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mdeleon\Documents\1 OFICINA DE CONTROL INTERNO 2020-2022\Actividades EQUIPO OCI -PAI\PAI 2022\"/>
    </mc:Choice>
  </mc:AlternateContent>
  <xr:revisionPtr revIDLastSave="0" documentId="13_ncr:1_{C8CA62E2-6639-49F2-9B71-E3516BE12A0E}" xr6:coauthVersionLast="47" xr6:coauthVersionMax="47" xr10:uidLastSave="{00000000-0000-0000-0000-000000000000}"/>
  <bookViews>
    <workbookView xWindow="-120" yWindow="-120" windowWidth="20730" windowHeight="11160" tabRatio="674" activeTab="1" xr2:uid="{00000000-000D-0000-FFFF-FFFF00000000}"/>
  </bookViews>
  <sheets>
    <sheet name="Nivel Criticidad" sheetId="10" r:id="rId1"/>
    <sheet name="PAI" sheetId="1" r:id="rId2"/>
    <sheet name="Especificaciones Auditorias" sheetId="4" r:id="rId3"/>
    <sheet name="Responsabilidades" sheetId="5" r:id="rId4"/>
    <sheet name="Seguimiento PAI" sheetId="6" state="hidden" r:id="rId5"/>
    <sheet name="otros datos SEGUIMIENTO" sheetId="8" state="hidden" r:id="rId6"/>
    <sheet name="Datos" sheetId="7" state="hidden" r:id="rId7"/>
  </sheets>
  <externalReferences>
    <externalReference r:id="rId8"/>
  </externalReferences>
  <definedNames>
    <definedName name="_xlnm._FilterDatabase" localSheetId="0" hidden="1">'Nivel Criticidad'!$A$4:$W$27</definedName>
    <definedName name="_xlnm._FilterDatabase" localSheetId="1" hidden="1">PAI!$C$9:$H$120</definedName>
    <definedName name="_Toc487883384" localSheetId="2">'Especificaciones Auditorias'!$A$1</definedName>
    <definedName name="_Toc487883384" localSheetId="0">'Nivel Criticidad'!#REF!</definedName>
    <definedName name="_Toc487883385" localSheetId="2">'Especificaciones Auditorias'!#REF!</definedName>
    <definedName name="_Toc487883385" localSheetId="0">'Nivel Criticidad'!#REF!</definedName>
    <definedName name="_Toc487883386" localSheetId="2">'Especificaciones Auditorias'!$A$2</definedName>
    <definedName name="_Toc487883386" localSheetId="0">'Nivel Criticidad'!#REF!</definedName>
    <definedName name="_Toc487883387" localSheetId="2">'Especificaciones Auditorias'!$A$29</definedName>
    <definedName name="_Toc487883387" localSheetId="0">'Nivel Criticidad'!#REF!</definedName>
    <definedName name="_xlnm.Print_Area" localSheetId="0">'Nivel Criticidad'!$A$1:$W$27</definedName>
    <definedName name="criticidadadicional">Datos!$U$2:$U$6</definedName>
    <definedName name="criticidadauditoria">Datos!$K$2:$K$6</definedName>
    <definedName name="criticidadhallazgo">Datos!$O$2:$O$6</definedName>
    <definedName name="criticidadobjetivos">Datos!$S$2:$S$6</definedName>
    <definedName name="criticidadplanmejoramiento">Datos!$M$2:$M$6</definedName>
    <definedName name="criticidadpresupuesto">Datos!$Q$2:$Q$6</definedName>
    <definedName name="criticidadriesgo">Datos!$I$2:$I$6</definedName>
    <definedName name="culminada" localSheetId="5">[1]Datos!$B$2:$C$2</definedName>
    <definedName name="culminada">Datos!$B$2:$C$2</definedName>
    <definedName name="enejecucion" localSheetId="5">[1]Datos!$B$3:$C$3</definedName>
    <definedName name="enejecucion">Datos!$B$3:$C$3</definedName>
    <definedName name="estado" localSheetId="5">[1]Datos!$A$2:$A$5</definedName>
    <definedName name="estado">Datos!$A$2:$A$5</definedName>
    <definedName name="incumplida" localSheetId="0">Datos!#REF!</definedName>
    <definedName name="incumplida" localSheetId="5">[1]Datos!#REF!</definedName>
    <definedName name="incumplida">Datos!#REF!</definedName>
    <definedName name="lider">Datos!$H$2:$H$12</definedName>
    <definedName name="mes" localSheetId="5">[1]Datos!$E$1:$E$4</definedName>
    <definedName name="mes">Datos!$E$1:$E$4</definedName>
    <definedName name="na" localSheetId="5">[1]Datos!$B$5</definedName>
    <definedName name="na">Datos!$B$5</definedName>
    <definedName name="periodoseguimiento">Datos!$W$2:$W$8</definedName>
    <definedName name="plazos">Datos!$B$2:$B$3</definedName>
    <definedName name="sininiciar" localSheetId="5">[1]Datos!$B$4:$C$4</definedName>
    <definedName name="sininiciar">Datos!$B$4:$C$4</definedName>
    <definedName name="tipoproceso">Datos!$G$2:$G$3</definedName>
    <definedName name="_xlnm.Print_Titles" localSheetId="2">'Especificaciones Auditorias'!$1:$1</definedName>
    <definedName name="_xlnm.Print_Titles" localSheetId="0">'Nivel Criticidad'!$1:$4</definedName>
    <definedName name="_xlnm.Print_Titles" localSheetId="1">PAI!$8:$9</definedName>
    <definedName name="_xlnm.Print_Titles" localSheetId="3">Responsabilidades!$1:$2</definedName>
    <definedName name="_xlnm.Print_Titles" localSheetId="4">'Seguimiento PAI'!$1:$2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21" i="1" l="1"/>
  <c r="E5" i="4"/>
  <c r="E16" i="4"/>
  <c r="B16" i="4"/>
  <c r="A16" i="4" s="1"/>
  <c r="E11" i="4"/>
  <c r="B11" i="4"/>
  <c r="E10" i="4"/>
  <c r="B10" i="4"/>
  <c r="A63" i="6" l="1"/>
  <c r="S47" i="6"/>
  <c r="O47" i="6"/>
  <c r="N47" i="6"/>
  <c r="M47" i="6"/>
  <c r="L47" i="6"/>
  <c r="K47" i="6"/>
  <c r="J47" i="6"/>
  <c r="I47" i="6"/>
  <c r="H47" i="6"/>
  <c r="G47" i="6"/>
  <c r="F47" i="6"/>
  <c r="E47" i="6"/>
  <c r="D47" i="6"/>
  <c r="A47" i="6"/>
  <c r="S38" i="6" l="1"/>
  <c r="O38" i="6"/>
  <c r="N38" i="6"/>
  <c r="M38" i="6"/>
  <c r="L38" i="6"/>
  <c r="K38" i="6"/>
  <c r="J38" i="6"/>
  <c r="I38" i="6"/>
  <c r="H38" i="6"/>
  <c r="G38" i="6"/>
  <c r="F38" i="6"/>
  <c r="E38" i="6"/>
  <c r="D38" i="6"/>
  <c r="C38" i="6"/>
  <c r="W27" i="10"/>
  <c r="P27" i="10"/>
  <c r="H27" i="10"/>
  <c r="F27" i="10"/>
  <c r="C27" i="10"/>
  <c r="A121" i="1"/>
  <c r="A27" i="10" s="1"/>
  <c r="S83" i="6" l="1"/>
  <c r="O83" i="6"/>
  <c r="N83" i="6"/>
  <c r="M83" i="6"/>
  <c r="L83" i="6"/>
  <c r="K83" i="6"/>
  <c r="J83" i="6"/>
  <c r="I83" i="6"/>
  <c r="H83" i="6"/>
  <c r="G83" i="6"/>
  <c r="F83" i="6"/>
  <c r="E83" i="6"/>
  <c r="D83" i="6"/>
  <c r="C83" i="6"/>
  <c r="A83" i="6"/>
  <c r="S82" i="6"/>
  <c r="O82" i="6"/>
  <c r="N82" i="6"/>
  <c r="M82" i="6"/>
  <c r="L82" i="6"/>
  <c r="K82" i="6"/>
  <c r="J82" i="6"/>
  <c r="I82" i="6"/>
  <c r="H82" i="6"/>
  <c r="G82" i="6"/>
  <c r="F82" i="6"/>
  <c r="E82" i="6"/>
  <c r="D82" i="6"/>
  <c r="C82" i="6"/>
  <c r="A82" i="6"/>
  <c r="C31" i="6" l="1"/>
  <c r="D31" i="6"/>
  <c r="E31" i="6"/>
  <c r="F31" i="6"/>
  <c r="G31" i="6"/>
  <c r="H31" i="6"/>
  <c r="I31" i="6"/>
  <c r="J31" i="6"/>
  <c r="K31" i="6"/>
  <c r="L31" i="6"/>
  <c r="M31" i="6"/>
  <c r="N31" i="6"/>
  <c r="O31" i="6"/>
  <c r="C32" i="6"/>
  <c r="D32" i="6"/>
  <c r="E32" i="6"/>
  <c r="F32" i="6"/>
  <c r="G32" i="6"/>
  <c r="H32" i="6"/>
  <c r="I32" i="6"/>
  <c r="J32" i="6"/>
  <c r="K32" i="6"/>
  <c r="L32" i="6"/>
  <c r="M32" i="6"/>
  <c r="N32" i="6"/>
  <c r="O32" i="6"/>
  <c r="C33" i="6"/>
  <c r="D33" i="6"/>
  <c r="E33" i="6"/>
  <c r="F33" i="6"/>
  <c r="G33" i="6"/>
  <c r="H33" i="6"/>
  <c r="I33" i="6"/>
  <c r="J33" i="6"/>
  <c r="K33" i="6"/>
  <c r="L33" i="6"/>
  <c r="M33" i="6"/>
  <c r="N33" i="6"/>
  <c r="O33" i="6"/>
  <c r="C34" i="6"/>
  <c r="D34" i="6"/>
  <c r="E34" i="6"/>
  <c r="F34" i="6"/>
  <c r="G34" i="6"/>
  <c r="H34" i="6"/>
  <c r="I34" i="6"/>
  <c r="J34" i="6"/>
  <c r="K34" i="6"/>
  <c r="L34" i="6"/>
  <c r="M34" i="6"/>
  <c r="N34" i="6"/>
  <c r="O34" i="6"/>
  <c r="C35" i="6"/>
  <c r="D35" i="6"/>
  <c r="E35" i="6"/>
  <c r="F35" i="6"/>
  <c r="G35" i="6"/>
  <c r="H35" i="6"/>
  <c r="I35" i="6"/>
  <c r="J35" i="6"/>
  <c r="K35" i="6"/>
  <c r="L35" i="6"/>
  <c r="M35" i="6"/>
  <c r="N35" i="6"/>
  <c r="O35" i="6"/>
  <c r="C36" i="6"/>
  <c r="D36" i="6"/>
  <c r="E36" i="6"/>
  <c r="F36" i="6"/>
  <c r="G36" i="6"/>
  <c r="H36" i="6"/>
  <c r="I36" i="6"/>
  <c r="J36" i="6"/>
  <c r="K36" i="6"/>
  <c r="L36" i="6"/>
  <c r="M36" i="6"/>
  <c r="N36" i="6"/>
  <c r="O36" i="6"/>
  <c r="C37" i="6"/>
  <c r="D37" i="6"/>
  <c r="E37" i="6"/>
  <c r="F37" i="6"/>
  <c r="G37" i="6"/>
  <c r="H37" i="6"/>
  <c r="I37" i="6"/>
  <c r="J37" i="6"/>
  <c r="K37" i="6"/>
  <c r="L37" i="6"/>
  <c r="M37" i="6"/>
  <c r="N37" i="6"/>
  <c r="O37" i="6"/>
  <c r="C39" i="6"/>
  <c r="D39" i="6"/>
  <c r="E39" i="6"/>
  <c r="F39" i="6"/>
  <c r="G39" i="6"/>
  <c r="H39" i="6"/>
  <c r="I39" i="6"/>
  <c r="J39" i="6"/>
  <c r="K39" i="6"/>
  <c r="L39" i="6"/>
  <c r="M39" i="6"/>
  <c r="N39" i="6"/>
  <c r="O39" i="6"/>
  <c r="C40" i="6"/>
  <c r="D40" i="6"/>
  <c r="E40" i="6"/>
  <c r="F40" i="6"/>
  <c r="G40" i="6"/>
  <c r="H40" i="6"/>
  <c r="I40" i="6"/>
  <c r="J40" i="6"/>
  <c r="K40" i="6"/>
  <c r="L40" i="6"/>
  <c r="M40" i="6"/>
  <c r="N40" i="6"/>
  <c r="O40" i="6"/>
  <c r="C41" i="6"/>
  <c r="D41" i="6"/>
  <c r="E41" i="6"/>
  <c r="F41" i="6"/>
  <c r="G41" i="6"/>
  <c r="H41" i="6"/>
  <c r="I41" i="6"/>
  <c r="J41" i="6"/>
  <c r="K41" i="6"/>
  <c r="L41" i="6"/>
  <c r="M41" i="6"/>
  <c r="N41" i="6"/>
  <c r="O41" i="6"/>
  <c r="A31" i="6"/>
  <c r="A32" i="6"/>
  <c r="A33" i="6"/>
  <c r="A34" i="6"/>
  <c r="A35" i="6"/>
  <c r="A36" i="6"/>
  <c r="A37" i="6"/>
  <c r="A39" i="6"/>
  <c r="A40" i="6"/>
  <c r="A41" i="6"/>
  <c r="O17" i="6"/>
  <c r="N17" i="6"/>
  <c r="M17" i="6"/>
  <c r="L17" i="6"/>
  <c r="K17" i="6"/>
  <c r="J17" i="6"/>
  <c r="I17" i="6"/>
  <c r="H17" i="6"/>
  <c r="G17" i="6"/>
  <c r="F17" i="6"/>
  <c r="E17" i="6"/>
  <c r="D17" i="6"/>
  <c r="S26" i="6"/>
  <c r="O26" i="6"/>
  <c r="N26" i="6"/>
  <c r="M26" i="6"/>
  <c r="L26" i="6"/>
  <c r="K26" i="6"/>
  <c r="J26" i="6"/>
  <c r="I26" i="6"/>
  <c r="H26" i="6"/>
  <c r="G26" i="6"/>
  <c r="F26" i="6"/>
  <c r="E26" i="6"/>
  <c r="D26" i="6"/>
  <c r="C26" i="6"/>
  <c r="A26" i="6"/>
  <c r="S25" i="6"/>
  <c r="O25" i="6"/>
  <c r="N25" i="6"/>
  <c r="M25" i="6"/>
  <c r="L25" i="6"/>
  <c r="K25" i="6"/>
  <c r="J25" i="6"/>
  <c r="I25" i="6"/>
  <c r="H25" i="6"/>
  <c r="G25" i="6"/>
  <c r="F25" i="6"/>
  <c r="E25" i="6"/>
  <c r="D25" i="6"/>
  <c r="C25" i="6"/>
  <c r="A25" i="6"/>
  <c r="S24" i="6"/>
  <c r="O24" i="6"/>
  <c r="N24" i="6"/>
  <c r="M24" i="6"/>
  <c r="L24" i="6"/>
  <c r="K24" i="6"/>
  <c r="J24" i="6"/>
  <c r="I24" i="6"/>
  <c r="H24" i="6"/>
  <c r="G24" i="6"/>
  <c r="F24" i="6"/>
  <c r="E24" i="6"/>
  <c r="D24" i="6"/>
  <c r="C24" i="6"/>
  <c r="A24" i="6"/>
  <c r="S23" i="6"/>
  <c r="O23" i="6"/>
  <c r="N23" i="6"/>
  <c r="M23" i="6"/>
  <c r="L23" i="6"/>
  <c r="K23" i="6"/>
  <c r="J23" i="6"/>
  <c r="I23" i="6"/>
  <c r="H23" i="6"/>
  <c r="G23" i="6"/>
  <c r="F23" i="6"/>
  <c r="E23" i="6"/>
  <c r="D23" i="6"/>
  <c r="C23" i="6"/>
  <c r="A23" i="6"/>
  <c r="S22" i="6"/>
  <c r="O22" i="6"/>
  <c r="N22" i="6"/>
  <c r="M22" i="6"/>
  <c r="L22" i="6"/>
  <c r="K22" i="6"/>
  <c r="J22" i="6"/>
  <c r="I22" i="6"/>
  <c r="H22" i="6"/>
  <c r="G22" i="6"/>
  <c r="F22" i="6"/>
  <c r="E22" i="6"/>
  <c r="D22" i="6"/>
  <c r="C22" i="6"/>
  <c r="A22" i="6"/>
  <c r="S21" i="6"/>
  <c r="O21" i="6"/>
  <c r="N21" i="6"/>
  <c r="M21" i="6"/>
  <c r="L21" i="6"/>
  <c r="K21" i="6"/>
  <c r="J21" i="6"/>
  <c r="I21" i="6"/>
  <c r="H21" i="6"/>
  <c r="G21" i="6"/>
  <c r="F21" i="6"/>
  <c r="E21" i="6"/>
  <c r="D21" i="6"/>
  <c r="C21" i="6"/>
  <c r="A21" i="6"/>
  <c r="S20" i="6"/>
  <c r="O20" i="6"/>
  <c r="N20" i="6"/>
  <c r="M20" i="6"/>
  <c r="L20" i="6"/>
  <c r="K20" i="6"/>
  <c r="J20" i="6"/>
  <c r="I20" i="6"/>
  <c r="H20" i="6"/>
  <c r="G20" i="6"/>
  <c r="F20" i="6"/>
  <c r="E20" i="6"/>
  <c r="D20" i="6"/>
  <c r="C20" i="6"/>
  <c r="A20" i="6"/>
  <c r="S19" i="6"/>
  <c r="O19" i="6"/>
  <c r="N19" i="6"/>
  <c r="M19" i="6"/>
  <c r="L19" i="6"/>
  <c r="K19" i="6"/>
  <c r="J19" i="6"/>
  <c r="I19" i="6"/>
  <c r="H19" i="6"/>
  <c r="G19" i="6"/>
  <c r="F19" i="6"/>
  <c r="E19" i="6"/>
  <c r="D19" i="6"/>
  <c r="C19" i="6"/>
  <c r="A19" i="6"/>
  <c r="S17" i="6"/>
  <c r="C17" i="6"/>
  <c r="A17" i="6"/>
  <c r="A18" i="6"/>
  <c r="E33" i="4"/>
  <c r="E34" i="4"/>
  <c r="E35" i="4"/>
  <c r="E36" i="4"/>
  <c r="E37" i="4"/>
  <c r="E38" i="4"/>
  <c r="E39" i="4"/>
  <c r="E40" i="4"/>
  <c r="E41" i="4"/>
  <c r="E42" i="4"/>
  <c r="B33" i="4"/>
  <c r="B34" i="4"/>
  <c r="B35" i="4"/>
  <c r="B36" i="4"/>
  <c r="B37" i="4"/>
  <c r="B38" i="4"/>
  <c r="B39" i="4"/>
  <c r="B40" i="4"/>
  <c r="B41" i="4"/>
  <c r="B42" i="4"/>
  <c r="E32" i="4"/>
  <c r="B32" i="4"/>
  <c r="B25" i="4"/>
  <c r="E21" i="4"/>
  <c r="E22" i="4"/>
  <c r="E23" i="4"/>
  <c r="E24" i="4"/>
  <c r="E25" i="4"/>
  <c r="E26" i="4"/>
  <c r="E20" i="4"/>
  <c r="B26" i="4"/>
  <c r="B24" i="4"/>
  <c r="B23" i="4"/>
  <c r="B22" i="4"/>
  <c r="B20" i="4"/>
  <c r="S70" i="6" l="1"/>
  <c r="S71" i="6"/>
  <c r="S72" i="6"/>
  <c r="S73" i="6"/>
  <c r="S74" i="6"/>
  <c r="S75" i="6"/>
  <c r="S76" i="6"/>
  <c r="S77" i="6"/>
  <c r="S78" i="6"/>
  <c r="S79" i="6"/>
  <c r="S80" i="6"/>
  <c r="S81" i="6"/>
  <c r="D70" i="6"/>
  <c r="E70" i="6"/>
  <c r="F70" i="6"/>
  <c r="G70" i="6"/>
  <c r="H70" i="6"/>
  <c r="I70" i="6"/>
  <c r="J70" i="6"/>
  <c r="K70" i="6"/>
  <c r="L70" i="6"/>
  <c r="M70" i="6"/>
  <c r="N70" i="6"/>
  <c r="O70" i="6"/>
  <c r="D71" i="6"/>
  <c r="E71" i="6"/>
  <c r="F71" i="6"/>
  <c r="G71" i="6"/>
  <c r="H71" i="6"/>
  <c r="I71" i="6"/>
  <c r="J71" i="6"/>
  <c r="K71" i="6"/>
  <c r="L71" i="6"/>
  <c r="M71" i="6"/>
  <c r="N71" i="6"/>
  <c r="O71" i="6"/>
  <c r="D72" i="6"/>
  <c r="E72" i="6"/>
  <c r="F72" i="6"/>
  <c r="G72" i="6"/>
  <c r="H72" i="6"/>
  <c r="I72" i="6"/>
  <c r="J72" i="6"/>
  <c r="K72" i="6"/>
  <c r="L72" i="6"/>
  <c r="M72" i="6"/>
  <c r="N72" i="6"/>
  <c r="O72" i="6"/>
  <c r="D73" i="6"/>
  <c r="E73" i="6"/>
  <c r="F73" i="6"/>
  <c r="G73" i="6"/>
  <c r="H73" i="6"/>
  <c r="I73" i="6"/>
  <c r="J73" i="6"/>
  <c r="K73" i="6"/>
  <c r="L73" i="6"/>
  <c r="M73" i="6"/>
  <c r="N73" i="6"/>
  <c r="O73" i="6"/>
  <c r="D74" i="6"/>
  <c r="E74" i="6"/>
  <c r="F74" i="6"/>
  <c r="G74" i="6"/>
  <c r="H74" i="6"/>
  <c r="I74" i="6"/>
  <c r="J74" i="6"/>
  <c r="K74" i="6"/>
  <c r="L74" i="6"/>
  <c r="M74" i="6"/>
  <c r="N74" i="6"/>
  <c r="O74" i="6"/>
  <c r="D75" i="6"/>
  <c r="E75" i="6"/>
  <c r="F75" i="6"/>
  <c r="G75" i="6"/>
  <c r="H75" i="6"/>
  <c r="I75" i="6"/>
  <c r="J75" i="6"/>
  <c r="K75" i="6"/>
  <c r="L75" i="6"/>
  <c r="M75" i="6"/>
  <c r="N75" i="6"/>
  <c r="O75" i="6"/>
  <c r="D76" i="6"/>
  <c r="E76" i="6"/>
  <c r="F76" i="6"/>
  <c r="G76" i="6"/>
  <c r="H76" i="6"/>
  <c r="I76" i="6"/>
  <c r="J76" i="6"/>
  <c r="K76" i="6"/>
  <c r="L76" i="6"/>
  <c r="M76" i="6"/>
  <c r="N76" i="6"/>
  <c r="O76" i="6"/>
  <c r="D77" i="6"/>
  <c r="E77" i="6"/>
  <c r="F77" i="6"/>
  <c r="G77" i="6"/>
  <c r="H77" i="6"/>
  <c r="I77" i="6"/>
  <c r="J77" i="6"/>
  <c r="K77" i="6"/>
  <c r="L77" i="6"/>
  <c r="M77" i="6"/>
  <c r="N77" i="6"/>
  <c r="O77" i="6"/>
  <c r="D78" i="6"/>
  <c r="E78" i="6"/>
  <c r="F78" i="6"/>
  <c r="G78" i="6"/>
  <c r="H78" i="6"/>
  <c r="I78" i="6"/>
  <c r="J78" i="6"/>
  <c r="K78" i="6"/>
  <c r="L78" i="6"/>
  <c r="M78" i="6"/>
  <c r="N78" i="6"/>
  <c r="O78" i="6"/>
  <c r="D79" i="6"/>
  <c r="E79" i="6"/>
  <c r="F79" i="6"/>
  <c r="G79" i="6"/>
  <c r="H79" i="6"/>
  <c r="I79" i="6"/>
  <c r="J79" i="6"/>
  <c r="K79" i="6"/>
  <c r="L79" i="6"/>
  <c r="M79" i="6"/>
  <c r="N79" i="6"/>
  <c r="O79" i="6"/>
  <c r="D80" i="6"/>
  <c r="E80" i="6"/>
  <c r="F80" i="6"/>
  <c r="G80" i="6"/>
  <c r="H80" i="6"/>
  <c r="I80" i="6"/>
  <c r="J80" i="6"/>
  <c r="K80" i="6"/>
  <c r="L80" i="6"/>
  <c r="M80" i="6"/>
  <c r="N80" i="6"/>
  <c r="O80" i="6"/>
  <c r="D81" i="6"/>
  <c r="E81" i="6"/>
  <c r="F81" i="6"/>
  <c r="G81" i="6"/>
  <c r="H81" i="6"/>
  <c r="I81" i="6"/>
  <c r="J81" i="6"/>
  <c r="K81" i="6"/>
  <c r="L81" i="6"/>
  <c r="M81" i="6"/>
  <c r="N81" i="6"/>
  <c r="O81" i="6"/>
  <c r="E69" i="6"/>
  <c r="F69" i="6"/>
  <c r="G69" i="6"/>
  <c r="H69" i="6"/>
  <c r="I69" i="6"/>
  <c r="J69" i="6"/>
  <c r="K69" i="6"/>
  <c r="L69" i="6"/>
  <c r="M69" i="6"/>
  <c r="N69" i="6"/>
  <c r="O69" i="6"/>
  <c r="C70" i="6"/>
  <c r="C71" i="6"/>
  <c r="C72" i="6"/>
  <c r="C73" i="6"/>
  <c r="C74" i="6"/>
  <c r="C75" i="6"/>
  <c r="C76" i="6"/>
  <c r="C77" i="6"/>
  <c r="C78" i="6"/>
  <c r="C79" i="6"/>
  <c r="C80" i="6"/>
  <c r="C81" i="6"/>
  <c r="A78" i="6"/>
  <c r="A79" i="6"/>
  <c r="A80" i="6"/>
  <c r="A81" i="6"/>
  <c r="A70" i="6"/>
  <c r="A71" i="6"/>
  <c r="A72" i="6"/>
  <c r="A73" i="6"/>
  <c r="A74" i="6"/>
  <c r="A75" i="6"/>
  <c r="A76" i="6"/>
  <c r="A77" i="6"/>
  <c r="S57" i="6"/>
  <c r="S58" i="6"/>
  <c r="S59" i="6"/>
  <c r="S60" i="6"/>
  <c r="S61" i="6"/>
  <c r="S62" i="6"/>
  <c r="S63" i="6"/>
  <c r="S64" i="6"/>
  <c r="D63" i="6"/>
  <c r="E63" i="6"/>
  <c r="F63" i="6"/>
  <c r="G63" i="6"/>
  <c r="H63" i="6"/>
  <c r="I63" i="6"/>
  <c r="J63" i="6"/>
  <c r="K63" i="6"/>
  <c r="L63" i="6"/>
  <c r="M63" i="6"/>
  <c r="N63" i="6"/>
  <c r="O63" i="6"/>
  <c r="D64" i="6"/>
  <c r="E64" i="6"/>
  <c r="F64" i="6"/>
  <c r="G64" i="6"/>
  <c r="H64" i="6"/>
  <c r="I64" i="6"/>
  <c r="J64" i="6"/>
  <c r="K64" i="6"/>
  <c r="L64" i="6"/>
  <c r="M64" i="6"/>
  <c r="N64" i="6"/>
  <c r="O64" i="6"/>
  <c r="C63" i="6"/>
  <c r="C64" i="6"/>
  <c r="A64" i="6"/>
  <c r="D57" i="6"/>
  <c r="E57" i="6"/>
  <c r="F57" i="6"/>
  <c r="G57" i="6"/>
  <c r="H57" i="6"/>
  <c r="I57" i="6"/>
  <c r="J57" i="6"/>
  <c r="K57" i="6"/>
  <c r="L57" i="6"/>
  <c r="M57" i="6"/>
  <c r="N57" i="6"/>
  <c r="O57" i="6"/>
  <c r="D58" i="6"/>
  <c r="E58" i="6"/>
  <c r="F58" i="6"/>
  <c r="G58" i="6"/>
  <c r="H58" i="6"/>
  <c r="I58" i="6"/>
  <c r="J58" i="6"/>
  <c r="K58" i="6"/>
  <c r="L58" i="6"/>
  <c r="M58" i="6"/>
  <c r="N58" i="6"/>
  <c r="O58" i="6"/>
  <c r="D59" i="6"/>
  <c r="E59" i="6"/>
  <c r="F59" i="6"/>
  <c r="G59" i="6"/>
  <c r="H59" i="6"/>
  <c r="I59" i="6"/>
  <c r="J59" i="6"/>
  <c r="K59" i="6"/>
  <c r="L59" i="6"/>
  <c r="M59" i="6"/>
  <c r="N59" i="6"/>
  <c r="O59" i="6"/>
  <c r="D60" i="6"/>
  <c r="E60" i="6"/>
  <c r="F60" i="6"/>
  <c r="G60" i="6"/>
  <c r="H60" i="6"/>
  <c r="I60" i="6"/>
  <c r="J60" i="6"/>
  <c r="K60" i="6"/>
  <c r="L60" i="6"/>
  <c r="M60" i="6"/>
  <c r="N60" i="6"/>
  <c r="O60" i="6"/>
  <c r="D61" i="6"/>
  <c r="E61" i="6"/>
  <c r="F61" i="6"/>
  <c r="G61" i="6"/>
  <c r="H61" i="6"/>
  <c r="I61" i="6"/>
  <c r="J61" i="6"/>
  <c r="K61" i="6"/>
  <c r="L61" i="6"/>
  <c r="M61" i="6"/>
  <c r="N61" i="6"/>
  <c r="O61" i="6"/>
  <c r="D62" i="6"/>
  <c r="E62" i="6"/>
  <c r="F62" i="6"/>
  <c r="G62" i="6"/>
  <c r="H62" i="6"/>
  <c r="I62" i="6"/>
  <c r="J62" i="6"/>
  <c r="K62" i="6"/>
  <c r="L62" i="6"/>
  <c r="M62" i="6"/>
  <c r="N62" i="6"/>
  <c r="O62" i="6"/>
  <c r="E56" i="6"/>
  <c r="F56" i="6"/>
  <c r="G56" i="6"/>
  <c r="H56" i="6"/>
  <c r="I56" i="6"/>
  <c r="J56" i="6"/>
  <c r="K56" i="6"/>
  <c r="L56" i="6"/>
  <c r="M56" i="6"/>
  <c r="N56" i="6"/>
  <c r="O56" i="6"/>
  <c r="C57" i="6"/>
  <c r="C58" i="6"/>
  <c r="C59" i="6"/>
  <c r="C60" i="6"/>
  <c r="C61" i="6"/>
  <c r="C62" i="6"/>
  <c r="A57" i="6"/>
  <c r="A58" i="6"/>
  <c r="A59" i="6"/>
  <c r="A60" i="6"/>
  <c r="A61" i="6"/>
  <c r="A62" i="6"/>
  <c r="S30" i="6"/>
  <c r="S31" i="6"/>
  <c r="S32" i="6"/>
  <c r="S33" i="6"/>
  <c r="S34" i="6"/>
  <c r="S35" i="6"/>
  <c r="S36" i="6"/>
  <c r="S37" i="6"/>
  <c r="S39" i="6"/>
  <c r="S40" i="6"/>
  <c r="S41" i="6"/>
  <c r="D30" i="6"/>
  <c r="E30" i="6"/>
  <c r="F30" i="6"/>
  <c r="G30" i="6"/>
  <c r="H30" i="6"/>
  <c r="I30" i="6"/>
  <c r="J30" i="6"/>
  <c r="K30" i="6"/>
  <c r="L30" i="6"/>
  <c r="M30" i="6"/>
  <c r="N30" i="6"/>
  <c r="O30" i="6"/>
  <c r="C30" i="6"/>
  <c r="A30" i="6"/>
  <c r="S15" i="6"/>
  <c r="O15" i="6"/>
  <c r="N15" i="6"/>
  <c r="M15" i="6"/>
  <c r="L15" i="6"/>
  <c r="K15" i="6"/>
  <c r="J15" i="6"/>
  <c r="I15" i="6"/>
  <c r="H15" i="6"/>
  <c r="G15" i="6"/>
  <c r="F15" i="6"/>
  <c r="E15" i="6"/>
  <c r="D15" i="6"/>
  <c r="C15" i="6"/>
  <c r="A15" i="6"/>
  <c r="S5" i="6"/>
  <c r="S6" i="6"/>
  <c r="S7" i="6"/>
  <c r="S8" i="6"/>
  <c r="S9" i="6"/>
  <c r="S10" i="6"/>
  <c r="S11" i="6"/>
  <c r="S12" i="6"/>
  <c r="D5" i="6"/>
  <c r="E5" i="6"/>
  <c r="F5" i="6"/>
  <c r="G5" i="6"/>
  <c r="H5" i="6"/>
  <c r="I5" i="6"/>
  <c r="J5" i="6"/>
  <c r="K5" i="6"/>
  <c r="L5" i="6"/>
  <c r="M5" i="6"/>
  <c r="N5" i="6"/>
  <c r="O5" i="6"/>
  <c r="D6" i="6"/>
  <c r="E6" i="6"/>
  <c r="F6" i="6"/>
  <c r="G6" i="6"/>
  <c r="H6" i="6"/>
  <c r="I6" i="6"/>
  <c r="J6" i="6"/>
  <c r="K6" i="6"/>
  <c r="L6" i="6"/>
  <c r="M6" i="6"/>
  <c r="N6" i="6"/>
  <c r="O6" i="6"/>
  <c r="D7" i="6"/>
  <c r="E7" i="6"/>
  <c r="F7" i="6"/>
  <c r="G7" i="6"/>
  <c r="H7" i="6"/>
  <c r="I7" i="6"/>
  <c r="J7" i="6"/>
  <c r="K7" i="6"/>
  <c r="L7" i="6"/>
  <c r="M7" i="6"/>
  <c r="N7" i="6"/>
  <c r="O7" i="6"/>
  <c r="D8" i="6"/>
  <c r="E8" i="6"/>
  <c r="F8" i="6"/>
  <c r="G8" i="6"/>
  <c r="H8" i="6"/>
  <c r="I8" i="6"/>
  <c r="J8" i="6"/>
  <c r="K8" i="6"/>
  <c r="L8" i="6"/>
  <c r="M8" i="6"/>
  <c r="N8" i="6"/>
  <c r="O8" i="6"/>
  <c r="D9" i="6"/>
  <c r="E9" i="6"/>
  <c r="F9" i="6"/>
  <c r="G9" i="6"/>
  <c r="H9" i="6"/>
  <c r="I9" i="6"/>
  <c r="J9" i="6"/>
  <c r="K9" i="6"/>
  <c r="L9" i="6"/>
  <c r="M9" i="6"/>
  <c r="N9" i="6"/>
  <c r="O9" i="6"/>
  <c r="D10" i="6"/>
  <c r="E10" i="6"/>
  <c r="F10" i="6"/>
  <c r="G10" i="6"/>
  <c r="H10" i="6"/>
  <c r="I10" i="6"/>
  <c r="J10" i="6"/>
  <c r="K10" i="6"/>
  <c r="L10" i="6"/>
  <c r="M10" i="6"/>
  <c r="N10" i="6"/>
  <c r="O10" i="6"/>
  <c r="D11" i="6"/>
  <c r="E11" i="6"/>
  <c r="F11" i="6"/>
  <c r="G11" i="6"/>
  <c r="H11" i="6"/>
  <c r="I11" i="6"/>
  <c r="J11" i="6"/>
  <c r="K11" i="6"/>
  <c r="L11" i="6"/>
  <c r="M11" i="6"/>
  <c r="N11" i="6"/>
  <c r="O11" i="6"/>
  <c r="D12" i="6"/>
  <c r="E12" i="6"/>
  <c r="F12" i="6"/>
  <c r="G12" i="6"/>
  <c r="H12" i="6"/>
  <c r="I12" i="6"/>
  <c r="J12" i="6"/>
  <c r="K12" i="6"/>
  <c r="L12" i="6"/>
  <c r="M12" i="6"/>
  <c r="N12" i="6"/>
  <c r="O12" i="6"/>
  <c r="C5" i="6"/>
  <c r="C6" i="6"/>
  <c r="C7" i="6"/>
  <c r="C8" i="6"/>
  <c r="C9" i="6"/>
  <c r="C10" i="6"/>
  <c r="C11" i="6"/>
  <c r="C12" i="6"/>
  <c r="A5" i="6"/>
  <c r="A6" i="6"/>
  <c r="A7" i="6"/>
  <c r="A8" i="6"/>
  <c r="A9" i="6"/>
  <c r="A10" i="6"/>
  <c r="A11" i="6"/>
  <c r="A12" i="6"/>
  <c r="E6" i="4"/>
  <c r="E7" i="4"/>
  <c r="E8" i="4"/>
  <c r="E9" i="4"/>
  <c r="E12" i="4"/>
  <c r="E13" i="4"/>
  <c r="E14" i="4"/>
  <c r="B14" i="4" l="1"/>
  <c r="B13" i="4"/>
  <c r="B12" i="4"/>
  <c r="B9" i="4"/>
  <c r="Q6" i="10" l="1"/>
  <c r="Q7" i="10"/>
  <c r="Q8" i="10"/>
  <c r="Q9" i="10"/>
  <c r="Q10" i="10"/>
  <c r="Q11" i="10"/>
  <c r="Q12" i="10"/>
  <c r="Q13" i="10"/>
  <c r="Q14" i="10"/>
  <c r="Q15" i="10"/>
  <c r="Q16" i="10"/>
  <c r="Q17" i="10"/>
  <c r="Q18" i="10"/>
  <c r="Q19" i="10"/>
  <c r="Q20" i="10"/>
  <c r="Q21" i="10"/>
  <c r="Q22" i="10"/>
  <c r="Q23" i="10"/>
  <c r="Q24" i="10"/>
  <c r="Q25" i="10"/>
  <c r="Q5" i="10"/>
  <c r="O6" i="10"/>
  <c r="O7" i="10"/>
  <c r="O8" i="10"/>
  <c r="O9" i="10"/>
  <c r="O10" i="10"/>
  <c r="O11" i="10"/>
  <c r="O12" i="10"/>
  <c r="O13" i="10"/>
  <c r="O14" i="10"/>
  <c r="O15" i="10"/>
  <c r="O16" i="10"/>
  <c r="O17" i="10"/>
  <c r="O18" i="10"/>
  <c r="O19" i="10"/>
  <c r="O20" i="10"/>
  <c r="O21" i="10"/>
  <c r="O22" i="10"/>
  <c r="O23" i="10"/>
  <c r="O24" i="10"/>
  <c r="O25" i="10"/>
  <c r="O5" i="10"/>
  <c r="M25" i="10"/>
  <c r="M6" i="10"/>
  <c r="M7" i="10"/>
  <c r="M8" i="10"/>
  <c r="M9" i="10"/>
  <c r="M10" i="10"/>
  <c r="M11" i="10"/>
  <c r="M12" i="10"/>
  <c r="M13" i="10"/>
  <c r="M14" i="10"/>
  <c r="M15" i="10"/>
  <c r="M16" i="10"/>
  <c r="M17" i="10"/>
  <c r="M18" i="10"/>
  <c r="M19" i="10"/>
  <c r="M20" i="10"/>
  <c r="M21" i="10"/>
  <c r="M22" i="10"/>
  <c r="M23" i="10"/>
  <c r="M24" i="10"/>
  <c r="M5" i="10"/>
  <c r="K6" i="10"/>
  <c r="K7" i="10"/>
  <c r="K8" i="10"/>
  <c r="K9" i="10"/>
  <c r="K10" i="10"/>
  <c r="K11" i="10"/>
  <c r="K12" i="10"/>
  <c r="K13" i="10"/>
  <c r="K14" i="10"/>
  <c r="K15" i="10"/>
  <c r="K16" i="10"/>
  <c r="K17" i="10"/>
  <c r="K18" i="10"/>
  <c r="K19" i="10"/>
  <c r="K20" i="10"/>
  <c r="K21" i="10"/>
  <c r="K22" i="10"/>
  <c r="K23" i="10"/>
  <c r="K24" i="10"/>
  <c r="K25" i="10"/>
  <c r="K5" i="10"/>
  <c r="E20" i="10"/>
  <c r="G20" i="10"/>
  <c r="I20" i="10"/>
  <c r="E21" i="10"/>
  <c r="G21" i="10"/>
  <c r="I21" i="10"/>
  <c r="E22" i="10"/>
  <c r="G22" i="10"/>
  <c r="I22" i="10"/>
  <c r="E23" i="10"/>
  <c r="G23" i="10"/>
  <c r="I23" i="10"/>
  <c r="E24" i="10"/>
  <c r="G24" i="10"/>
  <c r="I24" i="10"/>
  <c r="E25" i="10"/>
  <c r="G25" i="10"/>
  <c r="I25" i="10"/>
  <c r="R25" i="10" l="1"/>
  <c r="S25" i="10" s="1"/>
  <c r="T25" i="10" s="1"/>
  <c r="R21" i="10"/>
  <c r="S21" i="10" s="1"/>
  <c r="T21" i="10" s="1"/>
  <c r="V21" i="10" s="1"/>
  <c r="R24" i="10"/>
  <c r="S24" i="10" s="1"/>
  <c r="T24" i="10" s="1"/>
  <c r="R20" i="10"/>
  <c r="S20" i="10" s="1"/>
  <c r="T20" i="10" s="1"/>
  <c r="V20" i="10" s="1"/>
  <c r="R23" i="10"/>
  <c r="S23" i="10" s="1"/>
  <c r="T23" i="10" s="1"/>
  <c r="R22" i="10"/>
  <c r="S22" i="10" s="1"/>
  <c r="T22" i="10" s="1"/>
  <c r="I6" i="10"/>
  <c r="I7" i="10"/>
  <c r="I8" i="10"/>
  <c r="I9" i="10"/>
  <c r="I10" i="10"/>
  <c r="I11" i="10"/>
  <c r="I12" i="10"/>
  <c r="I13" i="10"/>
  <c r="I14" i="10"/>
  <c r="I15" i="10"/>
  <c r="I16" i="10"/>
  <c r="I17" i="10"/>
  <c r="I18" i="10"/>
  <c r="I19" i="10"/>
  <c r="I5" i="10"/>
  <c r="G19" i="10"/>
  <c r="G6" i="10"/>
  <c r="G7" i="10"/>
  <c r="G8" i="10"/>
  <c r="G9" i="10"/>
  <c r="G10" i="10"/>
  <c r="G11" i="10"/>
  <c r="G12" i="10"/>
  <c r="G13" i="10"/>
  <c r="G14" i="10"/>
  <c r="G15" i="10"/>
  <c r="G16" i="10"/>
  <c r="G17" i="10"/>
  <c r="G18" i="10"/>
  <c r="G5" i="10"/>
  <c r="E6" i="10"/>
  <c r="E7" i="10"/>
  <c r="E8" i="10"/>
  <c r="E9" i="10"/>
  <c r="E10" i="10"/>
  <c r="E11" i="10"/>
  <c r="E12" i="10"/>
  <c r="E13" i="10"/>
  <c r="E14" i="10"/>
  <c r="E15" i="10"/>
  <c r="E16" i="10"/>
  <c r="E17" i="10"/>
  <c r="E18" i="10"/>
  <c r="E19" i="10"/>
  <c r="E5" i="10"/>
  <c r="R14" i="10" l="1"/>
  <c r="R12" i="10"/>
  <c r="R13" i="10"/>
  <c r="R17" i="10"/>
  <c r="R16" i="10"/>
  <c r="R11" i="10"/>
  <c r="R18" i="10"/>
  <c r="R9" i="10"/>
  <c r="R8" i="10"/>
  <c r="R19" i="10"/>
  <c r="R5" i="10"/>
  <c r="R15" i="10"/>
  <c r="R7" i="10"/>
  <c r="R10" i="10"/>
  <c r="R6" i="10"/>
  <c r="S6" i="10" s="1"/>
  <c r="T6" i="10" s="1"/>
  <c r="V24" i="10"/>
  <c r="V25" i="10"/>
  <c r="V23" i="10"/>
  <c r="V22" i="10"/>
  <c r="S14" i="10" l="1"/>
  <c r="T14" i="10" s="1"/>
  <c r="S19" i="10"/>
  <c r="T19" i="10" s="1"/>
  <c r="S18" i="10"/>
  <c r="T18" i="10" s="1"/>
  <c r="V18" i="10" s="1"/>
  <c r="S17" i="10"/>
  <c r="T17" i="10" s="1"/>
  <c r="S16" i="10"/>
  <c r="T16" i="10" s="1"/>
  <c r="S15" i="10"/>
  <c r="T15" i="10" s="1"/>
  <c r="S13" i="10"/>
  <c r="T13" i="10" s="1"/>
  <c r="S12" i="10"/>
  <c r="T12" i="10" s="1"/>
  <c r="S11" i="10"/>
  <c r="T11" i="10" s="1"/>
  <c r="S10" i="10"/>
  <c r="T10" i="10" s="1"/>
  <c r="S9" i="10"/>
  <c r="T9" i="10" s="1"/>
  <c r="S8" i="10"/>
  <c r="T8" i="10" s="1"/>
  <c r="S7" i="10"/>
  <c r="T7" i="10" s="1"/>
  <c r="V6" i="10"/>
  <c r="S5" i="10"/>
  <c r="T5" i="10" s="1"/>
  <c r="V17" i="10" l="1"/>
  <c r="V16" i="10"/>
  <c r="V15" i="10"/>
  <c r="V14" i="10"/>
  <c r="V12" i="10"/>
  <c r="V9" i="10"/>
  <c r="V7" i="10"/>
  <c r="V19" i="10"/>
  <c r="V13" i="10"/>
  <c r="V11" i="10"/>
  <c r="V10" i="10"/>
  <c r="V8" i="10"/>
  <c r="V5" i="10"/>
  <c r="B5" i="4" l="1"/>
  <c r="O96" i="6" l="1"/>
  <c r="N96" i="6"/>
  <c r="M96" i="6"/>
  <c r="L96" i="6"/>
  <c r="K96" i="6"/>
  <c r="J96" i="6"/>
  <c r="I96" i="6"/>
  <c r="H96" i="6"/>
  <c r="G96" i="6"/>
  <c r="F96" i="6"/>
  <c r="E96" i="6"/>
  <c r="D96" i="6"/>
  <c r="C96" i="6"/>
  <c r="O94" i="6"/>
  <c r="N94" i="6"/>
  <c r="M94" i="6"/>
  <c r="L94" i="6"/>
  <c r="K94" i="6"/>
  <c r="J94" i="6"/>
  <c r="I94" i="6"/>
  <c r="H94" i="6"/>
  <c r="G94" i="6"/>
  <c r="F94" i="6"/>
  <c r="E94" i="6"/>
  <c r="D94" i="6"/>
  <c r="C94" i="6"/>
  <c r="O93" i="6"/>
  <c r="N93" i="6"/>
  <c r="M93" i="6"/>
  <c r="L93" i="6"/>
  <c r="K93" i="6"/>
  <c r="J93" i="6"/>
  <c r="I93" i="6"/>
  <c r="H93" i="6"/>
  <c r="G93" i="6"/>
  <c r="F93" i="6"/>
  <c r="E93" i="6"/>
  <c r="D93" i="6"/>
  <c r="C93" i="6"/>
  <c r="O92" i="6"/>
  <c r="N92" i="6"/>
  <c r="M92" i="6"/>
  <c r="L92" i="6"/>
  <c r="K92" i="6"/>
  <c r="J92" i="6"/>
  <c r="I92" i="6"/>
  <c r="H92" i="6"/>
  <c r="G92" i="6"/>
  <c r="F92" i="6"/>
  <c r="E92" i="6"/>
  <c r="D92" i="6"/>
  <c r="C92" i="6"/>
  <c r="O91" i="6"/>
  <c r="N91" i="6"/>
  <c r="M91" i="6"/>
  <c r="L91" i="6"/>
  <c r="K91" i="6"/>
  <c r="J91" i="6"/>
  <c r="I91" i="6"/>
  <c r="H91" i="6"/>
  <c r="G91" i="6"/>
  <c r="F91" i="6"/>
  <c r="E91" i="6"/>
  <c r="D91" i="6"/>
  <c r="C91" i="6"/>
  <c r="O89" i="6"/>
  <c r="N89" i="6"/>
  <c r="M89" i="6"/>
  <c r="L89" i="6"/>
  <c r="K89" i="6"/>
  <c r="J89" i="6"/>
  <c r="I89" i="6"/>
  <c r="H89" i="6"/>
  <c r="G89" i="6"/>
  <c r="F89" i="6"/>
  <c r="E89" i="6"/>
  <c r="D89" i="6"/>
  <c r="C89" i="6"/>
  <c r="O87" i="6"/>
  <c r="N87" i="6"/>
  <c r="M87" i="6"/>
  <c r="L87" i="6"/>
  <c r="K87" i="6"/>
  <c r="J87" i="6"/>
  <c r="I87" i="6"/>
  <c r="H87" i="6"/>
  <c r="G87" i="6"/>
  <c r="F87" i="6"/>
  <c r="E87" i="6"/>
  <c r="D87" i="6"/>
  <c r="C87" i="6"/>
  <c r="O85" i="6"/>
  <c r="N85" i="6"/>
  <c r="M85" i="6"/>
  <c r="L85" i="6"/>
  <c r="K85" i="6"/>
  <c r="J85" i="6"/>
  <c r="I85" i="6"/>
  <c r="H85" i="6"/>
  <c r="G85" i="6"/>
  <c r="F85" i="6"/>
  <c r="E85" i="6"/>
  <c r="D85" i="6"/>
  <c r="C85" i="6"/>
  <c r="D69" i="6"/>
  <c r="C69" i="6"/>
  <c r="O66" i="6"/>
  <c r="N66" i="6"/>
  <c r="M66" i="6"/>
  <c r="L66" i="6"/>
  <c r="K66" i="6"/>
  <c r="J66" i="6"/>
  <c r="I66" i="6"/>
  <c r="H66" i="6"/>
  <c r="G66" i="6"/>
  <c r="F66" i="6"/>
  <c r="E66" i="6"/>
  <c r="D66" i="6"/>
  <c r="C66" i="6"/>
  <c r="D56" i="6"/>
  <c r="C56" i="6"/>
  <c r="O54" i="6"/>
  <c r="N54" i="6"/>
  <c r="M54" i="6"/>
  <c r="L54" i="6"/>
  <c r="K54" i="6"/>
  <c r="J54" i="6"/>
  <c r="I54" i="6"/>
  <c r="H54" i="6"/>
  <c r="G54" i="6"/>
  <c r="F54" i="6"/>
  <c r="E54" i="6"/>
  <c r="D54" i="6"/>
  <c r="C54" i="6"/>
  <c r="O52" i="6"/>
  <c r="N52" i="6"/>
  <c r="M52" i="6"/>
  <c r="L52" i="6"/>
  <c r="K52" i="6"/>
  <c r="J52" i="6"/>
  <c r="I52" i="6"/>
  <c r="H52" i="6"/>
  <c r="G52" i="6"/>
  <c r="F52" i="6"/>
  <c r="E52" i="6"/>
  <c r="D52" i="6"/>
  <c r="C52" i="6"/>
  <c r="O51" i="6"/>
  <c r="N51" i="6"/>
  <c r="M51" i="6"/>
  <c r="L51" i="6"/>
  <c r="K51" i="6"/>
  <c r="J51" i="6"/>
  <c r="I51" i="6"/>
  <c r="H51" i="6"/>
  <c r="G51" i="6"/>
  <c r="F51" i="6"/>
  <c r="E51" i="6"/>
  <c r="D51" i="6"/>
  <c r="C51" i="6"/>
  <c r="O49" i="6"/>
  <c r="N49" i="6"/>
  <c r="M49" i="6"/>
  <c r="L49" i="6"/>
  <c r="K49" i="6"/>
  <c r="J49" i="6"/>
  <c r="I49" i="6"/>
  <c r="H49" i="6"/>
  <c r="G49" i="6"/>
  <c r="F49" i="6"/>
  <c r="E49" i="6"/>
  <c r="D49" i="6"/>
  <c r="C49" i="6"/>
  <c r="O46" i="6"/>
  <c r="N46" i="6"/>
  <c r="M46" i="6"/>
  <c r="L46" i="6"/>
  <c r="K46" i="6"/>
  <c r="J46" i="6"/>
  <c r="I46" i="6"/>
  <c r="H46" i="6"/>
  <c r="G46" i="6"/>
  <c r="F46" i="6"/>
  <c r="E46" i="6"/>
  <c r="D46" i="6"/>
  <c r="C46" i="6"/>
  <c r="O45" i="6"/>
  <c r="N45" i="6"/>
  <c r="M45" i="6"/>
  <c r="L45" i="6"/>
  <c r="K45" i="6"/>
  <c r="J45" i="6"/>
  <c r="I45" i="6"/>
  <c r="H45" i="6"/>
  <c r="G45" i="6"/>
  <c r="F45" i="6"/>
  <c r="E45" i="6"/>
  <c r="D45" i="6"/>
  <c r="C45" i="6"/>
  <c r="O44" i="6"/>
  <c r="N44" i="6"/>
  <c r="M44" i="6"/>
  <c r="L44" i="6"/>
  <c r="K44" i="6"/>
  <c r="J44" i="6"/>
  <c r="I44" i="6"/>
  <c r="H44" i="6"/>
  <c r="G44" i="6"/>
  <c r="F44" i="6"/>
  <c r="E44" i="6"/>
  <c r="D44" i="6"/>
  <c r="C44" i="6"/>
  <c r="O28" i="6"/>
  <c r="N28" i="6"/>
  <c r="M28" i="6"/>
  <c r="L28" i="6"/>
  <c r="K28" i="6"/>
  <c r="J28" i="6"/>
  <c r="I28" i="6"/>
  <c r="H28" i="6"/>
  <c r="G28" i="6"/>
  <c r="F28" i="6"/>
  <c r="E28" i="6"/>
  <c r="D28" i="6"/>
  <c r="C28" i="6"/>
  <c r="O18" i="6"/>
  <c r="N18" i="6"/>
  <c r="M18" i="6"/>
  <c r="L18" i="6"/>
  <c r="K18" i="6"/>
  <c r="J18" i="6"/>
  <c r="I18" i="6"/>
  <c r="H18" i="6"/>
  <c r="G18" i="6"/>
  <c r="F18" i="6"/>
  <c r="E18" i="6"/>
  <c r="D18" i="6"/>
  <c r="C18" i="6"/>
  <c r="O14" i="6"/>
  <c r="N14" i="6"/>
  <c r="M14" i="6"/>
  <c r="L14" i="6"/>
  <c r="K14" i="6"/>
  <c r="J14" i="6"/>
  <c r="I14" i="6"/>
  <c r="H14" i="6"/>
  <c r="G14" i="6"/>
  <c r="F14" i="6"/>
  <c r="E14" i="6"/>
  <c r="D14" i="6"/>
  <c r="C14" i="6"/>
  <c r="S96" i="6"/>
  <c r="S94" i="6"/>
  <c r="S93" i="6"/>
  <c r="S92" i="6"/>
  <c r="S91" i="6"/>
  <c r="S89" i="6"/>
  <c r="S87" i="6"/>
  <c r="S85" i="6"/>
  <c r="S69" i="6"/>
  <c r="S66" i="6"/>
  <c r="S56" i="6"/>
  <c r="S54" i="6"/>
  <c r="S52" i="6"/>
  <c r="S51" i="6"/>
  <c r="S49" i="6"/>
  <c r="S46" i="6"/>
  <c r="S45" i="6"/>
  <c r="S44" i="6"/>
  <c r="S28" i="6"/>
  <c r="S18" i="6"/>
  <c r="S14" i="6"/>
  <c r="A4" i="6"/>
  <c r="A96" i="6"/>
  <c r="A95" i="6"/>
  <c r="A94" i="6"/>
  <c r="A93" i="6"/>
  <c r="A92" i="6"/>
  <c r="A91" i="6"/>
  <c r="A90" i="6"/>
  <c r="A89" i="6"/>
  <c r="A88" i="6"/>
  <c r="A87" i="6"/>
  <c r="A86" i="6"/>
  <c r="A85" i="6"/>
  <c r="A84" i="6"/>
  <c r="A69" i="6"/>
  <c r="A68" i="6"/>
  <c r="A66" i="6"/>
  <c r="A65" i="6"/>
  <c r="A56" i="6"/>
  <c r="A54" i="6"/>
  <c r="A53" i="6"/>
  <c r="A52" i="6"/>
  <c r="B55" i="6"/>
  <c r="A51" i="6"/>
  <c r="A50" i="6"/>
  <c r="A49" i="6"/>
  <c r="A48" i="6"/>
  <c r="A45" i="6"/>
  <c r="A46" i="6"/>
  <c r="A44" i="6"/>
  <c r="B3" i="6"/>
  <c r="B2" i="8" s="1"/>
  <c r="A43" i="6"/>
  <c r="A29" i="6"/>
  <c r="A28" i="6"/>
  <c r="A27" i="6"/>
  <c r="A16" i="6"/>
  <c r="A14" i="6"/>
  <c r="A13" i="6"/>
  <c r="P101" i="6" l="1"/>
  <c r="Q99" i="6"/>
  <c r="P102" i="6"/>
  <c r="P99" i="6"/>
  <c r="Q101" i="6"/>
  <c r="Q100" i="6"/>
  <c r="P100" i="6"/>
  <c r="O9" i="8"/>
  <c r="W4" i="8"/>
  <c r="AE6" i="8"/>
  <c r="L4" i="8"/>
  <c r="K6" i="8"/>
  <c r="L7" i="8"/>
  <c r="M9" i="8"/>
  <c r="O8" i="8"/>
  <c r="V5" i="8"/>
  <c r="V7" i="8"/>
  <c r="V9" i="8"/>
  <c r="W10" i="8"/>
  <c r="AC4" i="8"/>
  <c r="AC6" i="8"/>
  <c r="AC8" i="8"/>
  <c r="AC10" i="8"/>
  <c r="AE5" i="8"/>
  <c r="M4" i="8"/>
  <c r="N6" i="8"/>
  <c r="O7" i="8"/>
  <c r="L9" i="8"/>
  <c r="U5" i="8"/>
  <c r="U7" i="8"/>
  <c r="U9" i="8"/>
  <c r="W9" i="8"/>
  <c r="AB4" i="8"/>
  <c r="AB6" i="8"/>
  <c r="AB8" i="8"/>
  <c r="AB10" i="8"/>
  <c r="O4" i="8"/>
  <c r="M6" i="8"/>
  <c r="K8" i="8"/>
  <c r="K10" i="8"/>
  <c r="T5" i="8"/>
  <c r="T7" i="8"/>
  <c r="T9" i="8"/>
  <c r="W8" i="8"/>
  <c r="AA5" i="8"/>
  <c r="AA7" i="8"/>
  <c r="AA9" i="8"/>
  <c r="AE4" i="8"/>
  <c r="K5" i="8"/>
  <c r="L6" i="8"/>
  <c r="N8" i="8"/>
  <c r="N10" i="8"/>
  <c r="S4" i="8"/>
  <c r="S6" i="8"/>
  <c r="S8" i="8"/>
  <c r="S10" i="8"/>
  <c r="W7" i="8"/>
  <c r="AD5" i="8"/>
  <c r="AD7" i="8"/>
  <c r="AD9" i="8"/>
  <c r="AE10" i="8"/>
  <c r="N5" i="8"/>
  <c r="O6" i="8"/>
  <c r="M8" i="8"/>
  <c r="M10" i="8"/>
  <c r="V4" i="8"/>
  <c r="V6" i="8"/>
  <c r="V8" i="8"/>
  <c r="V10" i="8"/>
  <c r="W6" i="8"/>
  <c r="AC5" i="8"/>
  <c r="AC7" i="8"/>
  <c r="AC9" i="8"/>
  <c r="AE9" i="8"/>
  <c r="M5" i="8"/>
  <c r="K7" i="8"/>
  <c r="L8" i="8"/>
  <c r="L10" i="8"/>
  <c r="U4" i="8"/>
  <c r="U6" i="8"/>
  <c r="U8" i="8"/>
  <c r="U10" i="8"/>
  <c r="W5" i="8"/>
  <c r="AB5" i="8"/>
  <c r="AB7" i="8"/>
  <c r="AB9" i="8"/>
  <c r="AE8" i="8"/>
  <c r="K4" i="8"/>
  <c r="L5" i="8"/>
  <c r="N7" i="8"/>
  <c r="K9" i="8"/>
  <c r="O10" i="8"/>
  <c r="T4" i="8"/>
  <c r="T6" i="8"/>
  <c r="T8" i="8"/>
  <c r="T10" i="8"/>
  <c r="AA4" i="8"/>
  <c r="AA6" i="8"/>
  <c r="AA8" i="8"/>
  <c r="AA10" i="8"/>
  <c r="AE7" i="8"/>
  <c r="N4" i="8"/>
  <c r="O5" i="8"/>
  <c r="M7" i="8"/>
  <c r="N9" i="8"/>
  <c r="S5" i="8"/>
  <c r="S7" i="8"/>
  <c r="S9" i="8"/>
  <c r="AD4" i="8"/>
  <c r="AD6" i="8"/>
  <c r="AD8" i="8"/>
  <c r="AD10" i="8"/>
  <c r="B28" i="4"/>
  <c r="B21" i="4"/>
  <c r="B6" i="4"/>
  <c r="A6" i="4" s="1"/>
  <c r="B7" i="4"/>
  <c r="B8" i="4"/>
  <c r="A7" i="4" l="1"/>
  <c r="A8" i="4" s="1"/>
  <c r="A9" i="4" s="1"/>
  <c r="A10" i="4" s="1"/>
  <c r="A11" i="4" s="1"/>
  <c r="A12" i="4" s="1"/>
  <c r="A13" i="4" s="1"/>
  <c r="A14" i="4" s="1"/>
  <c r="A20" i="4" s="1"/>
  <c r="A21" i="4" s="1"/>
  <c r="A22" i="4" s="1"/>
  <c r="A23" i="4" s="1"/>
  <c r="A24" i="4" s="1"/>
  <c r="A25" i="4" s="1"/>
  <c r="A26" i="4" s="1"/>
  <c r="A32" i="4" s="1"/>
  <c r="A33" i="4" s="1"/>
  <c r="A34" i="4" s="1"/>
  <c r="A35" i="4" s="1"/>
  <c r="A36" i="4" s="1"/>
  <c r="A37" i="4" s="1"/>
  <c r="A38" i="4" s="1"/>
  <c r="A39" i="4" s="1"/>
  <c r="A40" i="4" s="1"/>
  <c r="A41" i="4" s="1"/>
  <c r="A42" i="4" s="1"/>
  <c r="P103" i="6"/>
  <c r="P97" i="6"/>
  <c r="Q97" i="6" s="1"/>
  <c r="Q103" i="6"/>
  <c r="X7" i="8"/>
  <c r="AF8" i="8"/>
  <c r="X9" i="8"/>
  <c r="AF10" i="8"/>
  <c r="X5" i="8"/>
  <c r="AF6" i="8"/>
  <c r="P9" i="8"/>
  <c r="AF4" i="8"/>
  <c r="AF11" i="8"/>
  <c r="P5" i="8"/>
  <c r="P11" i="8"/>
  <c r="P4" i="8"/>
  <c r="X10" i="8"/>
  <c r="P10" i="8"/>
  <c r="X8" i="8"/>
  <c r="AF9" i="8"/>
  <c r="P8" i="8"/>
  <c r="X6" i="8"/>
  <c r="AF7" i="8"/>
  <c r="X4" i="8"/>
  <c r="X11" i="8"/>
  <c r="AF5" i="8"/>
  <c r="P7" i="8"/>
  <c r="P6" i="8"/>
  <c r="A1" i="8"/>
  <c r="R97" i="6" l="1"/>
  <c r="B27" i="8"/>
  <c r="B23" i="8"/>
  <c r="L101" i="6"/>
  <c r="L100" i="6"/>
  <c r="L99" i="6"/>
  <c r="L98" i="6"/>
  <c r="B67" i="6"/>
  <c r="AA2" i="8" s="1"/>
  <c r="B26" i="8" s="1"/>
  <c r="S2" i="8"/>
  <c r="B25" i="8" s="1"/>
  <c r="B42" i="6"/>
  <c r="K2" i="8" s="1"/>
  <c r="B24" i="8" s="1"/>
  <c r="E4" i="8" l="1"/>
  <c r="B4" i="8"/>
  <c r="H6" i="8"/>
  <c r="H10" i="8"/>
  <c r="D10" i="8"/>
  <c r="D9" i="8"/>
  <c r="D7" i="8"/>
  <c r="D6" i="8"/>
  <c r="D5" i="8"/>
  <c r="F10" i="8"/>
  <c r="F4" i="8"/>
  <c r="E8" i="8"/>
  <c r="H7" i="8"/>
  <c r="H4" i="8"/>
  <c r="E10" i="8"/>
  <c r="E9" i="8"/>
  <c r="E7" i="8"/>
  <c r="E6" i="8"/>
  <c r="E5" i="8"/>
  <c r="F5" i="8"/>
  <c r="C4" i="8"/>
  <c r="F8" i="8"/>
  <c r="B8" i="8"/>
  <c r="H8" i="8"/>
  <c r="B10" i="8"/>
  <c r="B9" i="8"/>
  <c r="B7" i="8"/>
  <c r="B6" i="8"/>
  <c r="B5" i="8"/>
  <c r="F6" i="8"/>
  <c r="D4" i="8"/>
  <c r="C8" i="8"/>
  <c r="H5" i="8"/>
  <c r="H9" i="8"/>
  <c r="C10" i="8"/>
  <c r="C9" i="8"/>
  <c r="C7" i="8"/>
  <c r="C6" i="8"/>
  <c r="C5" i="8"/>
  <c r="F9" i="8"/>
  <c r="F7" i="8"/>
  <c r="D8" i="8"/>
  <c r="G11" i="8" l="1"/>
  <c r="K23" i="8" s="1"/>
  <c r="AI9" i="8"/>
  <c r="AI5" i="8"/>
  <c r="AI6" i="8"/>
  <c r="AI7" i="8"/>
  <c r="AI8" i="8"/>
  <c r="AI10" i="8"/>
  <c r="AI4" i="8"/>
  <c r="Z6" i="8"/>
  <c r="K24" i="8"/>
  <c r="Y10" i="8"/>
  <c r="K26" i="8"/>
  <c r="K25" i="8"/>
  <c r="Y8" i="8"/>
  <c r="G6" i="8"/>
  <c r="G5" i="8"/>
  <c r="G10" i="8"/>
  <c r="G8" i="8"/>
  <c r="G7" i="8"/>
  <c r="I7" i="8" s="1"/>
  <c r="G4" i="8"/>
  <c r="G9" i="8"/>
  <c r="Z10" i="8" l="1"/>
  <c r="Z8" i="8"/>
  <c r="J7" i="8"/>
  <c r="Y6" i="8"/>
  <c r="AI11" i="8"/>
  <c r="K27" i="8" s="1"/>
  <c r="R7" i="8"/>
  <c r="Q7" i="8"/>
  <c r="AH8" i="8"/>
  <c r="AG8" i="8"/>
  <c r="AH5" i="8"/>
  <c r="AG5" i="8"/>
  <c r="J9" i="8"/>
  <c r="I9" i="8"/>
  <c r="AH7" i="8"/>
  <c r="AG7" i="8"/>
  <c r="R5" i="8"/>
  <c r="Q5" i="8"/>
  <c r="R9" i="8"/>
  <c r="Q9" i="8"/>
  <c r="J6" i="8"/>
  <c r="I6" i="8"/>
  <c r="R8" i="8"/>
  <c r="Q8" i="8"/>
  <c r="AH4" i="8"/>
  <c r="AG4" i="8"/>
  <c r="AH6" i="8"/>
  <c r="AG6" i="8"/>
  <c r="Z5" i="8"/>
  <c r="Y5" i="8"/>
  <c r="Z7" i="8"/>
  <c r="Y7" i="8"/>
  <c r="J4" i="8"/>
  <c r="I4" i="8"/>
  <c r="Z9" i="8"/>
  <c r="Y9" i="8"/>
  <c r="AH9" i="8"/>
  <c r="AG9" i="8"/>
  <c r="R10" i="8"/>
  <c r="Q10" i="8"/>
  <c r="R4" i="8"/>
  <c r="Q4" i="8"/>
  <c r="J10" i="8"/>
  <c r="I10" i="8"/>
  <c r="J5" i="8"/>
  <c r="I5" i="8"/>
  <c r="J8" i="8"/>
  <c r="I8" i="8"/>
  <c r="AH10" i="8"/>
  <c r="AG10" i="8"/>
  <c r="R6" i="8"/>
  <c r="Q6" i="8"/>
  <c r="Y4" i="8"/>
  <c r="Z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De León</author>
  </authors>
  <commentList>
    <comment ref="A17" authorId="0" shapeId="0" xr:uid="{00000000-0006-0000-0300-000001000000}">
      <text>
        <r>
          <rPr>
            <b/>
            <sz val="9"/>
            <color indexed="81"/>
            <rFont val="Tahoma"/>
            <family val="2"/>
          </rPr>
          <t>Seguimientos, Asesorias y Actividades Relacionadas</t>
        </r>
        <r>
          <rPr>
            <sz val="9"/>
            <color indexed="81"/>
            <rFont val="Tahoma"/>
            <family val="2"/>
          </rPr>
          <t xml:space="preserve">
</t>
        </r>
      </text>
    </comment>
  </commentList>
</comments>
</file>

<file path=xl/sharedStrings.xml><?xml version="1.0" encoding="utf-8"?>
<sst xmlns="http://schemas.openxmlformats.org/spreadsheetml/2006/main" count="1322" uniqueCount="360">
  <si>
    <t>PROCESOS</t>
  </si>
  <si>
    <t>Enero</t>
  </si>
  <si>
    <t>Febrero</t>
  </si>
  <si>
    <t>Marzo</t>
  </si>
  <si>
    <t>Abril</t>
  </si>
  <si>
    <t>Mayo</t>
  </si>
  <si>
    <t>Junio</t>
  </si>
  <si>
    <t>Julio</t>
  </si>
  <si>
    <t>Agosto</t>
  </si>
  <si>
    <t>Septiembre</t>
  </si>
  <si>
    <t>Octubre</t>
  </si>
  <si>
    <t>Noviembre</t>
  </si>
  <si>
    <t>Diciembre</t>
  </si>
  <si>
    <t>Estratégico</t>
  </si>
  <si>
    <t>Misional</t>
  </si>
  <si>
    <t>Apoyo</t>
  </si>
  <si>
    <t>Contol y Evalaución</t>
  </si>
  <si>
    <t>ACTIVIDADES</t>
  </si>
  <si>
    <t>Líder</t>
  </si>
  <si>
    <t>Acompañante</t>
  </si>
  <si>
    <t>EQUIPO AUDITOR</t>
  </si>
  <si>
    <t>Auditorias de Calidad</t>
  </si>
  <si>
    <t>Responsable 
Atención de la Actividad</t>
  </si>
  <si>
    <t>Auditorias Combinadas</t>
  </si>
  <si>
    <t>PM Institucional</t>
  </si>
  <si>
    <t>Equipo OCI</t>
  </si>
  <si>
    <t>Informes de Ley</t>
  </si>
  <si>
    <t>Participación en Comités</t>
  </si>
  <si>
    <t>EQUIPO AUDITOR Oficina de Control Interno (Equipo OCI)</t>
  </si>
  <si>
    <t>OBJETIVO GENERAL</t>
  </si>
  <si>
    <t>ALCANCE</t>
  </si>
  <si>
    <t>CRITERIO</t>
  </si>
  <si>
    <t>N°</t>
  </si>
  <si>
    <t>PM por Proceso</t>
  </si>
  <si>
    <t>VIGENCIA AUDITADA</t>
  </si>
  <si>
    <t>OBJETIVOS ESPECÍFICOS</t>
  </si>
  <si>
    <t>Fecha de Elaboración</t>
  </si>
  <si>
    <t>RESPONSABILIDADES</t>
  </si>
  <si>
    <t>RESPONSABLE</t>
  </si>
  <si>
    <t>Planificar y realizar las actividades de auditoría que le fueron asignadas.</t>
  </si>
  <si>
    <t>Acordar con el auditor líder fecha y hora de inicio de la auditoría respectiva, teniendo en cuenta que no desborde los tiempos establecidos en el Programa de Auditoria.</t>
  </si>
  <si>
    <t>Representar al equipo de auditoría ante el auditado.</t>
  </si>
  <si>
    <t>Recolectar la información y evidencias, analizar los datos recolectados, redactar los informes correspondientes y comunicar los resultados al auditor líder.</t>
  </si>
  <si>
    <t xml:space="preserve">Permitir el acceso del auditor a la documentación requerida, registros e instalaciones. </t>
  </si>
  <si>
    <t>Realizar reunión de apertura</t>
  </si>
  <si>
    <t>Identificar y evaluar los riesgos significativos.</t>
  </si>
  <si>
    <t>Proporcionar los recursos necesarios para que los auditores puedan realizar su labor.</t>
  </si>
  <si>
    <t xml:space="preserve">Ejecutar la Auditoría asignada según programa </t>
  </si>
  <si>
    <t xml:space="preserve">Evaluar la adecuación y eficacia de los controles en respuesta a los riesgos, operaciones y sistemas de información. </t>
  </si>
  <si>
    <t>Tratar la información con discreción y garantizar su confidencialidad.</t>
  </si>
  <si>
    <t>Apoyar al auditor líder y al equipo de auditoría.</t>
  </si>
  <si>
    <t>Evaluar la implementación y eficacia de las acciones correctivas o preventivas, y planes de mejoramiento</t>
  </si>
  <si>
    <t>Conservar y salvaguardar los documentos relativos a la auditoría, hasta el momento de cierre de las acciones.</t>
  </si>
  <si>
    <t>Evaluar los hallazgos con evidencias objetivas.</t>
  </si>
  <si>
    <t xml:space="preserve">Justificar aquellos hallazgos ante el auditor que no considere a lugar o que haya cerrado antes de la reunión de cierre o informe final. </t>
  </si>
  <si>
    <t>Líder AUDITORIA</t>
  </si>
  <si>
    <t>Acompañante AUDITORIA</t>
  </si>
  <si>
    <t>Del Proceso y/o Dependencia Correlacionada AUDITORIA</t>
  </si>
  <si>
    <t xml:space="preserve">Del Proceso y/o Dependencia Correlacionada </t>
  </si>
  <si>
    <t>Preparar los documentos o instrumentos necesarios para ejecutar las diferentes actividades</t>
  </si>
  <si>
    <t>Revisar los procedimientos, normativas, y diferentes lineamientos establecidos interna o externamente para el desarrollo de la actividad</t>
  </si>
  <si>
    <t>Establecer e implementar las Acciones Correctivas y/o Preventivas necesarias teniendo en cuenta los resultados de la actividad</t>
  </si>
  <si>
    <t>Atender oportunamente los requerimientos y proporcionar los recursos necesarios</t>
  </si>
  <si>
    <t>Cumplir con los tiempos establecidos para su ejecución y entrega de resultados</t>
  </si>
  <si>
    <t>Líder DEMAS ACTIVIDADES</t>
  </si>
  <si>
    <t>Acompañante DEMAS ACTIVIDADES</t>
  </si>
  <si>
    <t>Ejecutar las actividades según lo planeado, teniendo en cuenta las indicaciones establecidas por el auditor líder</t>
  </si>
  <si>
    <t>Fecha de Aprobación CCSCI</t>
  </si>
  <si>
    <t>Atención a entes de control</t>
  </si>
  <si>
    <t>RECURSOS</t>
  </si>
  <si>
    <t>PROCESO A AUDITAR</t>
  </si>
  <si>
    <t>AUDITORIAS DE CALIDAD</t>
  </si>
  <si>
    <t>AUDITORIAS COMBINADAS</t>
  </si>
  <si>
    <t>PAI</t>
  </si>
  <si>
    <t xml:space="preserve">Informar al auditado sobre los hallazgos encontrados, en las reuniones parciales, preliminares y/o de cierre. </t>
  </si>
  <si>
    <t>Reconocer y aceptar los hallazgos de auditoria detectadas, debidamente sustentados en informados a través de informes parciales o preliminares.</t>
  </si>
  <si>
    <t>Respetar el objetivo y criterio de la Auditoría</t>
  </si>
  <si>
    <t>Equipo AC</t>
  </si>
  <si>
    <t>EQUIPO AUDITOR de Calidad</t>
  </si>
  <si>
    <t>AV</t>
  </si>
  <si>
    <t>LC</t>
  </si>
  <si>
    <t>KF</t>
  </si>
  <si>
    <t>AG</t>
  </si>
  <si>
    <t>IM</t>
  </si>
  <si>
    <t>MD</t>
  </si>
  <si>
    <t>Estado</t>
  </si>
  <si>
    <t>En ejecución</t>
  </si>
  <si>
    <t>NA</t>
  </si>
  <si>
    <t>Culminada</t>
  </si>
  <si>
    <t>Sin Iniciar</t>
  </si>
  <si>
    <t>plazos</t>
  </si>
  <si>
    <t>Total</t>
  </si>
  <si>
    <t>% Avance</t>
  </si>
  <si>
    <t>TOTALES</t>
  </si>
  <si>
    <t>DENTRO DE LOS PLAZOS</t>
  </si>
  <si>
    <t>FUERA DE LOS PLAZOS</t>
  </si>
  <si>
    <t>Nivel de Cumplimiento</t>
  </si>
  <si>
    <t>concatenar</t>
  </si>
  <si>
    <t>Accion de Mejora o Correctiva</t>
  </si>
  <si>
    <t>Dentro de los Plazos</t>
  </si>
  <si>
    <t>Fuera de los Plazos</t>
  </si>
  <si>
    <t>NA Seguimiento</t>
  </si>
  <si>
    <t>A</t>
  </si>
  <si>
    <t>I</t>
  </si>
  <si>
    <t>P</t>
  </si>
  <si>
    <t>programado</t>
  </si>
  <si>
    <t>adicionado</t>
  </si>
  <si>
    <t>incumplido</t>
  </si>
  <si>
    <t>Fecha Seguimiento</t>
  </si>
  <si>
    <t>Lider</t>
  </si>
  <si>
    <t>%Avance
TOTAL</t>
  </si>
  <si>
    <t>total</t>
  </si>
  <si>
    <t>%Avance</t>
  </si>
  <si>
    <t>Totales</t>
  </si>
  <si>
    <t>Elaborar y presentar el informe de auditoría</t>
  </si>
  <si>
    <t xml:space="preserve">Preparar el plan de auditoría y darlo a conocer al responsable del proceso a auditar de acuerdo con el programa de auditoria interna.  </t>
  </si>
  <si>
    <t>Hacer seguimiento a las acciones tomadas que se generen como resultado de la auditoría</t>
  </si>
  <si>
    <t xml:space="preserve">Establecer e implementar las Acciones Correctivas y/o Preventivas necesarias para evitar la repetición de hallazgos </t>
  </si>
  <si>
    <t xml:space="preserve">Verificar la eficacia de las Acciones Correctivas y/o Preventivas implementadas </t>
  </si>
  <si>
    <t>RIESGOS</t>
  </si>
  <si>
    <t>Vigencia</t>
  </si>
  <si>
    <t>Programa de Auditoria Interna</t>
  </si>
  <si>
    <t>ALTA DIRECCIÓN</t>
  </si>
  <si>
    <t>Auditorias Internas</t>
  </si>
  <si>
    <t>tipoproceso</t>
  </si>
  <si>
    <t>X</t>
  </si>
  <si>
    <t xml:space="preserve">ALC </t>
  </si>
  <si>
    <t>AAC</t>
  </si>
  <si>
    <t>CCSCI</t>
  </si>
  <si>
    <t>Justificación</t>
  </si>
  <si>
    <t>Solicitada o Requerida</t>
  </si>
  <si>
    <r>
      <t xml:space="preserve">AV : </t>
    </r>
    <r>
      <rPr>
        <sz val="10"/>
        <color theme="1"/>
        <rFont val="Calibri"/>
        <family val="2"/>
        <scheme val="minor"/>
      </rPr>
      <t>Alvaro Vittorino</t>
    </r>
  </si>
  <si>
    <r>
      <t xml:space="preserve">AG : </t>
    </r>
    <r>
      <rPr>
        <sz val="10"/>
        <color theme="1"/>
        <rFont val="Calibri"/>
        <family val="2"/>
        <scheme val="minor"/>
      </rPr>
      <t>Adan Guerrero</t>
    </r>
  </si>
  <si>
    <r>
      <t xml:space="preserve">IM : </t>
    </r>
    <r>
      <rPr>
        <sz val="10"/>
        <color theme="1"/>
        <rFont val="Calibri"/>
        <family val="2"/>
        <scheme val="minor"/>
      </rPr>
      <t>Ivan Monterno</t>
    </r>
  </si>
  <si>
    <r>
      <t xml:space="preserve">KF : </t>
    </r>
    <r>
      <rPr>
        <sz val="10"/>
        <color theme="1"/>
        <rFont val="Calibri"/>
        <family val="2"/>
        <scheme val="minor"/>
      </rPr>
      <t>Karina Ferreira</t>
    </r>
  </si>
  <si>
    <r>
      <t xml:space="preserve">LC : </t>
    </r>
    <r>
      <rPr>
        <sz val="10"/>
        <color theme="1"/>
        <rFont val="Calibri"/>
        <family val="2"/>
        <scheme val="minor"/>
      </rPr>
      <t>Luis Coquies</t>
    </r>
  </si>
  <si>
    <r>
      <t xml:space="preserve">MD : </t>
    </r>
    <r>
      <rPr>
        <sz val="10"/>
        <color theme="1"/>
        <rFont val="Calibri"/>
        <family val="2"/>
        <scheme val="minor"/>
      </rPr>
      <t>Milena De León</t>
    </r>
  </si>
  <si>
    <r>
      <t xml:space="preserve">ALC : </t>
    </r>
    <r>
      <rPr>
        <sz val="10"/>
        <color theme="1"/>
        <rFont val="Calibri"/>
        <family val="2"/>
        <scheme val="minor"/>
      </rPr>
      <t>Auditor Líder de Calidad</t>
    </r>
  </si>
  <si>
    <r>
      <t xml:space="preserve">AAC : </t>
    </r>
    <r>
      <rPr>
        <sz val="10"/>
        <color theme="1"/>
        <rFont val="Calibri"/>
        <family val="2"/>
        <scheme val="minor"/>
      </rPr>
      <t>Auditor Acompañante de Calidad</t>
    </r>
  </si>
  <si>
    <r>
      <t xml:space="preserve">Equipo AC : </t>
    </r>
    <r>
      <rPr>
        <sz val="10"/>
        <color theme="1"/>
        <rFont val="Calibri"/>
        <family val="2"/>
        <scheme val="minor"/>
      </rPr>
      <t>Equipo Auditor de Calidad</t>
    </r>
  </si>
  <si>
    <r>
      <t xml:space="preserve">CCSCI : </t>
    </r>
    <r>
      <rPr>
        <sz val="10"/>
        <color theme="1"/>
        <rFont val="Calibri"/>
        <family val="2"/>
        <scheme val="minor"/>
      </rPr>
      <t>Comité de Coordinación del Sistema de Control Interno</t>
    </r>
  </si>
  <si>
    <t>AUDITORIAS</t>
  </si>
  <si>
    <t>SEGUIMIENTOS</t>
  </si>
  <si>
    <t>ASESORÍAS, ACOMPAÑAMIENTOS Y OTROS SEGUIMIENTOS</t>
  </si>
  <si>
    <t>ACTIVIDADES RELACIONADAS</t>
  </si>
  <si>
    <t>AUDITORIAS INTERNAS</t>
  </si>
  <si>
    <t>Solicitadas o Requeridas</t>
  </si>
  <si>
    <t>ESPECIFICACIONES DE LAS ACTIVIDADES DE AUDITORIA</t>
  </si>
  <si>
    <t>Seleccione Periodo</t>
  </si>
  <si>
    <t>Acreditación</t>
  </si>
  <si>
    <t>Relaciones Interinstitucionales</t>
  </si>
  <si>
    <t>Gestión de Bienestar Universitario</t>
  </si>
  <si>
    <t>PROCESO</t>
  </si>
  <si>
    <t>NIVEL DE CRITICIDAD</t>
  </si>
  <si>
    <t>calculo</t>
  </si>
  <si>
    <t>Ultima Auditoria Interna</t>
  </si>
  <si>
    <t>Impacto en Objetivos Estrategicos</t>
  </si>
  <si>
    <t>Gestión de Biblioteca</t>
  </si>
  <si>
    <t>Fecha de Actualización</t>
  </si>
  <si>
    <t>Nivel de Criticidad</t>
  </si>
  <si>
    <t xml:space="preserve">Fecha de Evaluación </t>
  </si>
  <si>
    <t>nivel</t>
  </si>
  <si>
    <t>Criterio</t>
  </si>
  <si>
    <t>Peso</t>
  </si>
  <si>
    <t>Riesgo inherente</t>
  </si>
  <si>
    <t>Nivel de Riego Inherente</t>
  </si>
  <si>
    <t>3: Riesgos en máximo Zona  Moderada</t>
  </si>
  <si>
    <t>2: Riesgos en Zona Baja</t>
  </si>
  <si>
    <t>1: No tiene riesgos asociados</t>
  </si>
  <si>
    <t>4: Riesgos en máximo Zona  Alta</t>
  </si>
  <si>
    <t>5: 1 Riesgo o más en Zona  Extrema</t>
  </si>
  <si>
    <t>Resultado Plan de Mejoramiento por Proceso y/o Institucional</t>
  </si>
  <si>
    <t>Recurrencia Hallazgos Auditorias Interna y/o Externas</t>
  </si>
  <si>
    <t>Impacto en el Presupuesto General</t>
  </si>
  <si>
    <t>Impacto en Objetivos Estratégicos</t>
  </si>
  <si>
    <t>Adicional</t>
  </si>
  <si>
    <t>1: 1 año o menos</t>
  </si>
  <si>
    <t>2: Mayor a 1 año y menor/igual a 2 años</t>
  </si>
  <si>
    <t>Puntaje (De 1 a 5)</t>
  </si>
  <si>
    <t>Se debe tener en cuenta los Riesgos en mapa por proceso y/o institucional, identificados Sin controles asociados</t>
  </si>
  <si>
    <t>Tiempo transcurrido desde la última vez que fue auditado por la Oficina de Control Interno</t>
  </si>
  <si>
    <t>Impacto con la misión o con los proyectos que se desarrollan en el marco de la planeación estratégica</t>
  </si>
  <si>
    <t>Presupuesto asignado al proceso y/o aspecto evaluable y su impacto frente al presupuesto general de la Universidad</t>
  </si>
  <si>
    <t>Planes de mejoramiento asociados y su estado de avance</t>
  </si>
  <si>
    <t>la OCI o ente externo identifica mismo (s) Hallazgo(s) frecuentemente, debido a que no establecieron acciones en PM o no fueron efectivas</t>
  </si>
  <si>
    <r>
      <rPr>
        <b/>
        <u/>
        <sz val="10"/>
        <color theme="0"/>
        <rFont val="Calibri"/>
        <family val="2"/>
        <scheme val="minor"/>
      </rPr>
      <t>Adicional</t>
    </r>
    <r>
      <rPr>
        <b/>
        <sz val="10"/>
        <color theme="0"/>
        <rFont val="Calibri"/>
        <family val="2"/>
        <scheme val="minor"/>
      </rPr>
      <t xml:space="preserve">
Solicitud de Auditoria</t>
    </r>
  </si>
  <si>
    <t>No Solicitada</t>
  </si>
  <si>
    <t>Socilitada</t>
  </si>
  <si>
    <t>3: Mayor a 2 años y menor/igual a 3 años</t>
  </si>
  <si>
    <t>4: Mayor a 3 años y menor/igual a 4 años</t>
  </si>
  <si>
    <t>5: Mayor a 4 años</t>
  </si>
  <si>
    <t>1: No tiene PM o Cumplió las acciones</t>
  </si>
  <si>
    <t>2: Avance de Acciones igual o mayor al 90%</t>
  </si>
  <si>
    <t>3: Avance de acciones entre el 70% y el 89%</t>
  </si>
  <si>
    <t>4: Avance de acciones entre el 50% y el 69%</t>
  </si>
  <si>
    <t>5: Avance de acciones menor al 50%</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</si>
  <si>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</si>
  <si>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</si>
  <si>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</si>
  <si>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</si>
  <si>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</si>
  <si>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</si>
  <si>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</si>
  <si>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</si>
  <si>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</si>
  <si>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</si>
  <si>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</si>
  <si>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Documental</t>
  </si>
  <si>
    <t>Gestión Adminsitrativa</t>
  </si>
  <si>
    <t>Gestión del Talento Humano</t>
  </si>
  <si>
    <t>Gestión de Admisiones y Registro</t>
  </si>
  <si>
    <t>1: No tiene hallazgos recurrentes</t>
  </si>
  <si>
    <t>2: Tiene 1 hallazgo recurrente</t>
  </si>
  <si>
    <t>3: Tiene 2 hallazgos recurrentes</t>
  </si>
  <si>
    <t>4: Tiene 3 hallazgos recurrentes</t>
  </si>
  <si>
    <t>5: Tiene 4 o más hallazgos recurrentes</t>
  </si>
  <si>
    <t xml:space="preserve">1: Asignado menos del 1% del presupuesto </t>
  </si>
  <si>
    <t xml:space="preserve">2: Asignado entre el 1% y 5% del presupuesto </t>
  </si>
  <si>
    <t>3: Asignado entre el 5% y 10% del presupuesto</t>
  </si>
  <si>
    <t>4: Asignado entre el 10% y 20% del presupuesto</t>
  </si>
  <si>
    <t>5: Asignado más del 20% del presupuesto</t>
  </si>
  <si>
    <t>1: No tiene Objetivo asociado</t>
  </si>
  <si>
    <t>2: Impacta 1 objetivo</t>
  </si>
  <si>
    <t>3: Impacta 2 objetivos</t>
  </si>
  <si>
    <t>4: Impacta 3 objetivos</t>
  </si>
  <si>
    <t>5: Impacta 4 objetivos o mas</t>
  </si>
  <si>
    <t>rango</t>
  </si>
  <si>
    <t>manejo</t>
  </si>
  <si>
    <t>OBSERVACIÓN</t>
  </si>
  <si>
    <t>Solo se aplicará el peso si existe 1 o mas solicitudes de auditoria</t>
  </si>
  <si>
    <t xml:space="preserve">
</t>
  </si>
  <si>
    <t>salto de linea</t>
  </si>
  <si>
    <t>No Aplica</t>
  </si>
  <si>
    <t>Identificar los factores de riesgos y oportunidades de mejora dentro del Sistema de Gestión Integral, a través de una evaluación que verifique la existencia, nivel de desarrollo y conformidad, y grado de efectividad del Sistema, con el fin de agregar valor a los procesos y al Sistema de Gestión que les permitan alcanzar su fin y cumplir con sus objetivos.</t>
  </si>
  <si>
    <t>a) Verificar el mantenimiento de la mejora continua del Sistema de Gestión de la Institución. b) Examinar de forma sistemática, objetiva e independiente los procesos, actividades y resultados de la gestión. c) Emitir juicios soportados en evidencias, buscando la mejora de los procesos. d) Constituir una herramienta de retroalimentación del Sistema. e) Servir como instrumento facilitador de la evaluación de la gestión y los resultados de las diferentes dependencias y procesos. f) Fomentar la cultura del autocontrol a través de las observaciones y los planes de mejoramiento de los procesos y que esta repercuta en la autorregulación en los servidores públicos. g) Hacer recomendaciones imparciales a partir de las evidencias y grados de cumplimiento de los objetivos, planes, programas, proyectos y procesos. h) Asesorar y recomendar a los procesos en el marco de la Administración de Riesgos. i) Monitorear que los diferentes generadores de información la entreguen a los diferentes entes de control con las pertinencias exigidas. j) Garantizar que el sistema disponga de su propio mecanismo de verificación y evaluación.</t>
  </si>
  <si>
    <t>Gestión Financiera - Grupo de Estampilla</t>
  </si>
  <si>
    <t>Evaluación de la Gestión y Rendición de Cuentas</t>
  </si>
  <si>
    <t>Contraloria General de la Republica</t>
  </si>
  <si>
    <t>Contraloría General del Departamento del Magdalena Vig Aud: 2019</t>
  </si>
  <si>
    <t xml:space="preserve">Verificar el mantenimiento y adecuación de los procesos, a través de un enfoque sistémico y disciplinado que permita evaluar, mejorar la eficacia y agregar valor a la gestión de riesgos, controles, operaciones y servicios. </t>
  </si>
  <si>
    <t>Verificar el cumplimiento normativo, documental y procedimental  de las actividades contractuales; que permiten llevar acabo la contratación de bienes y servicios en las diferentes modalidades requeridas por la Universidad.
Evaluar la Gestión de la primera(Dependencia Ordenadora) y segunda(Grupo de Contratación) línea de defensa.</t>
  </si>
  <si>
    <t>Evaluación Independiente (Informativo)</t>
  </si>
  <si>
    <t>Gestión Administrativa - Grupo de Compras y Administración de Bienes</t>
  </si>
  <si>
    <t>OBSERVACIÓN GENERAL</t>
  </si>
  <si>
    <t>ALCANCE 
(Dependencias Correlacionadas)</t>
  </si>
  <si>
    <t>Evaluación Independiente del Sistema de Control Interno MIPG</t>
  </si>
  <si>
    <t>Seguimiento y asesoria a la rendicion de cuentas SIA Contralorias</t>
  </si>
  <si>
    <t xml:space="preserve">Evaluación del Sistema Control Interno Contable - CGN / CHIP </t>
  </si>
  <si>
    <t>Evaluación del Sistema de Control - DAFP / FURAG</t>
  </si>
  <si>
    <t xml:space="preserve">Cuenta Anual Consolidada – SIRECI </t>
  </si>
  <si>
    <t>Cuenta Anual y Semestral – SIA Contralorías</t>
  </si>
  <si>
    <t>Derechos de Autor Software</t>
  </si>
  <si>
    <t xml:space="preserve">Estado de avance Plan Anticorrupción y de Atención al Ciudadano </t>
  </si>
  <si>
    <t>Evaluación a la Gestión Contractual</t>
  </si>
  <si>
    <t xml:space="preserve">Administración del Riesgo de Gestión y Corrupción institucional y por proceso </t>
  </si>
  <si>
    <t xml:space="preserve">Seguimiento a PQRS </t>
  </si>
  <si>
    <t>Indice de Transparencia y Acceso a la información ITA</t>
  </si>
  <si>
    <t>Responsables cumplimiento de metas</t>
  </si>
  <si>
    <t>Ordenadores del Gasto y Supervisores/Interventores</t>
  </si>
  <si>
    <t>Responsables de rendicion</t>
  </si>
  <si>
    <t>Grupo de Compras - Dependencias y/o personas involucradas</t>
  </si>
  <si>
    <t>Responsables de procesos</t>
  </si>
  <si>
    <t>Direccion Financiera - Grupos adscritos</t>
  </si>
  <si>
    <t>Grupo TIC - Grupo de Compras</t>
  </si>
  <si>
    <t>Dependencias Ordenadoras</t>
  </si>
  <si>
    <t>Responsables de cumplimiento de metas</t>
  </si>
  <si>
    <t>Seguimiento a la legalización de avances</t>
  </si>
  <si>
    <t>Grupo de Contabilidad - Responsables de avances</t>
  </si>
  <si>
    <t>Talento Humano: Contar de manera permanente con un equipo interdisciplinario y profesional en las áreas de Administración, Contaduría, Ingenierías, Derecho y otras areas afines; y para el caso de auditorias especiales solicitadas, en las que no se cuente con talento humano con el perfil, se requerira contar de manera temporal con profesional (es) que cumpla (n) con el perfil. Asi como equipo de auditores certificados en calidad para las auditorias combinadas y de gestión de calidad.
Tecnologicos: Equipos de Computo portatiles. 
Financieros: Disponibilidad de recursos en caso de traslados fuera de Santa Marta</t>
  </si>
  <si>
    <t xml:space="preserve">Del Programa de Auditoria Interna: No auditar lo que más interesa a la Alta Dirección.  Utilizar un Programa de auditoría rígido e inmodificable. No cumplir con el programa por falta o deficiencia de recursos
Del Lider del PAI: No comunicar los resultados en el momento oportuno. Designación inadecuada del equipo auditor. No realizar seguimiento al estado del programa. No tomar acciones correctivas o de mejora al presentarse desviaciones en el programa.
De la Auditoria del Proceso: No cumplir con los criterios establecidos. No cumplir con los plazos estipulados. Que los resultados del proceso auditor no generen valor. No cumunicar los resultados en el momento oportuno.
Del Equipo Auditor: No centrarse en la prevención sino en establecer culpas. No documentar los hallazgos de auditoria. Ser subjeivos, creandose sus propias verdades. No realizar seguimiento a los resultados de auditoria
Del Auditado: Entrega incompleta, tardia o no entrega de la información requerida. Obstaculizar la realización de la auditoria. No atención de los resultados de la auditoria. </t>
  </si>
  <si>
    <t>Auditoria Contraloria General del Departamento del Magdalena</t>
  </si>
  <si>
    <t>De Coordinación del SCI</t>
  </si>
  <si>
    <t>De Conciliación</t>
  </si>
  <si>
    <t>De Admisiones</t>
  </si>
  <si>
    <t>De Calidad del Proceso</t>
  </si>
  <si>
    <t>Evaluación Independiente</t>
  </si>
  <si>
    <t>Manual de Calidad, Documentación del Sistema de Gestión, requisitos de las normas NTC ISO 9001:2015, mapas de Riesgos,  normatividad interna y normatividad legal.</t>
  </si>
  <si>
    <t>Evaluar la mejora y mantenimiento del Sistema de Gestión de acuerdo con las estrategias institucionales y cumplimiento de requisitos norma ISO 9001:2015 y su capacidad de adaptación a los cambios generados desde el contexto externo a raiz de la emergencia sanitaria generada por el COVID-19.</t>
  </si>
  <si>
    <t>Verificar el mantenimiento y adecuación de los procesos, a través de un enfoque sistémico y disciplinado que permita evaluar, mejorar la eficacia y agregar valor a la gestión de riesgos, controles, operaciones y servicios, asi como evaluar la mejora y mantenimiento del Sistema de Gestión de acuerdo con las estrategias institucionales y cumplimiento de requisitos norma ISO 9001:2015 y su capacidad de adaptación a los cambios generados desde el contexto externo a raiz de la emergencia sanitaria generada por el COVID-19</t>
  </si>
  <si>
    <t>Periodos de seguimiento</t>
  </si>
  <si>
    <t>2do Cuatrimestre (May-Ago)</t>
  </si>
  <si>
    <t>1er Cuatrimestre (Ene-Abr)</t>
  </si>
  <si>
    <t>3er Cuatrimestre (Sep-Dic)</t>
  </si>
  <si>
    <t>1er Semestre (Ene-Jun)</t>
  </si>
  <si>
    <t>Anual (Ene-Dic)</t>
  </si>
  <si>
    <t>Vicerrectoria Administrativa - Dir.Financiera y Dir.Administrativa</t>
  </si>
  <si>
    <t>Trabajo en Casa y Estado Joven</t>
  </si>
  <si>
    <t>Direccion de Talento Humano - Grupo Contratación</t>
  </si>
  <si>
    <t xml:space="preserve"> Activos Inmobiliarios SIGA</t>
  </si>
  <si>
    <t>Se Incluyeron actividades relacionadas (informes de ley) y se ajusto calendario de algunas actividades, teniendo en cuenta la disponibilidad del equipo OCI, teniendo en cuenta su estado contractual.</t>
  </si>
  <si>
    <t>Se ha realizado seguimiento dentro de las auditorias</t>
  </si>
  <si>
    <t>Gestión Administrativa</t>
  </si>
  <si>
    <t>Se programa para el proximo año debido a otras actividades del auditor</t>
  </si>
  <si>
    <t>Contraloría General del Departamento del Magdalena: Vicerrectoria de Extensión</t>
  </si>
  <si>
    <t xml:space="preserve">No realizó contratación en la vigencia </t>
  </si>
  <si>
    <t>Se continuaranlas visitas a los programas en 2022</t>
  </si>
  <si>
    <t>Se continuaran las visitas a las dependencias en 2022</t>
  </si>
  <si>
    <t>Se recomienda auditar a través de auditoria combinada</t>
  </si>
  <si>
    <t>Se recomienda concluir la uditoria en la gestión del inventario de bienes</t>
  </si>
  <si>
    <t>Aquellos procesos que no vayan a ser auditados por nivel de criticidad o por falta de recursos, se le realizara seguimiento al cumplimiento de metas establecidas en planes de mejoramiento institucional o por procesos, mapas de riesgos, plan anticorrupcion, ley de transparencia, entre otros, segun corresponda y se establezcan dentro de las actividades de seguimientos, acompañamiento, asesorias y actividades relacionadas del presente PAI</t>
  </si>
  <si>
    <t>IM - KF</t>
  </si>
  <si>
    <t>Gestión de Contratación - Muestral Ordenadores del Gasto</t>
  </si>
  <si>
    <t>Líder de Proceso - Ordenadores del Gasto</t>
  </si>
  <si>
    <t>Líder proceso  - P.E. responsable Grupo de Estampilla</t>
  </si>
  <si>
    <t xml:space="preserve">Líder proceso - P.E. responsable Grupo de Compras </t>
  </si>
  <si>
    <t>Líder de Proceso</t>
  </si>
  <si>
    <t>Gestión de Contratación - Sistema General de Regalias (Proyecto RÓBALO)</t>
  </si>
  <si>
    <t>Gestión de Contratación - Sistema General de Regalias (Proyecto PIRAGUA)</t>
  </si>
  <si>
    <t>Gestión de Contratación - Sistema General de Regalias (Proyecto SISTEMAS INTELIGENTES)</t>
  </si>
  <si>
    <t>Gestión de Contratación - Sistema General de Regalias (Proyecto SALUD MENTAL)</t>
  </si>
  <si>
    <t>Gestión de Contratación - Sistema General de Regalias (Proyecto QUESO COSTEÑO)</t>
  </si>
  <si>
    <t>Gestión de Contratación - Sistema General de Regalias (Proyecto ECOMMERCE)</t>
  </si>
  <si>
    <t>Gestión de Contratación - Sistema General de Regalias (Proyecto QUESO LISA)</t>
  </si>
  <si>
    <t>Contraloría General del Departamento del Magdalena Vig Aud: 2020</t>
  </si>
  <si>
    <t>Gestión de Biblioteca (Auditoria Combinada - ISOLUCION)</t>
  </si>
  <si>
    <t>Gestión de Bienestar Universitario (Auditoria Combinada - ISOLUCION)</t>
  </si>
  <si>
    <t xml:space="preserve">Relaciones Interinstitucionales  (Auditoria Combinada - ISOLUCION) </t>
  </si>
  <si>
    <t>Apoyo Tecnologico TIC  (Auditoria Combinada - Formato PM</t>
  </si>
  <si>
    <t>Gestión de Contratación - Fac. Ciencias Empresariales (Auditoria Gestión - Formato PM)</t>
  </si>
  <si>
    <t>Líder de Proceso - Grupo de Gestión de la Calidad</t>
  </si>
  <si>
    <t>Seguimiento y asesoria en la rendición de cuentas SIA OBSERVA</t>
  </si>
  <si>
    <t>Seguimiento al faltante, daño y/o deterioro de bienes (marco del Cap. III ResRec 624 de 2018)</t>
  </si>
  <si>
    <t>Fomento de la Cultura del Autocontrol y la Transparencia - Principio de Publicidad en la Gestión de Contratación</t>
  </si>
  <si>
    <t xml:space="preserve">Fomento de la Cultura del Autocontrol y la Transparencia - Líneas de Defensa (LD) </t>
  </si>
  <si>
    <t>Estado del Cumplimiento de publicación en Pagina Transparencia según MEN</t>
  </si>
  <si>
    <t>Estado de los Bienes (marco del Cap. III ResRec 624 de 2018)</t>
  </si>
  <si>
    <t>Austeridad en el Gasto</t>
  </si>
  <si>
    <t>Auditoria Contraloria General de la Republica</t>
  </si>
  <si>
    <t>Fomento de la Cultura del Autocontrol y la Transparencia - Fortalecimiento del Control Interno (normograma)</t>
  </si>
  <si>
    <t>Responsables de dependencias</t>
  </si>
  <si>
    <t xml:space="preserve">Mantenimiento y seguimiento al cronograma de presentación de informes a órganos de control externo </t>
  </si>
  <si>
    <t>Responsables entrega de informacion</t>
  </si>
  <si>
    <t>Líder de Proceso - Ordenadores del Gasto - Director Proyecto</t>
  </si>
  <si>
    <t>Verificar el cumplimiento normativo, documental y procedimental  de las actividades contractuales; que permiten llevar acabo la contratación de bienes y servicios en las diferentes modalidades requeridas por la Universidad. Asi como el cumplimiento a la rendicion de cuentas y demas requerimientos propios de proyectos financiados con recursos del Sistema General de Regalias - SGR
Evaluar la Gestión de la primera(Dependencia Ordenadora) y segunda(Grupo de Contratación) línea de defensa.</t>
  </si>
  <si>
    <t>2021 - 2022</t>
  </si>
  <si>
    <t>Evaluar la gestion a la ejecución de políticas y acciones que contribuyan al control, giro, recaudo y auditoría de ingresos por estampillas.
Verificar que la gestión de estampilla cumple con las normas técnicas y legales.
Realizar seguimiento al cumplimiento de las metas establecidas en los proyectos del plan de acción 2021 y 2022 que tengan relación con el proceso (o lider del proceso), alcance y/o criterio de auditoria.</t>
  </si>
  <si>
    <t>Verificar la Recepción, ingreso, actualización del inventario, baja, entrega y/o prestamo de bienes para el desarrollo de las actividades administrativa y/o academica
Realizar seguimiento al cumplimiento de las metas establecidas en los proyectos del plan de acción 2021 que tengan relación con el proceso (o lider del proceso), alcance y/o criterio de auditoria.</t>
  </si>
  <si>
    <r>
      <rPr>
        <b/>
        <sz val="10"/>
        <color theme="1"/>
        <rFont val="Calibri"/>
        <family val="2"/>
        <scheme val="minor"/>
      </rPr>
      <t xml:space="preserve">Auditoría de Gestión
</t>
    </r>
    <r>
      <rPr>
        <sz val="10"/>
        <color theme="1"/>
        <rFont val="Calibri"/>
        <family val="2"/>
        <scheme val="minor"/>
      </rPr>
      <t>Evaluar los mecanismos de planeación, ejecución, seguimiento y mejora del proceso.
Realizar seguimiento al cumplimiento de las metas establecidas en los proyectos del plan de acción 2022 que tengan relación con el proceso (o lider del proceso), alcance y/o criterio de auditoria.</t>
    </r>
    <r>
      <rPr>
        <b/>
        <sz val="10"/>
        <color theme="1"/>
        <rFont val="Calibri"/>
        <family val="2"/>
        <scheme val="minor"/>
      </rPr>
      <t xml:space="preserve">
Auditoría de Calidad
</t>
    </r>
    <r>
      <rPr>
        <sz val="10"/>
        <color theme="1"/>
        <rFont val="Calibri"/>
        <family val="2"/>
        <scheme val="minor"/>
      </rPr>
      <t>Manual de Calidad, Documentación del Sistema de Gestión, requisitos de las normas NTC ISO 9001:2015, mapas de Riesgos,  normatividad interna y normatividad legal.</t>
    </r>
  </si>
  <si>
    <t>Se recomienda: 
* Verificar el cumplimiento de las metas del plan de accion dentro de los diferentes procesos auditores según alcance del plan de auditoria
* Realizar auditoria anual de Calidad</t>
  </si>
  <si>
    <t>Se recomienda realizar auditoria anual de Calidad</t>
  </si>
  <si>
    <t>Se recomienda:
* Realizar seguimiento a las acciones de plan de mejoramiento
* Realizar auditoria anual de Calidad</t>
  </si>
  <si>
    <t>Se recomienda:
* Auditar la gestión contractual en el marco de proyectos del Sistema General de Regalias
* Auditar muestras trimestrales de bienes y servicios a diferentes ordenadores del gasto, que ademas alimente el informe trimestral de gestión contractual</t>
  </si>
  <si>
    <t>Las fechas son definidas por el responsable de Admisiones</t>
  </si>
  <si>
    <t>Las fechas son definidas por el presidente del comité</t>
  </si>
  <si>
    <t>Se recomienda auditar, teniendo en cuenta que no pudo llevarse a cabo en vigencia 2021</t>
  </si>
  <si>
    <t>Seguimiento a la apropiación de los valores y principios por parte de los servidores</t>
  </si>
  <si>
    <t>Servidores Públicos</t>
  </si>
  <si>
    <t>AV - LC</t>
  </si>
  <si>
    <t>IM - AV</t>
  </si>
  <si>
    <t>Contraloría General del Departamento del Magdalena Vig Aud: 2021</t>
  </si>
  <si>
    <t>Seguimiento a la amortización de anticipos</t>
  </si>
  <si>
    <t>Seguimiento a las reservas presupuestales 2021</t>
  </si>
  <si>
    <t>Seguimiento a las reservas presupuestales 2022</t>
  </si>
  <si>
    <t>Contraloría General del Departamento del Magdalena Vig Aud: 2018</t>
  </si>
  <si>
    <t>Se recomienda: 
* Auditar la gestión en estampilla, teniendo en cuenta que no pudo llevarse a cabo en vigencia 2021
* Incluir actividades de seguimiento de  efectividad de las acciones establecidas en PM de vigencias anteriores</t>
  </si>
  <si>
    <t>Seguimiento a la rendición de cuentas SECOP</t>
  </si>
  <si>
    <t>Seguimiento a la rendición de cuentas CGR/DIARI</t>
  </si>
  <si>
    <t>Grupo de Contabilidad - Responsables de anticipos</t>
  </si>
  <si>
    <t>Dirección Financiera - Grupo de presupuesto</t>
  </si>
  <si>
    <t>Se incluyeron actividades de seguimiento dadas por normativa externa y compromisos establecidos en plan de mejoramiento institucional. Se realizo actualizó la evaluación del nivel de criticidad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</si>
</sst>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5"/>
      <color theme="3"/>
      <name val="Calibri"/>
      <family val="2"/>
      <scheme val="minor"/>
    </font>
    <font>
      <sz val="9"/>
      <color indexed="81"/>
      <name val="Tahoma"/>
      <family val="2"/>
    </font>
    <font>
      <b/>
      <sz val="9"/>
      <color indexed="81"/>
      <name val="Tahoma"/>
      <family val="2"/>
    </font>
    <font>
      <u/>
      <sz val="11"/>
      <color theme="10"/>
      <name val="Calibri"/>
      <family val="2"/>
      <scheme val="minor"/>
    </font>
    <font>
      <b/>
      <sz val="12"/>
      <color theme="0" tint="-0.499984740745262"/>
      <name val="Calibri"/>
      <family val="2"/>
      <scheme val="minor"/>
    </font>
    <font>
      <b/>
      <sz val="15"/>
      <color theme="7" tint="-0.249977111117893"/>
      <name val="Calibri"/>
      <family val="2"/>
      <scheme val="minor"/>
    </font>
    <font>
      <sz val="12"/>
      <color theme="0" tint="-0.499984740745262"/>
      <name val="Calibri"/>
      <family val="2"/>
      <scheme val="minor"/>
    </font>
    <font>
      <b/>
      <sz val="11"/>
      <color theme="1"/>
      <name val="Calibri"/>
      <family val="2"/>
      <scheme val="minor"/>
    </font>
    <font>
      <b/>
      <sz val="12"/>
      <color theme="3"/>
      <name val="Calibri"/>
      <family val="2"/>
      <scheme val="minor"/>
    </font>
    <font>
      <sz val="11"/>
      <color theme="3"/>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9"/>
      <color theme="7" tint="-0.499984740745262"/>
      <name val="Calibri"/>
      <family val="2"/>
      <scheme val="minor"/>
    </font>
    <font>
      <b/>
      <sz val="8"/>
      <color theme="7" tint="-0.499984740745262"/>
      <name val="Calibri"/>
      <family val="2"/>
      <scheme val="minor"/>
    </font>
    <font>
      <sz val="8"/>
      <color theme="7" tint="-0.499984740745262"/>
      <name val="Calibri"/>
      <family val="2"/>
      <scheme val="minor"/>
    </font>
    <font>
      <sz val="7"/>
      <color theme="1"/>
      <name val="Calibri"/>
      <family val="2"/>
      <scheme val="minor"/>
    </font>
    <font>
      <b/>
      <sz val="9"/>
      <color theme="4" tint="0.79998168889431442"/>
      <name val="Calibri"/>
      <family val="2"/>
      <scheme val="minor"/>
    </font>
    <font>
      <b/>
      <sz val="11"/>
      <color theme="4" tint="0.79998168889431442"/>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6"/>
      <color theme="1"/>
      <name val="Calibri"/>
      <family val="2"/>
      <scheme val="minor"/>
    </font>
    <font>
      <b/>
      <sz val="12"/>
      <color theme="0" tint="-0.34998626667073579"/>
      <name val="Calibri"/>
      <family val="2"/>
      <scheme val="minor"/>
    </font>
    <font>
      <sz val="12"/>
      <color theme="0" tint="-0.34998626667073579"/>
      <name val="Calibri"/>
      <family val="2"/>
      <scheme val="minor"/>
    </font>
    <font>
      <sz val="11"/>
      <color rgb="FF3F3F76"/>
      <name val="Calibri"/>
      <family val="2"/>
      <scheme val="minor"/>
    </font>
    <font>
      <b/>
      <sz val="9"/>
      <color theme="0"/>
      <name val="Calibri"/>
      <family val="2"/>
      <scheme val="minor"/>
    </font>
    <font>
      <b/>
      <sz val="9"/>
      <name val="Calibri"/>
      <family val="2"/>
      <scheme val="minor"/>
    </font>
    <font>
      <b/>
      <u/>
      <sz val="11"/>
      <color theme="10"/>
      <name val="Calibri"/>
      <family val="2"/>
      <scheme val="minor"/>
    </font>
    <font>
      <sz val="10"/>
      <color rgb="FFFF0000"/>
      <name val="Calibri"/>
      <family val="2"/>
      <scheme val="minor"/>
    </font>
    <font>
      <sz val="10"/>
      <color rgb="FFFF7979"/>
      <name val="Calibri"/>
      <family val="2"/>
      <scheme val="minor"/>
    </font>
    <font>
      <sz val="10"/>
      <name val="Calibri"/>
      <family val="2"/>
      <scheme val="minor"/>
    </font>
    <font>
      <sz val="9"/>
      <name val="Calibri"/>
      <family val="2"/>
      <scheme val="minor"/>
    </font>
    <font>
      <b/>
      <sz val="10"/>
      <color theme="0"/>
      <name val="Calibri"/>
      <family val="2"/>
      <scheme val="minor"/>
    </font>
    <font>
      <b/>
      <sz val="10"/>
      <color theme="1"/>
      <name val="Calibri"/>
      <family val="2"/>
      <scheme val="minor"/>
    </font>
    <font>
      <b/>
      <sz val="10"/>
      <color rgb="FF3F3F76"/>
      <name val="Calibri"/>
      <family val="2"/>
      <scheme val="minor"/>
    </font>
    <font>
      <b/>
      <sz val="12"/>
      <name val="Calibri"/>
      <family val="2"/>
      <scheme val="minor"/>
    </font>
    <font>
      <b/>
      <sz val="8"/>
      <color rgb="FF3F3F76"/>
      <name val="Calibri"/>
      <family val="2"/>
      <scheme val="minor"/>
    </font>
    <font>
      <b/>
      <sz val="7"/>
      <color theme="0"/>
      <name val="Calibri"/>
      <family val="2"/>
      <scheme val="minor"/>
    </font>
    <font>
      <b/>
      <sz val="8"/>
      <color theme="0"/>
      <name val="Calibri"/>
      <family val="2"/>
      <scheme val="minor"/>
    </font>
    <font>
      <b/>
      <sz val="15"/>
      <color theme="0"/>
      <name val="Calibri"/>
      <family val="2"/>
      <scheme val="minor"/>
    </font>
    <font>
      <b/>
      <sz val="11"/>
      <name val="Calibri"/>
      <family val="2"/>
      <scheme val="minor"/>
    </font>
    <font>
      <sz val="10"/>
      <color rgb="FF000000"/>
      <name val="Calibri"/>
      <family val="2"/>
      <scheme val="minor"/>
    </font>
    <font>
      <b/>
      <sz val="8"/>
      <name val="Calibri"/>
      <family val="2"/>
      <scheme val="minor"/>
    </font>
    <font>
      <b/>
      <sz val="8"/>
      <color theme="1"/>
      <name val="Calibri"/>
      <family val="2"/>
      <scheme val="minor"/>
    </font>
    <font>
      <b/>
      <sz val="10"/>
      <name val="Calibri"/>
      <family val="2"/>
      <scheme val="minor"/>
    </font>
    <font>
      <b/>
      <sz val="10"/>
      <color theme="7" tint="0.79998168889431442"/>
      <name val="Calibri"/>
      <family val="2"/>
      <scheme val="minor"/>
    </font>
    <font>
      <sz val="8"/>
      <name val="Calibri"/>
      <family val="2"/>
      <scheme val="minor"/>
    </font>
    <font>
      <b/>
      <u/>
      <sz val="10"/>
      <color theme="0"/>
      <name val="Calibri"/>
      <family val="2"/>
      <scheme val="minor"/>
    </font>
    <font>
      <b/>
      <sz val="16"/>
      <color theme="7" tint="-0.249977111117893"/>
      <name val="Calibri"/>
      <family val="2"/>
      <scheme val="minor"/>
    </font>
    <font>
      <sz val="10"/>
      <color theme="0" tint="-0.499984740745262"/>
      <name val="Calibri"/>
      <family val="2"/>
      <scheme val="minor"/>
    </font>
    <font>
      <b/>
      <sz val="10"/>
      <color theme="0" tint="-0.34998626667073579"/>
      <name val="Calibri"/>
      <family val="2"/>
      <scheme val="minor"/>
    </font>
    <font>
      <b/>
      <sz val="10"/>
      <color theme="0" tint="-0.499984740745262"/>
      <name val="Calibri"/>
      <family val="2"/>
      <scheme val="minor"/>
    </font>
    <font>
      <sz val="11"/>
      <name val="Calibri"/>
      <family val="2"/>
      <scheme val="minor"/>
    </font>
    <font>
      <sz val="8"/>
      <color rgb="FFFF000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D6E6B"/>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BDD6EE"/>
        <bgColor indexed="64"/>
      </patternFill>
    </fill>
    <fill>
      <patternFill patternType="solid">
        <fgColor rgb="FFFFFFFF"/>
        <bgColor indexed="64"/>
      </patternFill>
    </fill>
    <fill>
      <patternFill patternType="solid">
        <fgColor theme="9" tint="-0.249977111117893"/>
        <bgColor indexed="64"/>
      </patternFill>
    </fill>
    <fill>
      <patternFill patternType="solid">
        <fgColor rgb="FFF2F2F2"/>
      </patternFill>
    </fill>
    <fill>
      <patternFill patternType="solid">
        <fgColor rgb="FF00206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rgb="FFFFCC99"/>
      </patternFill>
    </fill>
    <fill>
      <patternFill patternType="solid">
        <fgColor rgb="FFA5A5A5"/>
      </patternFill>
    </fill>
    <fill>
      <patternFill patternType="solid">
        <fgColor theme="2" tint="-0.499984740745262"/>
        <bgColor indexed="64"/>
      </patternFill>
    </fill>
    <fill>
      <patternFill patternType="solid">
        <fgColor rgb="FF75DBFF"/>
        <bgColor indexed="64"/>
      </patternFill>
    </fill>
    <fill>
      <patternFill patternType="solid">
        <fgColor rgb="FFFFCC99"/>
        <bgColor indexed="64"/>
      </patternFill>
    </fill>
    <fill>
      <patternFill patternType="lightGrid">
        <fgColor theme="2"/>
        <bgColor auto="1"/>
      </patternFill>
    </fill>
    <fill>
      <patternFill patternType="solid">
        <fgColor theme="7" tint="-0.249977111117893"/>
        <bgColor indexed="64"/>
      </patternFill>
    </fill>
    <fill>
      <patternFill patternType="solid">
        <fgColor rgb="FFFFD966"/>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double">
        <color theme="4" tint="-0.249977111117893"/>
      </bottom>
      <diagonal/>
    </border>
    <border>
      <left style="thin">
        <color theme="0"/>
      </left>
      <right style="thin">
        <color theme="0"/>
      </right>
      <top style="thin">
        <color theme="0"/>
      </top>
      <bottom/>
      <diagonal/>
    </border>
    <border>
      <left/>
      <right/>
      <top style="double">
        <color theme="4" tint="-0.249977111117893"/>
      </top>
      <bottom style="thin">
        <color indexed="64"/>
      </bottom>
      <diagonal/>
    </border>
    <border>
      <left style="thin">
        <color indexed="64"/>
      </left>
      <right/>
      <top style="double">
        <color theme="4" tint="-0.249977111117893"/>
      </top>
      <bottom style="thin">
        <color indexed="64"/>
      </bottom>
      <diagonal/>
    </border>
    <border>
      <left/>
      <right style="thin">
        <color indexed="64"/>
      </right>
      <top style="double">
        <color theme="4" tint="-0.249977111117893"/>
      </top>
      <bottom style="thin">
        <color indexed="64"/>
      </bottom>
      <diagonal/>
    </border>
    <border>
      <left style="thin">
        <color theme="0"/>
      </left>
      <right style="thin">
        <color indexed="64"/>
      </right>
      <top style="thin">
        <color theme="0"/>
      </top>
      <bottom style="double">
        <color theme="4" tint="-0.249977111117893"/>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style="thin">
        <color indexed="64"/>
      </top>
      <bottom/>
      <diagonal/>
    </border>
    <border>
      <left/>
      <right style="thin">
        <color theme="0"/>
      </right>
      <top style="thin">
        <color indexed="64"/>
      </top>
      <bottom/>
      <diagonal/>
    </border>
    <border>
      <left style="thin">
        <color indexed="64"/>
      </left>
      <right/>
      <top/>
      <bottom style="double">
        <color theme="4" tint="-0.249977111117893"/>
      </bottom>
      <diagonal/>
    </border>
    <border>
      <left/>
      <right style="thin">
        <color theme="0"/>
      </right>
      <top/>
      <bottom style="double">
        <color theme="4" tint="-0.249977111117893"/>
      </bottom>
      <diagonal/>
    </border>
    <border>
      <left style="thin">
        <color theme="0"/>
      </left>
      <right style="thin">
        <color theme="0"/>
      </right>
      <top/>
      <bottom style="double">
        <color theme="4" tint="-0.249977111117893"/>
      </bottom>
      <diagonal/>
    </border>
    <border>
      <left style="thin">
        <color theme="0"/>
      </left>
      <right style="thin">
        <color theme="0"/>
      </right>
      <top/>
      <bottom style="thin">
        <color theme="0"/>
      </bottom>
      <diagonal/>
    </border>
    <border>
      <left style="thin">
        <color theme="0"/>
      </left>
      <right/>
      <top style="thin">
        <color indexed="64"/>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double">
        <color rgb="FF2E74B5"/>
      </bottom>
      <diagonal/>
    </border>
    <border>
      <left style="thin">
        <color indexed="64"/>
      </left>
      <right/>
      <top style="double">
        <color theme="4" tint="-0.249977111117893"/>
      </top>
      <bottom/>
      <diagonal/>
    </border>
    <border>
      <left/>
      <right/>
      <top style="double">
        <color theme="4" tint="-0.249977111117893"/>
      </top>
      <bottom/>
      <diagonal/>
    </border>
    <border>
      <left/>
      <right/>
      <top style="thick">
        <color theme="4"/>
      </top>
      <bottom style="thick">
        <color theme="4"/>
      </bottom>
      <diagonal/>
    </border>
    <border>
      <left style="thin">
        <color indexed="64"/>
      </left>
      <right/>
      <top/>
      <bottom style="thin">
        <color indexed="64"/>
      </bottom>
      <diagonal/>
    </border>
    <border>
      <left/>
      <right/>
      <top style="thin">
        <color theme="4"/>
      </top>
      <bottom style="double">
        <color theme="4"/>
      </bottom>
      <diagonal/>
    </border>
    <border>
      <left/>
      <right/>
      <top style="medium">
        <color theme="8" tint="-0.249977111117893"/>
      </top>
      <bottom/>
      <diagonal/>
    </border>
    <border>
      <left style="thin">
        <color indexed="64"/>
      </left>
      <right style="thin">
        <color indexed="64"/>
      </right>
      <top style="double">
        <color theme="4" tint="-0.249977111117893"/>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ck">
        <color theme="4"/>
      </top>
      <bottom style="double">
        <color indexed="64"/>
      </bottom>
      <diagonal/>
    </border>
    <border>
      <left/>
      <right/>
      <top/>
      <bottom style="double">
        <color theme="4"/>
      </bottom>
      <diagonal/>
    </border>
    <border>
      <left/>
      <right/>
      <top style="double">
        <color indexed="64"/>
      </top>
      <bottom style="thin">
        <color indexed="64"/>
      </bottom>
      <diagonal/>
    </border>
    <border>
      <left style="medium">
        <color indexed="64"/>
      </left>
      <right/>
      <top/>
      <bottom style="double">
        <color rgb="FF2E74B5"/>
      </bottom>
      <diagonal/>
    </border>
    <border>
      <left/>
      <right style="medium">
        <color indexed="64"/>
      </right>
      <top/>
      <bottom style="double">
        <color rgb="FF2E74B5"/>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rgb="FFFF8001"/>
      </bottom>
      <diagonal/>
    </border>
    <border>
      <left/>
      <right style="thin">
        <color indexed="64"/>
      </right>
      <top/>
      <bottom style="double">
        <color rgb="FF2E74B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ck">
        <color theme="4"/>
      </top>
      <bottom style="thick">
        <color theme="4" tint="-0.249977111117893"/>
      </bottom>
      <diagonal/>
    </border>
    <border>
      <left style="thin">
        <color rgb="FF7F7F7F"/>
      </left>
      <right/>
      <top style="thin">
        <color indexed="64"/>
      </top>
      <bottom style="thin">
        <color indexed="64"/>
      </bottom>
      <diagonal/>
    </border>
    <border>
      <left style="medium">
        <color indexed="64"/>
      </left>
      <right style="thin">
        <color indexed="64"/>
      </right>
      <top style="double">
        <color rgb="FF2E74B5"/>
      </top>
      <bottom/>
      <diagonal/>
    </border>
    <border>
      <left style="thin">
        <color indexed="64"/>
      </left>
      <right style="thin">
        <color indexed="64"/>
      </right>
      <top style="double">
        <color rgb="FF2E74B5"/>
      </top>
      <bottom/>
      <diagonal/>
    </border>
    <border>
      <left/>
      <right style="medium">
        <color indexed="64"/>
      </right>
      <top style="double">
        <color rgb="FF2E74B5"/>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rgb="FF7F7F7F"/>
      </left>
      <right style="thin">
        <color rgb="FF7F7F7F"/>
      </right>
      <top/>
      <bottom/>
      <diagonal/>
    </border>
    <border>
      <left style="double">
        <color rgb="FF3F3F3F"/>
      </left>
      <right style="double">
        <color rgb="FF3F3F3F"/>
      </right>
      <top/>
      <bottom style="double">
        <color rgb="FF3F3F3F"/>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7F7F7F"/>
      </left>
      <right/>
      <top/>
      <bottom style="thin">
        <color indexed="64"/>
      </bottom>
      <diagonal/>
    </border>
    <border>
      <left style="thin">
        <color indexed="64"/>
      </left>
      <right style="thin">
        <color indexed="64"/>
      </right>
      <top/>
      <bottom style="thin">
        <color indexed="64"/>
      </bottom>
      <diagonal/>
    </border>
    <border>
      <left style="double">
        <color rgb="FF3F3F3F"/>
      </left>
      <right style="thin">
        <color indexed="64"/>
      </right>
      <top style="thin">
        <color indexed="64"/>
      </top>
      <bottom/>
      <diagonal/>
    </border>
    <border>
      <left style="double">
        <color rgb="FF3F3F3F"/>
      </left>
      <right style="thin">
        <color indexed="64"/>
      </right>
      <top/>
      <bottom style="thin">
        <color indexed="64"/>
      </bottom>
      <diagonal/>
    </border>
    <border>
      <left style="thin">
        <color indexed="64"/>
      </left>
      <right style="thin">
        <color indexed="64"/>
      </right>
      <top style="thick">
        <color theme="4"/>
      </top>
      <bottom/>
      <diagonal/>
    </border>
    <border>
      <left/>
      <right style="double">
        <color rgb="FF3F3F3F"/>
      </right>
      <top style="double">
        <color rgb="FF3F3F3F"/>
      </top>
      <bottom style="double">
        <color rgb="FF3F3F3F"/>
      </bottom>
      <diagonal/>
    </border>
    <border>
      <left style="thin">
        <color indexed="64"/>
      </left>
      <right/>
      <top/>
      <bottom/>
      <diagonal/>
    </border>
    <border>
      <left style="thin">
        <color indexed="64"/>
      </left>
      <right style="thin">
        <color indexed="64"/>
      </right>
      <top/>
      <bottom/>
      <diagonal/>
    </border>
    <border>
      <left style="double">
        <color rgb="FF3F3F3F"/>
      </left>
      <right style="double">
        <color rgb="FF3F3F3F"/>
      </right>
      <top/>
      <bottom style="thin">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double">
        <color rgb="FF3F3F3F"/>
      </left>
      <right style="thin">
        <color indexed="64"/>
      </right>
      <top/>
      <bottom/>
      <diagonal/>
    </border>
    <border>
      <left style="thin">
        <color theme="1"/>
      </left>
      <right style="thin">
        <color theme="1"/>
      </right>
      <top/>
      <bottom style="thin">
        <color theme="1"/>
      </bottom>
      <diagonal/>
    </border>
    <border>
      <left style="thin">
        <color indexed="64"/>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right/>
      <top style="double">
        <color theme="4"/>
      </top>
      <bottom/>
      <diagonal/>
    </border>
    <border>
      <left style="double">
        <color rgb="FF3F3F3F"/>
      </left>
      <right/>
      <top/>
      <bottom/>
      <diagonal/>
    </border>
    <border>
      <left/>
      <right/>
      <top style="double">
        <color theme="4"/>
      </top>
      <bottom style="thick">
        <color theme="4"/>
      </bottom>
      <diagonal/>
    </border>
    <border>
      <left style="double">
        <color rgb="FF3F3F3F"/>
      </left>
      <right/>
      <top style="thick">
        <color theme="4"/>
      </top>
      <bottom/>
      <diagonal/>
    </border>
    <border>
      <left style="thin">
        <color theme="1"/>
      </left>
      <right style="thin">
        <color theme="1"/>
      </right>
      <top/>
      <bottom/>
      <diagonal/>
    </border>
  </borders>
  <cellStyleXfs count="8">
    <xf numFmtId="0" fontId="0" fillId="0" borderId="0"/>
    <xf numFmtId="0" fontId="1" fillId="0" borderId="22" applyNumberFormat="0" applyFill="0" applyAlignment="0" applyProtection="0"/>
    <xf numFmtId="0" fontId="4" fillId="0" borderId="0" applyNumberFormat="0" applyFill="0" applyBorder="0" applyAlignment="0" applyProtection="0"/>
    <xf numFmtId="0" fontId="8" fillId="0" borderId="28" applyNumberFormat="0" applyFill="0" applyAlignment="0" applyProtection="0"/>
    <xf numFmtId="9" fontId="12" fillId="0" borderId="0" applyFont="0" applyFill="0" applyBorder="0" applyAlignment="0" applyProtection="0"/>
    <xf numFmtId="0" fontId="23" fillId="0" borderId="41" applyNumberFormat="0" applyFill="0" applyAlignment="0" applyProtection="0"/>
    <xf numFmtId="0" fontId="28" fillId="28" borderId="46" applyNumberFormat="0" applyAlignment="0" applyProtection="0"/>
    <xf numFmtId="0" fontId="24" fillId="29" borderId="47" applyNumberFormat="0" applyAlignment="0" applyProtection="0"/>
  </cellStyleXfs>
  <cellXfs count="332">
    <xf numFmtId="0" fontId="0" fillId="0" borderId="0" xfId="0"/>
    <xf numFmtId="0" fontId="9" fillId="0" borderId="33" xfId="1" applyFont="1" applyFill="1" applyBorder="1" applyAlignment="1">
      <alignment vertical="center" wrapText="1"/>
    </xf>
    <xf numFmtId="0" fontId="14" fillId="18" borderId="0" xfId="0" applyFont="1" applyFill="1"/>
    <xf numFmtId="0" fontId="14" fillId="0" borderId="2" xfId="0" applyFont="1" applyBorder="1"/>
    <xf numFmtId="0" fontId="14" fillId="0" borderId="2" xfId="0" applyFont="1" applyBorder="1" applyAlignment="1">
      <alignment horizontal="center" vertical="center"/>
    </xf>
    <xf numFmtId="0" fontId="8" fillId="0" borderId="0" xfId="0" applyFont="1"/>
    <xf numFmtId="0" fontId="14" fillId="18" borderId="0" xfId="0" applyFont="1" applyFill="1" applyAlignment="1">
      <alignment horizontal="center"/>
    </xf>
    <xf numFmtId="0" fontId="14" fillId="0" borderId="0" xfId="0" applyFont="1" applyAlignment="1">
      <alignment horizontal="center"/>
    </xf>
    <xf numFmtId="0" fontId="14" fillId="0" borderId="0" xfId="0" applyFont="1" applyBorder="1" applyAlignment="1">
      <alignment horizontal="center"/>
    </xf>
    <xf numFmtId="0" fontId="14" fillId="11" borderId="0" xfId="0" applyFont="1" applyFill="1" applyBorder="1" applyAlignment="1">
      <alignment horizontal="center"/>
    </xf>
    <xf numFmtId="9" fontId="14" fillId="0" borderId="2" xfId="4" applyFont="1" applyBorder="1" applyAlignment="1">
      <alignment horizontal="center"/>
    </xf>
    <xf numFmtId="9" fontId="18" fillId="11" borderId="0" xfId="4" applyFont="1" applyFill="1" applyBorder="1" applyAlignment="1">
      <alignment horizontal="center"/>
    </xf>
    <xf numFmtId="0" fontId="14" fillId="4" borderId="0" xfId="0" applyFont="1" applyFill="1" applyBorder="1" applyAlignment="1">
      <alignment horizontal="center" vertical="center"/>
    </xf>
    <xf numFmtId="0" fontId="17" fillId="11" borderId="2" xfId="0" applyFont="1" applyFill="1" applyBorder="1" applyAlignment="1">
      <alignment horizontal="center" vertical="center"/>
    </xf>
    <xf numFmtId="0" fontId="14" fillId="4" borderId="32" xfId="0" applyFont="1" applyFill="1" applyBorder="1"/>
    <xf numFmtId="0" fontId="14" fillId="4" borderId="39" xfId="0" applyFont="1" applyFill="1" applyBorder="1"/>
    <xf numFmtId="0" fontId="17" fillId="4" borderId="27" xfId="0" applyFont="1" applyFill="1" applyBorder="1" applyAlignment="1">
      <alignment horizontal="center" vertical="center"/>
    </xf>
    <xf numFmtId="0" fontId="17" fillId="11" borderId="38" xfId="0" applyFont="1" applyFill="1" applyBorder="1" applyAlignment="1">
      <alignment horizontal="center"/>
    </xf>
    <xf numFmtId="0" fontId="14" fillId="4" borderId="40" xfId="0" applyFont="1" applyFill="1" applyBorder="1"/>
    <xf numFmtId="0" fontId="14" fillId="11" borderId="2" xfId="0" applyFont="1" applyFill="1" applyBorder="1" applyAlignment="1">
      <alignment horizontal="center" vertical="center" wrapText="1"/>
    </xf>
    <xf numFmtId="0" fontId="19" fillId="0" borderId="0" xfId="0" applyFont="1"/>
    <xf numFmtId="0" fontId="20" fillId="7" borderId="2" xfId="4" applyNumberFormat="1" applyFont="1" applyFill="1" applyBorder="1" applyAlignment="1">
      <alignment horizontal="center" vertical="center"/>
    </xf>
    <xf numFmtId="9" fontId="21" fillId="7" borderId="2" xfId="4" applyFont="1" applyFill="1" applyBorder="1" applyAlignment="1">
      <alignment horizontal="center" vertical="center"/>
    </xf>
    <xf numFmtId="9" fontId="14" fillId="0" borderId="2" xfId="4" applyFont="1" applyBorder="1" applyAlignment="1">
      <alignment horizontal="center" vertical="center"/>
    </xf>
    <xf numFmtId="0" fontId="13" fillId="24" borderId="2" xfId="0" applyFont="1" applyFill="1" applyBorder="1" applyAlignment="1">
      <alignment horizontal="center" vertical="center"/>
    </xf>
    <xf numFmtId="0" fontId="13" fillId="25" borderId="2" xfId="0" applyFont="1" applyFill="1" applyBorder="1" applyAlignment="1">
      <alignment horizontal="center" vertical="center"/>
    </xf>
    <xf numFmtId="0" fontId="13" fillId="26" borderId="2" xfId="0" applyFont="1" applyFill="1" applyBorder="1" applyAlignment="1">
      <alignment horizontal="center" vertical="center"/>
    </xf>
    <xf numFmtId="0" fontId="13" fillId="27" borderId="20" xfId="0" applyFont="1" applyFill="1" applyBorder="1" applyAlignment="1">
      <alignment horizontal="center" vertical="center" textRotation="90"/>
    </xf>
    <xf numFmtId="0" fontId="13" fillId="27" borderId="2" xfId="0" applyFont="1" applyFill="1" applyBorder="1" applyAlignment="1">
      <alignment horizontal="center" vertical="center" textRotation="90"/>
    </xf>
    <xf numFmtId="0" fontId="13" fillId="22" borderId="2" xfId="0" applyFont="1" applyFill="1" applyBorder="1" applyAlignment="1">
      <alignment horizontal="center" vertical="center"/>
    </xf>
    <xf numFmtId="0" fontId="13" fillId="23" borderId="2" xfId="0" applyFont="1" applyFill="1" applyBorder="1" applyAlignment="1">
      <alignment horizontal="center" vertical="center"/>
    </xf>
    <xf numFmtId="9" fontId="8" fillId="0" borderId="2" xfId="0" applyNumberFormat="1" applyFont="1" applyBorder="1" applyAlignment="1">
      <alignment horizontal="center" vertical="center"/>
    </xf>
    <xf numFmtId="10" fontId="15" fillId="22" borderId="2" xfId="4" applyNumberFormat="1" applyFont="1" applyFill="1" applyBorder="1" applyAlignment="1">
      <alignment horizontal="center" vertical="center"/>
    </xf>
    <xf numFmtId="10" fontId="15" fillId="23" borderId="2" xfId="4" applyNumberFormat="1" applyFont="1" applyFill="1" applyBorder="1" applyAlignment="1">
      <alignment horizontal="center" vertical="center"/>
    </xf>
    <xf numFmtId="10" fontId="15" fillId="25" borderId="2" xfId="4" applyNumberFormat="1" applyFont="1" applyFill="1" applyBorder="1" applyAlignment="1">
      <alignment horizontal="center" vertical="center"/>
    </xf>
    <xf numFmtId="10" fontId="15" fillId="26" borderId="2" xfId="4" applyNumberFormat="1" applyFont="1" applyFill="1" applyBorder="1" applyAlignment="1">
      <alignment horizontal="center" vertical="center"/>
    </xf>
    <xf numFmtId="10" fontId="24" fillId="7" borderId="2" xfId="0" applyNumberFormat="1" applyFont="1" applyFill="1" applyBorder="1" applyAlignment="1">
      <alignment horizontal="center" vertical="center"/>
    </xf>
    <xf numFmtId="9" fontId="25" fillId="0" borderId="0" xfId="0" applyNumberFormat="1" applyFont="1"/>
    <xf numFmtId="0" fontId="14" fillId="18" borderId="0" xfId="0" applyFont="1" applyFill="1" applyAlignment="1">
      <alignment vertical="center"/>
    </xf>
    <xf numFmtId="0" fontId="19" fillId="18" borderId="0" xfId="0" applyFont="1" applyFill="1" applyAlignment="1">
      <alignment vertical="center"/>
    </xf>
    <xf numFmtId="10" fontId="15" fillId="22" borderId="0" xfId="4" applyNumberFormat="1" applyFont="1" applyFill="1" applyBorder="1" applyAlignment="1">
      <alignment horizontal="center" vertical="center"/>
    </xf>
    <xf numFmtId="0" fontId="12" fillId="0" borderId="0" xfId="0" applyFont="1"/>
    <xf numFmtId="0" fontId="8" fillId="0" borderId="35" xfId="3" applyFont="1" applyFill="1" applyBorder="1" applyAlignment="1">
      <alignment vertical="center" wrapText="1"/>
    </xf>
    <xf numFmtId="0" fontId="8" fillId="0" borderId="31" xfId="3" applyFont="1" applyFill="1" applyBorder="1" applyAlignment="1">
      <alignment vertical="center" wrapText="1"/>
    </xf>
    <xf numFmtId="0" fontId="8" fillId="0" borderId="34" xfId="3" applyFont="1" applyFill="1" applyBorder="1" applyAlignment="1">
      <alignment vertical="center" wrapText="1"/>
    </xf>
    <xf numFmtId="0" fontId="15" fillId="8" borderId="4" xfId="0" applyFont="1" applyFill="1" applyBorder="1" applyAlignment="1">
      <alignment horizontal="center" vertical="center" textRotation="90" wrapText="1"/>
    </xf>
    <xf numFmtId="0" fontId="15" fillId="9" borderId="4" xfId="0" applyFont="1" applyFill="1" applyBorder="1" applyAlignment="1">
      <alignment horizontal="center" vertical="center" textRotation="90" wrapText="1"/>
    </xf>
    <xf numFmtId="0" fontId="15" fillId="10" borderId="4" xfId="0" applyFont="1" applyFill="1" applyBorder="1" applyAlignment="1">
      <alignment horizontal="center" vertical="center" textRotation="90" wrapText="1"/>
    </xf>
    <xf numFmtId="0" fontId="15" fillId="2" borderId="4" xfId="0" applyFont="1" applyFill="1" applyBorder="1" applyAlignment="1">
      <alignment horizontal="center" vertical="center" textRotation="90" wrapText="1"/>
    </xf>
    <xf numFmtId="0" fontId="30" fillId="5" borderId="16"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31" xfId="0" applyFont="1" applyFill="1" applyBorder="1"/>
    <xf numFmtId="0" fontId="11" fillId="0" borderId="0" xfId="0" applyFont="1"/>
    <xf numFmtId="0" fontId="34" fillId="0" borderId="0" xfId="0" applyFont="1"/>
    <xf numFmtId="0" fontId="37" fillId="0" borderId="0" xfId="0" applyFont="1" applyAlignment="1">
      <alignment horizontal="center" vertical="center"/>
    </xf>
    <xf numFmtId="0" fontId="37" fillId="13" borderId="50" xfId="0" applyFont="1" applyFill="1" applyBorder="1" applyAlignment="1">
      <alignment horizontal="center" vertical="center" wrapText="1"/>
    </xf>
    <xf numFmtId="0" fontId="37" fillId="13" borderId="51" xfId="0" applyFont="1" applyFill="1" applyBorder="1" applyAlignment="1">
      <alignment horizontal="center" vertical="center" wrapText="1"/>
    </xf>
    <xf numFmtId="0" fontId="37" fillId="13" borderId="52" xfId="0" applyFont="1" applyFill="1" applyBorder="1" applyAlignment="1">
      <alignment horizontal="center" vertical="center" wrapText="1"/>
    </xf>
    <xf numFmtId="0" fontId="11" fillId="0" borderId="54" xfId="0" applyFont="1" applyBorder="1" applyAlignment="1">
      <alignment horizontal="center" vertical="center"/>
    </xf>
    <xf numFmtId="0" fontId="11" fillId="0" borderId="54" xfId="0" applyFont="1" applyBorder="1" applyAlignment="1">
      <alignment vertical="center" wrapText="1"/>
    </xf>
    <xf numFmtId="0" fontId="11" fillId="0" borderId="54" xfId="0" applyFont="1" applyBorder="1" applyAlignment="1">
      <alignment horizontal="center" vertical="center" wrapText="1"/>
    </xf>
    <xf numFmtId="0" fontId="11" fillId="0" borderId="54" xfId="0" applyFont="1" applyBorder="1" applyAlignment="1">
      <alignment horizontal="justify" vertical="center" wrapText="1"/>
    </xf>
    <xf numFmtId="0" fontId="13" fillId="0" borderId="54" xfId="0" applyFont="1" applyBorder="1" applyAlignment="1">
      <alignment horizontal="justify" vertical="center" wrapText="1"/>
    </xf>
    <xf numFmtId="0" fontId="35" fillId="0" borderId="54" xfId="0" applyFont="1" applyBorder="1" applyAlignment="1">
      <alignment horizontal="justify" vertical="center" wrapText="1"/>
    </xf>
    <xf numFmtId="0" fontId="13" fillId="0" borderId="54" xfId="0" applyFont="1" applyBorder="1" applyAlignment="1">
      <alignment horizontal="left" vertical="center" wrapText="1"/>
    </xf>
    <xf numFmtId="0" fontId="13" fillId="0" borderId="20" xfId="0" applyFont="1" applyBorder="1" applyAlignment="1">
      <alignment horizontal="center" vertical="center"/>
    </xf>
    <xf numFmtId="0" fontId="41" fillId="30" borderId="0" xfId="0" applyFont="1" applyFill="1" applyAlignment="1">
      <alignment vertical="center"/>
    </xf>
    <xf numFmtId="0" fontId="42" fillId="30" borderId="0" xfId="0" applyFont="1" applyFill="1" applyAlignment="1">
      <alignment vertical="center"/>
    </xf>
    <xf numFmtId="0" fontId="41" fillId="30" borderId="31" xfId="0" applyFont="1" applyFill="1" applyBorder="1" applyAlignment="1">
      <alignment horizontal="left" vertical="center" wrapText="1"/>
    </xf>
    <xf numFmtId="0" fontId="14" fillId="32" borderId="0" xfId="0" applyFont="1" applyFill="1" applyAlignment="1">
      <alignment horizontal="center"/>
    </xf>
    <xf numFmtId="0" fontId="14" fillId="32" borderId="0" xfId="0" applyFont="1" applyFill="1"/>
    <xf numFmtId="0" fontId="14" fillId="33" borderId="2" xfId="0" applyFont="1" applyFill="1" applyBorder="1"/>
    <xf numFmtId="0" fontId="13" fillId="0" borderId="54" xfId="0" applyFont="1" applyBorder="1" applyAlignment="1">
      <alignment horizontal="center" vertical="center"/>
    </xf>
    <xf numFmtId="0" fontId="14" fillId="0" borderId="54" xfId="0" applyFont="1" applyBorder="1" applyAlignment="1">
      <alignment horizontal="center" vertical="center"/>
    </xf>
    <xf numFmtId="9" fontId="14" fillId="0" borderId="54" xfId="4" applyFont="1" applyBorder="1" applyAlignment="1">
      <alignment horizontal="center" vertical="center"/>
    </xf>
    <xf numFmtId="0" fontId="14" fillId="33" borderId="54" xfId="0" applyFont="1" applyFill="1" applyBorder="1"/>
    <xf numFmtId="0" fontId="14" fillId="0" borderId="54" xfId="0" applyFont="1" applyBorder="1"/>
    <xf numFmtId="0" fontId="14" fillId="0" borderId="54" xfId="0" applyFont="1" applyBorder="1" applyAlignment="1">
      <alignment horizontal="left" vertical="center"/>
    </xf>
    <xf numFmtId="0" fontId="14" fillId="18" borderId="59" xfId="0" applyFont="1" applyFill="1" applyBorder="1" applyAlignment="1">
      <alignment vertical="center"/>
    </xf>
    <xf numFmtId="0" fontId="14" fillId="18" borderId="60" xfId="0" applyFont="1" applyFill="1" applyBorder="1" applyAlignment="1">
      <alignment vertical="center"/>
    </xf>
    <xf numFmtId="0" fontId="14" fillId="18" borderId="60" xfId="0" applyFont="1" applyFill="1" applyBorder="1" applyAlignment="1">
      <alignment horizontal="center"/>
    </xf>
    <xf numFmtId="0" fontId="14" fillId="18" borderId="61" xfId="0" applyFont="1" applyFill="1" applyBorder="1"/>
    <xf numFmtId="0" fontId="41" fillId="30" borderId="59" xfId="0" applyFont="1" applyFill="1" applyBorder="1" applyAlignment="1">
      <alignment horizontal="left" vertical="center" wrapText="1"/>
    </xf>
    <xf numFmtId="0" fontId="42" fillId="30" borderId="60" xfId="0" applyFont="1" applyFill="1" applyBorder="1" applyAlignment="1">
      <alignment vertical="center"/>
    </xf>
    <xf numFmtId="9" fontId="14" fillId="0" borderId="54" xfId="4" applyFont="1" applyBorder="1" applyAlignment="1">
      <alignment horizontal="center"/>
    </xf>
    <xf numFmtId="0" fontId="13" fillId="0" borderId="32" xfId="0" applyFont="1" applyBorder="1" applyAlignment="1">
      <alignment horizontal="center" vertical="center"/>
    </xf>
    <xf numFmtId="0" fontId="14" fillId="0" borderId="1" xfId="0" applyFont="1" applyBorder="1" applyAlignment="1">
      <alignment horizontal="center" vertical="center"/>
    </xf>
    <xf numFmtId="9" fontId="14" fillId="0" borderId="1" xfId="4" applyFont="1" applyBorder="1" applyAlignment="1">
      <alignment horizontal="center"/>
    </xf>
    <xf numFmtId="0" fontId="14" fillId="33" borderId="1" xfId="0" applyFont="1" applyFill="1" applyBorder="1"/>
    <xf numFmtId="0" fontId="14" fillId="0" borderId="1" xfId="0" applyFont="1" applyBorder="1"/>
    <xf numFmtId="0" fontId="13" fillId="18" borderId="2" xfId="0" applyFont="1" applyFill="1" applyBorder="1" applyAlignment="1">
      <alignment horizontal="center" vertical="center"/>
    </xf>
    <xf numFmtId="0" fontId="32" fillId="0" borderId="54"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32" fillId="0" borderId="54" xfId="0" applyFont="1" applyBorder="1" applyAlignment="1">
      <alignment horizontal="center" vertical="center" wrapText="1"/>
    </xf>
    <xf numFmtId="0" fontId="13" fillId="4" borderId="54" xfId="0" applyFont="1" applyFill="1" applyBorder="1" applyAlignment="1">
      <alignment horizontal="center" vertical="center" wrapText="1"/>
    </xf>
    <xf numFmtId="0" fontId="5" fillId="16" borderId="26" xfId="1" applyFont="1" applyFill="1" applyBorder="1" applyAlignment="1">
      <alignment horizontal="right" vertical="center"/>
    </xf>
    <xf numFmtId="0" fontId="14" fillId="0" borderId="0" xfId="0" applyFont="1"/>
    <xf numFmtId="0" fontId="15" fillId="22" borderId="20" xfId="0" applyFont="1" applyFill="1" applyBorder="1" applyAlignment="1">
      <alignment horizontal="center"/>
    </xf>
    <xf numFmtId="0" fontId="24" fillId="7" borderId="18"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5" fillId="0" borderId="7" xfId="0" applyFont="1" applyBorder="1" applyAlignment="1">
      <alignment horizontal="left" vertical="center" wrapText="1"/>
    </xf>
    <xf numFmtId="0" fontId="11" fillId="0" borderId="30" xfId="0" applyFont="1" applyBorder="1" applyAlignment="1">
      <alignment horizontal="left" vertical="center" wrapText="1"/>
    </xf>
    <xf numFmtId="0" fontId="11" fillId="0" borderId="5" xfId="0" applyFont="1" applyBorder="1" applyAlignment="1">
      <alignment horizontal="left" vertical="center" wrapText="1"/>
    </xf>
    <xf numFmtId="0" fontId="45" fillId="2" borderId="2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45" fillId="0" borderId="20" xfId="0" applyFont="1" applyBorder="1" applyAlignment="1">
      <alignment horizontal="left" vertical="center" wrapText="1"/>
    </xf>
    <xf numFmtId="0" fontId="11" fillId="0" borderId="2" xfId="0" applyFont="1" applyBorder="1" applyAlignment="1">
      <alignment horizontal="left" vertical="center" wrapText="1"/>
    </xf>
    <xf numFmtId="0" fontId="11" fillId="0" borderId="31" xfId="0" applyFont="1" applyBorder="1" applyAlignment="1">
      <alignment horizontal="left" vertical="center" wrapText="1"/>
    </xf>
    <xf numFmtId="0" fontId="11" fillId="0" borderId="2" xfId="0" applyFont="1" applyBorder="1" applyAlignment="1">
      <alignment wrapText="1"/>
    </xf>
    <xf numFmtId="0" fontId="11" fillId="2" borderId="2" xfId="0" applyFont="1" applyFill="1" applyBorder="1" applyAlignment="1">
      <alignment wrapText="1"/>
    </xf>
    <xf numFmtId="0" fontId="11" fillId="2" borderId="31" xfId="0" applyFont="1" applyFill="1" applyBorder="1" applyAlignment="1">
      <alignment wrapText="1"/>
    </xf>
    <xf numFmtId="0" fontId="11" fillId="0" borderId="31" xfId="0" applyFont="1" applyBorder="1" applyAlignment="1">
      <alignment wrapText="1"/>
    </xf>
    <xf numFmtId="0" fontId="45" fillId="2" borderId="32" xfId="0" applyFont="1" applyFill="1" applyBorder="1" applyAlignment="1">
      <alignment horizontal="left" vertical="center" wrapText="1"/>
    </xf>
    <xf numFmtId="0" fontId="11" fillId="2" borderId="1" xfId="0" applyFont="1" applyFill="1" applyBorder="1" applyAlignment="1">
      <alignment wrapText="1"/>
    </xf>
    <xf numFmtId="0" fontId="11" fillId="2" borderId="21" xfId="0" applyFont="1" applyFill="1" applyBorder="1" applyAlignment="1">
      <alignment wrapText="1"/>
    </xf>
    <xf numFmtId="0" fontId="0" fillId="0" borderId="0" xfId="0" applyFont="1"/>
    <xf numFmtId="0" fontId="0" fillId="19" borderId="0" xfId="0" applyFont="1" applyFill="1"/>
    <xf numFmtId="0" fontId="0" fillId="21" borderId="0" xfId="0" applyFont="1" applyFill="1"/>
    <xf numFmtId="0" fontId="0" fillId="31" borderId="0" xfId="0" applyFont="1" applyFill="1"/>
    <xf numFmtId="14" fontId="46" fillId="6" borderId="0" xfId="0" applyNumberFormat="1" applyFont="1" applyFill="1" applyBorder="1" applyAlignment="1">
      <alignment horizontal="right" vertical="center" wrapText="1"/>
    </xf>
    <xf numFmtId="0" fontId="42" fillId="6" borderId="0" xfId="0" applyFont="1" applyFill="1" applyBorder="1" applyAlignment="1">
      <alignment vertical="center" wrapText="1"/>
    </xf>
    <xf numFmtId="14" fontId="46" fillId="4" borderId="0" xfId="0" applyNumberFormat="1" applyFont="1" applyFill="1" applyBorder="1" applyAlignment="1">
      <alignment horizontal="left" vertical="center" wrapText="1"/>
    </xf>
    <xf numFmtId="0" fontId="42" fillId="7" borderId="57" xfId="0" applyFont="1" applyFill="1" applyBorder="1" applyAlignment="1">
      <alignment horizontal="center" vertical="center" wrapText="1"/>
    </xf>
    <xf numFmtId="0" fontId="47" fillId="12" borderId="57" xfId="0" applyFont="1" applyFill="1" applyBorder="1" applyAlignment="1">
      <alignment horizontal="center" vertical="center" textRotation="90" wrapText="1"/>
    </xf>
    <xf numFmtId="0" fontId="47" fillId="15" borderId="57" xfId="0" applyFont="1" applyFill="1" applyBorder="1" applyAlignment="1">
      <alignment horizontal="center" vertical="center" textRotation="90" wrapText="1"/>
    </xf>
    <xf numFmtId="0" fontId="47" fillId="31" borderId="57" xfId="0" applyFont="1" applyFill="1" applyBorder="1" applyAlignment="1">
      <alignment horizontal="center" vertical="center" textRotation="90" wrapText="1"/>
    </xf>
    <xf numFmtId="0" fontId="42" fillId="20" borderId="57" xfId="0" applyFont="1" applyFill="1" applyBorder="1" applyAlignment="1">
      <alignment horizontal="center" vertical="center" wrapText="1"/>
    </xf>
    <xf numFmtId="0" fontId="46" fillId="18" borderId="57" xfId="0" applyFont="1" applyFill="1" applyBorder="1" applyAlignment="1">
      <alignment horizontal="center" vertical="center" wrapText="1"/>
    </xf>
    <xf numFmtId="0" fontId="42" fillId="30" borderId="0" xfId="0" applyFont="1" applyFill="1" applyBorder="1" applyAlignment="1">
      <alignment horizontal="center" vertical="center" wrapText="1"/>
    </xf>
    <xf numFmtId="0" fontId="42" fillId="30" borderId="0" xfId="0" applyFont="1" applyFill="1" applyBorder="1" applyAlignment="1">
      <alignment horizontal="center" vertical="center" textRotation="90" wrapText="1"/>
    </xf>
    <xf numFmtId="0" fontId="0" fillId="18" borderId="0" xfId="0" applyFont="1" applyFill="1"/>
    <xf numFmtId="0" fontId="0" fillId="32" borderId="0" xfId="0" applyFont="1" applyFill="1"/>
    <xf numFmtId="0" fontId="42" fillId="30" borderId="60" xfId="0" applyFont="1" applyFill="1" applyBorder="1" applyAlignment="1">
      <alignment horizontal="center" vertical="center" wrapText="1"/>
    </xf>
    <xf numFmtId="0" fontId="42" fillId="30" borderId="60" xfId="0" applyFont="1" applyFill="1" applyBorder="1" applyAlignment="1">
      <alignment horizontal="center" vertical="center" textRotation="90" wrapText="1"/>
    </xf>
    <xf numFmtId="0" fontId="42" fillId="30" borderId="61" xfId="0" applyFont="1" applyFill="1" applyBorder="1" applyAlignment="1">
      <alignment horizontal="center" vertical="center" wrapText="1"/>
    </xf>
    <xf numFmtId="0" fontId="0" fillId="18" borderId="60" xfId="0" applyFont="1" applyFill="1" applyBorder="1"/>
    <xf numFmtId="0" fontId="32" fillId="0"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20" xfId="0" applyFont="1" applyBorder="1" applyAlignment="1">
      <alignment horizontal="center"/>
    </xf>
    <xf numFmtId="9" fontId="12" fillId="0" borderId="2" xfId="4" applyFont="1" applyBorder="1" applyAlignment="1">
      <alignment horizontal="center" vertical="center"/>
    </xf>
    <xf numFmtId="9" fontId="12" fillId="18" borderId="2" xfId="4" applyFont="1" applyFill="1" applyBorder="1" applyAlignment="1">
      <alignment horizontal="center" vertical="center"/>
    </xf>
    <xf numFmtId="0" fontId="12" fillId="18" borderId="2" xfId="4" applyNumberFormat="1" applyFont="1" applyFill="1" applyBorder="1" applyAlignment="1">
      <alignment horizontal="center" vertical="center"/>
    </xf>
    <xf numFmtId="0" fontId="12" fillId="0" borderId="2" xfId="0" applyFont="1" applyBorder="1" applyAlignment="1">
      <alignment horizontal="center"/>
    </xf>
    <xf numFmtId="0" fontId="12" fillId="0" borderId="2" xfId="4" applyNumberFormat="1" applyFont="1" applyBorder="1" applyAlignment="1">
      <alignment horizontal="center" vertical="center"/>
    </xf>
    <xf numFmtId="0" fontId="12" fillId="0" borderId="0" xfId="4" applyNumberFormat="1" applyFont="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9" fontId="12" fillId="0" borderId="0" xfId="4" applyFont="1"/>
    <xf numFmtId="0" fontId="11" fillId="0" borderId="0" xfId="0" applyFont="1" applyAlignment="1">
      <alignment horizontal="center" vertical="center" wrapText="1"/>
    </xf>
    <xf numFmtId="0" fontId="11" fillId="0" borderId="0" xfId="0" applyFont="1" applyAlignment="1">
      <alignment vertical="center" wrapText="1"/>
    </xf>
    <xf numFmtId="0" fontId="36" fillId="29" borderId="47" xfId="7" applyFont="1" applyAlignment="1">
      <alignment horizontal="center" vertical="center" wrapText="1"/>
    </xf>
    <xf numFmtId="0" fontId="11" fillId="0" borderId="2" xfId="0" applyFont="1" applyBorder="1" applyAlignment="1">
      <alignment horizontal="center" vertical="center" wrapText="1"/>
    </xf>
    <xf numFmtId="0" fontId="5" fillId="16" borderId="22" xfId="1" applyFont="1" applyFill="1" applyBorder="1" applyAlignment="1">
      <alignment horizontal="right" vertical="center"/>
    </xf>
    <xf numFmtId="0" fontId="36" fillId="29" borderId="68" xfId="7" applyFont="1" applyBorder="1" applyAlignment="1">
      <alignment horizontal="center" vertical="center" wrapText="1"/>
    </xf>
    <xf numFmtId="0" fontId="36" fillId="7" borderId="1" xfId="0" applyFont="1" applyFill="1" applyBorder="1" applyAlignment="1">
      <alignment horizontal="center" vertical="center" wrapText="1"/>
    </xf>
    <xf numFmtId="9" fontId="49" fillId="7" borderId="64" xfId="4" applyFont="1" applyFill="1" applyBorder="1" applyAlignment="1">
      <alignment horizontal="center" vertical="center" wrapText="1"/>
    </xf>
    <xf numFmtId="9" fontId="49" fillId="7" borderId="71" xfId="4" applyFont="1" applyFill="1" applyBorder="1" applyAlignment="1">
      <alignment horizontal="center" vertical="center" wrapText="1"/>
    </xf>
    <xf numFmtId="0" fontId="36" fillId="34" borderId="1" xfId="0" applyFont="1" applyFill="1" applyBorder="1" applyAlignment="1">
      <alignment horizontal="center" vertical="center" wrapText="1"/>
    </xf>
    <xf numFmtId="9" fontId="49" fillId="34" borderId="71" xfId="4" applyFont="1" applyFill="1" applyBorder="1" applyAlignment="1">
      <alignment horizontal="center" vertical="center" wrapText="1"/>
    </xf>
    <xf numFmtId="0" fontId="48" fillId="13" borderId="27" xfId="0" applyFont="1" applyFill="1" applyBorder="1" applyAlignment="1">
      <alignment horizontal="center" vertical="center" wrapText="1"/>
    </xf>
    <xf numFmtId="0" fontId="0" fillId="0" borderId="0" xfId="0" applyFont="1" applyAlignment="1">
      <alignment horizontal="center" vertical="center"/>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50" fillId="3" borderId="70" xfId="0" applyFont="1" applyFill="1" applyBorder="1" applyAlignment="1">
      <alignment horizontal="left" vertical="center" wrapText="1"/>
    </xf>
    <xf numFmtId="0" fontId="11" fillId="0" borderId="40" xfId="0" applyFont="1" applyBorder="1" applyAlignment="1">
      <alignment horizontal="center" vertical="center" wrapText="1"/>
    </xf>
    <xf numFmtId="0" fontId="37" fillId="0" borderId="2" xfId="0" applyFont="1" applyBorder="1" applyAlignment="1">
      <alignment horizontal="center" vertical="center" wrapText="1"/>
    </xf>
    <xf numFmtId="0" fontId="50" fillId="25" borderId="0" xfId="0" applyFont="1" applyFill="1" applyBorder="1" applyAlignment="1">
      <alignment horizontal="left" vertical="center" wrapText="1"/>
    </xf>
    <xf numFmtId="14" fontId="7" fillId="16" borderId="26" xfId="1" applyNumberFormat="1" applyFont="1" applyFill="1" applyBorder="1" applyAlignment="1">
      <alignment horizontal="left" vertical="center"/>
    </xf>
    <xf numFmtId="0" fontId="11" fillId="0" borderId="62" xfId="0" applyFont="1" applyBorder="1" applyAlignment="1">
      <alignment horizontal="center" vertical="center" wrapText="1"/>
    </xf>
    <xf numFmtId="0" fontId="11" fillId="0" borderId="75" xfId="0" applyFont="1" applyBorder="1" applyAlignment="1">
      <alignment vertical="center" wrapText="1"/>
    </xf>
    <xf numFmtId="0" fontId="11" fillId="0" borderId="70" xfId="0" applyFont="1" applyBorder="1" applyAlignment="1">
      <alignment horizontal="center" vertical="center" wrapText="1"/>
    </xf>
    <xf numFmtId="0" fontId="11" fillId="0" borderId="70" xfId="0" applyFont="1" applyBorder="1" applyAlignment="1">
      <alignment horizontal="justify" vertical="center" wrapText="1"/>
    </xf>
    <xf numFmtId="0" fontId="52" fillId="16" borderId="26" xfId="1" applyFont="1" applyFill="1" applyBorder="1" applyAlignment="1">
      <alignment horizontal="left" vertical="center"/>
    </xf>
    <xf numFmtId="0" fontId="37" fillId="0" borderId="21" xfId="0" applyFont="1" applyBorder="1" applyAlignment="1">
      <alignment horizontal="left" vertical="center"/>
    </xf>
    <xf numFmtId="14" fontId="27" fillId="16" borderId="26" xfId="1" applyNumberFormat="1" applyFont="1" applyFill="1" applyBorder="1" applyAlignment="1">
      <alignment horizontal="left" vertical="center"/>
    </xf>
    <xf numFmtId="14" fontId="26" fillId="16" borderId="48" xfId="1" applyNumberFormat="1" applyFont="1" applyFill="1" applyBorder="1" applyAlignment="1">
      <alignment horizontal="right" vertical="center"/>
    </xf>
    <xf numFmtId="14" fontId="26" fillId="16" borderId="48" xfId="1" applyNumberFormat="1" applyFont="1" applyFill="1" applyBorder="1" applyAlignment="1">
      <alignment horizontal="left" vertical="center"/>
    </xf>
    <xf numFmtId="0" fontId="53" fillId="0" borderId="48" xfId="1" applyFont="1" applyFill="1" applyBorder="1" applyAlignment="1">
      <alignment vertical="center" wrapText="1"/>
    </xf>
    <xf numFmtId="0" fontId="54" fillId="16" borderId="48" xfId="1" applyFont="1" applyFill="1" applyBorder="1" applyAlignment="1">
      <alignment horizontal="right" vertical="center"/>
    </xf>
    <xf numFmtId="0" fontId="54" fillId="16" borderId="48" xfId="1" applyFont="1" applyFill="1" applyBorder="1" applyAlignment="1">
      <alignment vertical="center"/>
    </xf>
    <xf numFmtId="14" fontId="53" fillId="16" borderId="26" xfId="1" applyNumberFormat="1" applyFont="1" applyFill="1" applyBorder="1" applyAlignment="1">
      <alignment horizontal="left" vertical="center"/>
    </xf>
    <xf numFmtId="0" fontId="35" fillId="0" borderId="54" xfId="0" applyFont="1" applyBorder="1" applyAlignment="1">
      <alignment horizontal="center" vertical="center"/>
    </xf>
    <xf numFmtId="0" fontId="56" fillId="32" borderId="0" xfId="0" applyFont="1" applyFill="1"/>
    <xf numFmtId="0" fontId="56" fillId="18" borderId="0" xfId="0" applyFont="1" applyFill="1"/>
    <xf numFmtId="0" fontId="57" fillId="0" borderId="54" xfId="0" applyFont="1" applyBorder="1"/>
    <xf numFmtId="0" fontId="35" fillId="0" borderId="20" xfId="0" applyFont="1" applyBorder="1" applyAlignment="1">
      <alignment horizontal="center" vertical="center"/>
    </xf>
    <xf numFmtId="0" fontId="7" fillId="16" borderId="26" xfId="1" applyFont="1" applyFill="1" applyBorder="1" applyAlignment="1">
      <alignment vertical="center"/>
    </xf>
    <xf numFmtId="0" fontId="48" fillId="21" borderId="80" xfId="0" applyFont="1" applyFill="1" applyBorder="1" applyAlignment="1">
      <alignment vertical="center" wrapText="1"/>
    </xf>
    <xf numFmtId="14" fontId="7" fillId="18" borderId="26" xfId="1" applyNumberFormat="1" applyFont="1" applyFill="1" applyBorder="1" applyAlignment="1">
      <alignment horizontal="left" vertical="center"/>
    </xf>
    <xf numFmtId="14" fontId="54" fillId="16" borderId="48" xfId="1" applyNumberFormat="1" applyFont="1" applyFill="1" applyBorder="1" applyAlignment="1">
      <alignment horizontal="left" vertical="center"/>
    </xf>
    <xf numFmtId="0" fontId="53" fillId="0" borderId="48" xfId="1" applyFont="1" applyFill="1" applyBorder="1" applyAlignment="1">
      <alignment horizontal="left" vertical="center" wrapText="1"/>
    </xf>
    <xf numFmtId="0" fontId="55" fillId="16" borderId="26" xfId="1" applyFont="1" applyFill="1" applyBorder="1" applyAlignment="1">
      <alignment horizontal="right" vertical="center"/>
    </xf>
    <xf numFmtId="14" fontId="54" fillId="16" borderId="48" xfId="1" applyNumberFormat="1" applyFont="1" applyFill="1" applyBorder="1" applyAlignment="1">
      <alignment horizontal="right" vertical="center"/>
    </xf>
    <xf numFmtId="0" fontId="37" fillId="3" borderId="79" xfId="0" applyFont="1" applyFill="1" applyBorder="1" applyAlignment="1">
      <alignment horizontal="center" vertical="center" wrapText="1"/>
    </xf>
    <xf numFmtId="0" fontId="11" fillId="0" borderId="81" xfId="0" applyFont="1" applyBorder="1" applyAlignment="1">
      <alignment horizontal="left" vertical="center" wrapText="1"/>
    </xf>
    <xf numFmtId="0" fontId="48" fillId="21" borderId="82" xfId="0" applyFont="1" applyFill="1" applyBorder="1" applyAlignment="1">
      <alignment horizontal="center" vertical="center" wrapText="1"/>
    </xf>
    <xf numFmtId="0" fontId="48" fillId="21" borderId="80" xfId="0" applyFont="1" applyFill="1" applyBorder="1" applyAlignment="1">
      <alignment horizontal="center" vertical="center" wrapText="1"/>
    </xf>
    <xf numFmtId="0" fontId="11" fillId="0" borderId="2" xfId="0" applyFont="1" applyBorder="1" applyAlignment="1">
      <alignment horizontal="center" vertical="center" textRotation="90" wrapText="1"/>
    </xf>
    <xf numFmtId="0" fontId="1" fillId="35" borderId="22" xfId="1" applyFont="1" applyFill="1" applyBorder="1" applyAlignment="1">
      <alignment horizontal="center" vertical="center"/>
    </xf>
    <xf numFmtId="0" fontId="5" fillId="16" borderId="22" xfId="1" applyFont="1" applyFill="1" applyBorder="1" applyAlignment="1">
      <alignment horizontal="right" vertical="center"/>
    </xf>
    <xf numFmtId="0" fontId="48" fillId="13" borderId="1" xfId="0" applyFont="1" applyFill="1" applyBorder="1" applyAlignment="1">
      <alignment horizontal="center" vertical="center" wrapText="1"/>
    </xf>
    <xf numFmtId="0" fontId="48" fillId="13" borderId="70" xfId="0" applyFont="1" applyFill="1" applyBorder="1" applyAlignment="1">
      <alignment horizontal="center" vertical="center" wrapText="1"/>
    </xf>
    <xf numFmtId="0" fontId="48" fillId="13" borderId="64" xfId="0" applyFont="1" applyFill="1" applyBorder="1" applyAlignment="1">
      <alignment horizontal="center" vertical="center" wrapText="1"/>
    </xf>
    <xf numFmtId="0" fontId="36" fillId="15" borderId="65" xfId="0" applyFont="1" applyFill="1" applyBorder="1" applyAlignment="1">
      <alignment horizontal="center" vertical="center" wrapText="1"/>
    </xf>
    <xf numFmtId="0" fontId="36" fillId="15" borderId="74" xfId="0" applyFont="1" applyFill="1" applyBorder="1" applyAlignment="1">
      <alignment horizontal="center" vertical="center" wrapText="1"/>
    </xf>
    <xf numFmtId="0" fontId="36" fillId="15" borderId="66" xfId="0" applyFont="1" applyFill="1" applyBorder="1" applyAlignment="1">
      <alignment horizontal="center" vertical="center" wrapText="1"/>
    </xf>
    <xf numFmtId="0" fontId="48" fillId="13" borderId="67" xfId="0" applyFont="1" applyFill="1" applyBorder="1" applyAlignment="1">
      <alignment horizontal="center" vertical="center" wrapText="1"/>
    </xf>
    <xf numFmtId="0" fontId="48" fillId="13" borderId="69" xfId="0" applyFont="1" applyFill="1" applyBorder="1" applyAlignment="1">
      <alignment horizontal="center" vertical="center" wrapText="1"/>
    </xf>
    <xf numFmtId="0" fontId="48" fillId="13" borderId="27" xfId="0" applyFont="1" applyFill="1" applyBorder="1" applyAlignment="1">
      <alignment horizontal="center" vertical="center" wrapText="1"/>
    </xf>
    <xf numFmtId="0" fontId="48" fillId="13" borderId="67" xfId="0" applyFont="1" applyFill="1" applyBorder="1" applyAlignment="1">
      <alignment horizontal="center" vertical="center" textRotation="90" wrapText="1"/>
    </xf>
    <xf numFmtId="0" fontId="48" fillId="13" borderId="70" xfId="0" applyFont="1" applyFill="1" applyBorder="1" applyAlignment="1">
      <alignment horizontal="center" vertical="center" textRotation="90" wrapText="1"/>
    </xf>
    <xf numFmtId="0" fontId="5" fillId="16" borderId="26" xfId="1" applyFont="1" applyFill="1" applyBorder="1" applyAlignment="1">
      <alignment horizontal="right" vertical="center"/>
    </xf>
    <xf numFmtId="0" fontId="15" fillId="6" borderId="9" xfId="0" applyFont="1" applyFill="1" applyBorder="1" applyAlignment="1">
      <alignment horizontal="center" vertical="center" textRotation="90" wrapText="1"/>
    </xf>
    <xf numFmtId="0" fontId="15" fillId="6" borderId="3" xfId="0" applyFont="1" applyFill="1" applyBorder="1" applyAlignment="1">
      <alignment horizontal="center" vertical="center" textRotation="90" wrapText="1"/>
    </xf>
    <xf numFmtId="0" fontId="11" fillId="0" borderId="31" xfId="3" applyFont="1" applyFill="1" applyBorder="1" applyAlignment="1">
      <alignment horizontal="left" vertical="center" wrapText="1"/>
    </xf>
    <xf numFmtId="0" fontId="34" fillId="4" borderId="19" xfId="0" applyFont="1" applyFill="1" applyBorder="1" applyAlignment="1">
      <alignment horizontal="right" vertical="center" wrapText="1"/>
    </xf>
    <xf numFmtId="0" fontId="34" fillId="4" borderId="20" xfId="0" applyFont="1" applyFill="1" applyBorder="1" applyAlignment="1">
      <alignment horizontal="right" vertical="center" wrapText="1"/>
    </xf>
    <xf numFmtId="0" fontId="34" fillId="0" borderId="19" xfId="0" applyFont="1" applyFill="1" applyBorder="1" applyAlignment="1">
      <alignment horizontal="right" vertical="center" wrapText="1"/>
    </xf>
    <xf numFmtId="0" fontId="34" fillId="0" borderId="20" xfId="0" applyFont="1" applyFill="1" applyBorder="1" applyAlignment="1">
      <alignment horizontal="right" vertical="center" wrapText="1"/>
    </xf>
    <xf numFmtId="0" fontId="31" fillId="3" borderId="24" xfId="2" applyFont="1" applyFill="1" applyBorder="1" applyAlignment="1">
      <alignment horizontal="left" vertical="center" wrapText="1"/>
    </xf>
    <xf numFmtId="0" fontId="31" fillId="3" borderId="25" xfId="2" applyFont="1" applyFill="1" applyBorder="1" applyAlignment="1">
      <alignment horizontal="left" vertical="center" wrapText="1"/>
    </xf>
    <xf numFmtId="0" fontId="11" fillId="4" borderId="19" xfId="0" applyFont="1" applyFill="1" applyBorder="1" applyAlignment="1">
      <alignment horizontal="right" vertical="center" wrapText="1"/>
    </xf>
    <xf numFmtId="0" fontId="11" fillId="4" borderId="20" xfId="0" applyFont="1" applyFill="1" applyBorder="1" applyAlignment="1">
      <alignment horizontal="right" vertical="center" wrapText="1"/>
    </xf>
    <xf numFmtId="0" fontId="38" fillId="28" borderId="49" xfId="6" applyFont="1" applyBorder="1" applyAlignment="1">
      <alignment horizontal="left" vertical="center" wrapText="1"/>
    </xf>
    <xf numFmtId="0" fontId="38" fillId="28" borderId="31" xfId="6" applyFont="1" applyBorder="1" applyAlignment="1">
      <alignment horizontal="left" vertical="center" wrapText="1"/>
    </xf>
    <xf numFmtId="0" fontId="38" fillId="28" borderId="20" xfId="6" applyFont="1" applyBorder="1" applyAlignment="1">
      <alignment horizontal="left" vertical="center" wrapText="1"/>
    </xf>
    <xf numFmtId="0" fontId="26" fillId="16" borderId="26" xfId="1" applyFont="1" applyFill="1" applyBorder="1" applyAlignment="1">
      <alignment horizontal="right" vertical="center"/>
    </xf>
    <xf numFmtId="0" fontId="36" fillId="7" borderId="21" xfId="0" applyFont="1" applyFill="1" applyBorder="1" applyAlignment="1">
      <alignment horizontal="left" vertical="center"/>
    </xf>
    <xf numFmtId="0" fontId="1" fillId="4" borderId="29" xfId="1" applyFont="1" applyFill="1" applyBorder="1" applyAlignment="1">
      <alignment horizontal="right" vertical="center"/>
    </xf>
    <xf numFmtId="0" fontId="1" fillId="4" borderId="0" xfId="1" applyFont="1" applyFill="1" applyBorder="1" applyAlignment="1">
      <alignment horizontal="right" vertical="center"/>
    </xf>
    <xf numFmtId="0" fontId="1" fillId="4" borderId="22" xfId="1" applyFont="1" applyFill="1" applyBorder="1" applyAlignment="1">
      <alignment horizontal="right" vertical="center"/>
    </xf>
    <xf numFmtId="0" fontId="1" fillId="4" borderId="29" xfId="1" applyFont="1" applyFill="1" applyBorder="1" applyAlignment="1">
      <alignment horizontal="center" vertical="center"/>
    </xf>
    <xf numFmtId="0" fontId="1" fillId="4" borderId="0" xfId="1" applyFont="1" applyFill="1" applyBorder="1" applyAlignment="1">
      <alignment horizontal="center" vertical="center"/>
    </xf>
    <xf numFmtId="0" fontId="1" fillId="4" borderId="22" xfId="1" applyFont="1" applyFill="1" applyBorder="1" applyAlignment="1">
      <alignment horizontal="center" vertical="center"/>
    </xf>
    <xf numFmtId="0" fontId="6" fillId="4" borderId="29" xfId="1" applyFont="1" applyFill="1" applyBorder="1" applyAlignment="1">
      <alignment horizontal="left" vertical="center"/>
    </xf>
    <xf numFmtId="0" fontId="6" fillId="4" borderId="0" xfId="1" applyFont="1" applyFill="1" applyBorder="1" applyAlignment="1">
      <alignment horizontal="left" vertical="center"/>
    </xf>
    <xf numFmtId="0" fontId="6" fillId="4" borderId="22" xfId="1" applyFont="1" applyFill="1" applyBorder="1" applyAlignment="1">
      <alignment horizontal="left" vertical="center"/>
    </xf>
    <xf numFmtId="0" fontId="11" fillId="0" borderId="34" xfId="3" applyFont="1" applyFill="1" applyBorder="1" applyAlignment="1">
      <alignment horizontal="left" vertical="center" wrapText="1"/>
    </xf>
    <xf numFmtId="0" fontId="10" fillId="0" borderId="33" xfId="1" applyFont="1" applyFill="1" applyBorder="1" applyAlignment="1">
      <alignment horizontal="left" vertical="center" wrapText="1"/>
    </xf>
    <xf numFmtId="0" fontId="11" fillId="0" borderId="35" xfId="3" applyFont="1" applyFill="1" applyBorder="1" applyAlignment="1">
      <alignment horizontal="left" vertical="center" wrapText="1"/>
    </xf>
    <xf numFmtId="0" fontId="29" fillId="7" borderId="10"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24" fillId="29" borderId="47" xfId="7" applyFont="1" applyAlignment="1">
      <alignment horizontal="left"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11" fillId="4" borderId="59" xfId="0" applyFont="1" applyFill="1" applyBorder="1" applyAlignment="1">
      <alignment horizontal="right" vertical="center" wrapText="1"/>
    </xf>
    <xf numFmtId="0" fontId="11" fillId="4" borderId="61" xfId="0" applyFont="1" applyFill="1" applyBorder="1" applyAlignment="1">
      <alignment horizontal="right" vertical="center" wrapText="1"/>
    </xf>
    <xf numFmtId="0" fontId="31" fillId="3" borderId="6" xfId="2" applyFont="1" applyFill="1" applyBorder="1" applyAlignment="1">
      <alignment horizontal="left" vertical="center" wrapText="1"/>
    </xf>
    <xf numFmtId="0" fontId="31" fillId="3" borderId="5" xfId="2" applyFont="1" applyFill="1" applyBorder="1" applyAlignment="1">
      <alignment horizontal="left" vertical="center" wrapText="1"/>
    </xf>
    <xf numFmtId="0" fontId="31" fillId="3" borderId="7" xfId="2" applyFont="1" applyFill="1" applyBorder="1" applyAlignment="1">
      <alignment horizontal="left" vertical="center" wrapText="1"/>
    </xf>
    <xf numFmtId="0" fontId="37" fillId="0" borderId="2" xfId="0" applyFont="1" applyBorder="1" applyAlignment="1">
      <alignment horizontal="left" vertical="center"/>
    </xf>
    <xf numFmtId="0" fontId="37" fillId="0" borderId="31" xfId="0" applyFont="1" applyBorder="1" applyAlignment="1">
      <alignment horizontal="left" vertical="center"/>
    </xf>
    <xf numFmtId="0" fontId="26" fillId="16" borderId="48" xfId="1" applyFont="1" applyFill="1" applyBorder="1" applyAlignment="1">
      <alignment horizontal="right" vertical="center"/>
    </xf>
    <xf numFmtId="0" fontId="7" fillId="0" borderId="48" xfId="1" applyFont="1" applyFill="1" applyBorder="1" applyAlignment="1">
      <alignment horizontal="left" vertical="center" wrapText="1"/>
    </xf>
    <xf numFmtId="0" fontId="11" fillId="4" borderId="54" xfId="0" applyFont="1" applyFill="1" applyBorder="1" applyAlignment="1">
      <alignment horizontal="right" vertical="center" wrapText="1"/>
    </xf>
    <xf numFmtId="0" fontId="38" fillId="28" borderId="63" xfId="6" applyFont="1" applyBorder="1" applyAlignment="1">
      <alignment horizontal="left" vertical="center" wrapText="1"/>
    </xf>
    <xf numFmtId="0" fontId="38" fillId="28" borderId="38" xfId="6" applyFont="1" applyBorder="1" applyAlignment="1">
      <alignment horizontal="left" vertical="center" wrapText="1"/>
    </xf>
    <xf numFmtId="0" fontId="38" fillId="28" borderId="40" xfId="6" applyFont="1" applyBorder="1" applyAlignment="1">
      <alignment horizontal="left" vertical="center" wrapText="1"/>
    </xf>
    <xf numFmtId="0" fontId="37" fillId="13" borderId="36" xfId="0" applyFont="1" applyFill="1" applyBorder="1" applyAlignment="1">
      <alignment horizontal="left" vertical="center" wrapText="1"/>
    </xf>
    <xf numFmtId="0" fontId="37" fillId="13" borderId="42"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37" xfId="0" applyFont="1" applyBorder="1" applyAlignment="1">
      <alignment horizontal="left" vertical="center" wrapText="1"/>
    </xf>
    <xf numFmtId="0" fontId="34" fillId="0" borderId="54" xfId="0" applyFont="1" applyBorder="1" applyAlignment="1">
      <alignment horizontal="left" vertical="center" wrapText="1"/>
    </xf>
    <xf numFmtId="0" fontId="39" fillId="35" borderId="43" xfId="0" applyFont="1" applyFill="1" applyBorder="1" applyAlignment="1">
      <alignment horizontal="center" vertical="center" wrapText="1"/>
    </xf>
    <xf numFmtId="0" fontId="39" fillId="35" borderId="44" xfId="0" applyFont="1" applyFill="1" applyBorder="1" applyAlignment="1">
      <alignment horizontal="center" vertical="center" wrapText="1"/>
    </xf>
    <xf numFmtId="0" fontId="39" fillId="35" borderId="45" xfId="0" applyFont="1" applyFill="1" applyBorder="1" applyAlignment="1">
      <alignment horizontal="center" vertical="center" wrapText="1"/>
    </xf>
    <xf numFmtId="0" fontId="38" fillId="28" borderId="76" xfId="6" applyFont="1" applyBorder="1" applyAlignment="1">
      <alignment horizontal="center" vertical="center" wrapText="1"/>
    </xf>
    <xf numFmtId="0" fontId="38" fillId="28" borderId="77" xfId="6" applyFont="1" applyBorder="1" applyAlignment="1">
      <alignment horizontal="center" vertical="center" wrapText="1"/>
    </xf>
    <xf numFmtId="0" fontId="38" fillId="28" borderId="78" xfId="6" applyFont="1" applyBorder="1" applyAlignment="1">
      <alignment horizontal="center" vertical="center" wrapText="1"/>
    </xf>
    <xf numFmtId="0" fontId="24" fillId="29" borderId="56" xfId="7" applyBorder="1" applyAlignment="1">
      <alignment horizontal="center" vertical="center" wrapText="1"/>
    </xf>
    <xf numFmtId="0" fontId="24" fillId="29" borderId="47" xfId="7" applyAlignment="1">
      <alignment horizontal="center" vertical="center" wrapText="1"/>
    </xf>
    <xf numFmtId="0" fontId="11" fillId="14" borderId="23" xfId="0" applyFont="1" applyFill="1" applyBorder="1" applyAlignment="1">
      <alignment horizontal="left" vertical="center" wrapText="1"/>
    </xf>
    <xf numFmtId="0" fontId="11" fillId="14" borderId="37" xfId="0" applyFont="1" applyFill="1" applyBorder="1" applyAlignment="1">
      <alignment horizontal="left" vertical="center" wrapText="1"/>
    </xf>
    <xf numFmtId="0" fontId="38" fillId="28" borderId="53" xfId="6" applyFont="1" applyBorder="1" applyAlignment="1">
      <alignment horizontal="center" vertical="center" wrapText="1"/>
    </xf>
    <xf numFmtId="0" fontId="11" fillId="0" borderId="62" xfId="0" applyFont="1" applyBorder="1" applyAlignment="1">
      <alignment horizontal="left" vertical="center" wrapText="1"/>
    </xf>
    <xf numFmtId="0" fontId="11" fillId="0" borderId="83" xfId="0" applyFont="1" applyBorder="1" applyAlignment="1">
      <alignment horizontal="left" vertical="center" wrapText="1"/>
    </xf>
    <xf numFmtId="0" fontId="11" fillId="0" borderId="75" xfId="0" applyFont="1" applyBorder="1" applyAlignment="1">
      <alignment horizontal="left" vertical="center" wrapText="1"/>
    </xf>
    <xf numFmtId="0" fontId="43" fillId="17" borderId="22" xfId="1" applyFont="1" applyFill="1" applyAlignment="1">
      <alignment horizontal="center" vertical="center"/>
    </xf>
    <xf numFmtId="0" fontId="24" fillId="7" borderId="18"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19" fillId="0" borderId="21" xfId="0" applyFont="1" applyFill="1" applyBorder="1" applyAlignment="1">
      <alignment horizontal="center"/>
    </xf>
    <xf numFmtId="0" fontId="19" fillId="0" borderId="32" xfId="0" applyFont="1" applyFill="1" applyBorder="1" applyAlignment="1">
      <alignment horizontal="center"/>
    </xf>
    <xf numFmtId="0" fontId="19" fillId="0" borderId="0" xfId="0" applyFont="1" applyFill="1" applyBorder="1" applyAlignment="1">
      <alignment horizontal="center"/>
    </xf>
    <xf numFmtId="0" fontId="19" fillId="0" borderId="39" xfId="0" applyFont="1" applyFill="1" applyBorder="1" applyAlignment="1">
      <alignment horizontal="center"/>
    </xf>
    <xf numFmtId="0" fontId="46" fillId="6" borderId="58" xfId="0" applyFont="1" applyFill="1" applyBorder="1" applyAlignment="1">
      <alignment horizontal="center" vertical="center" wrapText="1"/>
    </xf>
    <xf numFmtId="0" fontId="46" fillId="6" borderId="0" xfId="0" applyFont="1" applyFill="1" applyBorder="1" applyAlignment="1">
      <alignment horizontal="center" vertical="center" wrapText="1"/>
    </xf>
    <xf numFmtId="0" fontId="36" fillId="7" borderId="57" xfId="0" applyFont="1" applyFill="1" applyBorder="1" applyAlignment="1">
      <alignment horizontal="center" vertical="center" wrapText="1"/>
    </xf>
    <xf numFmtId="0" fontId="20" fillId="7" borderId="19"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20" xfId="0" applyFont="1" applyFill="1" applyBorder="1" applyAlignment="1">
      <alignment horizontal="center" vertical="center"/>
    </xf>
    <xf numFmtId="0" fontId="16" fillId="11" borderId="19"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20"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31" xfId="0" applyFont="1" applyFill="1" applyBorder="1" applyAlignment="1">
      <alignment horizontal="center" vertical="center"/>
    </xf>
    <xf numFmtId="0" fontId="15" fillId="11" borderId="20" xfId="0" applyFont="1" applyFill="1" applyBorder="1" applyAlignment="1">
      <alignment horizontal="center" vertical="center"/>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20" xfId="0" applyFont="1" applyBorder="1" applyAlignment="1">
      <alignment horizontal="left" vertical="center" wrapText="1"/>
    </xf>
    <xf numFmtId="0" fontId="14" fillId="0" borderId="54" xfId="0" applyFont="1" applyBorder="1" applyAlignment="1">
      <alignment horizontal="right" vertical="center"/>
    </xf>
    <xf numFmtId="0" fontId="40" fillId="32" borderId="55" xfId="6" applyFont="1" applyFill="1" applyBorder="1" applyAlignment="1">
      <alignment horizontal="left" vertical="center"/>
    </xf>
    <xf numFmtId="0" fontId="40" fillId="28" borderId="55" xfId="6" applyFont="1" applyBorder="1" applyAlignment="1">
      <alignment horizontal="left" vertical="center"/>
    </xf>
    <xf numFmtId="0" fontId="40" fillId="28" borderId="53" xfId="6" applyFont="1" applyBorder="1" applyAlignment="1">
      <alignment horizontal="left" vertical="center"/>
    </xf>
    <xf numFmtId="0" fontId="40" fillId="28" borderId="46" xfId="6" applyFont="1" applyAlignment="1">
      <alignment horizontal="left" vertical="center"/>
    </xf>
    <xf numFmtId="0" fontId="14" fillId="0" borderId="62" xfId="0" applyFont="1" applyBorder="1" applyAlignment="1">
      <alignment horizontal="right" vertical="center"/>
    </xf>
    <xf numFmtId="0" fontId="14" fillId="0" borderId="0" xfId="0" applyFont="1"/>
    <xf numFmtId="0" fontId="22" fillId="0" borderId="41" xfId="5" applyFont="1" applyAlignment="1">
      <alignment horizontal="center" vertical="center"/>
    </xf>
    <xf numFmtId="0" fontId="24" fillId="7" borderId="2" xfId="0" applyFont="1" applyFill="1" applyBorder="1" applyAlignment="1">
      <alignment horizontal="center" vertical="center"/>
    </xf>
    <xf numFmtId="0" fontId="15" fillId="22" borderId="31" xfId="0" applyFont="1" applyFill="1" applyBorder="1" applyAlignment="1">
      <alignment horizontal="center"/>
    </xf>
    <xf numFmtId="0" fontId="15" fillId="22" borderId="20" xfId="0" applyFont="1" applyFill="1" applyBorder="1" applyAlignment="1">
      <alignment horizontal="center"/>
    </xf>
    <xf numFmtId="0" fontId="15" fillId="23" borderId="2" xfId="0" applyFont="1" applyFill="1" applyBorder="1" applyAlignment="1">
      <alignment horizontal="center"/>
    </xf>
    <xf numFmtId="0" fontId="15" fillId="25" borderId="2" xfId="0" applyFont="1" applyFill="1" applyBorder="1" applyAlignment="1">
      <alignment horizontal="center"/>
    </xf>
    <xf numFmtId="0" fontId="15" fillId="26" borderId="2" xfId="0" applyFont="1" applyFill="1" applyBorder="1" applyAlignment="1">
      <alignment horizontal="center"/>
    </xf>
    <xf numFmtId="0" fontId="24" fillId="7" borderId="2" xfId="0" applyFont="1" applyFill="1" applyBorder="1" applyAlignment="1">
      <alignment horizontal="center" vertical="center" wrapText="1"/>
    </xf>
    <xf numFmtId="0" fontId="12" fillId="0" borderId="21" xfId="0" applyFont="1" applyBorder="1" applyAlignment="1">
      <alignment horizontal="center" vertical="center"/>
    </xf>
  </cellXfs>
  <cellStyles count="8">
    <cellStyle name="Celda de comprobación" xfId="7" builtinId="23"/>
    <cellStyle name="Celda vinculada" xfId="5" builtinId="24"/>
    <cellStyle name="Encabezado 1" xfId="1" builtinId="16"/>
    <cellStyle name="Entrada" xfId="6" builtinId="20"/>
    <cellStyle name="Hipervínculo" xfId="2" builtinId="8"/>
    <cellStyle name="Normal" xfId="0" builtinId="0"/>
    <cellStyle name="Porcentaje" xfId="4" builtinId="5"/>
    <cellStyle name="Total" xfId="3" builtinId="25"/>
  </cellStyles>
  <dxfs count="541">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rgb="FFFD6E6B"/>
      </font>
      <fill>
        <patternFill>
          <bgColor rgb="FFFD6E6B"/>
        </patternFill>
      </fill>
    </dxf>
    <dxf>
      <font>
        <color theme="0" tint="-0.14996795556505021"/>
      </font>
      <fill>
        <patternFill>
          <bgColor theme="0" tint="-0.14996795556505021"/>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0" tint="-0.14996795556505021"/>
      </font>
      <fill>
        <patternFill>
          <bgColor theme="0" tint="-0.14996795556505021"/>
        </patternFill>
      </fill>
    </dxf>
    <dxf>
      <font>
        <color rgb="FFFD6E6B"/>
      </font>
      <fill>
        <patternFill>
          <bgColor rgb="FFFD6E6B"/>
        </patternFill>
      </fill>
    </dxf>
    <dxf>
      <font>
        <color rgb="FF92D050"/>
      </font>
      <fill>
        <patternFill>
          <bgColor rgb="FF92D050"/>
        </patternFill>
      </fill>
    </dxf>
    <dxf>
      <font>
        <color rgb="FF00B0F0"/>
      </font>
      <fill>
        <patternFill>
          <bgColor rgb="FF00B0F0"/>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theme="7" tint="0.39994506668294322"/>
      </font>
      <fill>
        <patternFill>
          <bgColor theme="7" tint="0.39994506668294322"/>
        </patternFill>
      </fill>
    </dxf>
    <dxf>
      <font>
        <color theme="9" tint="-0.499984740745262"/>
      </font>
      <fill>
        <patternFill patternType="lightUp">
          <fgColor theme="0" tint="-4.9989318521683403E-2"/>
          <bgColor theme="7" tint="0.39994506668294322"/>
        </patternFill>
      </fill>
    </dxf>
    <dxf>
      <font>
        <color rgb="FFC00000"/>
      </font>
      <fill>
        <patternFill patternType="lightGrid">
          <fgColor rgb="FFFFB3B3"/>
          <bgColor theme="7" tint="0.39994506668294322"/>
        </patternFill>
      </fill>
    </dxf>
    <dxf>
      <font>
        <color rgb="FF006100"/>
      </font>
      <fill>
        <patternFill>
          <bgColor rgb="FFC6EFCE"/>
        </patternFill>
      </fill>
    </dxf>
    <dxf>
      <font>
        <color theme="7" tint="-0.499984740745262"/>
      </font>
      <fill>
        <patternFill>
          <bgColor rgb="FFFFD937"/>
        </patternFill>
      </fill>
    </dxf>
    <dxf>
      <font>
        <color rgb="FFB00000"/>
      </font>
      <fill>
        <patternFill>
          <bgColor rgb="FFFF964F"/>
        </patternFill>
      </fill>
    </dxf>
    <dxf>
      <font>
        <color rgb="FF9C0006"/>
      </font>
      <fill>
        <patternFill>
          <bgColor rgb="FFFFC7CE"/>
        </patternFill>
      </fill>
    </dxf>
  </dxfs>
  <tableStyles count="0" defaultTableStyle="TableStyleMedium2" defaultPivotStyle="PivotStyleLight16"/>
  <colors>
    <mruColors>
      <color rgb="FFFFD85B"/>
      <color rgb="FFFFD937"/>
      <color rgb="FFFF964F"/>
      <color rgb="FFFF822D"/>
      <color rgb="FFB00000"/>
      <color rgb="FFCC0000"/>
      <color rgb="FFFF6600"/>
      <color rgb="FFFFCC00"/>
      <color rgb="FFFFF1C5"/>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s-CO" sz="800" b="1"/>
              <a:t>Resultados</a:t>
            </a:r>
            <a:r>
              <a:rPr lang="es-CO" sz="800" b="1" baseline="0"/>
              <a:t> Generales</a:t>
            </a:r>
            <a:endParaRPr lang="es-CO" sz="800" b="1"/>
          </a:p>
        </c:rich>
      </c:tx>
      <c:layout>
        <c:manualLayout>
          <c:xMode val="edge"/>
          <c:yMode val="edge"/>
          <c:x val="0.25856995785070924"/>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0844470028963488"/>
          <c:y val="0.17027716535433071"/>
          <c:w val="0.7915552997103652"/>
          <c:h val="0.61597165354330707"/>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PAI'!$Q$2:$R$2</c:f>
              <c:strCache>
                <c:ptCount val="2"/>
                <c:pt idx="0">
                  <c:v>% Avance</c:v>
                </c:pt>
                <c:pt idx="1">
                  <c:v>Nivel de Cumplimiento</c:v>
                </c:pt>
              </c:strCache>
            </c:strRef>
          </c:cat>
          <c:val>
            <c:numRef>
              <c:f>'Seguimiento PAI'!$Q$97:$R$97</c:f>
              <c:numCache>
                <c:formatCode>0%</c:formatCode>
                <c:ptCount val="2"/>
                <c:pt idx="0">
                  <c:v>0.9517241379310345</c:v>
                </c:pt>
                <c:pt idx="1">
                  <c:v>0.63793103448275867</c:v>
                </c:pt>
              </c:numCache>
            </c:numRef>
          </c:val>
          <c:extLst>
            <c:ext xmlns:c16="http://schemas.microsoft.com/office/drawing/2014/chart" uri="{C3380CC4-5D6E-409C-BE32-E72D297353CC}">
              <c16:uniqueId val="{00000000-8D6A-431A-BC49-5DB775362A92}"/>
            </c:ext>
          </c:extLst>
        </c:ser>
        <c:dLbls>
          <c:showLegendKey val="0"/>
          <c:showVal val="1"/>
          <c:showCatName val="0"/>
          <c:showSerName val="0"/>
          <c:showPercent val="0"/>
          <c:showBubbleSize val="0"/>
        </c:dLbls>
        <c:gapWidth val="150"/>
        <c:shape val="box"/>
        <c:axId val="649949152"/>
        <c:axId val="649949712"/>
        <c:axId val="0"/>
      </c:bar3DChart>
      <c:catAx>
        <c:axId val="6499491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49949712"/>
        <c:crosses val="autoZero"/>
        <c:auto val="1"/>
        <c:lblAlgn val="ctr"/>
        <c:lblOffset val="100"/>
        <c:noMultiLvlLbl val="0"/>
      </c:catAx>
      <c:valAx>
        <c:axId val="649949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49949152"/>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Equipo OCI</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SEGUIMIENTO'!$A$10:$D$10</c:f>
              <c:strCache>
                <c:ptCount val="4"/>
                <c:pt idx="0">
                  <c:v>Equipo OCI</c:v>
                </c:pt>
                <c:pt idx="1">
                  <c:v>0</c:v>
                </c:pt>
                <c:pt idx="2">
                  <c:v>0</c:v>
                </c:pt>
                <c:pt idx="3">
                  <c:v>0</c:v>
                </c:pt>
              </c:strCache>
            </c:strRef>
          </c:tx>
          <c:invertIfNegative val="0"/>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E9F-4A4E-9F2F-150940DC3E75}"/>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E9F-4A4E-9F2F-150940DC3E75}"/>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E9F-4A4E-9F2F-150940DC3E75}"/>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E9F-4A4E-9F2F-150940DC3E75}"/>
              </c:ext>
            </c:extLst>
          </c:dPt>
          <c:dLbls>
            <c:dLbl>
              <c:idx val="0"/>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E9F-4A4E-9F2F-150940DC3E75}"/>
                </c:ext>
              </c:extLst>
            </c:dLbl>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E9F-4A4E-9F2F-150940DC3E75}"/>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E9F-4A4E-9F2F-150940DC3E7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SEGUIMIENTO'!$G$10,'otros datos SEGUIMIENTO'!$P$10,'otros datos SEGUIMIENTO'!$X$10,'otros datos SEGUIMIENTO'!$AF$10,'otros datos SEGUIMIENTO'!$AI$10)</c:f>
              <c:numCache>
                <c:formatCode>0%</c:formatCode>
                <c:ptCount val="5"/>
                <c:pt idx="0">
                  <c:v>0</c:v>
                </c:pt>
                <c:pt idx="1">
                  <c:v>0</c:v>
                </c:pt>
                <c:pt idx="2">
                  <c:v>0</c:v>
                </c:pt>
                <c:pt idx="3">
                  <c:v>1</c:v>
                </c:pt>
                <c:pt idx="4">
                  <c:v>1</c:v>
                </c:pt>
              </c:numCache>
            </c:numRef>
          </c:val>
          <c:extLst>
            <c:ext xmlns:c16="http://schemas.microsoft.com/office/drawing/2014/chart" uri="{C3380CC4-5D6E-409C-BE32-E72D297353CC}">
              <c16:uniqueId val="{00000009-6E9F-4A4E-9F2F-150940DC3E75}"/>
            </c:ext>
          </c:extLst>
        </c:ser>
        <c:dLbls>
          <c:showLegendKey val="0"/>
          <c:showVal val="1"/>
          <c:showCatName val="0"/>
          <c:showSerName val="0"/>
          <c:showPercent val="0"/>
          <c:showBubbleSize val="0"/>
        </c:dLbls>
        <c:gapWidth val="150"/>
        <c:shape val="box"/>
        <c:axId val="851785968"/>
        <c:axId val="851786528"/>
        <c:axId val="0"/>
      </c:bar3DChart>
      <c:catAx>
        <c:axId val="851785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6528"/>
        <c:crosses val="autoZero"/>
        <c:auto val="1"/>
        <c:lblAlgn val="ctr"/>
        <c:lblOffset val="100"/>
        <c:noMultiLvlLbl val="0"/>
      </c:catAx>
      <c:valAx>
        <c:axId val="85178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596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7122703412073491E-2"/>
          <c:y val="0.17171296296296296"/>
          <c:w val="0.5528772965879265"/>
          <c:h val="0.77007254301545636"/>
        </c:manualLayout>
      </c:layout>
      <c:bar3DChart>
        <c:barDir val="bar"/>
        <c:grouping val="clustered"/>
        <c:varyColors val="0"/>
        <c:ser>
          <c:idx val="0"/>
          <c:order val="0"/>
          <c:tx>
            <c:strRef>
              <c:f>'otros datos SEGUIMIENTO'!$B$23</c:f>
              <c:strCache>
                <c:ptCount val="1"/>
                <c:pt idx="0">
                  <c:v>AUDITORIAS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499999999999994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SEGUIMIENTO'!$K$23</c:f>
              <c:numCache>
                <c:formatCode>0%</c:formatCode>
                <c:ptCount val="1"/>
                <c:pt idx="0">
                  <c:v>0.81538461538461537</c:v>
                </c:pt>
              </c:numCache>
            </c:numRef>
          </c:val>
          <c:extLst>
            <c:ext xmlns:c16="http://schemas.microsoft.com/office/drawing/2014/chart" uri="{C3380CC4-5D6E-409C-BE32-E72D297353CC}">
              <c16:uniqueId val="{00000001-CB92-4EDB-9707-8293769360D9}"/>
            </c:ext>
          </c:extLst>
        </c:ser>
        <c:ser>
          <c:idx val="1"/>
          <c:order val="1"/>
          <c:tx>
            <c:strRef>
              <c:f>'otros datos SEGUIMIENTO'!$B$24</c:f>
              <c:strCache>
                <c:ptCount val="1"/>
                <c:pt idx="0">
                  <c:v>SEGUIMIENTOS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5000000000000001E-2"/>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SEGUIMIENTO'!$K$24</c:f>
              <c:numCache>
                <c:formatCode>0%</c:formatCode>
                <c:ptCount val="1"/>
                <c:pt idx="0">
                  <c:v>1</c:v>
                </c:pt>
              </c:numCache>
            </c:numRef>
          </c:val>
          <c:extLst>
            <c:ext xmlns:c16="http://schemas.microsoft.com/office/drawing/2014/chart" uri="{C3380CC4-5D6E-409C-BE32-E72D297353CC}">
              <c16:uniqueId val="{00000003-CB92-4EDB-9707-8293769360D9}"/>
            </c:ext>
          </c:extLst>
        </c:ser>
        <c:ser>
          <c:idx val="2"/>
          <c:order val="2"/>
          <c:tx>
            <c:strRef>
              <c:f>'otros datos SEGUIMIENTO'!$B$25</c:f>
              <c:strCache>
                <c:ptCount val="1"/>
                <c:pt idx="0">
                  <c:v>ASESORÍAS, ACOMPAÑAMIENTOS Y OTROS SEGUIMIENTOS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67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SEGUIMIENTO'!$K$25</c:f>
              <c:numCache>
                <c:formatCode>0%</c:formatCode>
                <c:ptCount val="1"/>
                <c:pt idx="0">
                  <c:v>1.2857142857142858</c:v>
                </c:pt>
              </c:numCache>
            </c:numRef>
          </c:val>
          <c:extLst>
            <c:ext xmlns:c16="http://schemas.microsoft.com/office/drawing/2014/chart" uri="{C3380CC4-5D6E-409C-BE32-E72D297353CC}">
              <c16:uniqueId val="{00000005-CB92-4EDB-9707-8293769360D9}"/>
            </c:ext>
          </c:extLst>
        </c:ser>
        <c:ser>
          <c:idx val="3"/>
          <c:order val="3"/>
          <c:tx>
            <c:strRef>
              <c:f>'otros datos SEGUIMIENTO'!$B$26</c:f>
              <c:strCache>
                <c:ptCount val="1"/>
                <c:pt idx="0">
                  <c:v>ACTIVIDADES RELACIONADAS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1.1111111111111112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SEGUIMIENTO'!$K$26</c:f>
              <c:numCache>
                <c:formatCode>0%</c:formatCode>
                <c:ptCount val="1"/>
                <c:pt idx="0">
                  <c:v>1</c:v>
                </c:pt>
              </c:numCache>
            </c:numRef>
          </c:val>
          <c:extLst>
            <c:ext xmlns:c16="http://schemas.microsoft.com/office/drawing/2014/chart" uri="{C3380CC4-5D6E-409C-BE32-E72D297353CC}">
              <c16:uniqueId val="{00000007-CB92-4EDB-9707-8293769360D9}"/>
            </c:ext>
          </c:extLst>
        </c:ser>
        <c:ser>
          <c:idx val="4"/>
          <c:order val="4"/>
          <c:tx>
            <c:strRef>
              <c:f>'otros datos SEGUIMIENTO'!$B$27</c:f>
              <c:strCache>
                <c:ptCount val="1"/>
                <c:pt idx="0">
                  <c:v>%Avance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776E-2"/>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07-4190-B1E3-F3F7380C28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SEGUIMIENTO'!$K$27</c:f>
              <c:numCache>
                <c:formatCode>0%</c:formatCode>
                <c:ptCount val="1"/>
                <c:pt idx="0">
                  <c:v>0.9517241379310345</c:v>
                </c:pt>
              </c:numCache>
            </c:numRef>
          </c:val>
          <c:extLst>
            <c:ext xmlns:c16="http://schemas.microsoft.com/office/drawing/2014/chart" uri="{C3380CC4-5D6E-409C-BE32-E72D297353CC}">
              <c16:uniqueId val="{00000009-CB92-4EDB-9707-8293769360D9}"/>
            </c:ext>
          </c:extLst>
        </c:ser>
        <c:dLbls>
          <c:showLegendKey val="0"/>
          <c:showVal val="1"/>
          <c:showCatName val="0"/>
          <c:showSerName val="0"/>
          <c:showPercent val="0"/>
          <c:showBubbleSize val="0"/>
        </c:dLbls>
        <c:gapWidth val="150"/>
        <c:shape val="box"/>
        <c:axId val="844988544"/>
        <c:axId val="844989104"/>
        <c:axId val="0"/>
      </c:bar3DChart>
      <c:catAx>
        <c:axId val="844988544"/>
        <c:scaling>
          <c:orientation val="minMax"/>
        </c:scaling>
        <c:delete val="1"/>
        <c:axPos val="l"/>
        <c:majorTickMark val="none"/>
        <c:minorTickMark val="none"/>
        <c:tickLblPos val="nextTo"/>
        <c:crossAx val="844989104"/>
        <c:crosses val="autoZero"/>
        <c:auto val="1"/>
        <c:lblAlgn val="ctr"/>
        <c:lblOffset val="100"/>
        <c:noMultiLvlLbl val="0"/>
      </c:catAx>
      <c:valAx>
        <c:axId val="8449891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988544"/>
        <c:crosses val="autoZero"/>
        <c:crossBetween val="between"/>
      </c:valAx>
      <c:spPr>
        <a:noFill/>
        <a:ln>
          <a:noFill/>
        </a:ln>
        <a:effectLst/>
      </c:spPr>
    </c:plotArea>
    <c:legend>
      <c:legendPos val="b"/>
      <c:layout>
        <c:manualLayout>
          <c:xMode val="edge"/>
          <c:yMode val="edge"/>
          <c:x val="0.68694116360454949"/>
          <c:y val="0.10339258225633188"/>
          <c:w val="0.30945100612423443"/>
          <c:h val="0.889692459328659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CO" sz="1000" b="1"/>
              <a:t>Estado de las</a:t>
            </a:r>
            <a:r>
              <a:rPr lang="es-CO" sz="1000" b="1" baseline="0"/>
              <a:t> Actividades</a:t>
            </a:r>
            <a:endParaRPr lang="es-CO" sz="1000" b="1"/>
          </a:p>
        </c:rich>
      </c:tx>
      <c:layout>
        <c:manualLayout>
          <c:xMode val="edge"/>
          <c:yMode val="edge"/>
          <c:x val="0.22688869446874696"/>
          <c:y val="1.716738197424892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3674735102556625E-2"/>
          <c:y val="0.1397997138769671"/>
          <c:w val="0.90632526489744336"/>
          <c:h val="0.62831266263390895"/>
        </c:manualLayout>
      </c:layout>
      <c:bar3DChart>
        <c:barDir val="col"/>
        <c:grouping val="clustered"/>
        <c:varyColors val="0"/>
        <c:ser>
          <c:idx val="3"/>
          <c:order val="0"/>
          <c:tx>
            <c:strRef>
              <c:f>'Seguimiento PAI'!$P$98</c:f>
              <c:strCache>
                <c:ptCount val="1"/>
                <c:pt idx="0">
                  <c:v>Dentro de los Plazos</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PAI'!$L$99:$L$102</c:f>
              <c:strCache>
                <c:ptCount val="4"/>
                <c:pt idx="0">
                  <c:v>Culminada</c:v>
                </c:pt>
                <c:pt idx="1">
                  <c:v>En ejecución</c:v>
                </c:pt>
                <c:pt idx="2">
                  <c:v>Sin Iniciar</c:v>
                </c:pt>
                <c:pt idx="3">
                  <c:v>NA Seguimiento</c:v>
                </c:pt>
              </c:strCache>
            </c:strRef>
          </c:cat>
          <c:val>
            <c:numRef>
              <c:f>'Seguimiento PAI'!$P$99:$P$102</c:f>
              <c:numCache>
                <c:formatCode>General</c:formatCode>
                <c:ptCount val="4"/>
                <c:pt idx="0">
                  <c:v>37</c:v>
                </c:pt>
                <c:pt idx="1">
                  <c:v>0</c:v>
                </c:pt>
                <c:pt idx="2">
                  <c:v>0</c:v>
                </c:pt>
                <c:pt idx="3">
                  <c:v>9</c:v>
                </c:pt>
              </c:numCache>
            </c:numRef>
          </c:val>
          <c:extLst>
            <c:ext xmlns:c16="http://schemas.microsoft.com/office/drawing/2014/chart" uri="{C3380CC4-5D6E-409C-BE32-E72D297353CC}">
              <c16:uniqueId val="{00000000-2402-46D9-84D6-8986137A65B0}"/>
            </c:ext>
          </c:extLst>
        </c:ser>
        <c:ser>
          <c:idx val="4"/>
          <c:order val="1"/>
          <c:tx>
            <c:strRef>
              <c:f>'Seguimiento PAI'!$Q$98</c:f>
              <c:strCache>
                <c:ptCount val="1"/>
                <c:pt idx="0">
                  <c:v>Fuera de los Plazos</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PAI'!$L$99:$L$102</c:f>
              <c:strCache>
                <c:ptCount val="4"/>
                <c:pt idx="0">
                  <c:v>Culminada</c:v>
                </c:pt>
                <c:pt idx="1">
                  <c:v>En ejecución</c:v>
                </c:pt>
                <c:pt idx="2">
                  <c:v>Sin Iniciar</c:v>
                </c:pt>
                <c:pt idx="3">
                  <c:v>NA Seguimiento</c:v>
                </c:pt>
              </c:strCache>
            </c:strRef>
          </c:cat>
          <c:val>
            <c:numRef>
              <c:f>'Seguimiento PAI'!$Q$99:$Q$101</c:f>
              <c:numCache>
                <c:formatCode>General</c:formatCode>
                <c:ptCount val="3"/>
                <c:pt idx="0">
                  <c:v>17</c:v>
                </c:pt>
                <c:pt idx="1">
                  <c:v>2</c:v>
                </c:pt>
                <c:pt idx="2">
                  <c:v>2</c:v>
                </c:pt>
              </c:numCache>
            </c:numRef>
          </c:val>
          <c:extLst>
            <c:ext xmlns:c16="http://schemas.microsoft.com/office/drawing/2014/chart" uri="{C3380CC4-5D6E-409C-BE32-E72D297353CC}">
              <c16:uniqueId val="{00000001-2402-46D9-84D6-8986137A65B0}"/>
            </c:ext>
          </c:extLst>
        </c:ser>
        <c:dLbls>
          <c:showLegendKey val="0"/>
          <c:showVal val="1"/>
          <c:showCatName val="0"/>
          <c:showSerName val="0"/>
          <c:showPercent val="0"/>
          <c:showBubbleSize val="0"/>
        </c:dLbls>
        <c:gapWidth val="150"/>
        <c:shape val="box"/>
        <c:axId val="652692464"/>
        <c:axId val="652693024"/>
        <c:axId val="0"/>
      </c:bar3DChart>
      <c:catAx>
        <c:axId val="6526924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52693024"/>
        <c:crosses val="autoZero"/>
        <c:auto val="1"/>
        <c:lblAlgn val="ctr"/>
        <c:lblOffset val="100"/>
        <c:noMultiLvlLbl val="0"/>
      </c:catAx>
      <c:valAx>
        <c:axId val="652693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92464"/>
        <c:crosses val="autoZero"/>
        <c:crossBetween val="between"/>
        <c:majorUnit val="10"/>
      </c:valAx>
      <c:spPr>
        <a:noFill/>
        <a:ln>
          <a:noFill/>
        </a:ln>
        <a:effectLst/>
      </c:spPr>
    </c:plotArea>
    <c:legend>
      <c:legendPos val="b"/>
      <c:layout>
        <c:manualLayout>
          <c:xMode val="edge"/>
          <c:yMode val="edge"/>
          <c:x val="4.9999805579858066E-2"/>
          <c:y val="0.89771033985558657"/>
          <c:w val="0.9"/>
          <c:h val="9.65671994863303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108227775875844E-2"/>
          <c:y val="7.6913297230251282E-2"/>
          <c:w val="0.60389181787059232"/>
          <c:h val="0.82070544979345939"/>
        </c:manualLayout>
      </c:layout>
      <c:bar3DChart>
        <c:barDir val="bar"/>
        <c:grouping val="clustered"/>
        <c:varyColors val="0"/>
        <c:ser>
          <c:idx val="0"/>
          <c:order val="0"/>
          <c:tx>
            <c:strRef>
              <c:f>'otros datos SEGUIMIENTO'!$B$23</c:f>
              <c:strCache>
                <c:ptCount val="1"/>
                <c:pt idx="0">
                  <c:v>AUDITORIAS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499999999999994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SEGUIMIENTO'!$K$23</c:f>
              <c:numCache>
                <c:formatCode>0%</c:formatCode>
                <c:ptCount val="1"/>
                <c:pt idx="0">
                  <c:v>0.81538461538461537</c:v>
                </c:pt>
              </c:numCache>
            </c:numRef>
          </c:val>
          <c:extLst>
            <c:ext xmlns:c16="http://schemas.microsoft.com/office/drawing/2014/chart" uri="{C3380CC4-5D6E-409C-BE32-E72D297353CC}">
              <c16:uniqueId val="{00000001-CB92-4EDB-9707-8293769360D9}"/>
            </c:ext>
          </c:extLst>
        </c:ser>
        <c:ser>
          <c:idx val="1"/>
          <c:order val="1"/>
          <c:tx>
            <c:strRef>
              <c:f>'otros datos SEGUIMIENTO'!$B$24</c:f>
              <c:strCache>
                <c:ptCount val="1"/>
                <c:pt idx="0">
                  <c:v>SEGUIMIENTOS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5000000000000001E-2"/>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SEGUIMIENTO'!$K$24</c:f>
              <c:numCache>
                <c:formatCode>0%</c:formatCode>
                <c:ptCount val="1"/>
                <c:pt idx="0">
                  <c:v>1</c:v>
                </c:pt>
              </c:numCache>
            </c:numRef>
          </c:val>
          <c:extLst>
            <c:ext xmlns:c16="http://schemas.microsoft.com/office/drawing/2014/chart" uri="{C3380CC4-5D6E-409C-BE32-E72D297353CC}">
              <c16:uniqueId val="{00000003-CB92-4EDB-9707-8293769360D9}"/>
            </c:ext>
          </c:extLst>
        </c:ser>
        <c:ser>
          <c:idx val="2"/>
          <c:order val="2"/>
          <c:tx>
            <c:strRef>
              <c:f>'otros datos SEGUIMIENTO'!$B$25</c:f>
              <c:strCache>
                <c:ptCount val="1"/>
                <c:pt idx="0">
                  <c:v>ASESORÍAS, ACOMPAÑAMIENTOS Y OTROS SEGUIMIENTOS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67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SEGUIMIENTO'!$K$25</c:f>
              <c:numCache>
                <c:formatCode>0%</c:formatCode>
                <c:ptCount val="1"/>
                <c:pt idx="0">
                  <c:v>1.2857142857142858</c:v>
                </c:pt>
              </c:numCache>
            </c:numRef>
          </c:val>
          <c:extLst>
            <c:ext xmlns:c16="http://schemas.microsoft.com/office/drawing/2014/chart" uri="{C3380CC4-5D6E-409C-BE32-E72D297353CC}">
              <c16:uniqueId val="{00000005-CB92-4EDB-9707-8293769360D9}"/>
            </c:ext>
          </c:extLst>
        </c:ser>
        <c:ser>
          <c:idx val="3"/>
          <c:order val="3"/>
          <c:tx>
            <c:strRef>
              <c:f>'otros datos SEGUIMIENTO'!$B$26</c:f>
              <c:strCache>
                <c:ptCount val="1"/>
                <c:pt idx="0">
                  <c:v>ACTIVIDADES RELACIONADAS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1.1111111111111112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SEGUIMIENTO'!$K$26</c:f>
              <c:numCache>
                <c:formatCode>0%</c:formatCode>
                <c:ptCount val="1"/>
                <c:pt idx="0">
                  <c:v>1</c:v>
                </c:pt>
              </c:numCache>
            </c:numRef>
          </c:val>
          <c:extLst>
            <c:ext xmlns:c16="http://schemas.microsoft.com/office/drawing/2014/chart" uri="{C3380CC4-5D6E-409C-BE32-E72D297353CC}">
              <c16:uniqueId val="{00000007-CB92-4EDB-9707-8293769360D9}"/>
            </c:ext>
          </c:extLst>
        </c:ser>
        <c:ser>
          <c:idx val="4"/>
          <c:order val="4"/>
          <c:tx>
            <c:strRef>
              <c:f>'otros datos SEGUIMIENTO'!$B$27</c:f>
              <c:strCache>
                <c:ptCount val="1"/>
                <c:pt idx="0">
                  <c:v>%Avance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777777777777776E-2"/>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92-4EDB-9707-8293769360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SEGUIMIENTO'!$K$27</c:f>
              <c:numCache>
                <c:formatCode>0%</c:formatCode>
                <c:ptCount val="1"/>
                <c:pt idx="0">
                  <c:v>0.9517241379310345</c:v>
                </c:pt>
              </c:numCache>
            </c:numRef>
          </c:val>
          <c:extLst>
            <c:ext xmlns:c16="http://schemas.microsoft.com/office/drawing/2014/chart" uri="{C3380CC4-5D6E-409C-BE32-E72D297353CC}">
              <c16:uniqueId val="{00000009-CB92-4EDB-9707-8293769360D9}"/>
            </c:ext>
          </c:extLst>
        </c:ser>
        <c:dLbls>
          <c:showLegendKey val="0"/>
          <c:showVal val="1"/>
          <c:showCatName val="0"/>
          <c:showSerName val="0"/>
          <c:showPercent val="0"/>
          <c:showBubbleSize val="0"/>
        </c:dLbls>
        <c:gapWidth val="150"/>
        <c:shape val="box"/>
        <c:axId val="858855472"/>
        <c:axId val="858856032"/>
        <c:axId val="0"/>
      </c:bar3DChart>
      <c:catAx>
        <c:axId val="858855472"/>
        <c:scaling>
          <c:orientation val="minMax"/>
        </c:scaling>
        <c:delete val="1"/>
        <c:axPos val="l"/>
        <c:majorTickMark val="none"/>
        <c:minorTickMark val="none"/>
        <c:tickLblPos val="nextTo"/>
        <c:crossAx val="858856032"/>
        <c:crosses val="autoZero"/>
        <c:auto val="1"/>
        <c:lblAlgn val="ctr"/>
        <c:lblOffset val="100"/>
        <c:noMultiLvlLbl val="0"/>
      </c:catAx>
      <c:valAx>
        <c:axId val="8588560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55472"/>
        <c:crosses val="autoZero"/>
        <c:crossBetween val="between"/>
      </c:valAx>
      <c:spPr>
        <a:noFill/>
        <a:ln>
          <a:noFill/>
        </a:ln>
        <a:effectLst/>
      </c:spPr>
    </c:plotArea>
    <c:legend>
      <c:legendPos val="b"/>
      <c:layout>
        <c:manualLayout>
          <c:xMode val="edge"/>
          <c:yMode val="edge"/>
          <c:x val="0.67767655746029021"/>
          <c:y val="7.4406938263151881E-2"/>
          <c:w val="0.30336601657762807"/>
          <c:h val="0.866504165240214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4803149606299213" l="0.70866141732283472" r="0.70866141732283472" t="0.74803149606299213" header="0.31496062992125984" footer="0.31496062992125984"/>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6350" cap="flat" cmpd="sng" algn="ctr">
                <a:solidFill>
                  <a:schemeClr val="accent2"/>
                </a:solidFill>
                <a:prstDash val="solid"/>
                <a:miter lim="800000"/>
              </a:ln>
              <a:effectLst/>
              <a:sp3d contourW="6350">
                <a:contourClr>
                  <a:schemeClr val="accent2"/>
                </a:contourClr>
              </a:sp3d>
            </c:spPr>
            <c:extLst>
              <c:ext xmlns:c16="http://schemas.microsoft.com/office/drawing/2014/chart" uri="{C3380CC4-5D6E-409C-BE32-E72D297353CC}">
                <c16:uniqueId val="{00000001-6A97-461F-B915-153B58CC0E60}"/>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6A97-461F-B915-153B58CC0E60}"/>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6A97-461F-B915-153B58CC0E60}"/>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6A97-461F-B915-153B58CC0E60}"/>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A97-461F-B915-153B58CC0E60}"/>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A97-461F-B915-153B58CC0E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SEGUIMIENTO'!$G$4,'otros datos SEGUIMIENTO'!$P$4,'otros datos SEGUIMIENTO'!$X$4,'otros datos SEGUIMIENTO'!$AF$4,'otros datos SEGUIMIENTO'!$AI$4)</c:f>
              <c:numCache>
                <c:formatCode>0%</c:formatCode>
                <c:ptCount val="5"/>
                <c:pt idx="0">
                  <c:v>1</c:v>
                </c:pt>
                <c:pt idx="1">
                  <c:v>0</c:v>
                </c:pt>
                <c:pt idx="2">
                  <c:v>0</c:v>
                </c:pt>
                <c:pt idx="3">
                  <c:v>1</c:v>
                </c:pt>
                <c:pt idx="4">
                  <c:v>1</c:v>
                </c:pt>
              </c:numCache>
            </c:numRef>
          </c:val>
          <c:extLst>
            <c:ext xmlns:c16="http://schemas.microsoft.com/office/drawing/2014/chart" uri="{C3380CC4-5D6E-409C-BE32-E72D297353CC}">
              <c16:uniqueId val="{00000008-6A97-461F-B915-153B58CC0E60}"/>
            </c:ext>
          </c:extLst>
        </c:ser>
        <c:dLbls>
          <c:showLegendKey val="0"/>
          <c:showVal val="0"/>
          <c:showCatName val="0"/>
          <c:showSerName val="0"/>
          <c:showPercent val="0"/>
          <c:showBubbleSize val="0"/>
        </c:dLbls>
        <c:gapWidth val="150"/>
        <c:shape val="box"/>
        <c:axId val="858858832"/>
        <c:axId val="749946960"/>
        <c:axId val="0"/>
      </c:bar3DChart>
      <c:catAx>
        <c:axId val="8588588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6960"/>
        <c:crosses val="autoZero"/>
        <c:auto val="1"/>
        <c:lblAlgn val="ctr"/>
        <c:lblOffset val="100"/>
        <c:noMultiLvlLbl val="0"/>
      </c:catAx>
      <c:valAx>
        <c:axId val="74994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858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SEGUIMIENTO'!$A$5</c:f>
              <c:strCache>
                <c:ptCount val="1"/>
                <c:pt idx="0">
                  <c:v>IM</c:v>
                </c:pt>
              </c:strCache>
            </c:strRef>
          </c:tx>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1A4F-4453-85AA-4031B80AF62F}"/>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1A4F-4453-85AA-4031B80AF62F}"/>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1A4F-4453-85AA-4031B80AF62F}"/>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1A4F-4453-85AA-4031B80AF62F}"/>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A4F-4453-85AA-4031B80AF62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SEGUIMIENTO'!$G$5,'otros datos SEGUIMIENTO'!$P$5,'otros datos SEGUIMIENTO'!$X$5,'otros datos SEGUIMIENTO'!$AF$5,'otros datos SEGUIMIENTO'!$AI$5)</c:f>
              <c:numCache>
                <c:formatCode>0%</c:formatCode>
                <c:ptCount val="5"/>
                <c:pt idx="0">
                  <c:v>0.5</c:v>
                </c:pt>
                <c:pt idx="1">
                  <c:v>0</c:v>
                </c:pt>
                <c:pt idx="2">
                  <c:v>1</c:v>
                </c:pt>
                <c:pt idx="3">
                  <c:v>1</c:v>
                </c:pt>
                <c:pt idx="4">
                  <c:v>0.83333333333333337</c:v>
                </c:pt>
              </c:numCache>
            </c:numRef>
          </c:val>
          <c:extLst>
            <c:ext xmlns:c16="http://schemas.microsoft.com/office/drawing/2014/chart" uri="{C3380CC4-5D6E-409C-BE32-E72D297353CC}">
              <c16:uniqueId val="{0000000A-1A4F-4453-85AA-4031B80AF62F}"/>
            </c:ext>
          </c:extLst>
        </c:ser>
        <c:dLbls>
          <c:showLegendKey val="0"/>
          <c:showVal val="1"/>
          <c:showCatName val="0"/>
          <c:showSerName val="0"/>
          <c:showPercent val="0"/>
          <c:showBubbleSize val="0"/>
        </c:dLbls>
        <c:gapWidth val="150"/>
        <c:shape val="box"/>
        <c:axId val="749949200"/>
        <c:axId val="749949760"/>
        <c:axId val="0"/>
      </c:bar3DChart>
      <c:catAx>
        <c:axId val="7499492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9760"/>
        <c:crosses val="autoZero"/>
        <c:auto val="1"/>
        <c:lblAlgn val="ctr"/>
        <c:lblOffset val="100"/>
        <c:noMultiLvlLbl val="0"/>
      </c:catAx>
      <c:valAx>
        <c:axId val="74994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949200"/>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'otros datos SEGUIMIENTO'!$A$6</c:f>
              <c:strCache>
                <c:ptCount val="1"/>
                <c:pt idx="0">
                  <c:v>KF</c:v>
                </c:pt>
              </c:strCache>
            </c:strRef>
          </c:tx>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2EC-48F8-9C83-0689E3636305}"/>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A2EC-48F8-9C83-0689E3636305}"/>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A2EC-48F8-9C83-0689E3636305}"/>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A2EC-48F8-9C83-0689E3636305}"/>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2EC-48F8-9C83-0689E3636305}"/>
                </c:ext>
              </c:extLst>
            </c:dLbl>
            <c:dLbl>
              <c:idx val="3"/>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2EC-48F8-9C83-0689E3636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SEGUIMIENTO'!$G$6,'otros datos SEGUIMIENTO'!$P$6,'otros datos SEGUIMIENTO'!$X$6,'otros datos SEGUIMIENTO'!$AF$6,'otros datos SEGUIMIENTO'!$AI$6)</c:f>
              <c:numCache>
                <c:formatCode>0%</c:formatCode>
                <c:ptCount val="5"/>
                <c:pt idx="0">
                  <c:v>1</c:v>
                </c:pt>
                <c:pt idx="1">
                  <c:v>0</c:v>
                </c:pt>
                <c:pt idx="2">
                  <c:v>0</c:v>
                </c:pt>
                <c:pt idx="3">
                  <c:v>1</c:v>
                </c:pt>
                <c:pt idx="4">
                  <c:v>1</c:v>
                </c:pt>
              </c:numCache>
            </c:numRef>
          </c:val>
          <c:extLst>
            <c:ext xmlns:c16="http://schemas.microsoft.com/office/drawing/2014/chart" uri="{C3380CC4-5D6E-409C-BE32-E72D297353CC}">
              <c16:uniqueId val="{00000008-A2EC-48F8-9C83-0689E3636305}"/>
            </c:ext>
          </c:extLst>
        </c:ser>
        <c:dLbls>
          <c:showLegendKey val="0"/>
          <c:showVal val="0"/>
          <c:showCatName val="0"/>
          <c:showSerName val="0"/>
          <c:showPercent val="0"/>
          <c:showBubbleSize val="0"/>
        </c:dLbls>
        <c:gapWidth val="150"/>
        <c:shape val="box"/>
        <c:axId val="643178528"/>
        <c:axId val="643179088"/>
        <c:axId val="0"/>
      </c:bar3DChart>
      <c:catAx>
        <c:axId val="64317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79088"/>
        <c:crosses val="autoZero"/>
        <c:auto val="1"/>
        <c:lblAlgn val="ctr"/>
        <c:lblOffset val="100"/>
        <c:noMultiLvlLbl val="0"/>
      </c:catAx>
      <c:valAx>
        <c:axId val="643179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7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'otros datos SEGUIMIENTO'!$A$7</c:f>
              <c:strCache>
                <c:ptCount val="1"/>
                <c:pt idx="0">
                  <c:v>AG</c:v>
                </c:pt>
              </c:strCache>
            </c:strRef>
          </c:tx>
          <c:spPr>
            <a:solidFill>
              <a:schemeClr val="accent1"/>
            </a:solidFill>
            <a:ln>
              <a:noFill/>
            </a:ln>
            <a:effectLst/>
            <a:sp3d/>
          </c:spPr>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0808-4344-BBDE-37A663AA876D}"/>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0808-4344-BBDE-37A663AA876D}"/>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0808-4344-BBDE-37A663AA876D}"/>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0808-4344-BBDE-37A663AA876D}"/>
              </c:ext>
            </c:extLst>
          </c:dPt>
          <c:dLbls>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808-4344-BBDE-37A663AA87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('otros datos SEGUIMIENTO'!$G$7,'otros datos SEGUIMIENTO'!$P$7,'otros datos SEGUIMIENTO'!$X$7,'otros datos SEGUIMIENTO'!$AF$7,'otros datos SEGUIMIENTO'!$AI$7)</c:f>
              <c:numCache>
                <c:formatCode>0%</c:formatCode>
                <c:ptCount val="5"/>
                <c:pt idx="0">
                  <c:v>0.8666666666666667</c:v>
                </c:pt>
                <c:pt idx="1">
                  <c:v>1</c:v>
                </c:pt>
                <c:pt idx="2">
                  <c:v>1</c:v>
                </c:pt>
                <c:pt idx="3">
                  <c:v>1</c:v>
                </c:pt>
                <c:pt idx="4">
                  <c:v>0.96</c:v>
                </c:pt>
              </c:numCache>
            </c:numRef>
          </c:val>
          <c:extLst>
            <c:ext xmlns:c16="http://schemas.microsoft.com/office/drawing/2014/chart" uri="{C3380CC4-5D6E-409C-BE32-E72D297353CC}">
              <c16:uniqueId val="{00000008-0808-4344-BBDE-37A663AA876D}"/>
            </c:ext>
          </c:extLst>
        </c:ser>
        <c:dLbls>
          <c:showLegendKey val="0"/>
          <c:showVal val="0"/>
          <c:showCatName val="0"/>
          <c:showSerName val="0"/>
          <c:showPercent val="0"/>
          <c:showBubbleSize val="0"/>
        </c:dLbls>
        <c:gapWidth val="150"/>
        <c:shape val="box"/>
        <c:axId val="643181328"/>
        <c:axId val="643181888"/>
        <c:axId val="0"/>
      </c:bar3DChart>
      <c:catAx>
        <c:axId val="643181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1888"/>
        <c:crosses val="autoZero"/>
        <c:auto val="1"/>
        <c:lblAlgn val="ctr"/>
        <c:lblOffset val="100"/>
        <c:noMultiLvlLbl val="0"/>
      </c:catAx>
      <c:valAx>
        <c:axId val="643181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1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SEGUIMIENTO'!$A$8</c:f>
              <c:strCache>
                <c:ptCount val="1"/>
                <c:pt idx="0">
                  <c:v>AV</c:v>
                </c:pt>
              </c:strCache>
            </c:strRef>
          </c:tx>
          <c:invertIfNegative val="0"/>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3C24-47CB-9B3F-49363328DC04}"/>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C24-47CB-9B3F-49363328DC04}"/>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C24-47CB-9B3F-49363328DC04}"/>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3C24-47CB-9B3F-49363328DC0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SEGUIMIENTO'!$G$8,'otros datos SEGUIMIENTO'!$P$8,'otros datos SEGUIMIENTO'!$X$8,'otros datos SEGUIMIENTO'!$AF$8,'otros datos SEGUIMIENTO'!$AI$8)</c:f>
              <c:numCache>
                <c:formatCode>0%</c:formatCode>
                <c:ptCount val="5"/>
                <c:pt idx="0">
                  <c:v>0</c:v>
                </c:pt>
                <c:pt idx="1">
                  <c:v>1</c:v>
                </c:pt>
                <c:pt idx="2">
                  <c:v>1</c:v>
                </c:pt>
                <c:pt idx="3">
                  <c:v>1</c:v>
                </c:pt>
                <c:pt idx="4">
                  <c:v>0.875</c:v>
                </c:pt>
              </c:numCache>
            </c:numRef>
          </c:val>
          <c:extLst>
            <c:ext xmlns:c16="http://schemas.microsoft.com/office/drawing/2014/chart" uri="{C3380CC4-5D6E-409C-BE32-E72D297353CC}">
              <c16:uniqueId val="{00000008-3C24-47CB-9B3F-49363328DC04}"/>
            </c:ext>
          </c:extLst>
        </c:ser>
        <c:dLbls>
          <c:showLegendKey val="0"/>
          <c:showVal val="1"/>
          <c:showCatName val="0"/>
          <c:showSerName val="0"/>
          <c:showPercent val="0"/>
          <c:showBubbleSize val="0"/>
        </c:dLbls>
        <c:gapWidth val="150"/>
        <c:shape val="box"/>
        <c:axId val="643184128"/>
        <c:axId val="643184688"/>
        <c:axId val="0"/>
      </c:bar3DChart>
      <c:catAx>
        <c:axId val="6431841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4688"/>
        <c:crosses val="autoZero"/>
        <c:auto val="1"/>
        <c:lblAlgn val="ctr"/>
        <c:lblOffset val="100"/>
        <c:noMultiLvlLbl val="0"/>
      </c:catAx>
      <c:valAx>
        <c:axId val="643184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8412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MD</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'otros datos SEGUIMIENTO'!$A$9:$D$9</c:f>
              <c:strCache>
                <c:ptCount val="4"/>
                <c:pt idx="0">
                  <c:v>MD</c:v>
                </c:pt>
                <c:pt idx="1">
                  <c:v>0</c:v>
                </c:pt>
                <c:pt idx="2">
                  <c:v>0</c:v>
                </c:pt>
                <c:pt idx="3">
                  <c:v>0</c:v>
                </c:pt>
              </c:strCache>
            </c:strRef>
          </c:tx>
          <c:invertIfNegative val="0"/>
          <c:dPt>
            <c:idx val="0"/>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ABE-40D9-A6EC-72B1A8BE9043}"/>
              </c:ext>
            </c:extLst>
          </c:dPt>
          <c:dPt>
            <c:idx val="1"/>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ABE-40D9-A6EC-72B1A8BE9043}"/>
              </c:ext>
            </c:extLst>
          </c:dPt>
          <c:dPt>
            <c:idx val="2"/>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ABE-40D9-A6EC-72B1A8BE9043}"/>
              </c:ext>
            </c:extLst>
          </c:dPt>
          <c:dPt>
            <c:idx val="3"/>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DABE-40D9-A6EC-72B1A8BE9043}"/>
              </c:ext>
            </c:extLst>
          </c:dPt>
          <c:dPt>
            <c:idx val="4"/>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DABE-40D9-A6EC-72B1A8BE9043}"/>
              </c:ext>
            </c:extLst>
          </c:dPt>
          <c:dLbls>
            <c:dLbl>
              <c:idx val="0"/>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ABE-40D9-A6EC-72B1A8BE9043}"/>
                </c:ext>
              </c:extLst>
            </c:dLbl>
            <c:dLbl>
              <c:idx val="1"/>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ABE-40D9-A6EC-72B1A8BE9043}"/>
                </c:ext>
              </c:extLst>
            </c:dLbl>
            <c:dLbl>
              <c:idx val="2"/>
              <c:tx>
                <c:rich>
                  <a:bodyPr/>
                  <a:lstStyle/>
                  <a:p>
                    <a:r>
                      <a:rPr lang="en-US"/>
                      <a:t>NA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ABE-40D9-A6EC-72B1A8BE904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('otros datos SEGUIMIENTO'!$G$9,'otros datos SEGUIMIENTO'!$P$9,'otros datos SEGUIMIENTO'!$X$9,'otros datos SEGUIMIENTO'!$AF$9,'otros datos SEGUIMIENTO'!$AI$9)</c:f>
              <c:numCache>
                <c:formatCode>0%</c:formatCode>
                <c:ptCount val="5"/>
                <c:pt idx="0">
                  <c:v>0</c:v>
                </c:pt>
                <c:pt idx="1">
                  <c:v>1</c:v>
                </c:pt>
                <c:pt idx="2">
                  <c:v>1</c:v>
                </c:pt>
                <c:pt idx="3">
                  <c:v>1</c:v>
                </c:pt>
                <c:pt idx="4">
                  <c:v>1</c:v>
                </c:pt>
              </c:numCache>
            </c:numRef>
          </c:val>
          <c:extLst>
            <c:ext xmlns:c16="http://schemas.microsoft.com/office/drawing/2014/chart" uri="{C3380CC4-5D6E-409C-BE32-E72D297353CC}">
              <c16:uniqueId val="{0000000A-DABE-40D9-A6EC-72B1A8BE9043}"/>
            </c:ext>
          </c:extLst>
        </c:ser>
        <c:dLbls>
          <c:showLegendKey val="0"/>
          <c:showVal val="1"/>
          <c:showCatName val="0"/>
          <c:showSerName val="0"/>
          <c:showPercent val="0"/>
          <c:showBubbleSize val="0"/>
        </c:dLbls>
        <c:gapWidth val="150"/>
        <c:shape val="box"/>
        <c:axId val="851783168"/>
        <c:axId val="851783728"/>
        <c:axId val="0"/>
      </c:bar3DChart>
      <c:catAx>
        <c:axId val="85178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3728"/>
        <c:crosses val="autoZero"/>
        <c:auto val="1"/>
        <c:lblAlgn val="ctr"/>
        <c:lblOffset val="100"/>
        <c:noMultiLvlLbl val="0"/>
      </c:catAx>
      <c:valAx>
        <c:axId val="851783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78316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14289</xdr:colOff>
      <xdr:row>97</xdr:row>
      <xdr:rowOff>19050</xdr:rowOff>
    </xdr:from>
    <xdr:to>
      <xdr:col>19</xdr:col>
      <xdr:colOff>323849</xdr:colOff>
      <xdr:row>102</xdr:row>
      <xdr:rowOff>352425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342900</xdr:colOff>
      <xdr:row>96</xdr:row>
      <xdr:rowOff>19050</xdr:rowOff>
    </xdr:from>
    <xdr:to>
      <xdr:col>19</xdr:col>
      <xdr:colOff>3390899</xdr:colOff>
      <xdr:row>102</xdr:row>
      <xdr:rowOff>352425</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96</xdr:row>
      <xdr:rowOff>28575</xdr:rowOff>
    </xdr:from>
    <xdr:to>
      <xdr:col>10</xdr:col>
      <xdr:colOff>133350</xdr:colOff>
      <xdr:row>102</xdr:row>
      <xdr:rowOff>333375</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19049</xdr:rowOff>
    </xdr:from>
    <xdr:to>
      <xdr:col>4</xdr:col>
      <xdr:colOff>371475</xdr:colOff>
      <xdr:row>21</xdr:row>
      <xdr:rowOff>9524</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11</xdr:row>
      <xdr:rowOff>19050</xdr:rowOff>
    </xdr:from>
    <xdr:to>
      <xdr:col>13</xdr:col>
      <xdr:colOff>266700</xdr:colOff>
      <xdr:row>21</xdr:row>
      <xdr:rowOff>9525</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304800</xdr:colOff>
      <xdr:row>11</xdr:row>
      <xdr:rowOff>28575</xdr:rowOff>
    </xdr:from>
    <xdr:to>
      <xdr:col>21</xdr:col>
      <xdr:colOff>152400</xdr:colOff>
      <xdr:row>21</xdr:row>
      <xdr:rowOff>19050</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200025</xdr:colOff>
      <xdr:row>11</xdr:row>
      <xdr:rowOff>28575</xdr:rowOff>
    </xdr:from>
    <xdr:to>
      <xdr:col>29</xdr:col>
      <xdr:colOff>47625</xdr:colOff>
      <xdr:row>21</xdr:row>
      <xdr:rowOff>19050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85725</xdr:colOff>
      <xdr:row>11</xdr:row>
      <xdr:rowOff>38100</xdr:rowOff>
    </xdr:from>
    <xdr:to>
      <xdr:col>35</xdr:col>
      <xdr:colOff>342900</xdr:colOff>
      <xdr:row>21</xdr:row>
      <xdr:rowOff>28575</xdr:rowOff>
    </xdr:to>
    <xdr:graphicFrame macro="">
      <xdr:nvGraphicFramePr>
        <xdr:cNvPr id="6" name="Gráfico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28575</xdr:colOff>
      <xdr:row>21</xdr:row>
      <xdr:rowOff>76200</xdr:rowOff>
    </xdr:from>
    <xdr:to>
      <xdr:col>18</xdr:col>
      <xdr:colOff>266700</xdr:colOff>
      <xdr:row>31</xdr:row>
      <xdr:rowOff>66675</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371475</xdr:colOff>
      <xdr:row>21</xdr:row>
      <xdr:rowOff>76200</xdr:rowOff>
    </xdr:from>
    <xdr:to>
      <xdr:col>26</xdr:col>
      <xdr:colOff>219075</xdr:colOff>
      <xdr:row>31</xdr:row>
      <xdr:rowOff>66675</xdr:rowOff>
    </xdr:to>
    <xdr:graphicFrame macro="">
      <xdr:nvGraphicFramePr>
        <xdr:cNvPr id="8" name="Gráfico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123825</xdr:colOff>
      <xdr:row>21</xdr:row>
      <xdr:rowOff>76200</xdr:rowOff>
    </xdr:from>
    <xdr:to>
      <xdr:col>36</xdr:col>
      <xdr:colOff>295275</xdr:colOff>
      <xdr:row>33</xdr:row>
      <xdr:rowOff>47625</xdr:rowOff>
    </xdr:to>
    <xdr:graphicFrame macro="">
      <xdr:nvGraphicFramePr>
        <xdr:cNvPr id="9" name="Gráfico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versidadmag.sharepoint.com/Users/mdeleon/Documents/1A-VIGENCIA%202014%20a%202019/AUDITORIAS%20DE%20GESTION/2019/2019%20Programa%20de%20Auditoria%20Interna%20-%20PAI%20Seg%201%20Sem%20unica%20v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sheetName val="Seguimiento PAI"/>
      <sheetName val="otros datos SEGUIMIENTO"/>
      <sheetName val="Especificaciones"/>
      <sheetName val="Responsabilidades"/>
      <sheetName val="Datos"/>
    </sheetNames>
    <sheetDataSet>
      <sheetData sheetId="0" refreshError="1"/>
      <sheetData sheetId="1" refreshError="1"/>
      <sheetData sheetId="2" refreshError="1"/>
      <sheetData sheetId="3" refreshError="1"/>
      <sheetData sheetId="4" refreshError="1"/>
      <sheetData sheetId="5" refreshError="1">
        <row r="2">
          <cell r="A2" t="str">
            <v>Culminada</v>
          </cell>
          <cell r="B2" t="str">
            <v>FUERA DE LOS PLAZOS</v>
          </cell>
          <cell r="C2" t="str">
            <v>DENTRO DE LOS PLAZOS</v>
          </cell>
          <cell r="E2" t="str">
            <v>P</v>
          </cell>
        </row>
        <row r="3">
          <cell r="A3" t="str">
            <v>En ejecución</v>
          </cell>
          <cell r="B3" t="str">
            <v>FUERA DE LOS PLAZOS</v>
          </cell>
          <cell r="C3" t="str">
            <v>DENTRO DE LOS PLAZOS</v>
          </cell>
          <cell r="E3" t="str">
            <v>A</v>
          </cell>
        </row>
        <row r="4">
          <cell r="A4" t="str">
            <v>Sin Iniciar</v>
          </cell>
          <cell r="B4" t="str">
            <v>FUERA DE LOS PLAZOS</v>
          </cell>
          <cell r="C4" t="str">
            <v>DENTRO DE LOS PLAZOS</v>
          </cell>
          <cell r="E4" t="str">
            <v>I</v>
          </cell>
        </row>
        <row r="5">
          <cell r="A5" t="str">
            <v>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W28"/>
  <sheetViews>
    <sheetView view="pageBreakPreview" zoomScale="90" zoomScaleNormal="90" zoomScaleSheetLayoutView="90" workbookViewId="0">
      <pane xSplit="3" ySplit="4" topLeftCell="D24" activePane="bottomRight" state="frozen"/>
      <selection activeCell="B7" sqref="B7:U7"/>
      <selection pane="topRight" activeCell="B7" sqref="B7:U7"/>
      <selection pane="bottomLeft" activeCell="B7" sqref="B7:U7"/>
      <selection pane="bottomRight" activeCell="D26" sqref="D26:W26"/>
    </sheetView>
  </sheetViews>
  <sheetFormatPr baseColWidth="10" defaultRowHeight="12.75" x14ac:dyDescent="0.25"/>
  <cols>
    <col min="1" max="1" width="3.7109375" style="158" customWidth="1"/>
    <col min="2" max="2" width="20.5703125" style="158" customWidth="1"/>
    <col min="3" max="3" width="5.42578125" style="158" customWidth="1"/>
    <col min="4" max="4" width="22.42578125" style="158" customWidth="1"/>
    <col min="5" max="5" width="7.28515625" style="158" hidden="1" customWidth="1"/>
    <col min="6" max="6" width="23.42578125" style="158" customWidth="1"/>
    <col min="7" max="7" width="7.28515625" style="158" hidden="1" customWidth="1"/>
    <col min="8" max="8" width="22.42578125" style="158" customWidth="1"/>
    <col min="9" max="9" width="7.28515625" style="158" hidden="1" customWidth="1"/>
    <col min="10" max="10" width="22.42578125" style="158" customWidth="1"/>
    <col min="11" max="11" width="7.28515625" style="158" hidden="1" customWidth="1"/>
    <col min="12" max="12" width="21" style="158" customWidth="1"/>
    <col min="13" max="13" width="7.28515625" style="158" hidden="1" customWidth="1"/>
    <col min="14" max="14" width="22.42578125" style="158" customWidth="1"/>
    <col min="15" max="15" width="7.28515625" style="158" hidden="1" customWidth="1"/>
    <col min="16" max="16" width="22.42578125" style="158" customWidth="1"/>
    <col min="17" max="21" width="7.28515625" style="158" hidden="1" customWidth="1"/>
    <col min="22" max="22" width="17.42578125" style="158" customWidth="1"/>
    <col min="23" max="23" width="40.42578125" style="158" customWidth="1"/>
    <col min="24" max="16384" width="11.42578125" style="159"/>
  </cols>
  <sheetData>
    <row r="1" spans="1:23" s="41" customFormat="1" ht="25.5" customHeight="1" thickTop="1" thickBot="1" x14ac:dyDescent="0.3">
      <c r="A1" s="208" t="s">
        <v>159</v>
      </c>
      <c r="B1" s="208"/>
      <c r="C1" s="208"/>
      <c r="D1" s="208"/>
      <c r="E1" s="208"/>
      <c r="F1" s="208"/>
      <c r="G1" s="208"/>
      <c r="H1" s="208"/>
      <c r="I1" s="208"/>
      <c r="J1" s="208"/>
      <c r="K1" s="104" t="s">
        <v>120</v>
      </c>
      <c r="L1" s="209" t="s">
        <v>160</v>
      </c>
      <c r="M1" s="209"/>
      <c r="N1" s="209"/>
      <c r="O1" s="209"/>
      <c r="P1" s="209"/>
      <c r="Q1" s="209"/>
      <c r="R1" s="209"/>
      <c r="S1" s="162"/>
      <c r="T1" s="162"/>
      <c r="U1" s="162"/>
      <c r="V1" s="177">
        <v>44725</v>
      </c>
      <c r="W1" s="196"/>
    </row>
    <row r="2" spans="1:23" ht="39.75" thickTop="1" thickBot="1" x14ac:dyDescent="0.3">
      <c r="A2" s="210" t="s">
        <v>32</v>
      </c>
      <c r="B2" s="216" t="s">
        <v>152</v>
      </c>
      <c r="C2" s="219" t="s">
        <v>162</v>
      </c>
      <c r="D2" s="164" t="s">
        <v>165</v>
      </c>
      <c r="E2" s="160" t="s">
        <v>154</v>
      </c>
      <c r="F2" s="164" t="s">
        <v>155</v>
      </c>
      <c r="G2" s="160" t="s">
        <v>154</v>
      </c>
      <c r="H2" s="164" t="s">
        <v>171</v>
      </c>
      <c r="I2" s="160" t="s">
        <v>154</v>
      </c>
      <c r="J2" s="164" t="s">
        <v>172</v>
      </c>
      <c r="K2" s="160" t="s">
        <v>154</v>
      </c>
      <c r="L2" s="164" t="s">
        <v>173</v>
      </c>
      <c r="M2" s="160" t="s">
        <v>154</v>
      </c>
      <c r="N2" s="164" t="s">
        <v>156</v>
      </c>
      <c r="O2" s="160" t="s">
        <v>154</v>
      </c>
      <c r="P2" s="167" t="s">
        <v>185</v>
      </c>
      <c r="Q2" s="160" t="s">
        <v>154</v>
      </c>
      <c r="R2" s="160" t="s">
        <v>226</v>
      </c>
      <c r="S2" s="160" t="s">
        <v>161</v>
      </c>
      <c r="T2" s="160" t="s">
        <v>227</v>
      </c>
      <c r="U2" s="160" t="s">
        <v>231</v>
      </c>
      <c r="V2" s="213" t="s">
        <v>153</v>
      </c>
      <c r="W2" s="205" t="s">
        <v>228</v>
      </c>
    </row>
    <row r="3" spans="1:23" ht="57.75" thickTop="1" thickBot="1" x14ac:dyDescent="0.3">
      <c r="A3" s="211"/>
      <c r="B3" s="217"/>
      <c r="C3" s="220"/>
      <c r="D3" s="173" t="s">
        <v>179</v>
      </c>
      <c r="E3" s="160"/>
      <c r="F3" s="173" t="s">
        <v>180</v>
      </c>
      <c r="G3" s="160"/>
      <c r="H3" s="173" t="s">
        <v>183</v>
      </c>
      <c r="I3" s="160"/>
      <c r="J3" s="173" t="s">
        <v>184</v>
      </c>
      <c r="K3" s="160"/>
      <c r="L3" s="173" t="s">
        <v>182</v>
      </c>
      <c r="M3" s="160"/>
      <c r="N3" s="173" t="s">
        <v>181</v>
      </c>
      <c r="O3" s="160"/>
      <c r="P3" s="176" t="s">
        <v>229</v>
      </c>
      <c r="Q3" s="160"/>
      <c r="R3" s="160"/>
      <c r="S3" s="160"/>
      <c r="T3" s="160"/>
      <c r="U3" s="160"/>
      <c r="V3" s="214"/>
      <c r="W3" s="206"/>
    </row>
    <row r="4" spans="1:23" ht="14.25" thickTop="1" thickBot="1" x14ac:dyDescent="0.3">
      <c r="A4" s="212"/>
      <c r="B4" s="218"/>
      <c r="C4" s="169" t="s">
        <v>163</v>
      </c>
      <c r="D4" s="165">
        <v>0.15</v>
      </c>
      <c r="E4" s="163"/>
      <c r="F4" s="166">
        <v>0.1</v>
      </c>
      <c r="G4" s="160"/>
      <c r="H4" s="166">
        <v>0.15</v>
      </c>
      <c r="I4" s="160"/>
      <c r="J4" s="166">
        <v>0.2</v>
      </c>
      <c r="K4" s="160"/>
      <c r="L4" s="166">
        <v>0.2</v>
      </c>
      <c r="M4" s="160"/>
      <c r="N4" s="166">
        <v>0.2</v>
      </c>
      <c r="O4" s="160"/>
      <c r="P4" s="168">
        <v>0.05</v>
      </c>
      <c r="Q4" s="160"/>
      <c r="R4" s="160"/>
      <c r="S4" s="160"/>
      <c r="T4" s="160"/>
      <c r="U4" s="160"/>
      <c r="V4" s="215"/>
      <c r="W4" s="197"/>
    </row>
    <row r="5" spans="1:23" ht="39" thickTop="1" x14ac:dyDescent="0.25">
      <c r="A5" s="161">
        <v>1</v>
      </c>
      <c r="B5" s="116" t="s">
        <v>150</v>
      </c>
      <c r="C5" s="207" t="s">
        <v>178</v>
      </c>
      <c r="D5" s="174" t="s">
        <v>169</v>
      </c>
      <c r="E5" s="161">
        <f>IF(D5="","",VLOOKUP(D5,Datos!I$2:J$6,2,TRUE)*D$4)</f>
        <v>0.6</v>
      </c>
      <c r="F5" s="161" t="s">
        <v>176</v>
      </c>
      <c r="G5" s="161">
        <f>IF(F5="","",VLOOKUP(F5,Datos!K$2:L$6,2,TRUE)*F$4)</f>
        <v>0.1</v>
      </c>
      <c r="H5" s="161" t="s">
        <v>192</v>
      </c>
      <c r="I5" s="161">
        <f>IF(H5="","",VLOOKUP(H5,Datos!M$2:N$6,2,TRUE)*H$4)</f>
        <v>0.3</v>
      </c>
      <c r="J5" s="161" t="s">
        <v>211</v>
      </c>
      <c r="K5" s="161">
        <f>IF(J5="","",VLOOKUP(J5,Datos!O$2:P$6,2,TRUE)*J$4)</f>
        <v>0.2</v>
      </c>
      <c r="L5" s="161" t="s">
        <v>216</v>
      </c>
      <c r="M5" s="161">
        <f>IF(L5="","",VLOOKUP(L5,Datos!Q$2:R$6,2,TRUE)*L$4)</f>
        <v>0.2</v>
      </c>
      <c r="N5" s="161" t="s">
        <v>222</v>
      </c>
      <c r="O5" s="161">
        <f>IF(N5="","",VLOOKUP(N5,Datos!S$2:T$6,2,TRUE)*N$4)</f>
        <v>0.4</v>
      </c>
      <c r="P5" s="161" t="s">
        <v>186</v>
      </c>
      <c r="Q5" s="161">
        <f>IF(P5="","",VLOOKUP(P5,Datos!U$2:V$3,2,TRUE)*P$4)</f>
        <v>0</v>
      </c>
      <c r="R5" s="161">
        <f t="shared" ref="R5:R25" si="0">SUM(E5,G5,I5,K5,M5,O5,Q49,Q5)</f>
        <v>1.7999999999999998</v>
      </c>
      <c r="S5" s="161" t="str">
        <f>IF(R5&lt;2,"BAJA",IF(AND(R5&gt;=2,R5&lt;3),"MODERADA",IF(AND(R5&gt;=3,R5&lt;4),"ALTA",IF(R5&gt;=4,"EXTREMA"))))</f>
        <v>BAJA</v>
      </c>
      <c r="T5" s="161" t="str">
        <f>IF(S5="BAJA","No auditar",IF(S5="MODERADA","Auditar cada 3 años",IF(S5="ALTA","Auditar cada 2 años",IF(S5="EXTREMA","Auditar",))))</f>
        <v>No auditar</v>
      </c>
      <c r="U5" s="161" t="s">
        <v>230</v>
      </c>
      <c r="V5" s="175" t="str">
        <f>IF(R5=0,"",CONCATENATE(R5,U5,S5,U5,T5))</f>
        <v>1.8
BAJA
No auditar</v>
      </c>
      <c r="W5" s="116" t="s">
        <v>339</v>
      </c>
    </row>
    <row r="6" spans="1:23" ht="96.75" customHeight="1" x14ac:dyDescent="0.25">
      <c r="A6" s="161">
        <v>2</v>
      </c>
      <c r="B6" s="116" t="s">
        <v>196</v>
      </c>
      <c r="C6" s="207"/>
      <c r="D6" s="174" t="s">
        <v>170</v>
      </c>
      <c r="E6" s="161">
        <f>IF(D6="","",VLOOKUP(D6,Datos!I$2:J$6,2,TRUE)*D$4)</f>
        <v>0.75</v>
      </c>
      <c r="F6" s="161" t="s">
        <v>190</v>
      </c>
      <c r="G6" s="161">
        <f>IF(F6="","",VLOOKUP(F6,Datos!K$2:L$6,2,TRUE)*F$4)</f>
        <v>0.5</v>
      </c>
      <c r="H6" s="161" t="s">
        <v>191</v>
      </c>
      <c r="I6" s="161">
        <f>IF(H6="","",VLOOKUP(H6,Datos!M$2:N$6,2,TRUE)*H$4)</f>
        <v>0.15</v>
      </c>
      <c r="J6" s="161" t="s">
        <v>211</v>
      </c>
      <c r="K6" s="161">
        <f>IF(J6="","",VLOOKUP(J6,Datos!O$2:P$6,2,TRUE)*J$4)</f>
        <v>0.2</v>
      </c>
      <c r="L6" s="161" t="s">
        <v>219</v>
      </c>
      <c r="M6" s="161">
        <f>IF(L6="","",VLOOKUP(L6,Datos!Q$2:R$6,2,TRUE)*L$4)</f>
        <v>0.8</v>
      </c>
      <c r="N6" s="161" t="s">
        <v>224</v>
      </c>
      <c r="O6" s="161">
        <f>IF(N6="","",VLOOKUP(N6,Datos!S$2:T$6,2,TRUE)*N$4)</f>
        <v>0.8</v>
      </c>
      <c r="P6" s="161" t="s">
        <v>186</v>
      </c>
      <c r="Q6" s="161">
        <f>IF(P6="","",VLOOKUP(P6,Datos!U$2:V$3,2,TRUE)*P$4)</f>
        <v>0</v>
      </c>
      <c r="R6" s="161">
        <f t="shared" si="0"/>
        <v>3.2</v>
      </c>
      <c r="S6" s="161" t="str">
        <f t="shared" ref="S6:S25" si="1">IF(R6&lt;2,"BAJA",IF(AND(R6&gt;=2,R6&lt;3),"MODERADA",IF(AND(R6&gt;=3,R6&lt;4),"ALTA",IF(R6&gt;=4,"EXTREMA"))))</f>
        <v>ALTA</v>
      </c>
      <c r="T6" s="161" t="str">
        <f t="shared" ref="T6:T25" si="2">IF(S6="BAJA","No auditar",IF(S6="MODERADA","Auditar cada 3 años",IF(S6="ALTA","Auditar cada 2 años",IF(S6="EXTREMA","Auditar",))))</f>
        <v>Auditar cada 2 años</v>
      </c>
      <c r="U6" s="161" t="s">
        <v>230</v>
      </c>
      <c r="V6" s="175" t="str">
        <f t="shared" ref="V6:V25" si="3">IF(R6=0,"",CONCATENATE(R6,U6,S6,U6,T6))</f>
        <v>3.2
ALTA
Auditar cada 2 años</v>
      </c>
      <c r="W6" s="116" t="s">
        <v>338</v>
      </c>
    </row>
    <row r="7" spans="1:23" ht="51" x14ac:dyDescent="0.25">
      <c r="A7" s="161">
        <v>3</v>
      </c>
      <c r="B7" s="116" t="s">
        <v>149</v>
      </c>
      <c r="C7" s="207"/>
      <c r="D7" s="174" t="s">
        <v>170</v>
      </c>
      <c r="E7" s="161">
        <f>IF(D7="","",VLOOKUP(D7,Datos!I$2:J$6,2,TRUE)*D$4)</f>
        <v>0.75</v>
      </c>
      <c r="F7" s="161" t="s">
        <v>176</v>
      </c>
      <c r="G7" s="161">
        <f>IF(F7="","",VLOOKUP(F7,Datos!K$2:L$6,2,TRUE)*F$4)</f>
        <v>0.1</v>
      </c>
      <c r="H7" s="161" t="s">
        <v>191</v>
      </c>
      <c r="I7" s="161">
        <f>IF(H7="","",VLOOKUP(H7,Datos!M$2:N$6,2,TRUE)*H$4)</f>
        <v>0.15</v>
      </c>
      <c r="J7" s="161" t="s">
        <v>211</v>
      </c>
      <c r="K7" s="161">
        <f>IF(J7="","",VLOOKUP(J7,Datos!O$2:P$6,2,TRUE)*J$4)</f>
        <v>0.2</v>
      </c>
      <c r="L7" s="161" t="s">
        <v>220</v>
      </c>
      <c r="M7" s="161">
        <f>IF(L7="","",VLOOKUP(L7,Datos!Q$2:R$6,2,TRUE)*L$4)</f>
        <v>1</v>
      </c>
      <c r="N7" s="161" t="s">
        <v>225</v>
      </c>
      <c r="O7" s="161">
        <f>IF(N7="","",VLOOKUP(N7,Datos!S$2:T$6,2,TRUE)*N$4)</f>
        <v>1</v>
      </c>
      <c r="P7" s="161" t="s">
        <v>186</v>
      </c>
      <c r="Q7" s="161">
        <f>IF(P7="","",VLOOKUP(P7,Datos!U$2:V$3,2,TRUE)*P$4)</f>
        <v>0</v>
      </c>
      <c r="R7" s="161">
        <f t="shared" si="0"/>
        <v>3.2</v>
      </c>
      <c r="S7" s="161" t="str">
        <f t="shared" si="1"/>
        <v>ALTA</v>
      </c>
      <c r="T7" s="161" t="str">
        <f t="shared" si="2"/>
        <v>Auditar cada 2 años</v>
      </c>
      <c r="U7" s="161" t="s">
        <v>230</v>
      </c>
      <c r="V7" s="175" t="str">
        <f t="shared" si="3"/>
        <v>3.2
ALTA
Auditar cada 2 años</v>
      </c>
      <c r="W7" s="116" t="s">
        <v>340</v>
      </c>
    </row>
    <row r="8" spans="1:23" ht="38.25" x14ac:dyDescent="0.25">
      <c r="A8" s="161">
        <v>4</v>
      </c>
      <c r="B8" s="116" t="s">
        <v>197</v>
      </c>
      <c r="C8" s="207"/>
      <c r="D8" s="174" t="s">
        <v>169</v>
      </c>
      <c r="E8" s="161">
        <f>IF(D8="","",VLOOKUP(D8,Datos!I$2:J$6,2,TRUE)*D$4)</f>
        <v>0.6</v>
      </c>
      <c r="F8" s="161" t="s">
        <v>190</v>
      </c>
      <c r="G8" s="161">
        <f>IF(F8="","",VLOOKUP(F8,Datos!K$2:L$6,2,TRUE)*F$4)</f>
        <v>0.5</v>
      </c>
      <c r="H8" s="161" t="s">
        <v>191</v>
      </c>
      <c r="I8" s="161">
        <f>IF(H8="","",VLOOKUP(H8,Datos!M$2:N$6,2,TRUE)*H$4)</f>
        <v>0.15</v>
      </c>
      <c r="J8" s="161" t="s">
        <v>211</v>
      </c>
      <c r="K8" s="161">
        <f>IF(J8="","",VLOOKUP(J8,Datos!O$2:P$6,2,TRUE)*J$4)</f>
        <v>0.2</v>
      </c>
      <c r="L8" s="161" t="s">
        <v>216</v>
      </c>
      <c r="M8" s="161">
        <f>IF(L8="","",VLOOKUP(L8,Datos!Q$2:R$6,2,TRUE)*L$4)</f>
        <v>0.2</v>
      </c>
      <c r="N8" s="161" t="s">
        <v>222</v>
      </c>
      <c r="O8" s="161">
        <f>IF(N8="","",VLOOKUP(N8,Datos!S$2:T$6,2,TRUE)*N$4)</f>
        <v>0.4</v>
      </c>
      <c r="P8" s="161" t="s">
        <v>186</v>
      </c>
      <c r="Q8" s="161">
        <f>IF(P8="","",VLOOKUP(P8,Datos!U$2:V$3,2,TRUE)*P$4)</f>
        <v>0</v>
      </c>
      <c r="R8" s="161">
        <f t="shared" si="0"/>
        <v>2.0499999999999998</v>
      </c>
      <c r="S8" s="161" t="str">
        <f t="shared" si="1"/>
        <v>MODERADA</v>
      </c>
      <c r="T8" s="161" t="str">
        <f t="shared" si="2"/>
        <v>Auditar cada 3 años</v>
      </c>
      <c r="U8" s="161" t="s">
        <v>230</v>
      </c>
      <c r="V8" s="175" t="str">
        <f t="shared" si="3"/>
        <v>2.05
MODERADA
Auditar cada 3 años</v>
      </c>
      <c r="W8" s="116" t="s">
        <v>297</v>
      </c>
    </row>
    <row r="9" spans="1:23" ht="38.25" x14ac:dyDescent="0.25">
      <c r="A9" s="161">
        <v>5</v>
      </c>
      <c r="B9" s="116" t="s">
        <v>198</v>
      </c>
      <c r="C9" s="207"/>
      <c r="D9" s="174" t="s">
        <v>170</v>
      </c>
      <c r="E9" s="161">
        <f>IF(D9="","",VLOOKUP(D9,Datos!I$2:J$6,2,TRUE)*D$4)</f>
        <v>0.75</v>
      </c>
      <c r="F9" s="161" t="s">
        <v>190</v>
      </c>
      <c r="G9" s="161">
        <f>IF(F9="","",VLOOKUP(F9,Datos!K$2:L$6,2,TRUE)*F$4)</f>
        <v>0.5</v>
      </c>
      <c r="H9" s="161" t="s">
        <v>191</v>
      </c>
      <c r="I9" s="161">
        <f>IF(H9="","",VLOOKUP(H9,Datos!M$2:N$6,2,TRUE)*H$4)</f>
        <v>0.15</v>
      </c>
      <c r="J9" s="161" t="s">
        <v>211</v>
      </c>
      <c r="K9" s="161">
        <f>IF(J9="","",VLOOKUP(J9,Datos!O$2:P$6,2,TRUE)*J$4)</f>
        <v>0.2</v>
      </c>
      <c r="L9" s="161" t="s">
        <v>216</v>
      </c>
      <c r="M9" s="161">
        <f>IF(L9="","",VLOOKUP(L9,Datos!Q$2:R$6,2,TRUE)*L$4)</f>
        <v>0.2</v>
      </c>
      <c r="N9" s="161" t="s">
        <v>222</v>
      </c>
      <c r="O9" s="161">
        <f>IF(N9="","",VLOOKUP(N9,Datos!S$2:T$6,2,TRUE)*N$4)</f>
        <v>0.4</v>
      </c>
      <c r="P9" s="161" t="s">
        <v>186</v>
      </c>
      <c r="Q9" s="161">
        <f>IF(P9="","",VLOOKUP(P9,Datos!U$2:V$3,2,TRUE)*P$4)</f>
        <v>0</v>
      </c>
      <c r="R9" s="161">
        <f t="shared" si="0"/>
        <v>2.1999999999999997</v>
      </c>
      <c r="S9" s="161" t="str">
        <f t="shared" si="1"/>
        <v>MODERADA</v>
      </c>
      <c r="T9" s="161" t="str">
        <f t="shared" si="2"/>
        <v>Auditar cada 3 años</v>
      </c>
      <c r="U9" s="161" t="s">
        <v>230</v>
      </c>
      <c r="V9" s="175" t="str">
        <f t="shared" si="3"/>
        <v>2.2
MODERADA
Auditar cada 3 años</v>
      </c>
      <c r="W9" s="116" t="s">
        <v>297</v>
      </c>
    </row>
    <row r="10" spans="1:23" ht="38.25" x14ac:dyDescent="0.25">
      <c r="A10" s="161">
        <v>6</v>
      </c>
      <c r="B10" s="116" t="s">
        <v>199</v>
      </c>
      <c r="C10" s="207"/>
      <c r="D10" s="174" t="s">
        <v>170</v>
      </c>
      <c r="E10" s="161">
        <f>IF(D10="","",VLOOKUP(D10,Datos!I$2:J$6,2,TRUE)*D$4)</f>
        <v>0.75</v>
      </c>
      <c r="F10" s="161" t="s">
        <v>176</v>
      </c>
      <c r="G10" s="161">
        <f>IF(F10="","",VLOOKUP(F10,Datos!K$2:L$6,2,TRUE)*F$4)</f>
        <v>0.1</v>
      </c>
      <c r="H10" s="161" t="s">
        <v>191</v>
      </c>
      <c r="I10" s="161">
        <f>IF(H10="","",VLOOKUP(H10,Datos!M$2:N$6,2,TRUE)*H$4)</f>
        <v>0.15</v>
      </c>
      <c r="J10" s="161" t="s">
        <v>211</v>
      </c>
      <c r="K10" s="161">
        <f>IF(J10="","",VLOOKUP(J10,Datos!O$2:P$6,2,TRUE)*J$4)</f>
        <v>0.2</v>
      </c>
      <c r="L10" s="161" t="s">
        <v>219</v>
      </c>
      <c r="M10" s="161">
        <f>IF(L10="","",VLOOKUP(L10,Datos!Q$2:R$6,2,TRUE)*L$4)</f>
        <v>0.8</v>
      </c>
      <c r="N10" s="161" t="s">
        <v>225</v>
      </c>
      <c r="O10" s="161">
        <f>IF(N10="","",VLOOKUP(N10,Datos!S$2:T$6,2,TRUE)*N$4)</f>
        <v>1</v>
      </c>
      <c r="P10" s="161" t="s">
        <v>187</v>
      </c>
      <c r="Q10" s="161">
        <f>IF(P10="","",VLOOKUP(P10,Datos!U$2:V$3,2,TRUE)*P$4)</f>
        <v>0.25</v>
      </c>
      <c r="R10" s="161">
        <f t="shared" si="0"/>
        <v>3.25</v>
      </c>
      <c r="S10" s="161" t="str">
        <f t="shared" si="1"/>
        <v>ALTA</v>
      </c>
      <c r="T10" s="161" t="str">
        <f t="shared" si="2"/>
        <v>Auditar cada 2 años</v>
      </c>
      <c r="U10" s="161" t="s">
        <v>230</v>
      </c>
      <c r="V10" s="175" t="str">
        <f t="shared" si="3"/>
        <v>3.25
ALTA
Auditar cada 2 años</v>
      </c>
      <c r="W10" s="116" t="s">
        <v>339</v>
      </c>
    </row>
    <row r="11" spans="1:23" ht="38.25" x14ac:dyDescent="0.25">
      <c r="A11" s="161">
        <v>7</v>
      </c>
      <c r="B11" s="116" t="s">
        <v>200</v>
      </c>
      <c r="C11" s="207"/>
      <c r="D11" s="174" t="s">
        <v>169</v>
      </c>
      <c r="E11" s="161">
        <f>IF(D11="","",VLOOKUP(D11,Datos!I$2:J$6,2,TRUE)*D$4)</f>
        <v>0.6</v>
      </c>
      <c r="F11" s="161" t="s">
        <v>190</v>
      </c>
      <c r="G11" s="161">
        <f>IF(F11="","",VLOOKUP(F11,Datos!K$2:L$6,2,TRUE)*F$4)</f>
        <v>0.5</v>
      </c>
      <c r="H11" s="161" t="s">
        <v>191</v>
      </c>
      <c r="I11" s="161">
        <f>IF(H11="","",VLOOKUP(H11,Datos!M$2:N$6,2,TRUE)*H$4)</f>
        <v>0.15</v>
      </c>
      <c r="J11" s="161" t="s">
        <v>211</v>
      </c>
      <c r="K11" s="161">
        <f>IF(J11="","",VLOOKUP(J11,Datos!O$2:P$6,2,TRUE)*J$4)</f>
        <v>0.2</v>
      </c>
      <c r="L11" s="161" t="s">
        <v>219</v>
      </c>
      <c r="M11" s="161">
        <f>IF(L11="","",VLOOKUP(L11,Datos!Q$2:R$6,2,TRUE)*L$4)</f>
        <v>0.8</v>
      </c>
      <c r="N11" s="161" t="s">
        <v>225</v>
      </c>
      <c r="O11" s="161">
        <f>IF(N11="","",VLOOKUP(N11,Datos!S$2:T$6,2,TRUE)*N$4)</f>
        <v>1</v>
      </c>
      <c r="P11" s="161" t="s">
        <v>186</v>
      </c>
      <c r="Q11" s="161">
        <f>IF(P11="","",VLOOKUP(P11,Datos!U$2:V$3,2,TRUE)*P$4)</f>
        <v>0</v>
      </c>
      <c r="R11" s="161">
        <f t="shared" si="0"/>
        <v>3.25</v>
      </c>
      <c r="S11" s="161" t="str">
        <f t="shared" si="1"/>
        <v>ALTA</v>
      </c>
      <c r="T11" s="161" t="str">
        <f t="shared" si="2"/>
        <v>Auditar cada 2 años</v>
      </c>
      <c r="U11" s="161" t="s">
        <v>230</v>
      </c>
      <c r="V11" s="175" t="str">
        <f t="shared" si="3"/>
        <v>3.25
ALTA
Auditar cada 2 años</v>
      </c>
      <c r="W11" s="116" t="s">
        <v>297</v>
      </c>
    </row>
    <row r="12" spans="1:23" ht="58.5" customHeight="1" x14ac:dyDescent="0.25">
      <c r="A12" s="161">
        <v>8</v>
      </c>
      <c r="B12" s="116" t="s">
        <v>201</v>
      </c>
      <c r="C12" s="207"/>
      <c r="D12" s="174" t="s">
        <v>170</v>
      </c>
      <c r="E12" s="161">
        <f>IF(D12="","",VLOOKUP(D12,Datos!I$2:J$6,2,TRUE)*D$4)</f>
        <v>0.75</v>
      </c>
      <c r="F12" s="161" t="s">
        <v>176</v>
      </c>
      <c r="G12" s="161">
        <f>IF(F12="","",VLOOKUP(F12,Datos!K$2:L$6,2,TRUE)*F$4)</f>
        <v>0.1</v>
      </c>
      <c r="H12" s="161" t="s">
        <v>191</v>
      </c>
      <c r="I12" s="161">
        <f>IF(H12="","",VLOOKUP(H12,Datos!M$2:N$6,2,TRUE)*H$4)</f>
        <v>0.15</v>
      </c>
      <c r="J12" s="161" t="s">
        <v>211</v>
      </c>
      <c r="K12" s="161">
        <f>IF(J12="","",VLOOKUP(J12,Datos!O$2:P$6,2,TRUE)*J$4)</f>
        <v>0.2</v>
      </c>
      <c r="L12" s="161" t="s">
        <v>219</v>
      </c>
      <c r="M12" s="161">
        <f>IF(L12="","",VLOOKUP(L12,Datos!Q$2:R$6,2,TRUE)*L$4)</f>
        <v>0.8</v>
      </c>
      <c r="N12" s="161" t="s">
        <v>225</v>
      </c>
      <c r="O12" s="161">
        <f>IF(N12="","",VLOOKUP(N12,Datos!S$2:T$6,2,TRUE)*N$4)</f>
        <v>1</v>
      </c>
      <c r="P12" s="161" t="s">
        <v>186</v>
      </c>
      <c r="Q12" s="161">
        <f>IF(P12="","",VLOOKUP(P12,Datos!U$2:V$3,2,TRUE)*P$4)</f>
        <v>0</v>
      </c>
      <c r="R12" s="161">
        <f t="shared" si="0"/>
        <v>3</v>
      </c>
      <c r="S12" s="161" t="str">
        <f t="shared" si="1"/>
        <v>ALTA</v>
      </c>
      <c r="T12" s="161" t="str">
        <f t="shared" si="2"/>
        <v>Auditar cada 2 años</v>
      </c>
      <c r="U12" s="161" t="s">
        <v>230</v>
      </c>
      <c r="V12" s="175" t="str">
        <f t="shared" si="3"/>
        <v>3
ALTA
Auditar cada 2 años</v>
      </c>
      <c r="W12" s="116" t="s">
        <v>339</v>
      </c>
    </row>
    <row r="13" spans="1:23" ht="67.5" customHeight="1" x14ac:dyDescent="0.25">
      <c r="A13" s="161">
        <v>9</v>
      </c>
      <c r="B13" s="116" t="s">
        <v>202</v>
      </c>
      <c r="C13" s="207"/>
      <c r="D13" s="174" t="s">
        <v>169</v>
      </c>
      <c r="E13" s="161">
        <f>IF(D13="","",VLOOKUP(D13,Datos!I$2:J$6,2,TRUE)*D$4)</f>
        <v>0.6</v>
      </c>
      <c r="F13" s="161" t="s">
        <v>176</v>
      </c>
      <c r="G13" s="161">
        <f>IF(F13="","",VLOOKUP(F13,Datos!K$2:L$6,2,TRUE)*F$4)</f>
        <v>0.1</v>
      </c>
      <c r="H13" s="161" t="s">
        <v>195</v>
      </c>
      <c r="I13" s="161">
        <f>IF(H13="","",VLOOKUP(H13,Datos!M$2:N$6,2,TRUE)*H$4)</f>
        <v>0.75</v>
      </c>
      <c r="J13" s="161" t="s">
        <v>212</v>
      </c>
      <c r="K13" s="161">
        <f>IF(J13="","",VLOOKUP(J13,Datos!O$2:P$6,2,TRUE)*J$4)</f>
        <v>0.4</v>
      </c>
      <c r="L13" s="161" t="s">
        <v>217</v>
      </c>
      <c r="M13" s="161">
        <f>IF(L13="","",VLOOKUP(L13,Datos!Q$2:R$6,2,TRUE)*L$4)</f>
        <v>0.4</v>
      </c>
      <c r="N13" s="161" t="s">
        <v>224</v>
      </c>
      <c r="O13" s="161">
        <f>IF(N13="","",VLOOKUP(N13,Datos!S$2:T$6,2,TRUE)*N$4)</f>
        <v>0.8</v>
      </c>
      <c r="P13" s="161" t="s">
        <v>186</v>
      </c>
      <c r="Q13" s="161">
        <f>IF(P13="","",VLOOKUP(P13,Datos!U$2:V$3,2,TRUE)*P$4)</f>
        <v>0</v>
      </c>
      <c r="R13" s="161">
        <f t="shared" si="0"/>
        <v>3.05</v>
      </c>
      <c r="S13" s="161" t="str">
        <f t="shared" si="1"/>
        <v>ALTA</v>
      </c>
      <c r="T13" s="161" t="str">
        <f t="shared" si="2"/>
        <v>Auditar cada 2 años</v>
      </c>
      <c r="U13" s="161" t="s">
        <v>230</v>
      </c>
      <c r="V13" s="175" t="str">
        <f t="shared" si="3"/>
        <v>3.05
ALTA
Auditar cada 2 años</v>
      </c>
      <c r="W13" s="116" t="s">
        <v>340</v>
      </c>
    </row>
    <row r="14" spans="1:23" ht="38.25" x14ac:dyDescent="0.25">
      <c r="A14" s="161">
        <v>10</v>
      </c>
      <c r="B14" s="116" t="s">
        <v>203</v>
      </c>
      <c r="C14" s="207"/>
      <c r="D14" s="174" t="s">
        <v>169</v>
      </c>
      <c r="E14" s="161">
        <f>IF(D14="","",VLOOKUP(D14,Datos!I$2:J$6,2,TRUE)*D$4)</f>
        <v>0.6</v>
      </c>
      <c r="F14" s="161" t="s">
        <v>188</v>
      </c>
      <c r="G14" s="161">
        <f>IF(F14="","",VLOOKUP(F14,Datos!K$2:L$6,2,TRUE)*F$4)</f>
        <v>0.30000000000000004</v>
      </c>
      <c r="H14" s="161" t="s">
        <v>193</v>
      </c>
      <c r="I14" s="161">
        <f>IF(H14="","",VLOOKUP(H14,Datos!M$2:N$6,2,TRUE)*H$4)</f>
        <v>0.44999999999999996</v>
      </c>
      <c r="J14" s="161" t="s">
        <v>212</v>
      </c>
      <c r="K14" s="161">
        <f>IF(J14="","",VLOOKUP(J14,Datos!O$2:P$6,2,TRUE)*J$4)</f>
        <v>0.4</v>
      </c>
      <c r="L14" s="161" t="s">
        <v>216</v>
      </c>
      <c r="M14" s="161">
        <f>IF(L14="","",VLOOKUP(L14,Datos!Q$2:R$6,2,TRUE)*L$4)</f>
        <v>0.2</v>
      </c>
      <c r="N14" s="161" t="s">
        <v>222</v>
      </c>
      <c r="O14" s="161">
        <f>IF(N14="","",VLOOKUP(N14,Datos!S$2:T$6,2,TRUE)*N$4)</f>
        <v>0.4</v>
      </c>
      <c r="P14" s="161" t="s">
        <v>186</v>
      </c>
      <c r="Q14" s="161">
        <f>IF(P14="","",VLOOKUP(P14,Datos!U$2:V$3,2,TRUE)*P$4)</f>
        <v>0</v>
      </c>
      <c r="R14" s="161">
        <f t="shared" si="0"/>
        <v>2.35</v>
      </c>
      <c r="S14" s="161" t="str">
        <f t="shared" si="1"/>
        <v>MODERADA</v>
      </c>
      <c r="T14" s="161" t="str">
        <f t="shared" si="2"/>
        <v>Auditar cada 3 años</v>
      </c>
      <c r="U14" s="161" t="s">
        <v>230</v>
      </c>
      <c r="V14" s="175" t="str">
        <f t="shared" si="3"/>
        <v>2.35
MODERADA
Auditar cada 3 años</v>
      </c>
      <c r="W14" s="116" t="s">
        <v>344</v>
      </c>
    </row>
    <row r="15" spans="1:23" ht="100.5" customHeight="1" x14ac:dyDescent="0.25">
      <c r="A15" s="161">
        <v>11</v>
      </c>
      <c r="B15" s="116" t="s">
        <v>204</v>
      </c>
      <c r="C15" s="207"/>
      <c r="D15" s="174" t="s">
        <v>170</v>
      </c>
      <c r="E15" s="161">
        <f>IF(D15="","",VLOOKUP(D15,Datos!I$2:J$6,2,TRUE)*D$4)</f>
        <v>0.75</v>
      </c>
      <c r="F15" s="161" t="s">
        <v>176</v>
      </c>
      <c r="G15" s="161">
        <f>IF(F15="","",VLOOKUP(F15,Datos!K$2:L$6,2,TRUE)*F$4)</f>
        <v>0.1</v>
      </c>
      <c r="H15" s="161" t="s">
        <v>193</v>
      </c>
      <c r="I15" s="161">
        <f>IF(H15="","",VLOOKUP(H15,Datos!M$2:N$6,2,TRUE)*H$4)</f>
        <v>0.44999999999999996</v>
      </c>
      <c r="J15" s="161" t="s">
        <v>214</v>
      </c>
      <c r="K15" s="161">
        <f>IF(J15="","",VLOOKUP(J15,Datos!O$2:P$6,2,TRUE)*J$4)</f>
        <v>0.8</v>
      </c>
      <c r="L15" s="161" t="s">
        <v>220</v>
      </c>
      <c r="M15" s="161">
        <f>IF(L15="","",VLOOKUP(L15,Datos!Q$2:R$6,2,TRUE)*L$4)</f>
        <v>1</v>
      </c>
      <c r="N15" s="161" t="s">
        <v>222</v>
      </c>
      <c r="O15" s="161">
        <f>IF(N15="","",VLOOKUP(N15,Datos!S$2:T$6,2,TRUE)*N$4)</f>
        <v>0.4</v>
      </c>
      <c r="P15" s="161" t="s">
        <v>186</v>
      </c>
      <c r="Q15" s="161">
        <f>IF(P15="","",VLOOKUP(P15,Datos!U$2:V$3,2,TRUE)*P$4)</f>
        <v>0</v>
      </c>
      <c r="R15" s="161">
        <f t="shared" si="0"/>
        <v>3.4999999999999996</v>
      </c>
      <c r="S15" s="161" t="str">
        <f t="shared" si="1"/>
        <v>ALTA</v>
      </c>
      <c r="T15" s="161" t="str">
        <f t="shared" si="2"/>
        <v>Auditar cada 2 años</v>
      </c>
      <c r="U15" s="161" t="s">
        <v>230</v>
      </c>
      <c r="V15" s="175" t="str">
        <f t="shared" si="3"/>
        <v>3.5
ALTA
Auditar cada 2 años</v>
      </c>
      <c r="W15" s="116" t="s">
        <v>341</v>
      </c>
    </row>
    <row r="16" spans="1:23" ht="95.25" customHeight="1" x14ac:dyDescent="0.25">
      <c r="A16" s="161">
        <v>12</v>
      </c>
      <c r="B16" s="116" t="s">
        <v>205</v>
      </c>
      <c r="C16" s="207"/>
      <c r="D16" s="174" t="s">
        <v>170</v>
      </c>
      <c r="E16" s="161">
        <f>IF(D16="","",VLOOKUP(D16,Datos!I$2:J$6,2,TRUE)*D$4)</f>
        <v>0.75</v>
      </c>
      <c r="F16" s="161" t="s">
        <v>188</v>
      </c>
      <c r="G16" s="161">
        <f>IF(F16="","",VLOOKUP(F16,Datos!K$2:L$6,2,TRUE)*F$4)</f>
        <v>0.30000000000000004</v>
      </c>
      <c r="H16" s="161" t="s">
        <v>192</v>
      </c>
      <c r="I16" s="161">
        <f>IF(H16="","",VLOOKUP(H16,Datos!M$2:N$6,2,TRUE)*H$4)</f>
        <v>0.3</v>
      </c>
      <c r="J16" s="161" t="s">
        <v>215</v>
      </c>
      <c r="K16" s="161">
        <f>IF(J16="","",VLOOKUP(J16,Datos!O$2:P$6,2,TRUE)*J$4)</f>
        <v>1</v>
      </c>
      <c r="L16" s="161" t="s">
        <v>216</v>
      </c>
      <c r="M16" s="161">
        <f>IF(L16="","",VLOOKUP(L16,Datos!Q$2:R$6,2,TRUE)*L$4)</f>
        <v>0.2</v>
      </c>
      <c r="N16" s="161" t="s">
        <v>222</v>
      </c>
      <c r="O16" s="161">
        <f>IF(N16="","",VLOOKUP(N16,Datos!S$2:T$6,2,TRUE)*N$4)</f>
        <v>0.4</v>
      </c>
      <c r="P16" s="161" t="s">
        <v>186</v>
      </c>
      <c r="Q16" s="161">
        <f>IF(P16="","",VLOOKUP(P16,Datos!U$2:V$3,2,TRUE)*P$4)</f>
        <v>0</v>
      </c>
      <c r="R16" s="161">
        <f t="shared" si="0"/>
        <v>2.95</v>
      </c>
      <c r="S16" s="161" t="str">
        <f t="shared" si="1"/>
        <v>MODERADA</v>
      </c>
      <c r="T16" s="161" t="str">
        <f t="shared" si="2"/>
        <v>Auditar cada 3 años</v>
      </c>
      <c r="U16" s="161" t="s">
        <v>230</v>
      </c>
      <c r="V16" s="175" t="str">
        <f t="shared" si="3"/>
        <v>2.95
MODERADA
Auditar cada 3 años</v>
      </c>
      <c r="W16" s="116" t="s">
        <v>354</v>
      </c>
    </row>
    <row r="17" spans="1:23" ht="38.25" x14ac:dyDescent="0.25">
      <c r="A17" s="161">
        <v>13</v>
      </c>
      <c r="B17" s="116" t="s">
        <v>206</v>
      </c>
      <c r="C17" s="207"/>
      <c r="D17" s="174" t="s">
        <v>169</v>
      </c>
      <c r="E17" s="161">
        <f>IF(D17="","",VLOOKUP(D17,Datos!I$2:J$6,2,TRUE)*D$4)</f>
        <v>0.6</v>
      </c>
      <c r="F17" s="161" t="s">
        <v>190</v>
      </c>
      <c r="G17" s="161">
        <f>IF(F17="","",VLOOKUP(F17,Datos!K$2:L$6,2,TRUE)*F$4)</f>
        <v>0.5</v>
      </c>
      <c r="H17" s="161" t="s">
        <v>191</v>
      </c>
      <c r="I17" s="161">
        <f>IF(H17="","",VLOOKUP(H17,Datos!M$2:N$6,2,TRUE)*H$4)</f>
        <v>0.15</v>
      </c>
      <c r="J17" s="161" t="s">
        <v>211</v>
      </c>
      <c r="K17" s="161">
        <f>IF(J17="","",VLOOKUP(J17,Datos!O$2:P$6,2,TRUE)*J$4)</f>
        <v>0.2</v>
      </c>
      <c r="L17" s="161" t="s">
        <v>217</v>
      </c>
      <c r="M17" s="161">
        <f>IF(L17="","",VLOOKUP(L17,Datos!Q$2:R$6,2,TRUE)*L$4)</f>
        <v>0.4</v>
      </c>
      <c r="N17" s="161" t="s">
        <v>223</v>
      </c>
      <c r="O17" s="161">
        <f>IF(N17="","",VLOOKUP(N17,Datos!S$2:T$6,2,TRUE)*N$4)</f>
        <v>0.60000000000000009</v>
      </c>
      <c r="P17" s="161" t="s">
        <v>186</v>
      </c>
      <c r="Q17" s="161">
        <f>IF(P17="","",VLOOKUP(P17,Datos!U$2:V$3,2,TRUE)*P$4)</f>
        <v>0</v>
      </c>
      <c r="R17" s="161">
        <f t="shared" si="0"/>
        <v>2.4500000000000002</v>
      </c>
      <c r="S17" s="161" t="str">
        <f t="shared" si="1"/>
        <v>MODERADA</v>
      </c>
      <c r="T17" s="161" t="str">
        <f t="shared" si="2"/>
        <v>Auditar cada 3 años</v>
      </c>
      <c r="U17" s="161" t="s">
        <v>230</v>
      </c>
      <c r="V17" s="175" t="str">
        <f t="shared" si="3"/>
        <v>2.45
MODERADA
Auditar cada 3 años</v>
      </c>
      <c r="W17" s="116" t="s">
        <v>297</v>
      </c>
    </row>
    <row r="18" spans="1:23" ht="51" x14ac:dyDescent="0.25">
      <c r="A18" s="161">
        <v>14</v>
      </c>
      <c r="B18" s="116" t="s">
        <v>151</v>
      </c>
      <c r="C18" s="207"/>
      <c r="D18" s="174" t="s">
        <v>169</v>
      </c>
      <c r="E18" s="161">
        <f>IF(D18="","",VLOOKUP(D18,Datos!I$2:J$6,2,TRUE)*D$4)</f>
        <v>0.6</v>
      </c>
      <c r="F18" s="161" t="s">
        <v>176</v>
      </c>
      <c r="G18" s="161">
        <f>IF(F18="","",VLOOKUP(F18,Datos!K$2:L$6,2,TRUE)*F$4)</f>
        <v>0.1</v>
      </c>
      <c r="H18" s="161" t="s">
        <v>193</v>
      </c>
      <c r="I18" s="161">
        <f>IF(H18="","",VLOOKUP(H18,Datos!M$2:N$6,2,TRUE)*H$4)</f>
        <v>0.44999999999999996</v>
      </c>
      <c r="J18" s="161" t="s">
        <v>211</v>
      </c>
      <c r="K18" s="161">
        <f>IF(J18="","",VLOOKUP(J18,Datos!O$2:P$6,2,TRUE)*J$4)</f>
        <v>0.2</v>
      </c>
      <c r="L18" s="161" t="s">
        <v>218</v>
      </c>
      <c r="M18" s="161">
        <f>IF(L18="","",VLOOKUP(L18,Datos!Q$2:R$6,2,TRUE)*L$4)</f>
        <v>0.60000000000000009</v>
      </c>
      <c r="N18" s="161" t="s">
        <v>224</v>
      </c>
      <c r="O18" s="161">
        <f>IF(N18="","",VLOOKUP(N18,Datos!S$2:T$6,2,TRUE)*N$4)</f>
        <v>0.8</v>
      </c>
      <c r="P18" s="161" t="s">
        <v>186</v>
      </c>
      <c r="Q18" s="161">
        <f>IF(P18="","",VLOOKUP(P18,Datos!U$2:V$3,2,TRUE)*P$4)</f>
        <v>0</v>
      </c>
      <c r="R18" s="161">
        <f t="shared" si="0"/>
        <v>2.75</v>
      </c>
      <c r="S18" s="161" t="str">
        <f t="shared" si="1"/>
        <v>MODERADA</v>
      </c>
      <c r="T18" s="161" t="str">
        <f t="shared" si="2"/>
        <v>Auditar cada 3 años</v>
      </c>
      <c r="U18" s="161" t="s">
        <v>230</v>
      </c>
      <c r="V18" s="175" t="str">
        <f t="shared" si="3"/>
        <v>2.75
MODERADA
Auditar cada 3 años</v>
      </c>
      <c r="W18" s="116" t="s">
        <v>340</v>
      </c>
    </row>
    <row r="19" spans="1:23" ht="38.25" x14ac:dyDescent="0.25">
      <c r="A19" s="161">
        <v>15</v>
      </c>
      <c r="B19" s="116" t="s">
        <v>207</v>
      </c>
      <c r="C19" s="207"/>
      <c r="D19" s="174" t="s">
        <v>170</v>
      </c>
      <c r="E19" s="161">
        <f>IF(D19="","",VLOOKUP(D19,Datos!I$2:J$6,2,TRUE)*D$4)</f>
        <v>0.75</v>
      </c>
      <c r="F19" s="161" t="s">
        <v>190</v>
      </c>
      <c r="G19" s="161">
        <f>IF(F19="","",VLOOKUP(F19,Datos!K$2:L$6,2,TRUE)*F$4)</f>
        <v>0.5</v>
      </c>
      <c r="H19" s="161" t="s">
        <v>191</v>
      </c>
      <c r="I19" s="161">
        <f>IF(H19="","",VLOOKUP(H19,Datos!M$2:N$6,2,TRUE)*H$4)</f>
        <v>0.15</v>
      </c>
      <c r="J19" s="161" t="s">
        <v>211</v>
      </c>
      <c r="K19" s="161">
        <f>IF(J19="","",VLOOKUP(J19,Datos!O$2:P$6,2,TRUE)*J$4)</f>
        <v>0.2</v>
      </c>
      <c r="L19" s="161" t="s">
        <v>216</v>
      </c>
      <c r="M19" s="161">
        <f>IF(L19="","",VLOOKUP(L19,Datos!Q$2:R$6,2,TRUE)*L$4)</f>
        <v>0.2</v>
      </c>
      <c r="N19" s="161" t="s">
        <v>222</v>
      </c>
      <c r="O19" s="161">
        <f>IF(N19="","",VLOOKUP(N19,Datos!S$2:T$6,2,TRUE)*N$4)</f>
        <v>0.4</v>
      </c>
      <c r="P19" s="161" t="s">
        <v>186</v>
      </c>
      <c r="Q19" s="161">
        <f>IF(P19="","",VLOOKUP(P19,Datos!U$2:V$3,2,TRUE)*P$4)</f>
        <v>0</v>
      </c>
      <c r="R19" s="161">
        <f t="shared" si="0"/>
        <v>2.1999999999999997</v>
      </c>
      <c r="S19" s="161" t="str">
        <f t="shared" si="1"/>
        <v>MODERADA</v>
      </c>
      <c r="T19" s="161" t="str">
        <f t="shared" si="2"/>
        <v>Auditar cada 3 años</v>
      </c>
      <c r="U19" s="161" t="s">
        <v>230</v>
      </c>
      <c r="V19" s="175" t="str">
        <f t="shared" si="3"/>
        <v>2.2
MODERADA
Auditar cada 3 años</v>
      </c>
      <c r="W19" s="116" t="s">
        <v>297</v>
      </c>
    </row>
    <row r="20" spans="1:23" ht="38.25" x14ac:dyDescent="0.25">
      <c r="A20" s="161">
        <v>16</v>
      </c>
      <c r="B20" s="116" t="s">
        <v>208</v>
      </c>
      <c r="C20" s="207"/>
      <c r="D20" s="174" t="s">
        <v>170</v>
      </c>
      <c r="E20" s="161">
        <f>IF(D20="","",VLOOKUP(D20,Datos!I$2:J$6,2,TRUE)*D$4)</f>
        <v>0.75</v>
      </c>
      <c r="F20" s="161" t="s">
        <v>176</v>
      </c>
      <c r="G20" s="161">
        <f>IF(F20="","",VLOOKUP(F20,Datos!K$2:L$6,2,TRUE)*F$4)</f>
        <v>0.1</v>
      </c>
      <c r="H20" s="161" t="s">
        <v>191</v>
      </c>
      <c r="I20" s="161">
        <f>IF(H20="","",VLOOKUP(H20,Datos!M$2:N$6,2,TRUE)*H$4)</f>
        <v>0.15</v>
      </c>
      <c r="J20" s="161" t="s">
        <v>212</v>
      </c>
      <c r="K20" s="161">
        <f>IF(J20="","",VLOOKUP(J20,Datos!O$2:P$6,2,TRUE)*J$4)</f>
        <v>0.4</v>
      </c>
      <c r="L20" s="161" t="s">
        <v>218</v>
      </c>
      <c r="M20" s="161">
        <f>IF(L20="","",VLOOKUP(L20,Datos!Q$2:R$6,2,TRUE)*L$4)</f>
        <v>0.60000000000000009</v>
      </c>
      <c r="N20" s="161" t="s">
        <v>225</v>
      </c>
      <c r="O20" s="161">
        <f>IF(N20="","",VLOOKUP(N20,Datos!S$2:T$6,2,TRUE)*N$4)</f>
        <v>1</v>
      </c>
      <c r="P20" s="161" t="s">
        <v>186</v>
      </c>
      <c r="Q20" s="161">
        <f>IF(P20="","",VLOOKUP(P20,Datos!U$2:V$3,2,TRUE)*P$4)</f>
        <v>0</v>
      </c>
      <c r="R20" s="161">
        <f t="shared" si="0"/>
        <v>3</v>
      </c>
      <c r="S20" s="161" t="str">
        <f t="shared" si="1"/>
        <v>ALTA</v>
      </c>
      <c r="T20" s="161" t="str">
        <f t="shared" si="2"/>
        <v>Auditar cada 2 años</v>
      </c>
      <c r="U20" s="161" t="s">
        <v>230</v>
      </c>
      <c r="V20" s="175" t="str">
        <f t="shared" si="3"/>
        <v>3
ALTA
Auditar cada 2 años</v>
      </c>
      <c r="W20" s="116" t="s">
        <v>298</v>
      </c>
    </row>
    <row r="21" spans="1:23" ht="38.25" x14ac:dyDescent="0.25">
      <c r="A21" s="161">
        <v>17</v>
      </c>
      <c r="B21" s="116" t="s">
        <v>209</v>
      </c>
      <c r="C21" s="207"/>
      <c r="D21" s="174" t="s">
        <v>170</v>
      </c>
      <c r="E21" s="161">
        <f>IF(D21="","",VLOOKUP(D21,Datos!I$2:J$6,2,TRUE)*D$4)</f>
        <v>0.75</v>
      </c>
      <c r="F21" s="161" t="s">
        <v>177</v>
      </c>
      <c r="G21" s="161">
        <f>IF(F21="","",VLOOKUP(F21,Datos!K$2:L$6,2,TRUE)*F$4)</f>
        <v>0.2</v>
      </c>
      <c r="H21" s="161" t="s">
        <v>191</v>
      </c>
      <c r="I21" s="161">
        <f>IF(H21="","",VLOOKUP(H21,Datos!M$2:N$6,2,TRUE)*H$4)</f>
        <v>0.15</v>
      </c>
      <c r="J21" s="161" t="s">
        <v>211</v>
      </c>
      <c r="K21" s="161">
        <f>IF(J21="","",VLOOKUP(J21,Datos!O$2:P$6,2,TRUE)*J$4)</f>
        <v>0.2</v>
      </c>
      <c r="L21" s="161" t="s">
        <v>219</v>
      </c>
      <c r="M21" s="161">
        <f>IF(L21="","",VLOOKUP(L21,Datos!Q$2:R$6,2,TRUE)*L$4)</f>
        <v>0.8</v>
      </c>
      <c r="N21" s="161" t="s">
        <v>224</v>
      </c>
      <c r="O21" s="161">
        <f>IF(N21="","",VLOOKUP(N21,Datos!S$2:T$6,2,TRUE)*N$4)</f>
        <v>0.8</v>
      </c>
      <c r="P21" s="161" t="s">
        <v>186</v>
      </c>
      <c r="Q21" s="161">
        <f>IF(P21="","",VLOOKUP(P21,Datos!U$2:V$3,2,TRUE)*P$4)</f>
        <v>0</v>
      </c>
      <c r="R21" s="161">
        <f t="shared" si="0"/>
        <v>2.8999999999999995</v>
      </c>
      <c r="S21" s="161" t="str">
        <f t="shared" si="1"/>
        <v>MODERADA</v>
      </c>
      <c r="T21" s="161" t="str">
        <f t="shared" si="2"/>
        <v>Auditar cada 3 años</v>
      </c>
      <c r="U21" s="161" t="s">
        <v>230</v>
      </c>
      <c r="V21" s="175" t="str">
        <f t="shared" si="3"/>
        <v>2.9
MODERADA
Auditar cada 3 años</v>
      </c>
      <c r="W21" s="116" t="s">
        <v>339</v>
      </c>
    </row>
    <row r="22" spans="1:23" ht="51" x14ac:dyDescent="0.25">
      <c r="A22" s="161">
        <v>18</v>
      </c>
      <c r="B22" s="116" t="s">
        <v>157</v>
      </c>
      <c r="C22" s="207"/>
      <c r="D22" s="174" t="s">
        <v>169</v>
      </c>
      <c r="E22" s="161">
        <f>IF(D22="","",VLOOKUP(D22,Datos!I$2:J$6,2,TRUE)*D$4)</f>
        <v>0.6</v>
      </c>
      <c r="F22" s="161" t="s">
        <v>176</v>
      </c>
      <c r="G22" s="161">
        <f>IF(F22="","",VLOOKUP(F22,Datos!K$2:L$6,2,TRUE)*F$4)</f>
        <v>0.1</v>
      </c>
      <c r="H22" s="161" t="s">
        <v>192</v>
      </c>
      <c r="I22" s="161">
        <f>IF(H22="","",VLOOKUP(H22,Datos!M$2:N$6,2,TRUE)*H$4)</f>
        <v>0.3</v>
      </c>
      <c r="J22" s="161" t="s">
        <v>211</v>
      </c>
      <c r="K22" s="161">
        <f>IF(J22="","",VLOOKUP(J22,Datos!O$2:P$6,2,TRUE)*J$4)</f>
        <v>0.2</v>
      </c>
      <c r="L22" s="161" t="s">
        <v>216</v>
      </c>
      <c r="M22" s="161">
        <f>IF(L22="","",VLOOKUP(L22,Datos!Q$2:R$6,2,TRUE)*L$4)</f>
        <v>0.2</v>
      </c>
      <c r="N22" s="161" t="s">
        <v>222</v>
      </c>
      <c r="O22" s="161">
        <f>IF(N22="","",VLOOKUP(N22,Datos!S$2:T$6,2,TRUE)*N$4)</f>
        <v>0.4</v>
      </c>
      <c r="P22" s="161" t="s">
        <v>186</v>
      </c>
      <c r="Q22" s="161">
        <f>IF(P22="","",VLOOKUP(P22,Datos!U$2:V$3,2,TRUE)*P$4)</f>
        <v>0</v>
      </c>
      <c r="R22" s="161">
        <f t="shared" si="0"/>
        <v>1.7999999999999998</v>
      </c>
      <c r="S22" s="161" t="str">
        <f t="shared" si="1"/>
        <v>BAJA</v>
      </c>
      <c r="T22" s="161" t="str">
        <f t="shared" si="2"/>
        <v>No auditar</v>
      </c>
      <c r="U22" s="161" t="s">
        <v>230</v>
      </c>
      <c r="V22" s="175" t="str">
        <f t="shared" si="3"/>
        <v>1.8
BAJA
No auditar</v>
      </c>
      <c r="W22" s="116" t="s">
        <v>340</v>
      </c>
    </row>
    <row r="23" spans="1:23" ht="38.25" x14ac:dyDescent="0.25">
      <c r="A23" s="161">
        <v>19</v>
      </c>
      <c r="B23" s="116" t="s">
        <v>210</v>
      </c>
      <c r="C23" s="207"/>
      <c r="D23" s="174" t="s">
        <v>169</v>
      </c>
      <c r="E23" s="161">
        <f>IF(D23="","",VLOOKUP(D23,Datos!I$2:J$6,2,TRUE)*D$4)</f>
        <v>0.6</v>
      </c>
      <c r="F23" s="161" t="s">
        <v>188</v>
      </c>
      <c r="G23" s="161">
        <f>IF(F23="","",VLOOKUP(F23,Datos!K$2:L$6,2,TRUE)*F$4)</f>
        <v>0.30000000000000004</v>
      </c>
      <c r="H23" s="161" t="s">
        <v>191</v>
      </c>
      <c r="I23" s="161">
        <f>IF(H23="","",VLOOKUP(H23,Datos!M$2:N$6,2,TRUE)*H$4)</f>
        <v>0.15</v>
      </c>
      <c r="J23" s="161" t="s">
        <v>211</v>
      </c>
      <c r="K23" s="161">
        <f>IF(J23="","",VLOOKUP(J23,Datos!O$2:P$6,2,TRUE)*J$4)</f>
        <v>0.2</v>
      </c>
      <c r="L23" s="161" t="s">
        <v>216</v>
      </c>
      <c r="M23" s="161">
        <f>IF(L23="","",VLOOKUP(L23,Datos!Q$2:R$6,2,TRUE)*L$4)</f>
        <v>0.2</v>
      </c>
      <c r="N23" s="161" t="s">
        <v>222</v>
      </c>
      <c r="O23" s="161">
        <f>IF(N23="","",VLOOKUP(N23,Datos!S$2:T$6,2,TRUE)*N$4)</f>
        <v>0.4</v>
      </c>
      <c r="P23" s="161" t="s">
        <v>186</v>
      </c>
      <c r="Q23" s="161">
        <f>IF(P23="","",VLOOKUP(P23,Datos!U$2:V$3,2,TRUE)*P$4)</f>
        <v>0</v>
      </c>
      <c r="R23" s="161">
        <f t="shared" si="0"/>
        <v>1.85</v>
      </c>
      <c r="S23" s="161" t="str">
        <f t="shared" si="1"/>
        <v>BAJA</v>
      </c>
      <c r="T23" s="161" t="str">
        <f t="shared" si="2"/>
        <v>No auditar</v>
      </c>
      <c r="U23" s="161" t="s">
        <v>230</v>
      </c>
      <c r="V23" s="175" t="str">
        <f t="shared" si="3"/>
        <v>1.85
BAJA
No auditar</v>
      </c>
      <c r="W23" s="116" t="s">
        <v>297</v>
      </c>
    </row>
    <row r="24" spans="1:23" ht="84.75" customHeight="1" x14ac:dyDescent="0.25">
      <c r="A24" s="161">
        <v>20</v>
      </c>
      <c r="B24" s="116" t="s">
        <v>236</v>
      </c>
      <c r="C24" s="207"/>
      <c r="D24" s="174" t="s">
        <v>169</v>
      </c>
      <c r="E24" s="161">
        <f>IF(D24="","",VLOOKUP(D24,Datos!I$2:J$6,2,TRUE)*D$4)</f>
        <v>0.6</v>
      </c>
      <c r="F24" s="161" t="s">
        <v>190</v>
      </c>
      <c r="G24" s="161">
        <f>IF(F24="","",VLOOKUP(F24,Datos!K$2:L$6,2,TRUE)*F$4)</f>
        <v>0.5</v>
      </c>
      <c r="H24" s="161" t="s">
        <v>191</v>
      </c>
      <c r="I24" s="161">
        <f>IF(H24="","",VLOOKUP(H24,Datos!M$2:N$6,2,TRUE)*H$4)</f>
        <v>0.15</v>
      </c>
      <c r="J24" s="161" t="s">
        <v>211</v>
      </c>
      <c r="K24" s="161">
        <f>IF(J24="","",VLOOKUP(J24,Datos!O$2:P$6,2,TRUE)*J$4)</f>
        <v>0.2</v>
      </c>
      <c r="L24" s="161" t="s">
        <v>216</v>
      </c>
      <c r="M24" s="161">
        <f>IF(L24="","",VLOOKUP(L24,Datos!Q$2:R$6,2,TRUE)*L$4)</f>
        <v>0.2</v>
      </c>
      <c r="N24" s="161" t="s">
        <v>222</v>
      </c>
      <c r="O24" s="161">
        <f>IF(N24="","",VLOOKUP(N24,Datos!S$2:T$6,2,TRUE)*N$4)</f>
        <v>0.4</v>
      </c>
      <c r="P24" s="161" t="s">
        <v>186</v>
      </c>
      <c r="Q24" s="161">
        <f>IF(P24="","",VLOOKUP(P24,Datos!U$2:V$3,2,TRUE)*P$4)</f>
        <v>0</v>
      </c>
      <c r="R24" s="161">
        <f t="shared" si="0"/>
        <v>2.0499999999999998</v>
      </c>
      <c r="S24" s="161" t="str">
        <f t="shared" si="1"/>
        <v>MODERADA</v>
      </c>
      <c r="T24" s="161" t="str">
        <f t="shared" si="2"/>
        <v>Auditar cada 3 años</v>
      </c>
      <c r="U24" s="161" t="s">
        <v>230</v>
      </c>
      <c r="V24" s="175" t="str">
        <f t="shared" si="3"/>
        <v>2.05
MODERADA
Auditar cada 3 años</v>
      </c>
      <c r="W24" s="116" t="s">
        <v>338</v>
      </c>
    </row>
    <row r="25" spans="1:23" ht="39" thickBot="1" x14ac:dyDescent="0.3">
      <c r="A25" s="161">
        <v>21</v>
      </c>
      <c r="B25" s="116" t="s">
        <v>241</v>
      </c>
      <c r="C25" s="207"/>
      <c r="D25" s="174" t="s">
        <v>170</v>
      </c>
      <c r="E25" s="161">
        <f>IF(D25="","",VLOOKUP(D25,Datos!I$2:J$6,2,TRUE)*D$4)</f>
        <v>0.75</v>
      </c>
      <c r="F25" s="161" t="s">
        <v>176</v>
      </c>
      <c r="G25" s="161">
        <f>IF(F25="","",VLOOKUP(F25,Datos!K$2:L$6,2,TRUE)*F$4)</f>
        <v>0.1</v>
      </c>
      <c r="H25" s="161" t="s">
        <v>192</v>
      </c>
      <c r="I25" s="161">
        <f>IF(H25="","",VLOOKUP(H25,Datos!M$2:N$6,2,TRUE)*H$4)</f>
        <v>0.3</v>
      </c>
      <c r="J25" s="161" t="s">
        <v>211</v>
      </c>
      <c r="K25" s="161">
        <f>IF(J25="","",VLOOKUP(J25,Datos!O$2:P$6,2,TRUE)*J$4)</f>
        <v>0.2</v>
      </c>
      <c r="L25" s="161" t="s">
        <v>216</v>
      </c>
      <c r="M25" s="161">
        <f>IF(L25="","",VLOOKUP(L25,Datos!Q$2:R$6,2,TRUE)*L$4)</f>
        <v>0.2</v>
      </c>
      <c r="N25" s="161" t="s">
        <v>222</v>
      </c>
      <c r="O25" s="161">
        <f>IF(N25="","",VLOOKUP(N25,Datos!S$2:T$6,2,TRUE)*N$4)</f>
        <v>0.4</v>
      </c>
      <c r="P25" s="161" t="s">
        <v>186</v>
      </c>
      <c r="Q25" s="161">
        <f>IF(P25="","",VLOOKUP(P25,Datos!U$2:V$3,2,TRUE)*P$4)</f>
        <v>0</v>
      </c>
      <c r="R25" s="161">
        <f t="shared" si="0"/>
        <v>1.9499999999999997</v>
      </c>
      <c r="S25" s="161" t="str">
        <f t="shared" si="1"/>
        <v>BAJA</v>
      </c>
      <c r="T25" s="161" t="str">
        <f t="shared" si="2"/>
        <v>No auditar</v>
      </c>
      <c r="U25" s="161" t="s">
        <v>230</v>
      </c>
      <c r="V25" s="175" t="str">
        <f t="shared" si="3"/>
        <v>1.95
BAJA
No auditar</v>
      </c>
      <c r="W25" s="116" t="s">
        <v>339</v>
      </c>
    </row>
    <row r="26" spans="1:23" ht="48" customHeight="1" thickTop="1" thickBot="1" x14ac:dyDescent="0.3">
      <c r="A26" s="203" t="s">
        <v>243</v>
      </c>
      <c r="B26" s="203"/>
      <c r="C26" s="203"/>
      <c r="D26" s="204" t="s">
        <v>299</v>
      </c>
      <c r="E26" s="204"/>
      <c r="F26" s="204"/>
      <c r="G26" s="204"/>
      <c r="H26" s="204"/>
      <c r="I26" s="204"/>
      <c r="J26" s="204"/>
      <c r="K26" s="204"/>
      <c r="L26" s="204"/>
      <c r="M26" s="204"/>
      <c r="N26" s="204"/>
      <c r="O26" s="204"/>
      <c r="P26" s="204"/>
      <c r="Q26" s="204"/>
      <c r="R26" s="204"/>
      <c r="S26" s="204"/>
      <c r="T26" s="204"/>
      <c r="U26" s="204"/>
      <c r="V26" s="204"/>
      <c r="W26" s="204"/>
    </row>
    <row r="27" spans="1:23" s="41" customFormat="1" ht="46.5" customHeight="1" thickTop="1" thickBot="1" x14ac:dyDescent="0.3">
      <c r="A27" s="202">
        <f>PAI!A121</f>
        <v>44725</v>
      </c>
      <c r="B27" s="202"/>
      <c r="C27" s="199" t="str">
        <f>PAI!B121</f>
        <v>: Fecha de Actualización</v>
      </c>
      <c r="D27" s="199"/>
      <c r="E27" s="189"/>
      <c r="F27" s="188" t="str">
        <f>PAI!C121</f>
        <v>Justificación</v>
      </c>
      <c r="G27" s="187" t="s">
        <v>289</v>
      </c>
      <c r="H27" s="200" t="str">
        <f>PAI!G121</f>
        <v>Se incluyeron actividades de seguimiento dadas por normativa externa y compromisos establecidos en plan de mejoramiento institucional. Se realizo actualizó la evaluación del nivel de criticidad</v>
      </c>
      <c r="I27" s="200"/>
      <c r="J27" s="200"/>
      <c r="K27" s="200"/>
      <c r="L27" s="200"/>
      <c r="M27" s="200"/>
      <c r="N27" s="200"/>
      <c r="O27" s="187"/>
      <c r="P27" s="201" t="str">
        <f>PAI!I120</f>
        <v>Fecha de Aprobación CCSCI</v>
      </c>
      <c r="Q27" s="201"/>
      <c r="R27" s="201"/>
      <c r="S27" s="201"/>
      <c r="T27" s="201"/>
      <c r="U27" s="201"/>
      <c r="V27" s="201"/>
      <c r="W27" s="190">
        <f>PAI!U120</f>
        <v>44629</v>
      </c>
    </row>
    <row r="28" spans="1:23" ht="13.5" thickTop="1" x14ac:dyDescent="0.25"/>
  </sheetData>
  <autoFilter ref="A4:W27" xr:uid="{00000000-0009-0000-0000-000000000000}"/>
  <mergeCells count="14">
    <mergeCell ref="W2:W3"/>
    <mergeCell ref="C5:C25"/>
    <mergeCell ref="A1:J1"/>
    <mergeCell ref="L1:R1"/>
    <mergeCell ref="A2:A4"/>
    <mergeCell ref="V2:V4"/>
    <mergeCell ref="B2:B4"/>
    <mergeCell ref="C2:C3"/>
    <mergeCell ref="C27:D27"/>
    <mergeCell ref="H27:N27"/>
    <mergeCell ref="P27:V27"/>
    <mergeCell ref="A27:B27"/>
    <mergeCell ref="A26:C26"/>
    <mergeCell ref="D26:W26"/>
  </mergeCells>
  <conditionalFormatting sqref="V5:V25">
    <cfRule type="containsText" dxfId="540" priority="1" operator="containsText" text="EXTREMA">
      <formula>NOT(ISERROR(SEARCH("EXTREMA",V5)))</formula>
    </cfRule>
    <cfRule type="containsText" dxfId="539" priority="2" operator="containsText" text="ALTA">
      <formula>NOT(ISERROR(SEARCH("ALTA",V5)))</formula>
    </cfRule>
    <cfRule type="containsText" dxfId="538" priority="3" operator="containsText" text="MODERADA">
      <formula>NOT(ISERROR(SEARCH("MODERADA",V5)))</formula>
    </cfRule>
    <cfRule type="containsText" dxfId="537" priority="4" operator="containsText" text="BAJA">
      <formula>NOT(ISERROR(SEARCH("BAJA",V5)))</formula>
    </cfRule>
  </conditionalFormatting>
  <dataValidations count="6">
    <dataValidation type="list" allowBlank="1" showInputMessage="1" showErrorMessage="1" sqref="D5:D25" xr:uid="{00000000-0002-0000-0000-000000000000}">
      <formula1>criticidadriesgo</formula1>
    </dataValidation>
    <dataValidation type="list" allowBlank="1" showInputMessage="1" showErrorMessage="1" sqref="F5:F25" xr:uid="{00000000-0002-0000-0000-000001000000}">
      <formula1>criticidadauditoria</formula1>
    </dataValidation>
    <dataValidation type="list" allowBlank="1" showInputMessage="1" showErrorMessage="1" sqref="H5:H25" xr:uid="{00000000-0002-0000-0000-000002000000}">
      <formula1>criticidadplanmejoramiento</formula1>
    </dataValidation>
    <dataValidation type="list" allowBlank="1" showInputMessage="1" showErrorMessage="1" sqref="J5:J25" xr:uid="{00000000-0002-0000-0000-000003000000}">
      <formula1>criticidadhallazgo</formula1>
    </dataValidation>
    <dataValidation type="list" allowBlank="1" showInputMessage="1" showErrorMessage="1" sqref="L5:L25" xr:uid="{00000000-0002-0000-0000-000004000000}">
      <formula1>criticidadpresupuesto</formula1>
    </dataValidation>
    <dataValidation type="list" allowBlank="1" showInputMessage="1" showErrorMessage="1" sqref="N5:N25" xr:uid="{00000000-0002-0000-0000-000005000000}">
      <formula1>criticidadobjetivos</formula1>
    </dataValidation>
  </dataValidations>
  <printOptions horizontalCentered="1"/>
  <pageMargins left="0.70866141732283472" right="0.70866141732283472" top="0.98425196850393704" bottom="0.74803149606299213" header="0.31496062992125984" footer="0.31496062992125984"/>
  <pageSetup paperSize="5" scale="64" orientation="landscape" r:id="rId1"/>
  <headerFooter>
    <oddHeader>&amp;L&amp;G&amp;CEVALUACION INDEPENDIENTE
PROGRAMA DE AUDITORÍA INTERNA - PAI&amp;R&amp;A: Página &amp;P de &amp;N
Código: EI-F01
Versión: 04</oddHeader>
    <oddFooter>&amp;L&amp;8Aprobado: 03/02/2021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Datos!$U$2:$U$3</xm:f>
          </x14:formula1>
          <xm:sqref>P5:P25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9" tint="-0.249977111117893"/>
  </sheetPr>
  <dimension ref="A1:U122"/>
  <sheetViews>
    <sheetView tabSelected="1" zoomScaleNormal="100" zoomScaleSheetLayoutView="100" workbookViewId="0">
      <selection activeCell="I20" sqref="I20"/>
    </sheetView>
  </sheetViews>
  <sheetFormatPr baseColWidth="10" defaultRowHeight="15" x14ac:dyDescent="0.25"/>
  <cols>
    <col min="1" max="1" width="14.140625" style="41" customWidth="1"/>
    <col min="2" max="2" width="60.5703125" style="41" customWidth="1"/>
    <col min="3" max="6" width="4.7109375" style="41" customWidth="1"/>
    <col min="7" max="7" width="9.5703125" style="41" customWidth="1"/>
    <col min="8" max="8" width="15.42578125" style="41" customWidth="1"/>
    <col min="9" max="19" width="2.7109375" style="41" customWidth="1"/>
    <col min="20" max="20" width="3" style="41" customWidth="1"/>
    <col min="21" max="21" width="50.5703125" style="41" customWidth="1"/>
    <col min="22" max="16384" width="11.42578125" style="41"/>
  </cols>
  <sheetData>
    <row r="1" spans="1:21" ht="18.75" customHeight="1" thickTop="1" thickBot="1" x14ac:dyDescent="0.3">
      <c r="A1" s="241"/>
      <c r="B1" s="238" t="s">
        <v>121</v>
      </c>
      <c r="C1" s="244" t="s">
        <v>73</v>
      </c>
      <c r="D1" s="244"/>
      <c r="E1" s="244"/>
      <c r="F1" s="244"/>
      <c r="G1" s="244"/>
      <c r="H1" s="244"/>
      <c r="I1" s="221" t="s">
        <v>36</v>
      </c>
      <c r="J1" s="221"/>
      <c r="K1" s="221"/>
      <c r="L1" s="221"/>
      <c r="M1" s="221"/>
      <c r="N1" s="221"/>
      <c r="O1" s="221"/>
      <c r="P1" s="221"/>
      <c r="Q1" s="221"/>
      <c r="R1" s="221"/>
      <c r="S1" s="221"/>
      <c r="T1" s="221"/>
      <c r="U1" s="177">
        <v>44621</v>
      </c>
    </row>
    <row r="2" spans="1:21" ht="18.75" customHeight="1" thickTop="1" thickBot="1" x14ac:dyDescent="0.3">
      <c r="A2" s="242"/>
      <c r="B2" s="239"/>
      <c r="C2" s="245"/>
      <c r="D2" s="245"/>
      <c r="E2" s="245"/>
      <c r="F2" s="245"/>
      <c r="G2" s="245"/>
      <c r="H2" s="245"/>
      <c r="I2" s="236" t="s">
        <v>158</v>
      </c>
      <c r="J2" s="236"/>
      <c r="K2" s="236"/>
      <c r="L2" s="236"/>
      <c r="M2" s="236"/>
      <c r="N2" s="236"/>
      <c r="O2" s="236"/>
      <c r="P2" s="236"/>
      <c r="Q2" s="236"/>
      <c r="R2" s="236"/>
      <c r="S2" s="236"/>
      <c r="T2" s="236"/>
      <c r="U2" s="184">
        <v>44725</v>
      </c>
    </row>
    <row r="3" spans="1:21" ht="18.75" customHeight="1" thickTop="1" thickBot="1" x14ac:dyDescent="0.3">
      <c r="A3" s="243"/>
      <c r="B3" s="240"/>
      <c r="C3" s="246"/>
      <c r="D3" s="246"/>
      <c r="E3" s="246"/>
      <c r="F3" s="246"/>
      <c r="G3" s="246"/>
      <c r="H3" s="246"/>
      <c r="I3" s="221" t="s">
        <v>120</v>
      </c>
      <c r="J3" s="221"/>
      <c r="K3" s="221"/>
      <c r="L3" s="221"/>
      <c r="M3" s="221"/>
      <c r="N3" s="221"/>
      <c r="O3" s="221"/>
      <c r="P3" s="221"/>
      <c r="Q3" s="221"/>
      <c r="R3" s="221"/>
      <c r="S3" s="221"/>
      <c r="T3" s="221"/>
      <c r="U3" s="182">
        <v>2022</v>
      </c>
    </row>
    <row r="4" spans="1:21" ht="33" thickTop="1" thickBot="1" x14ac:dyDescent="0.3">
      <c r="A4" s="1" t="s">
        <v>29</v>
      </c>
      <c r="B4" s="248" t="s">
        <v>233</v>
      </c>
      <c r="C4" s="248"/>
      <c r="D4" s="248"/>
      <c r="E4" s="248"/>
      <c r="F4" s="248"/>
      <c r="G4" s="248"/>
      <c r="H4" s="248"/>
      <c r="I4" s="248"/>
      <c r="J4" s="248"/>
      <c r="K4" s="248"/>
      <c r="L4" s="248"/>
      <c r="M4" s="248"/>
      <c r="N4" s="248"/>
      <c r="O4" s="248"/>
      <c r="P4" s="248"/>
      <c r="Q4" s="248"/>
      <c r="R4" s="248"/>
      <c r="S4" s="248"/>
      <c r="T4" s="248"/>
      <c r="U4" s="248"/>
    </row>
    <row r="5" spans="1:21" ht="70.5" customHeight="1" thickTop="1" x14ac:dyDescent="0.25">
      <c r="A5" s="42" t="s">
        <v>35</v>
      </c>
      <c r="B5" s="249" t="s">
        <v>234</v>
      </c>
      <c r="C5" s="249"/>
      <c r="D5" s="249"/>
      <c r="E5" s="249"/>
      <c r="F5" s="249"/>
      <c r="G5" s="249"/>
      <c r="H5" s="249"/>
      <c r="I5" s="249"/>
      <c r="J5" s="249"/>
      <c r="K5" s="249"/>
      <c r="L5" s="249"/>
      <c r="M5" s="249"/>
      <c r="N5" s="249"/>
      <c r="O5" s="249"/>
      <c r="P5" s="249"/>
      <c r="Q5" s="249"/>
      <c r="R5" s="249"/>
      <c r="S5" s="249"/>
      <c r="T5" s="249"/>
      <c r="U5" s="249"/>
    </row>
    <row r="6" spans="1:21" ht="67.5" customHeight="1" x14ac:dyDescent="0.25">
      <c r="A6" s="43" t="s">
        <v>69</v>
      </c>
      <c r="B6" s="224" t="s">
        <v>268</v>
      </c>
      <c r="C6" s="224"/>
      <c r="D6" s="224"/>
      <c r="E6" s="224"/>
      <c r="F6" s="224"/>
      <c r="G6" s="224"/>
      <c r="H6" s="224"/>
      <c r="I6" s="224"/>
      <c r="J6" s="224"/>
      <c r="K6" s="224"/>
      <c r="L6" s="224"/>
      <c r="M6" s="224"/>
      <c r="N6" s="224"/>
      <c r="O6" s="224"/>
      <c r="P6" s="224"/>
      <c r="Q6" s="224"/>
      <c r="R6" s="224"/>
      <c r="S6" s="224"/>
      <c r="T6" s="224"/>
      <c r="U6" s="224"/>
    </row>
    <row r="7" spans="1:21" ht="85.5" customHeight="1" thickBot="1" x14ac:dyDescent="0.3">
      <c r="A7" s="44" t="s">
        <v>119</v>
      </c>
      <c r="B7" s="247" t="s">
        <v>269</v>
      </c>
      <c r="C7" s="247"/>
      <c r="D7" s="247"/>
      <c r="E7" s="247"/>
      <c r="F7" s="247"/>
      <c r="G7" s="247"/>
      <c r="H7" s="247"/>
      <c r="I7" s="247"/>
      <c r="J7" s="247"/>
      <c r="K7" s="247"/>
      <c r="L7" s="247"/>
      <c r="M7" s="247"/>
      <c r="N7" s="247"/>
      <c r="O7" s="247"/>
      <c r="P7" s="247"/>
      <c r="Q7" s="247"/>
      <c r="R7" s="247"/>
      <c r="S7" s="247"/>
      <c r="T7" s="247"/>
      <c r="U7" s="247"/>
    </row>
    <row r="8" spans="1:21" ht="14.25" customHeight="1" thickTop="1" x14ac:dyDescent="0.25">
      <c r="A8" s="252" t="s">
        <v>17</v>
      </c>
      <c r="B8" s="253"/>
      <c r="C8" s="258" t="s">
        <v>0</v>
      </c>
      <c r="D8" s="258"/>
      <c r="E8" s="258"/>
      <c r="F8" s="258"/>
      <c r="G8" s="256" t="s">
        <v>20</v>
      </c>
      <c r="H8" s="257"/>
      <c r="I8" s="222" t="s">
        <v>1</v>
      </c>
      <c r="J8" s="222" t="s">
        <v>2</v>
      </c>
      <c r="K8" s="222" t="s">
        <v>3</v>
      </c>
      <c r="L8" s="222" t="s">
        <v>4</v>
      </c>
      <c r="M8" s="222" t="s">
        <v>5</v>
      </c>
      <c r="N8" s="222" t="s">
        <v>6</v>
      </c>
      <c r="O8" s="222" t="s">
        <v>7</v>
      </c>
      <c r="P8" s="222" t="s">
        <v>8</v>
      </c>
      <c r="Q8" s="222" t="s">
        <v>9</v>
      </c>
      <c r="R8" s="222" t="s">
        <v>10</v>
      </c>
      <c r="S8" s="222" t="s">
        <v>11</v>
      </c>
      <c r="T8" s="222" t="s">
        <v>12</v>
      </c>
      <c r="U8" s="250" t="s">
        <v>22</v>
      </c>
    </row>
    <row r="9" spans="1:21" ht="56.25" customHeight="1" thickBot="1" x14ac:dyDescent="0.3">
      <c r="A9" s="254"/>
      <c r="B9" s="255"/>
      <c r="C9" s="45" t="s">
        <v>13</v>
      </c>
      <c r="D9" s="46" t="s">
        <v>14</v>
      </c>
      <c r="E9" s="47" t="s">
        <v>15</v>
      </c>
      <c r="F9" s="48" t="s">
        <v>16</v>
      </c>
      <c r="G9" s="49" t="s">
        <v>18</v>
      </c>
      <c r="H9" s="50" t="s">
        <v>19</v>
      </c>
      <c r="I9" s="223"/>
      <c r="J9" s="223"/>
      <c r="K9" s="223"/>
      <c r="L9" s="223"/>
      <c r="M9" s="223"/>
      <c r="N9" s="223"/>
      <c r="O9" s="223"/>
      <c r="P9" s="223"/>
      <c r="Q9" s="223"/>
      <c r="R9" s="223"/>
      <c r="S9" s="223"/>
      <c r="T9" s="223"/>
      <c r="U9" s="251"/>
    </row>
    <row r="10" spans="1:21" ht="14.25" customHeight="1" thickTop="1" thickBot="1" x14ac:dyDescent="0.3">
      <c r="A10" s="259" t="s">
        <v>141</v>
      </c>
      <c r="B10" s="259"/>
      <c r="C10" s="259"/>
      <c r="D10" s="259"/>
      <c r="E10" s="259"/>
      <c r="F10" s="259"/>
      <c r="G10" s="259"/>
      <c r="H10" s="259"/>
      <c r="I10" s="259"/>
      <c r="J10" s="259"/>
      <c r="K10" s="259"/>
      <c r="L10" s="259"/>
      <c r="M10" s="259"/>
      <c r="N10" s="259"/>
      <c r="O10" s="259"/>
      <c r="P10" s="259"/>
      <c r="Q10" s="259"/>
      <c r="R10" s="259"/>
      <c r="S10" s="259"/>
      <c r="T10" s="259"/>
      <c r="U10" s="259"/>
    </row>
    <row r="11" spans="1:21" ht="16.5" customHeight="1" thickTop="1" x14ac:dyDescent="0.25">
      <c r="A11" s="229" t="s">
        <v>123</v>
      </c>
      <c r="B11" s="230"/>
      <c r="C11" s="230"/>
      <c r="D11" s="230"/>
      <c r="E11" s="230"/>
      <c r="F11" s="230"/>
      <c r="G11" s="230"/>
      <c r="H11" s="230"/>
      <c r="I11" s="230"/>
      <c r="J11" s="230"/>
      <c r="K11" s="230"/>
      <c r="L11" s="230"/>
      <c r="M11" s="230"/>
      <c r="N11" s="230"/>
      <c r="O11" s="230"/>
      <c r="P11" s="230"/>
      <c r="Q11" s="230"/>
      <c r="R11" s="230"/>
      <c r="S11" s="230"/>
      <c r="T11" s="230"/>
      <c r="U11" s="230"/>
    </row>
    <row r="12" spans="1:21" x14ac:dyDescent="0.25">
      <c r="A12" s="231" t="s">
        <v>306</v>
      </c>
      <c r="B12" s="232"/>
      <c r="C12" s="51"/>
      <c r="D12" s="51"/>
      <c r="E12" s="52" t="s">
        <v>125</v>
      </c>
      <c r="F12" s="51"/>
      <c r="G12" s="53" t="s">
        <v>80</v>
      </c>
      <c r="H12" s="55" t="s">
        <v>348</v>
      </c>
      <c r="I12" s="54"/>
      <c r="J12" s="54"/>
      <c r="K12" s="54"/>
      <c r="L12" s="54"/>
      <c r="M12" s="54"/>
      <c r="N12" s="54"/>
      <c r="O12" s="54" t="s">
        <v>104</v>
      </c>
      <c r="P12" s="54" t="s">
        <v>104</v>
      </c>
      <c r="Q12" s="54" t="s">
        <v>104</v>
      </c>
      <c r="R12" s="54" t="s">
        <v>104</v>
      </c>
      <c r="S12" s="54"/>
      <c r="T12" s="54"/>
      <c r="U12" s="56" t="s">
        <v>332</v>
      </c>
    </row>
    <row r="13" spans="1:21" ht="14.25" customHeight="1" x14ac:dyDescent="0.25">
      <c r="A13" s="231" t="s">
        <v>307</v>
      </c>
      <c r="B13" s="232"/>
      <c r="C13" s="51"/>
      <c r="D13" s="51"/>
      <c r="E13" s="52" t="s">
        <v>125</v>
      </c>
      <c r="F13" s="51"/>
      <c r="G13" s="53" t="s">
        <v>80</v>
      </c>
      <c r="H13" s="55" t="s">
        <v>348</v>
      </c>
      <c r="I13" s="54"/>
      <c r="J13" s="54"/>
      <c r="K13" s="54"/>
      <c r="L13" s="54"/>
      <c r="M13" s="54"/>
      <c r="N13" s="54"/>
      <c r="O13" s="54" t="s">
        <v>104</v>
      </c>
      <c r="P13" s="54" t="s">
        <v>104</v>
      </c>
      <c r="Q13" s="54" t="s">
        <v>104</v>
      </c>
      <c r="R13" s="54" t="s">
        <v>104</v>
      </c>
      <c r="S13" s="54"/>
      <c r="T13" s="54"/>
      <c r="U13" s="56" t="s">
        <v>332</v>
      </c>
    </row>
    <row r="14" spans="1:21" ht="14.25" customHeight="1" x14ac:dyDescent="0.25">
      <c r="A14" s="231" t="s">
        <v>308</v>
      </c>
      <c r="B14" s="232"/>
      <c r="C14" s="51"/>
      <c r="D14" s="51"/>
      <c r="E14" s="52" t="s">
        <v>125</v>
      </c>
      <c r="F14" s="51"/>
      <c r="G14" s="53" t="s">
        <v>80</v>
      </c>
      <c r="H14" s="55" t="s">
        <v>348</v>
      </c>
      <c r="I14" s="54"/>
      <c r="J14" s="54"/>
      <c r="K14" s="54"/>
      <c r="L14" s="54"/>
      <c r="M14" s="54"/>
      <c r="N14" s="54"/>
      <c r="O14" s="54" t="s">
        <v>104</v>
      </c>
      <c r="P14" s="54" t="s">
        <v>104</v>
      </c>
      <c r="Q14" s="54" t="s">
        <v>104</v>
      </c>
      <c r="R14" s="54" t="s">
        <v>104</v>
      </c>
      <c r="S14" s="54"/>
      <c r="T14" s="54"/>
      <c r="U14" s="56" t="s">
        <v>332</v>
      </c>
    </row>
    <row r="15" spans="1:21" x14ac:dyDescent="0.25">
      <c r="A15" s="231" t="s">
        <v>309</v>
      </c>
      <c r="B15" s="232"/>
      <c r="C15" s="51"/>
      <c r="D15" s="51"/>
      <c r="E15" s="52" t="s">
        <v>125</v>
      </c>
      <c r="F15" s="51"/>
      <c r="G15" s="53" t="s">
        <v>80</v>
      </c>
      <c r="H15" s="55" t="s">
        <v>348</v>
      </c>
      <c r="I15" s="54"/>
      <c r="J15" s="54"/>
      <c r="K15" s="54"/>
      <c r="L15" s="54"/>
      <c r="M15" s="54"/>
      <c r="N15" s="54"/>
      <c r="O15" s="54" t="s">
        <v>104</v>
      </c>
      <c r="P15" s="54" t="s">
        <v>104</v>
      </c>
      <c r="Q15" s="54" t="s">
        <v>104</v>
      </c>
      <c r="R15" s="54" t="s">
        <v>104</v>
      </c>
      <c r="S15" s="54"/>
      <c r="T15" s="54"/>
      <c r="U15" s="56" t="s">
        <v>332</v>
      </c>
    </row>
    <row r="16" spans="1:21" ht="14.25" customHeight="1" x14ac:dyDescent="0.25">
      <c r="A16" s="231" t="s">
        <v>310</v>
      </c>
      <c r="B16" s="232"/>
      <c r="C16" s="51"/>
      <c r="D16" s="51"/>
      <c r="E16" s="52" t="s">
        <v>125</v>
      </c>
      <c r="F16" s="51"/>
      <c r="G16" s="53" t="s">
        <v>80</v>
      </c>
      <c r="H16" s="55" t="s">
        <v>348</v>
      </c>
      <c r="I16" s="54"/>
      <c r="J16" s="54"/>
      <c r="K16" s="54"/>
      <c r="L16" s="54"/>
      <c r="M16" s="54"/>
      <c r="N16" s="54"/>
      <c r="O16" s="54" t="s">
        <v>104</v>
      </c>
      <c r="P16" s="54" t="s">
        <v>104</v>
      </c>
      <c r="Q16" s="54" t="s">
        <v>104</v>
      </c>
      <c r="R16" s="54" t="s">
        <v>104</v>
      </c>
      <c r="S16" s="54"/>
      <c r="T16" s="54"/>
      <c r="U16" s="56" t="s">
        <v>332</v>
      </c>
    </row>
    <row r="17" spans="1:21" x14ac:dyDescent="0.25">
      <c r="A17" s="231" t="s">
        <v>311</v>
      </c>
      <c r="B17" s="232"/>
      <c r="C17" s="51"/>
      <c r="D17" s="51"/>
      <c r="E17" s="52" t="s">
        <v>125</v>
      </c>
      <c r="F17" s="51"/>
      <c r="G17" s="53" t="s">
        <v>80</v>
      </c>
      <c r="H17" s="55" t="s">
        <v>348</v>
      </c>
      <c r="I17" s="54"/>
      <c r="J17" s="54"/>
      <c r="K17" s="54"/>
      <c r="L17" s="54"/>
      <c r="M17" s="54"/>
      <c r="N17" s="54"/>
      <c r="O17" s="54" t="s">
        <v>104</v>
      </c>
      <c r="P17" s="54" t="s">
        <v>104</v>
      </c>
      <c r="Q17" s="54" t="s">
        <v>104</v>
      </c>
      <c r="R17" s="54" t="s">
        <v>104</v>
      </c>
      <c r="S17" s="54"/>
      <c r="T17" s="54"/>
      <c r="U17" s="56" t="s">
        <v>332</v>
      </c>
    </row>
    <row r="18" spans="1:21" ht="14.25" customHeight="1" x14ac:dyDescent="0.25">
      <c r="A18" s="231" t="s">
        <v>312</v>
      </c>
      <c r="B18" s="232"/>
      <c r="C18" s="51"/>
      <c r="D18" s="51"/>
      <c r="E18" s="52" t="s">
        <v>125</v>
      </c>
      <c r="F18" s="51"/>
      <c r="G18" s="53" t="s">
        <v>80</v>
      </c>
      <c r="H18" s="55" t="s">
        <v>348</v>
      </c>
      <c r="I18" s="54"/>
      <c r="J18" s="54"/>
      <c r="K18" s="54"/>
      <c r="L18" s="54"/>
      <c r="M18" s="54"/>
      <c r="N18" s="54"/>
      <c r="O18" s="54" t="s">
        <v>104</v>
      </c>
      <c r="P18" s="54" t="s">
        <v>104</v>
      </c>
      <c r="Q18" s="54" t="s">
        <v>104</v>
      </c>
      <c r="R18" s="54" t="s">
        <v>104</v>
      </c>
      <c r="S18" s="54"/>
      <c r="T18" s="54"/>
      <c r="U18" s="56" t="s">
        <v>332</v>
      </c>
    </row>
    <row r="19" spans="1:21" ht="14.25" customHeight="1" x14ac:dyDescent="0.25">
      <c r="A19" s="231" t="s">
        <v>301</v>
      </c>
      <c r="B19" s="232"/>
      <c r="C19" s="51"/>
      <c r="D19" s="51"/>
      <c r="E19" s="52" t="s">
        <v>125</v>
      </c>
      <c r="F19" s="51"/>
      <c r="G19" s="53" t="s">
        <v>81</v>
      </c>
      <c r="H19" s="55" t="s">
        <v>347</v>
      </c>
      <c r="I19" s="54"/>
      <c r="J19" s="54"/>
      <c r="K19" s="54" t="s">
        <v>104</v>
      </c>
      <c r="L19" s="54" t="s">
        <v>104</v>
      </c>
      <c r="M19" s="54" t="s">
        <v>104</v>
      </c>
      <c r="N19" s="54" t="s">
        <v>104</v>
      </c>
      <c r="O19" s="54" t="s">
        <v>104</v>
      </c>
      <c r="P19" s="54" t="s">
        <v>104</v>
      </c>
      <c r="Q19" s="54" t="s">
        <v>104</v>
      </c>
      <c r="R19" s="54" t="s">
        <v>104</v>
      </c>
      <c r="S19" s="54" t="s">
        <v>104</v>
      </c>
      <c r="T19" s="54" t="s">
        <v>104</v>
      </c>
      <c r="U19" s="56" t="s">
        <v>302</v>
      </c>
    </row>
    <row r="20" spans="1:21" ht="14.25" customHeight="1" x14ac:dyDescent="0.25">
      <c r="A20" s="231" t="s">
        <v>235</v>
      </c>
      <c r="B20" s="232"/>
      <c r="C20" s="51"/>
      <c r="D20" s="51"/>
      <c r="E20" s="52" t="s">
        <v>125</v>
      </c>
      <c r="F20" s="51"/>
      <c r="G20" s="53" t="s">
        <v>83</v>
      </c>
      <c r="H20" s="55"/>
      <c r="I20" s="54"/>
      <c r="J20" s="54"/>
      <c r="K20" s="54"/>
      <c r="L20" s="54" t="s">
        <v>104</v>
      </c>
      <c r="M20" s="54" t="s">
        <v>104</v>
      </c>
      <c r="N20" s="54"/>
      <c r="O20" s="54"/>
      <c r="P20" s="54"/>
      <c r="Q20" s="54"/>
      <c r="R20" s="54"/>
      <c r="S20" s="54"/>
      <c r="T20" s="54"/>
      <c r="U20" s="56" t="s">
        <v>303</v>
      </c>
    </row>
    <row r="21" spans="1:21" ht="14.25" customHeight="1" x14ac:dyDescent="0.25">
      <c r="A21" s="231" t="s">
        <v>242</v>
      </c>
      <c r="B21" s="232"/>
      <c r="C21" s="51"/>
      <c r="D21" s="51"/>
      <c r="E21" s="52" t="s">
        <v>125</v>
      </c>
      <c r="F21" s="51"/>
      <c r="G21" s="53" t="s">
        <v>80</v>
      </c>
      <c r="H21" s="55"/>
      <c r="I21" s="54"/>
      <c r="J21" s="54"/>
      <c r="K21" s="54"/>
      <c r="L21" s="54" t="s">
        <v>104</v>
      </c>
      <c r="M21" s="54" t="s">
        <v>104</v>
      </c>
      <c r="N21" s="54" t="s">
        <v>104</v>
      </c>
      <c r="O21" s="54"/>
      <c r="P21" s="54"/>
      <c r="Q21" s="54"/>
      <c r="R21" s="54"/>
      <c r="S21" s="54"/>
      <c r="T21" s="54"/>
      <c r="U21" s="56" t="s">
        <v>304</v>
      </c>
    </row>
    <row r="22" spans="1:21" ht="14.25" customHeight="1" x14ac:dyDescent="0.25">
      <c r="A22" s="233" t="s">
        <v>130</v>
      </c>
      <c r="B22" s="234"/>
      <c r="C22" s="234"/>
      <c r="D22" s="234"/>
      <c r="E22" s="234"/>
      <c r="F22" s="234"/>
      <c r="G22" s="234"/>
      <c r="H22" s="234"/>
      <c r="I22" s="234"/>
      <c r="J22" s="234"/>
      <c r="K22" s="234"/>
      <c r="L22" s="234"/>
      <c r="M22" s="234"/>
      <c r="N22" s="234"/>
      <c r="O22" s="234"/>
      <c r="P22" s="234"/>
      <c r="Q22" s="234"/>
      <c r="R22" s="234"/>
      <c r="S22" s="234"/>
      <c r="T22" s="234"/>
      <c r="U22" s="235"/>
    </row>
    <row r="23" spans="1:21" ht="15.75" thickBot="1" x14ac:dyDescent="0.3">
      <c r="A23" s="231"/>
      <c r="B23" s="232"/>
      <c r="C23" s="51"/>
      <c r="D23" s="51"/>
      <c r="E23" s="52" t="s">
        <v>125</v>
      </c>
      <c r="F23" s="51"/>
      <c r="G23" s="53"/>
      <c r="H23" s="57"/>
      <c r="I23" s="54"/>
      <c r="J23" s="54"/>
      <c r="K23" s="54"/>
      <c r="L23" s="54"/>
      <c r="M23" s="54"/>
      <c r="N23" s="54"/>
      <c r="O23" s="54"/>
      <c r="P23" s="54"/>
      <c r="Q23" s="54"/>
      <c r="R23" s="54"/>
      <c r="S23" s="54"/>
      <c r="T23" s="54"/>
      <c r="U23" s="56"/>
    </row>
    <row r="24" spans="1:21" ht="14.25" customHeight="1" thickTop="1" x14ac:dyDescent="0.25">
      <c r="A24" s="264" t="s">
        <v>23</v>
      </c>
      <c r="B24" s="265"/>
      <c r="C24" s="265"/>
      <c r="D24" s="265"/>
      <c r="E24" s="265"/>
      <c r="F24" s="265"/>
      <c r="G24" s="265"/>
      <c r="H24" s="265"/>
      <c r="I24" s="265"/>
      <c r="J24" s="265"/>
      <c r="K24" s="265"/>
      <c r="L24" s="265"/>
      <c r="M24" s="265"/>
      <c r="N24" s="265"/>
      <c r="O24" s="265"/>
      <c r="P24" s="265"/>
      <c r="Q24" s="265"/>
      <c r="R24" s="265"/>
      <c r="S24" s="265"/>
      <c r="T24" s="265"/>
      <c r="U24" s="266"/>
    </row>
    <row r="25" spans="1:21" ht="15" customHeight="1" x14ac:dyDescent="0.25">
      <c r="A25" s="227" t="s">
        <v>197</v>
      </c>
      <c r="B25" s="228"/>
      <c r="C25" s="51" t="s">
        <v>125</v>
      </c>
      <c r="D25" s="51"/>
      <c r="E25" s="52"/>
      <c r="F25" s="51"/>
      <c r="G25" s="53" t="s">
        <v>81</v>
      </c>
      <c r="H25" s="57" t="s">
        <v>77</v>
      </c>
      <c r="I25" s="54"/>
      <c r="J25" s="54"/>
      <c r="K25" s="54"/>
      <c r="L25" s="51"/>
      <c r="M25" s="51"/>
      <c r="N25" s="51"/>
      <c r="O25" s="51"/>
      <c r="P25" s="51"/>
      <c r="Q25" s="51"/>
      <c r="R25" s="51"/>
      <c r="S25" s="51" t="s">
        <v>104</v>
      </c>
      <c r="T25" s="51" t="s">
        <v>104</v>
      </c>
      <c r="U25" s="56" t="s">
        <v>305</v>
      </c>
    </row>
    <row r="26" spans="1:21" x14ac:dyDescent="0.25">
      <c r="A26" s="227" t="s">
        <v>198</v>
      </c>
      <c r="B26" s="228"/>
      <c r="C26" s="51" t="s">
        <v>125</v>
      </c>
      <c r="D26" s="51"/>
      <c r="E26" s="52"/>
      <c r="F26" s="51"/>
      <c r="G26" s="53" t="s">
        <v>82</v>
      </c>
      <c r="H26" s="57" t="s">
        <v>77</v>
      </c>
      <c r="I26" s="54"/>
      <c r="J26" s="54"/>
      <c r="K26" s="54"/>
      <c r="L26" s="51"/>
      <c r="M26" s="51"/>
      <c r="N26" s="51"/>
      <c r="O26" s="51"/>
      <c r="P26" s="51"/>
      <c r="Q26" s="51"/>
      <c r="R26" s="51" t="s">
        <v>104</v>
      </c>
      <c r="S26" s="51" t="s">
        <v>104</v>
      </c>
      <c r="T26" s="51"/>
      <c r="U26" s="56" t="s">
        <v>305</v>
      </c>
    </row>
    <row r="27" spans="1:21" x14ac:dyDescent="0.25">
      <c r="A27" s="227" t="s">
        <v>200</v>
      </c>
      <c r="B27" s="228"/>
      <c r="C27" s="51"/>
      <c r="D27" s="51" t="s">
        <v>125</v>
      </c>
      <c r="E27" s="52"/>
      <c r="F27" s="51"/>
      <c r="G27" s="53" t="s">
        <v>82</v>
      </c>
      <c r="H27" s="57" t="s">
        <v>77</v>
      </c>
      <c r="I27" s="54"/>
      <c r="J27" s="54"/>
      <c r="K27" s="54"/>
      <c r="L27" s="51"/>
      <c r="M27" s="51"/>
      <c r="N27" s="51"/>
      <c r="O27" s="51"/>
      <c r="P27" s="51"/>
      <c r="Q27" s="51"/>
      <c r="R27" s="51"/>
      <c r="S27" s="51" t="s">
        <v>104</v>
      </c>
      <c r="T27" s="51" t="s">
        <v>104</v>
      </c>
      <c r="U27" s="56" t="s">
        <v>305</v>
      </c>
    </row>
    <row r="28" spans="1:21" ht="15" customHeight="1" x14ac:dyDescent="0.25">
      <c r="A28" s="227" t="s">
        <v>203</v>
      </c>
      <c r="B28" s="228"/>
      <c r="C28" s="51"/>
      <c r="D28" s="51"/>
      <c r="E28" s="52" t="s">
        <v>125</v>
      </c>
      <c r="F28" s="51"/>
      <c r="G28" s="53" t="s">
        <v>82</v>
      </c>
      <c r="H28" s="57" t="s">
        <v>77</v>
      </c>
      <c r="I28" s="54"/>
      <c r="J28" s="54"/>
      <c r="K28" s="54"/>
      <c r="L28" s="51"/>
      <c r="M28" s="51"/>
      <c r="N28" s="51"/>
      <c r="O28" s="51"/>
      <c r="P28" s="51"/>
      <c r="Q28" s="51"/>
      <c r="R28" s="51" t="s">
        <v>104</v>
      </c>
      <c r="S28" s="51" t="s">
        <v>104</v>
      </c>
      <c r="T28" s="51"/>
      <c r="U28" s="56" t="s">
        <v>305</v>
      </c>
    </row>
    <row r="29" spans="1:21" ht="15" customHeight="1" x14ac:dyDescent="0.25">
      <c r="A29" s="227" t="s">
        <v>206</v>
      </c>
      <c r="B29" s="228"/>
      <c r="C29" s="51"/>
      <c r="D29" s="51"/>
      <c r="E29" s="52" t="s">
        <v>125</v>
      </c>
      <c r="F29" s="51"/>
      <c r="G29" s="53" t="s">
        <v>83</v>
      </c>
      <c r="H29" s="57" t="s">
        <v>77</v>
      </c>
      <c r="I29" s="54"/>
      <c r="J29" s="54"/>
      <c r="K29" s="54"/>
      <c r="L29" s="51"/>
      <c r="M29" s="51"/>
      <c r="N29" s="51"/>
      <c r="O29" s="51"/>
      <c r="P29" s="51"/>
      <c r="Q29" s="51"/>
      <c r="R29" s="51" t="s">
        <v>104</v>
      </c>
      <c r="S29" s="51" t="s">
        <v>104</v>
      </c>
      <c r="T29" s="51"/>
      <c r="U29" s="56" t="s">
        <v>305</v>
      </c>
    </row>
    <row r="30" spans="1:21" x14ac:dyDescent="0.25">
      <c r="A30" s="231" t="s">
        <v>207</v>
      </c>
      <c r="B30" s="232"/>
      <c r="C30" s="51"/>
      <c r="D30" s="51"/>
      <c r="E30" s="52" t="s">
        <v>125</v>
      </c>
      <c r="F30" s="51"/>
      <c r="G30" s="53" t="s">
        <v>82</v>
      </c>
      <c r="H30" s="57" t="s">
        <v>77</v>
      </c>
      <c r="I30" s="54"/>
      <c r="J30" s="54"/>
      <c r="K30" s="54"/>
      <c r="L30" s="51"/>
      <c r="M30" s="51"/>
      <c r="N30" s="51"/>
      <c r="O30" s="51"/>
      <c r="P30" s="51"/>
      <c r="Q30" s="51"/>
      <c r="R30" s="51"/>
      <c r="S30" s="51" t="s">
        <v>104</v>
      </c>
      <c r="T30" s="51" t="s">
        <v>104</v>
      </c>
      <c r="U30" s="56" t="s">
        <v>305</v>
      </c>
    </row>
    <row r="31" spans="1:21" ht="15" customHeight="1" x14ac:dyDescent="0.25">
      <c r="A31" s="231" t="s">
        <v>210</v>
      </c>
      <c r="B31" s="232"/>
      <c r="C31" s="51"/>
      <c r="D31" s="51"/>
      <c r="E31" s="52" t="s">
        <v>125</v>
      </c>
      <c r="F31" s="51"/>
      <c r="G31" s="53" t="s">
        <v>79</v>
      </c>
      <c r="H31" s="57" t="s">
        <v>77</v>
      </c>
      <c r="I31" s="54"/>
      <c r="J31" s="54"/>
      <c r="K31" s="54"/>
      <c r="L31" s="51"/>
      <c r="M31" s="51"/>
      <c r="N31" s="51"/>
      <c r="O31" s="51"/>
      <c r="P31" s="51"/>
      <c r="Q31" s="51"/>
      <c r="R31" s="51"/>
      <c r="S31" s="51" t="s">
        <v>104</v>
      </c>
      <c r="T31" s="51" t="s">
        <v>104</v>
      </c>
      <c r="U31" s="56" t="s">
        <v>305</v>
      </c>
    </row>
    <row r="32" spans="1:21" ht="14.25" customHeight="1" x14ac:dyDescent="0.25">
      <c r="A32" s="233" t="s">
        <v>130</v>
      </c>
      <c r="B32" s="234"/>
      <c r="C32" s="234"/>
      <c r="D32" s="234"/>
      <c r="E32" s="234"/>
      <c r="F32" s="234"/>
      <c r="G32" s="234"/>
      <c r="H32" s="234"/>
      <c r="I32" s="234"/>
      <c r="J32" s="234"/>
      <c r="K32" s="234"/>
      <c r="L32" s="234"/>
      <c r="M32" s="234"/>
      <c r="N32" s="234"/>
      <c r="O32" s="234"/>
      <c r="P32" s="234"/>
      <c r="Q32" s="234"/>
      <c r="R32" s="234"/>
      <c r="S32" s="234"/>
      <c r="T32" s="234"/>
      <c r="U32" s="235"/>
    </row>
    <row r="33" spans="1:21" ht="15" customHeight="1" thickBot="1" x14ac:dyDescent="0.3">
      <c r="A33" s="225"/>
      <c r="B33" s="226"/>
      <c r="C33" s="51"/>
      <c r="D33" s="51"/>
      <c r="E33" s="52"/>
      <c r="F33" s="51"/>
      <c r="G33" s="53"/>
      <c r="H33" s="57"/>
      <c r="I33" s="54"/>
      <c r="J33" s="54"/>
      <c r="K33" s="54"/>
      <c r="L33" s="54"/>
      <c r="M33" s="54"/>
      <c r="N33" s="54"/>
      <c r="O33" s="54"/>
      <c r="P33" s="54"/>
      <c r="Q33" s="54"/>
      <c r="R33" s="54"/>
      <c r="S33" s="54"/>
      <c r="T33" s="54"/>
      <c r="U33" s="56"/>
    </row>
    <row r="34" spans="1:21" ht="15" customHeight="1" thickTop="1" x14ac:dyDescent="0.25">
      <c r="A34" s="264" t="s">
        <v>21</v>
      </c>
      <c r="B34" s="265"/>
      <c r="C34" s="265"/>
      <c r="D34" s="265"/>
      <c r="E34" s="265"/>
      <c r="F34" s="265"/>
      <c r="G34" s="265"/>
      <c r="H34" s="265"/>
      <c r="I34" s="265"/>
      <c r="J34" s="265"/>
      <c r="K34" s="265"/>
      <c r="L34" s="265"/>
      <c r="M34" s="265"/>
      <c r="N34" s="265"/>
      <c r="O34" s="265"/>
      <c r="P34" s="265"/>
      <c r="Q34" s="265"/>
      <c r="R34" s="265"/>
      <c r="S34" s="265"/>
      <c r="T34" s="265"/>
      <c r="U34" s="266"/>
    </row>
    <row r="35" spans="1:21" ht="15" customHeight="1" x14ac:dyDescent="0.25">
      <c r="A35" s="225" t="s">
        <v>150</v>
      </c>
      <c r="B35" s="226"/>
      <c r="C35" s="51" t="s">
        <v>125</v>
      </c>
      <c r="D35" s="51"/>
      <c r="E35" s="52"/>
      <c r="F35" s="51"/>
      <c r="G35" s="53" t="s">
        <v>77</v>
      </c>
      <c r="H35" s="57" t="s">
        <v>77</v>
      </c>
      <c r="I35" s="54"/>
      <c r="J35" s="54"/>
      <c r="K35" s="54"/>
      <c r="L35" s="54"/>
      <c r="M35" s="54"/>
      <c r="N35" s="54"/>
      <c r="O35" s="54"/>
      <c r="P35" s="54"/>
      <c r="Q35" s="54"/>
      <c r="R35" s="51" t="s">
        <v>104</v>
      </c>
      <c r="S35" s="51" t="s">
        <v>104</v>
      </c>
      <c r="T35" s="54" t="s">
        <v>104</v>
      </c>
      <c r="U35" s="56" t="s">
        <v>305</v>
      </c>
    </row>
    <row r="36" spans="1:21" ht="15" customHeight="1" x14ac:dyDescent="0.25">
      <c r="A36" s="225" t="s">
        <v>196</v>
      </c>
      <c r="B36" s="226"/>
      <c r="C36" s="51" t="s">
        <v>125</v>
      </c>
      <c r="D36" s="51"/>
      <c r="E36" s="52"/>
      <c r="F36" s="51"/>
      <c r="G36" s="53" t="s">
        <v>77</v>
      </c>
      <c r="H36" s="57" t="s">
        <v>77</v>
      </c>
      <c r="I36" s="54"/>
      <c r="J36" s="54"/>
      <c r="K36" s="54"/>
      <c r="L36" s="54"/>
      <c r="M36" s="54"/>
      <c r="N36" s="54"/>
      <c r="O36" s="54"/>
      <c r="P36" s="54"/>
      <c r="Q36" s="54"/>
      <c r="R36" s="51" t="s">
        <v>104</v>
      </c>
      <c r="S36" s="51" t="s">
        <v>104</v>
      </c>
      <c r="T36" s="54" t="s">
        <v>104</v>
      </c>
      <c r="U36" s="56" t="s">
        <v>305</v>
      </c>
    </row>
    <row r="37" spans="1:21" ht="15" customHeight="1" x14ac:dyDescent="0.25">
      <c r="A37" s="225" t="s">
        <v>149</v>
      </c>
      <c r="B37" s="226"/>
      <c r="C37" s="51" t="s">
        <v>125</v>
      </c>
      <c r="D37" s="51"/>
      <c r="E37" s="52"/>
      <c r="F37" s="51"/>
      <c r="G37" s="53" t="s">
        <v>77</v>
      </c>
      <c r="H37" s="57" t="s">
        <v>77</v>
      </c>
      <c r="I37" s="54"/>
      <c r="J37" s="54"/>
      <c r="K37" s="54"/>
      <c r="L37" s="54"/>
      <c r="M37" s="54"/>
      <c r="N37" s="54"/>
      <c r="O37" s="54"/>
      <c r="P37" s="54"/>
      <c r="Q37" s="54"/>
      <c r="R37" s="51" t="s">
        <v>104</v>
      </c>
      <c r="S37" s="51" t="s">
        <v>104</v>
      </c>
      <c r="T37" s="54" t="s">
        <v>104</v>
      </c>
      <c r="U37" s="56" t="s">
        <v>305</v>
      </c>
    </row>
    <row r="38" spans="1:21" ht="14.25" customHeight="1" x14ac:dyDescent="0.25">
      <c r="A38" s="225" t="s">
        <v>199</v>
      </c>
      <c r="B38" s="226"/>
      <c r="C38" s="51"/>
      <c r="D38" s="51" t="s">
        <v>125</v>
      </c>
      <c r="E38" s="52"/>
      <c r="F38" s="51"/>
      <c r="G38" s="53" t="s">
        <v>77</v>
      </c>
      <c r="H38" s="57" t="s">
        <v>25</v>
      </c>
      <c r="I38" s="54"/>
      <c r="J38" s="54"/>
      <c r="K38" s="54"/>
      <c r="L38" s="51"/>
      <c r="M38" s="51"/>
      <c r="N38" s="51"/>
      <c r="O38" s="51"/>
      <c r="P38" s="51"/>
      <c r="Q38" s="51"/>
      <c r="R38" s="51" t="s">
        <v>104</v>
      </c>
      <c r="S38" s="51" t="s">
        <v>104</v>
      </c>
      <c r="T38" s="54" t="s">
        <v>104</v>
      </c>
      <c r="U38" s="56" t="s">
        <v>305</v>
      </c>
    </row>
    <row r="39" spans="1:21" ht="15" customHeight="1" x14ac:dyDescent="0.25">
      <c r="A39" s="225" t="s">
        <v>201</v>
      </c>
      <c r="B39" s="226"/>
      <c r="C39" s="51"/>
      <c r="D39" s="51" t="s">
        <v>125</v>
      </c>
      <c r="E39" s="52"/>
      <c r="F39" s="51"/>
      <c r="G39" s="53" t="s">
        <v>77</v>
      </c>
      <c r="H39" s="57" t="s">
        <v>77</v>
      </c>
      <c r="I39" s="54"/>
      <c r="J39" s="54"/>
      <c r="K39" s="54"/>
      <c r="L39" s="54"/>
      <c r="M39" s="54"/>
      <c r="N39" s="54"/>
      <c r="O39" s="54"/>
      <c r="P39" s="54"/>
      <c r="Q39" s="54"/>
      <c r="R39" s="51" t="s">
        <v>104</v>
      </c>
      <c r="S39" s="51" t="s">
        <v>104</v>
      </c>
      <c r="T39" s="54" t="s">
        <v>104</v>
      </c>
      <c r="U39" s="56" t="s">
        <v>305</v>
      </c>
    </row>
    <row r="40" spans="1:21" ht="15" customHeight="1" x14ac:dyDescent="0.25">
      <c r="A40" s="225" t="s">
        <v>202</v>
      </c>
      <c r="B40" s="226"/>
      <c r="C40" s="51"/>
      <c r="D40" s="51"/>
      <c r="E40" s="52" t="s">
        <v>125</v>
      </c>
      <c r="F40" s="51"/>
      <c r="G40" s="53" t="s">
        <v>77</v>
      </c>
      <c r="H40" s="57" t="s">
        <v>77</v>
      </c>
      <c r="I40" s="54"/>
      <c r="J40" s="54"/>
      <c r="K40" s="54"/>
      <c r="L40" s="54"/>
      <c r="M40" s="54"/>
      <c r="N40" s="54"/>
      <c r="O40" s="54"/>
      <c r="P40" s="54"/>
      <c r="Q40" s="54"/>
      <c r="R40" s="51" t="s">
        <v>104</v>
      </c>
      <c r="S40" s="51" t="s">
        <v>104</v>
      </c>
      <c r="T40" s="54" t="s">
        <v>104</v>
      </c>
      <c r="U40" s="56" t="s">
        <v>305</v>
      </c>
    </row>
    <row r="41" spans="1:21" ht="15" customHeight="1" x14ac:dyDescent="0.25">
      <c r="A41" s="225" t="s">
        <v>151</v>
      </c>
      <c r="B41" s="226"/>
      <c r="C41" s="51"/>
      <c r="D41" s="51"/>
      <c r="E41" s="52" t="s">
        <v>125</v>
      </c>
      <c r="F41" s="51"/>
      <c r="G41" s="53" t="s">
        <v>77</v>
      </c>
      <c r="H41" s="57" t="s">
        <v>77</v>
      </c>
      <c r="I41" s="54"/>
      <c r="J41" s="54"/>
      <c r="K41" s="54"/>
      <c r="L41" s="54"/>
      <c r="M41" s="54"/>
      <c r="N41" s="54"/>
      <c r="O41" s="54"/>
      <c r="P41" s="54"/>
      <c r="Q41" s="54"/>
      <c r="R41" s="51" t="s">
        <v>104</v>
      </c>
      <c r="S41" s="51" t="s">
        <v>104</v>
      </c>
      <c r="T41" s="54" t="s">
        <v>104</v>
      </c>
      <c r="U41" s="56" t="s">
        <v>305</v>
      </c>
    </row>
    <row r="42" spans="1:21" ht="15" customHeight="1" x14ac:dyDescent="0.25">
      <c r="A42" s="225" t="s">
        <v>209</v>
      </c>
      <c r="B42" s="226"/>
      <c r="C42" s="51"/>
      <c r="D42" s="51"/>
      <c r="E42" s="52" t="s">
        <v>125</v>
      </c>
      <c r="F42" s="51"/>
      <c r="G42" s="53" t="s">
        <v>77</v>
      </c>
      <c r="H42" s="57" t="s">
        <v>77</v>
      </c>
      <c r="I42" s="54"/>
      <c r="J42" s="54"/>
      <c r="K42" s="54"/>
      <c r="L42" s="54"/>
      <c r="M42" s="54"/>
      <c r="N42" s="54"/>
      <c r="O42" s="54"/>
      <c r="P42" s="54"/>
      <c r="Q42" s="54"/>
      <c r="R42" s="51" t="s">
        <v>104</v>
      </c>
      <c r="S42" s="51" t="s">
        <v>104</v>
      </c>
      <c r="T42" s="54" t="s">
        <v>104</v>
      </c>
      <c r="U42" s="56" t="s">
        <v>305</v>
      </c>
    </row>
    <row r="43" spans="1:21" ht="15" customHeight="1" x14ac:dyDescent="0.25">
      <c r="A43" s="225" t="s">
        <v>157</v>
      </c>
      <c r="B43" s="226"/>
      <c r="C43" s="51"/>
      <c r="D43" s="51"/>
      <c r="E43" s="52" t="s">
        <v>125</v>
      </c>
      <c r="F43" s="51"/>
      <c r="G43" s="53" t="s">
        <v>77</v>
      </c>
      <c r="H43" s="57" t="s">
        <v>77</v>
      </c>
      <c r="I43" s="54"/>
      <c r="J43" s="54"/>
      <c r="K43" s="54"/>
      <c r="L43" s="54"/>
      <c r="M43" s="54"/>
      <c r="N43" s="54"/>
      <c r="O43" s="54"/>
      <c r="P43" s="54"/>
      <c r="Q43" s="54"/>
      <c r="R43" s="51" t="s">
        <v>104</v>
      </c>
      <c r="S43" s="51" t="s">
        <v>104</v>
      </c>
      <c r="T43" s="54" t="s">
        <v>104</v>
      </c>
      <c r="U43" s="56" t="s">
        <v>305</v>
      </c>
    </row>
    <row r="44" spans="1:21" x14ac:dyDescent="0.25">
      <c r="A44" s="227" t="s">
        <v>236</v>
      </c>
      <c r="B44" s="228"/>
      <c r="C44" s="51"/>
      <c r="D44" s="51"/>
      <c r="E44" s="52"/>
      <c r="F44" s="51" t="s">
        <v>125</v>
      </c>
      <c r="G44" s="53" t="s">
        <v>77</v>
      </c>
      <c r="H44" s="57" t="s">
        <v>77</v>
      </c>
      <c r="I44" s="54"/>
      <c r="J44" s="54"/>
      <c r="K44" s="54"/>
      <c r="L44" s="54"/>
      <c r="M44" s="54"/>
      <c r="N44" s="54"/>
      <c r="O44" s="54"/>
      <c r="P44" s="54"/>
      <c r="Q44" s="54"/>
      <c r="R44" s="51" t="s">
        <v>104</v>
      </c>
      <c r="S44" s="51" t="s">
        <v>104</v>
      </c>
      <c r="T44" s="54" t="s">
        <v>104</v>
      </c>
      <c r="U44" s="56" t="s">
        <v>305</v>
      </c>
    </row>
    <row r="45" spans="1:21" ht="15" customHeight="1" thickBot="1" x14ac:dyDescent="0.3">
      <c r="A45" s="225" t="s">
        <v>275</v>
      </c>
      <c r="B45" s="226"/>
      <c r="C45" s="51"/>
      <c r="D45" s="51"/>
      <c r="E45" s="52"/>
      <c r="F45" s="51" t="s">
        <v>125</v>
      </c>
      <c r="G45" s="53" t="s">
        <v>77</v>
      </c>
      <c r="H45" s="57" t="s">
        <v>77</v>
      </c>
      <c r="I45" s="54"/>
      <c r="J45" s="54"/>
      <c r="K45" s="54"/>
      <c r="L45" s="54"/>
      <c r="M45" s="54"/>
      <c r="N45" s="54"/>
      <c r="O45" s="54"/>
      <c r="P45" s="54"/>
      <c r="Q45" s="54"/>
      <c r="R45" s="51" t="s">
        <v>104</v>
      </c>
      <c r="S45" s="51" t="s">
        <v>104</v>
      </c>
      <c r="T45" s="54" t="s">
        <v>104</v>
      </c>
      <c r="U45" s="56" t="s">
        <v>305</v>
      </c>
    </row>
    <row r="46" spans="1:21" ht="14.25" customHeight="1" thickTop="1" thickBot="1" x14ac:dyDescent="0.3">
      <c r="A46" s="259" t="s">
        <v>142</v>
      </c>
      <c r="B46" s="259"/>
      <c r="C46" s="259"/>
      <c r="D46" s="259"/>
      <c r="E46" s="259"/>
      <c r="F46" s="259"/>
      <c r="G46" s="259"/>
      <c r="H46" s="259"/>
      <c r="I46" s="259"/>
      <c r="J46" s="259"/>
      <c r="K46" s="259"/>
      <c r="L46" s="259"/>
      <c r="M46" s="259"/>
      <c r="N46" s="259"/>
      <c r="O46" s="259"/>
      <c r="P46" s="259"/>
      <c r="Q46" s="259"/>
      <c r="R46" s="259"/>
      <c r="S46" s="259"/>
      <c r="T46" s="259"/>
      <c r="U46" s="259"/>
    </row>
    <row r="47" spans="1:21" ht="14.25" customHeight="1" thickTop="1" x14ac:dyDescent="0.25">
      <c r="A47" s="264" t="s">
        <v>24</v>
      </c>
      <c r="B47" s="265"/>
      <c r="C47" s="265"/>
      <c r="D47" s="265"/>
      <c r="E47" s="265"/>
      <c r="F47" s="265"/>
      <c r="G47" s="265"/>
      <c r="H47" s="265"/>
      <c r="I47" s="265"/>
      <c r="J47" s="265"/>
      <c r="K47" s="265"/>
      <c r="L47" s="265"/>
      <c r="M47" s="265"/>
      <c r="N47" s="265"/>
      <c r="O47" s="265"/>
      <c r="P47" s="265"/>
      <c r="Q47" s="265"/>
      <c r="R47" s="265"/>
      <c r="S47" s="265"/>
      <c r="T47" s="265"/>
      <c r="U47" s="266"/>
    </row>
    <row r="48" spans="1:21" ht="14.25" customHeight="1" x14ac:dyDescent="0.25">
      <c r="A48" s="225" t="s">
        <v>237</v>
      </c>
      <c r="B48" s="226"/>
      <c r="C48" s="51"/>
      <c r="D48" s="51"/>
      <c r="E48" s="52" t="s">
        <v>125</v>
      </c>
      <c r="F48" s="51"/>
      <c r="G48" s="53" t="s">
        <v>82</v>
      </c>
      <c r="H48" s="57"/>
      <c r="I48" s="54" t="s">
        <v>104</v>
      </c>
      <c r="J48" s="54"/>
      <c r="K48" s="54"/>
      <c r="L48" s="54"/>
      <c r="M48" s="54"/>
      <c r="N48" s="54"/>
      <c r="O48" s="54" t="s">
        <v>104</v>
      </c>
      <c r="P48" s="54"/>
      <c r="Q48" s="54"/>
      <c r="R48" s="54"/>
      <c r="S48" s="54"/>
      <c r="T48" s="54"/>
      <c r="U48" s="56" t="s">
        <v>257</v>
      </c>
    </row>
    <row r="49" spans="1:21" ht="14.25" customHeight="1" x14ac:dyDescent="0.25">
      <c r="A49" s="225" t="s">
        <v>353</v>
      </c>
      <c r="B49" s="226"/>
      <c r="C49" s="51"/>
      <c r="D49" s="51"/>
      <c r="E49" s="52" t="s">
        <v>125</v>
      </c>
      <c r="F49" s="51"/>
      <c r="G49" s="53" t="s">
        <v>82</v>
      </c>
      <c r="H49" s="57"/>
      <c r="I49" s="54" t="s">
        <v>104</v>
      </c>
      <c r="J49" s="54"/>
      <c r="K49" s="54"/>
      <c r="L49" s="54"/>
      <c r="M49" s="54"/>
      <c r="N49" s="54"/>
      <c r="O49" s="54"/>
      <c r="P49" s="54"/>
      <c r="Q49" s="54"/>
      <c r="R49" s="54"/>
      <c r="S49" s="54"/>
      <c r="T49" s="54"/>
      <c r="U49" s="56" t="s">
        <v>257</v>
      </c>
    </row>
    <row r="50" spans="1:21" ht="14.25" customHeight="1" x14ac:dyDescent="0.25">
      <c r="A50" s="225" t="s">
        <v>238</v>
      </c>
      <c r="B50" s="226"/>
      <c r="C50" s="51"/>
      <c r="D50" s="51"/>
      <c r="E50" s="52" t="s">
        <v>125</v>
      </c>
      <c r="F50" s="51"/>
      <c r="G50" s="53" t="s">
        <v>82</v>
      </c>
      <c r="H50" s="57"/>
      <c r="I50" s="54" t="s">
        <v>104</v>
      </c>
      <c r="J50" s="54"/>
      <c r="K50" s="54"/>
      <c r="L50" s="54"/>
      <c r="M50" s="54"/>
      <c r="N50" s="54"/>
      <c r="O50" s="54"/>
      <c r="P50" s="54"/>
      <c r="Q50" s="54"/>
      <c r="R50" s="54"/>
      <c r="S50" s="54"/>
      <c r="T50" s="54"/>
      <c r="U50" s="56" t="s">
        <v>257</v>
      </c>
    </row>
    <row r="51" spans="1:21" ht="14.25" customHeight="1" x14ac:dyDescent="0.25">
      <c r="A51" s="225" t="s">
        <v>313</v>
      </c>
      <c r="B51" s="226"/>
      <c r="C51" s="51"/>
      <c r="D51" s="51"/>
      <c r="E51" s="52" t="s">
        <v>125</v>
      </c>
      <c r="F51" s="51"/>
      <c r="G51" s="53" t="s">
        <v>82</v>
      </c>
      <c r="H51" s="57"/>
      <c r="I51" s="54" t="s">
        <v>104</v>
      </c>
      <c r="J51" s="54"/>
      <c r="K51" s="54"/>
      <c r="L51" s="54"/>
      <c r="M51" s="54"/>
      <c r="N51" s="54"/>
      <c r="O51" s="54"/>
      <c r="P51" s="54"/>
      <c r="Q51" s="54"/>
      <c r="R51" s="54"/>
      <c r="S51" s="54"/>
      <c r="T51" s="54"/>
      <c r="U51" s="56" t="s">
        <v>257</v>
      </c>
    </row>
    <row r="52" spans="1:21" ht="14.25" customHeight="1" x14ac:dyDescent="0.25">
      <c r="A52" s="225" t="s">
        <v>349</v>
      </c>
      <c r="B52" s="226"/>
      <c r="C52" s="51"/>
      <c r="D52" s="51"/>
      <c r="E52" s="52" t="s">
        <v>125</v>
      </c>
      <c r="F52" s="51"/>
      <c r="G52" s="53" t="s">
        <v>82</v>
      </c>
      <c r="H52" s="57"/>
      <c r="I52" s="54"/>
      <c r="J52" s="54"/>
      <c r="K52" s="54"/>
      <c r="L52" s="54"/>
      <c r="M52" s="54"/>
      <c r="N52" s="54"/>
      <c r="O52" s="54" t="s">
        <v>104</v>
      </c>
      <c r="P52" s="54"/>
      <c r="Q52" s="54" t="s">
        <v>104</v>
      </c>
      <c r="R52" s="54"/>
      <c r="S52" s="54"/>
      <c r="T52" s="54" t="s">
        <v>104</v>
      </c>
      <c r="U52" s="56" t="s">
        <v>257</v>
      </c>
    </row>
    <row r="53" spans="1:21" ht="14.25" customHeight="1" x14ac:dyDescent="0.25">
      <c r="A53" s="225" t="s">
        <v>293</v>
      </c>
      <c r="B53" s="226"/>
      <c r="C53" s="51"/>
      <c r="D53" s="51"/>
      <c r="E53" s="52" t="s">
        <v>125</v>
      </c>
      <c r="F53" s="51"/>
      <c r="G53" s="53" t="s">
        <v>82</v>
      </c>
      <c r="H53" s="57"/>
      <c r="I53" s="54" t="s">
        <v>104</v>
      </c>
      <c r="J53" s="54"/>
      <c r="K53" s="54"/>
      <c r="L53" s="54"/>
      <c r="M53" s="54" t="s">
        <v>104</v>
      </c>
      <c r="N53" s="54"/>
      <c r="O53" s="54" t="s">
        <v>104</v>
      </c>
      <c r="P53" s="54"/>
      <c r="Q53" s="54" t="s">
        <v>104</v>
      </c>
      <c r="R53" s="54"/>
      <c r="S53" s="54"/>
      <c r="T53" s="54" t="s">
        <v>104</v>
      </c>
      <c r="U53" s="56" t="s">
        <v>257</v>
      </c>
    </row>
    <row r="54" spans="1:21" ht="14.25" customHeight="1" x14ac:dyDescent="0.25">
      <c r="A54" s="233" t="s">
        <v>130</v>
      </c>
      <c r="B54" s="234"/>
      <c r="C54" s="234"/>
      <c r="D54" s="234"/>
      <c r="E54" s="234"/>
      <c r="F54" s="234"/>
      <c r="G54" s="234"/>
      <c r="H54" s="234"/>
      <c r="I54" s="234"/>
      <c r="J54" s="234"/>
      <c r="K54" s="234"/>
      <c r="L54" s="234"/>
      <c r="M54" s="234"/>
      <c r="N54" s="234"/>
      <c r="O54" s="234"/>
      <c r="P54" s="234"/>
      <c r="Q54" s="234"/>
      <c r="R54" s="234"/>
      <c r="S54" s="234"/>
      <c r="T54" s="234"/>
      <c r="U54" s="235"/>
    </row>
    <row r="55" spans="1:21" ht="15" customHeight="1" thickBot="1" x14ac:dyDescent="0.3">
      <c r="A55" s="225"/>
      <c r="B55" s="226"/>
      <c r="C55" s="51"/>
      <c r="D55" s="51"/>
      <c r="E55" s="52"/>
      <c r="F55" s="51"/>
      <c r="G55" s="53"/>
      <c r="H55" s="57"/>
      <c r="I55" s="54"/>
      <c r="J55" s="54"/>
      <c r="K55" s="54"/>
      <c r="L55" s="54"/>
      <c r="M55" s="54"/>
      <c r="N55" s="54"/>
      <c r="O55" s="54"/>
      <c r="P55" s="54"/>
      <c r="Q55" s="54"/>
      <c r="R55" s="54"/>
      <c r="S55" s="54"/>
      <c r="T55" s="54"/>
      <c r="U55" s="56"/>
    </row>
    <row r="56" spans="1:21" ht="14.25" customHeight="1" thickTop="1" x14ac:dyDescent="0.25">
      <c r="A56" s="264" t="s">
        <v>33</v>
      </c>
      <c r="B56" s="265"/>
      <c r="C56" s="265"/>
      <c r="D56" s="265"/>
      <c r="E56" s="265"/>
      <c r="F56" s="265"/>
      <c r="G56" s="265"/>
      <c r="H56" s="265"/>
      <c r="I56" s="265"/>
      <c r="J56" s="265"/>
      <c r="K56" s="265"/>
      <c r="L56" s="265"/>
      <c r="M56" s="265"/>
      <c r="N56" s="265"/>
      <c r="O56" s="265"/>
      <c r="P56" s="265"/>
      <c r="Q56" s="265"/>
      <c r="R56" s="265"/>
      <c r="S56" s="265"/>
      <c r="T56" s="265"/>
      <c r="U56" s="266"/>
    </row>
    <row r="57" spans="1:21" ht="14.25" customHeight="1" x14ac:dyDescent="0.25">
      <c r="A57" s="225" t="s">
        <v>318</v>
      </c>
      <c r="B57" s="226"/>
      <c r="C57" s="51"/>
      <c r="D57" s="51"/>
      <c r="E57" s="52" t="s">
        <v>125</v>
      </c>
      <c r="F57" s="51"/>
      <c r="G57" s="53" t="s">
        <v>79</v>
      </c>
      <c r="H57" s="57"/>
      <c r="I57" s="54" t="s">
        <v>104</v>
      </c>
      <c r="J57" s="54"/>
      <c r="K57" s="54"/>
      <c r="L57" s="54"/>
      <c r="M57" s="54"/>
      <c r="N57" s="54"/>
      <c r="O57" s="54"/>
      <c r="P57" s="54"/>
      <c r="Q57" s="54"/>
      <c r="R57" s="54"/>
      <c r="S57" s="54"/>
      <c r="T57" s="54"/>
      <c r="U57" s="56" t="s">
        <v>302</v>
      </c>
    </row>
    <row r="58" spans="1:21" ht="14.25" customHeight="1" x14ac:dyDescent="0.25">
      <c r="A58" s="225" t="s">
        <v>314</v>
      </c>
      <c r="B58" s="226"/>
      <c r="C58" s="51"/>
      <c r="D58" s="51"/>
      <c r="E58" s="52" t="s">
        <v>125</v>
      </c>
      <c r="F58" s="51"/>
      <c r="G58" s="53" t="s">
        <v>82</v>
      </c>
      <c r="H58" s="57"/>
      <c r="I58" s="54"/>
      <c r="J58" s="54"/>
      <c r="K58" s="54" t="s">
        <v>104</v>
      </c>
      <c r="L58" s="54"/>
      <c r="M58" s="54"/>
      <c r="N58" s="54"/>
      <c r="O58" s="54" t="s">
        <v>104</v>
      </c>
      <c r="P58" s="54"/>
      <c r="Q58" s="54"/>
      <c r="R58" s="54"/>
      <c r="S58" s="54"/>
      <c r="T58" s="54"/>
      <c r="U58" s="56" t="s">
        <v>319</v>
      </c>
    </row>
    <row r="59" spans="1:21" ht="14.25" customHeight="1" x14ac:dyDescent="0.25">
      <c r="A59" s="225" t="s">
        <v>315</v>
      </c>
      <c r="B59" s="226"/>
      <c r="C59" s="51"/>
      <c r="D59" s="51"/>
      <c r="E59" s="52" t="s">
        <v>125</v>
      </c>
      <c r="F59" s="51"/>
      <c r="G59" s="53" t="s">
        <v>83</v>
      </c>
      <c r="H59" s="57"/>
      <c r="I59" s="54"/>
      <c r="J59" s="54"/>
      <c r="K59" s="54" t="s">
        <v>104</v>
      </c>
      <c r="L59" s="54"/>
      <c r="M59" s="54"/>
      <c r="N59" s="54"/>
      <c r="O59" s="54" t="s">
        <v>104</v>
      </c>
      <c r="P59" s="54"/>
      <c r="Q59" s="54"/>
      <c r="R59" s="54"/>
      <c r="S59" s="54"/>
      <c r="T59" s="54"/>
      <c r="U59" s="56" t="s">
        <v>319</v>
      </c>
    </row>
    <row r="60" spans="1:21" ht="14.25" customHeight="1" x14ac:dyDescent="0.25">
      <c r="A60" s="225" t="s">
        <v>316</v>
      </c>
      <c r="B60" s="226"/>
      <c r="C60" s="51" t="s">
        <v>125</v>
      </c>
      <c r="D60" s="51"/>
      <c r="E60" s="52"/>
      <c r="F60" s="51"/>
      <c r="G60" s="53" t="s">
        <v>81</v>
      </c>
      <c r="H60" s="57"/>
      <c r="I60" s="54"/>
      <c r="J60" s="54"/>
      <c r="K60" s="54" t="s">
        <v>104</v>
      </c>
      <c r="L60" s="54"/>
      <c r="M60" s="54"/>
      <c r="N60" s="54"/>
      <c r="O60" s="54"/>
      <c r="P60" s="54"/>
      <c r="Q60" s="54"/>
      <c r="R60" s="54"/>
      <c r="S60" s="54"/>
      <c r="T60" s="54"/>
      <c r="U60" s="56" t="s">
        <v>319</v>
      </c>
    </row>
    <row r="61" spans="1:21" ht="14.25" customHeight="1" x14ac:dyDescent="0.25">
      <c r="A61" s="225" t="s">
        <v>317</v>
      </c>
      <c r="B61" s="226"/>
      <c r="C61" s="51"/>
      <c r="D61" s="51"/>
      <c r="E61" s="52" t="s">
        <v>125</v>
      </c>
      <c r="F61" s="51"/>
      <c r="G61" s="53" t="s">
        <v>79</v>
      </c>
      <c r="H61" s="57"/>
      <c r="I61" s="54"/>
      <c r="J61" s="54"/>
      <c r="K61" s="54"/>
      <c r="L61" s="54"/>
      <c r="M61" s="54" t="s">
        <v>104</v>
      </c>
      <c r="N61" s="54"/>
      <c r="O61" s="54" t="s">
        <v>104</v>
      </c>
      <c r="P61" s="54"/>
      <c r="Q61" s="54" t="s">
        <v>104</v>
      </c>
      <c r="R61" s="54"/>
      <c r="S61" s="54"/>
      <c r="T61" s="54"/>
      <c r="U61" s="56" t="s">
        <v>305</v>
      </c>
    </row>
    <row r="62" spans="1:21" ht="14.25" customHeight="1" x14ac:dyDescent="0.25">
      <c r="A62" s="233" t="s">
        <v>130</v>
      </c>
      <c r="B62" s="234"/>
      <c r="C62" s="234"/>
      <c r="D62" s="234"/>
      <c r="E62" s="234"/>
      <c r="F62" s="234"/>
      <c r="G62" s="234"/>
      <c r="H62" s="234"/>
      <c r="I62" s="234"/>
      <c r="J62" s="234"/>
      <c r="K62" s="234"/>
      <c r="L62" s="234"/>
      <c r="M62" s="234"/>
      <c r="N62" s="234"/>
      <c r="O62" s="234"/>
      <c r="P62" s="234"/>
      <c r="Q62" s="234"/>
      <c r="R62" s="234"/>
      <c r="S62" s="234"/>
      <c r="T62" s="234"/>
      <c r="U62" s="235"/>
    </row>
    <row r="63" spans="1:21" ht="15" customHeight="1" thickBot="1" x14ac:dyDescent="0.3">
      <c r="A63" s="225"/>
      <c r="B63" s="226"/>
      <c r="C63" s="51"/>
      <c r="D63" s="51"/>
      <c r="E63" s="52"/>
      <c r="F63" s="51"/>
      <c r="G63" s="53"/>
      <c r="H63" s="57"/>
      <c r="I63" s="54"/>
      <c r="J63" s="54"/>
      <c r="K63" s="54"/>
      <c r="L63" s="54"/>
      <c r="M63" s="54"/>
      <c r="N63" s="54"/>
      <c r="O63" s="54"/>
      <c r="P63" s="54"/>
      <c r="Q63" s="54"/>
      <c r="R63" s="54"/>
      <c r="S63" s="54"/>
      <c r="T63" s="54"/>
      <c r="U63" s="56"/>
    </row>
    <row r="64" spans="1:21" ht="18.75" customHeight="1" thickTop="1" thickBot="1" x14ac:dyDescent="0.3">
      <c r="A64" s="259" t="s">
        <v>143</v>
      </c>
      <c r="B64" s="259"/>
      <c r="C64" s="259"/>
      <c r="D64" s="259"/>
      <c r="E64" s="259"/>
      <c r="F64" s="259"/>
      <c r="G64" s="259"/>
      <c r="H64" s="259"/>
      <c r="I64" s="259"/>
      <c r="J64" s="259"/>
      <c r="K64" s="259"/>
      <c r="L64" s="259"/>
      <c r="M64" s="259"/>
      <c r="N64" s="259"/>
      <c r="O64" s="259"/>
      <c r="P64" s="259"/>
      <c r="Q64" s="259"/>
      <c r="R64" s="259"/>
      <c r="S64" s="259"/>
      <c r="T64" s="259"/>
      <c r="U64" s="259"/>
    </row>
    <row r="65" spans="1:21" ht="15.75" thickTop="1" x14ac:dyDescent="0.25">
      <c r="A65" s="262" t="s">
        <v>320</v>
      </c>
      <c r="B65" s="263"/>
      <c r="C65" s="98"/>
      <c r="D65" s="98"/>
      <c r="E65" s="99" t="s">
        <v>125</v>
      </c>
      <c r="F65" s="98"/>
      <c r="G65" s="100" t="s">
        <v>79</v>
      </c>
      <c r="H65" s="101"/>
      <c r="I65" s="102" t="s">
        <v>104</v>
      </c>
      <c r="J65" s="102" t="s">
        <v>104</v>
      </c>
      <c r="K65" s="102" t="s">
        <v>104</v>
      </c>
      <c r="L65" s="102" t="s">
        <v>104</v>
      </c>
      <c r="M65" s="102" t="s">
        <v>104</v>
      </c>
      <c r="N65" s="102" t="s">
        <v>104</v>
      </c>
      <c r="O65" s="102" t="s">
        <v>104</v>
      </c>
      <c r="P65" s="102" t="s">
        <v>104</v>
      </c>
      <c r="Q65" s="102" t="s">
        <v>104</v>
      </c>
      <c r="R65" s="102" t="s">
        <v>104</v>
      </c>
      <c r="S65" s="102" t="s">
        <v>104</v>
      </c>
      <c r="T65" s="102" t="s">
        <v>104</v>
      </c>
      <c r="U65" s="103" t="s">
        <v>258</v>
      </c>
    </row>
    <row r="66" spans="1:21" x14ac:dyDescent="0.25">
      <c r="A66" s="262" t="s">
        <v>355</v>
      </c>
      <c r="B66" s="263"/>
      <c r="C66" s="98"/>
      <c r="D66" s="98"/>
      <c r="E66" s="99" t="s">
        <v>125</v>
      </c>
      <c r="F66" s="98"/>
      <c r="G66" s="100" t="s">
        <v>80</v>
      </c>
      <c r="H66" s="101" t="s">
        <v>79</v>
      </c>
      <c r="I66" s="102"/>
      <c r="J66" s="102"/>
      <c r="K66" s="102"/>
      <c r="L66" s="102"/>
      <c r="M66" s="102"/>
      <c r="N66" s="102"/>
      <c r="O66" s="102" t="s">
        <v>104</v>
      </c>
      <c r="P66" s="102" t="s">
        <v>104</v>
      </c>
      <c r="Q66" s="102" t="s">
        <v>104</v>
      </c>
      <c r="R66" s="102" t="s">
        <v>104</v>
      </c>
      <c r="S66" s="102" t="s">
        <v>104</v>
      </c>
      <c r="T66" s="102" t="s">
        <v>104</v>
      </c>
      <c r="U66" s="103" t="s">
        <v>258</v>
      </c>
    </row>
    <row r="67" spans="1:21" x14ac:dyDescent="0.25">
      <c r="A67" s="262" t="s">
        <v>356</v>
      </c>
      <c r="B67" s="263"/>
      <c r="C67" s="98"/>
      <c r="D67" s="98"/>
      <c r="E67" s="99" t="s">
        <v>125</v>
      </c>
      <c r="F67" s="98"/>
      <c r="G67" s="100" t="s">
        <v>80</v>
      </c>
      <c r="H67" s="101" t="s">
        <v>79</v>
      </c>
      <c r="I67" s="102"/>
      <c r="J67" s="102"/>
      <c r="K67" s="102"/>
      <c r="L67" s="102"/>
      <c r="M67" s="102" t="s">
        <v>104</v>
      </c>
      <c r="N67" s="102" t="s">
        <v>104</v>
      </c>
      <c r="O67" s="102" t="s">
        <v>104</v>
      </c>
      <c r="P67" s="102" t="s">
        <v>104</v>
      </c>
      <c r="Q67" s="102" t="s">
        <v>104</v>
      </c>
      <c r="R67" s="102" t="s">
        <v>104</v>
      </c>
      <c r="S67" s="102" t="s">
        <v>104</v>
      </c>
      <c r="T67" s="102" t="s">
        <v>104</v>
      </c>
      <c r="U67" s="103" t="s">
        <v>259</v>
      </c>
    </row>
    <row r="68" spans="1:21" x14ac:dyDescent="0.25">
      <c r="A68" s="262" t="s">
        <v>266</v>
      </c>
      <c r="B68" s="263"/>
      <c r="C68" s="98"/>
      <c r="D68" s="98"/>
      <c r="E68" s="99" t="s">
        <v>125</v>
      </c>
      <c r="F68" s="98"/>
      <c r="G68" s="100" t="s">
        <v>83</v>
      </c>
      <c r="H68" s="101"/>
      <c r="I68" s="102"/>
      <c r="J68" s="102"/>
      <c r="K68" s="102"/>
      <c r="L68" s="102"/>
      <c r="M68" s="102"/>
      <c r="N68" s="102" t="s">
        <v>104</v>
      </c>
      <c r="O68" s="102" t="s">
        <v>104</v>
      </c>
      <c r="P68" s="102"/>
      <c r="Q68" s="102" t="s">
        <v>104</v>
      </c>
      <c r="R68" s="102" t="s">
        <v>104</v>
      </c>
      <c r="S68" s="102"/>
      <c r="T68" s="102" t="s">
        <v>104</v>
      </c>
      <c r="U68" s="103" t="s">
        <v>267</v>
      </c>
    </row>
    <row r="69" spans="1:21" x14ac:dyDescent="0.25">
      <c r="A69" s="262" t="s">
        <v>350</v>
      </c>
      <c r="B69" s="263"/>
      <c r="C69" s="98"/>
      <c r="D69" s="98"/>
      <c r="E69" s="99" t="s">
        <v>125</v>
      </c>
      <c r="F69" s="98"/>
      <c r="G69" s="100" t="s">
        <v>83</v>
      </c>
      <c r="H69" s="101"/>
      <c r="I69" s="102"/>
      <c r="J69" s="102"/>
      <c r="K69" s="102"/>
      <c r="L69" s="102"/>
      <c r="M69" s="102"/>
      <c r="N69" s="102"/>
      <c r="O69" s="102" t="s">
        <v>104</v>
      </c>
      <c r="P69" s="102"/>
      <c r="Q69" s="102" t="s">
        <v>104</v>
      </c>
      <c r="R69" s="102" t="s">
        <v>104</v>
      </c>
      <c r="S69" s="102"/>
      <c r="T69" s="102" t="s">
        <v>104</v>
      </c>
      <c r="U69" s="103" t="s">
        <v>357</v>
      </c>
    </row>
    <row r="70" spans="1:21" x14ac:dyDescent="0.25">
      <c r="A70" s="262" t="s">
        <v>351</v>
      </c>
      <c r="B70" s="263"/>
      <c r="C70" s="98"/>
      <c r="D70" s="98"/>
      <c r="E70" s="99" t="s">
        <v>125</v>
      </c>
      <c r="F70" s="98"/>
      <c r="G70" s="100" t="s">
        <v>83</v>
      </c>
      <c r="H70" s="101"/>
      <c r="I70" s="102"/>
      <c r="J70" s="102"/>
      <c r="K70" s="102"/>
      <c r="L70" s="102"/>
      <c r="M70" s="102"/>
      <c r="N70" s="102"/>
      <c r="O70" s="102"/>
      <c r="P70" s="102"/>
      <c r="Q70" s="102" t="s">
        <v>104</v>
      </c>
      <c r="R70" s="102"/>
      <c r="S70" s="102"/>
      <c r="T70" s="102"/>
      <c r="U70" s="103" t="s">
        <v>358</v>
      </c>
    </row>
    <row r="71" spans="1:21" x14ac:dyDescent="0.25">
      <c r="A71" s="262" t="s">
        <v>352</v>
      </c>
      <c r="B71" s="263"/>
      <c r="C71" s="98"/>
      <c r="D71" s="98"/>
      <c r="E71" s="99" t="s">
        <v>125</v>
      </c>
      <c r="F71" s="98"/>
      <c r="G71" s="100" t="s">
        <v>83</v>
      </c>
      <c r="H71" s="101"/>
      <c r="I71" s="102"/>
      <c r="J71" s="102"/>
      <c r="K71" s="102"/>
      <c r="L71" s="102"/>
      <c r="M71" s="102"/>
      <c r="N71" s="102"/>
      <c r="O71" s="102"/>
      <c r="P71" s="102"/>
      <c r="Q71" s="102"/>
      <c r="R71" s="102"/>
      <c r="S71" s="102"/>
      <c r="T71" s="102" t="s">
        <v>104</v>
      </c>
      <c r="U71" s="103" t="s">
        <v>358</v>
      </c>
    </row>
    <row r="72" spans="1:21" x14ac:dyDescent="0.25">
      <c r="A72" s="262" t="s">
        <v>246</v>
      </c>
      <c r="B72" s="263"/>
      <c r="C72" s="98" t="s">
        <v>125</v>
      </c>
      <c r="D72" s="98" t="s">
        <v>125</v>
      </c>
      <c r="E72" s="99" t="s">
        <v>125</v>
      </c>
      <c r="F72" s="98" t="s">
        <v>125</v>
      </c>
      <c r="G72" s="100" t="s">
        <v>79</v>
      </c>
      <c r="H72" s="101" t="s">
        <v>84</v>
      </c>
      <c r="I72" s="102" t="s">
        <v>104</v>
      </c>
      <c r="J72" s="102" t="s">
        <v>104</v>
      </c>
      <c r="K72" s="102"/>
      <c r="L72" s="102" t="s">
        <v>104</v>
      </c>
      <c r="M72" s="102"/>
      <c r="N72" s="102"/>
      <c r="O72" s="102" t="s">
        <v>104</v>
      </c>
      <c r="P72" s="102"/>
      <c r="Q72" s="102"/>
      <c r="R72" s="102" t="s">
        <v>104</v>
      </c>
      <c r="S72" s="102"/>
      <c r="T72" s="102"/>
      <c r="U72" s="103" t="s">
        <v>259</v>
      </c>
    </row>
    <row r="73" spans="1:21" x14ac:dyDescent="0.25">
      <c r="A73" s="271" t="s">
        <v>321</v>
      </c>
      <c r="B73" s="271"/>
      <c r="C73" s="98" t="s">
        <v>125</v>
      </c>
      <c r="D73" s="98" t="s">
        <v>125</v>
      </c>
      <c r="E73" s="99" t="s">
        <v>125</v>
      </c>
      <c r="F73" s="98" t="s">
        <v>125</v>
      </c>
      <c r="G73" s="100" t="s">
        <v>82</v>
      </c>
      <c r="H73" s="101"/>
      <c r="I73" s="102" t="s">
        <v>104</v>
      </c>
      <c r="J73" s="102" t="s">
        <v>104</v>
      </c>
      <c r="K73" s="102" t="s">
        <v>104</v>
      </c>
      <c r="L73" s="102" t="s">
        <v>104</v>
      </c>
      <c r="M73" s="102" t="s">
        <v>104</v>
      </c>
      <c r="N73" s="102" t="s">
        <v>104</v>
      </c>
      <c r="O73" s="102" t="s">
        <v>104</v>
      </c>
      <c r="P73" s="102" t="s">
        <v>104</v>
      </c>
      <c r="Q73" s="102" t="s">
        <v>104</v>
      </c>
      <c r="R73" s="102" t="s">
        <v>104</v>
      </c>
      <c r="S73" s="102" t="s">
        <v>104</v>
      </c>
      <c r="T73" s="102" t="s">
        <v>104</v>
      </c>
      <c r="U73" s="103" t="s">
        <v>260</v>
      </c>
    </row>
    <row r="74" spans="1:21" ht="24.75" customHeight="1" x14ac:dyDescent="0.25">
      <c r="A74" s="231" t="s">
        <v>330</v>
      </c>
      <c r="B74" s="232"/>
      <c r="C74" s="98" t="s">
        <v>125</v>
      </c>
      <c r="D74" s="98" t="s">
        <v>125</v>
      </c>
      <c r="E74" s="99" t="s">
        <v>125</v>
      </c>
      <c r="F74" s="98" t="s">
        <v>125</v>
      </c>
      <c r="G74" s="100" t="s">
        <v>82</v>
      </c>
      <c r="H74" s="101" t="s">
        <v>25</v>
      </c>
      <c r="I74" s="102"/>
      <c r="J74" s="102"/>
      <c r="K74" s="102"/>
      <c r="L74" s="102"/>
      <c r="M74" s="102"/>
      <c r="N74" s="102" t="s">
        <v>104</v>
      </c>
      <c r="O74" s="102" t="s">
        <v>104</v>
      </c>
      <c r="P74" s="102" t="s">
        <v>104</v>
      </c>
      <c r="Q74" s="102" t="s">
        <v>104</v>
      </c>
      <c r="R74" s="102" t="s">
        <v>104</v>
      </c>
      <c r="S74" s="102" t="s">
        <v>104</v>
      </c>
      <c r="T74" s="102" t="s">
        <v>104</v>
      </c>
      <c r="U74" s="103" t="s">
        <v>329</v>
      </c>
    </row>
    <row r="75" spans="1:21" ht="24.75" customHeight="1" x14ac:dyDescent="0.25">
      <c r="A75" s="231" t="s">
        <v>322</v>
      </c>
      <c r="B75" s="232"/>
      <c r="C75" s="98" t="s">
        <v>125</v>
      </c>
      <c r="D75" s="98" t="s">
        <v>125</v>
      </c>
      <c r="E75" s="99" t="s">
        <v>125</v>
      </c>
      <c r="F75" s="98" t="s">
        <v>125</v>
      </c>
      <c r="G75" s="100" t="s">
        <v>84</v>
      </c>
      <c r="H75" s="101"/>
      <c r="I75" s="102"/>
      <c r="J75" s="102"/>
      <c r="K75" s="102"/>
      <c r="L75" s="102"/>
      <c r="M75" s="102"/>
      <c r="N75" s="102"/>
      <c r="O75" s="102" t="s">
        <v>104</v>
      </c>
      <c r="P75" s="102"/>
      <c r="Q75" s="102"/>
      <c r="R75" s="102"/>
      <c r="S75" s="102"/>
      <c r="T75" s="102"/>
      <c r="U75" s="103" t="s">
        <v>232</v>
      </c>
    </row>
    <row r="76" spans="1:21" ht="28.5" customHeight="1" x14ac:dyDescent="0.25">
      <c r="A76" s="231" t="s">
        <v>328</v>
      </c>
      <c r="B76" s="232"/>
      <c r="C76" s="98" t="s">
        <v>125</v>
      </c>
      <c r="D76" s="98" t="s">
        <v>125</v>
      </c>
      <c r="E76" s="99" t="s">
        <v>125</v>
      </c>
      <c r="F76" s="98" t="s">
        <v>125</v>
      </c>
      <c r="G76" s="100" t="s">
        <v>82</v>
      </c>
      <c r="H76" s="101"/>
      <c r="I76" s="102"/>
      <c r="J76" s="102"/>
      <c r="K76" s="102"/>
      <c r="L76" s="102"/>
      <c r="M76" s="102"/>
      <c r="N76" s="102"/>
      <c r="O76" s="102"/>
      <c r="P76" s="102"/>
      <c r="Q76" s="102" t="s">
        <v>104</v>
      </c>
      <c r="R76" s="102"/>
      <c r="S76" s="102"/>
      <c r="T76" s="102"/>
      <c r="U76" s="103" t="s">
        <v>232</v>
      </c>
    </row>
    <row r="77" spans="1:21" ht="29.25" customHeight="1" x14ac:dyDescent="0.25">
      <c r="A77" s="231" t="s">
        <v>323</v>
      </c>
      <c r="B77" s="232"/>
      <c r="C77" s="98" t="s">
        <v>125</v>
      </c>
      <c r="D77" s="98" t="s">
        <v>125</v>
      </c>
      <c r="E77" s="99" t="s">
        <v>125</v>
      </c>
      <c r="F77" s="98" t="s">
        <v>125</v>
      </c>
      <c r="G77" s="100" t="s">
        <v>84</v>
      </c>
      <c r="H77" s="101"/>
      <c r="I77" s="102"/>
      <c r="J77" s="102"/>
      <c r="K77" s="102"/>
      <c r="L77" s="102"/>
      <c r="M77" s="102"/>
      <c r="N77" s="102"/>
      <c r="O77" s="102"/>
      <c r="P77" s="102"/>
      <c r="Q77" s="102"/>
      <c r="R77" s="102"/>
      <c r="S77" s="102"/>
      <c r="T77" s="102" t="s">
        <v>104</v>
      </c>
      <c r="U77" s="103" t="s">
        <v>232</v>
      </c>
    </row>
    <row r="78" spans="1:21" ht="14.25" customHeight="1" x14ac:dyDescent="0.25">
      <c r="A78" s="272" t="s">
        <v>130</v>
      </c>
      <c r="B78" s="273"/>
      <c r="C78" s="273"/>
      <c r="D78" s="273"/>
      <c r="E78" s="273"/>
      <c r="F78" s="273"/>
      <c r="G78" s="273"/>
      <c r="H78" s="273"/>
      <c r="I78" s="273"/>
      <c r="J78" s="273"/>
      <c r="K78" s="273"/>
      <c r="L78" s="273"/>
      <c r="M78" s="273"/>
      <c r="N78" s="273"/>
      <c r="O78" s="273"/>
      <c r="P78" s="273"/>
      <c r="Q78" s="273"/>
      <c r="R78" s="273"/>
      <c r="S78" s="273"/>
      <c r="T78" s="273"/>
      <c r="U78" s="274"/>
    </row>
    <row r="79" spans="1:21" ht="15" customHeight="1" thickBot="1" x14ac:dyDescent="0.3">
      <c r="A79" s="225"/>
      <c r="B79" s="226"/>
      <c r="C79" s="51"/>
      <c r="D79" s="51"/>
      <c r="E79" s="52"/>
      <c r="F79" s="51"/>
      <c r="G79" s="53"/>
      <c r="H79" s="57"/>
      <c r="I79" s="54"/>
      <c r="J79" s="54"/>
      <c r="K79" s="54"/>
      <c r="L79" s="54"/>
      <c r="M79" s="54"/>
      <c r="N79" s="54"/>
      <c r="O79" s="54"/>
      <c r="P79" s="54"/>
      <c r="Q79" s="54"/>
      <c r="R79" s="54"/>
      <c r="S79" s="54"/>
      <c r="T79" s="54"/>
      <c r="U79" s="56"/>
    </row>
    <row r="80" spans="1:21" ht="15" customHeight="1" thickTop="1" thickBot="1" x14ac:dyDescent="0.3">
      <c r="A80" s="259" t="s">
        <v>144</v>
      </c>
      <c r="B80" s="259"/>
      <c r="C80" s="259"/>
      <c r="D80" s="259"/>
      <c r="E80" s="259"/>
      <c r="F80" s="259"/>
      <c r="G80" s="259"/>
      <c r="H80" s="259"/>
      <c r="I80" s="259"/>
      <c r="J80" s="259"/>
      <c r="K80" s="259"/>
      <c r="L80" s="259"/>
      <c r="M80" s="259"/>
      <c r="N80" s="259"/>
      <c r="O80" s="259"/>
      <c r="P80" s="259"/>
      <c r="Q80" s="259"/>
      <c r="R80" s="259"/>
      <c r="S80" s="259"/>
      <c r="T80" s="259"/>
      <c r="U80" s="259"/>
    </row>
    <row r="81" spans="1:21" ht="14.25" customHeight="1" thickTop="1" x14ac:dyDescent="0.25">
      <c r="A81" s="264" t="s">
        <v>26</v>
      </c>
      <c r="B81" s="265"/>
      <c r="C81" s="265"/>
      <c r="D81" s="265"/>
      <c r="E81" s="265"/>
      <c r="F81" s="265"/>
      <c r="G81" s="265"/>
      <c r="H81" s="265"/>
      <c r="I81" s="265"/>
      <c r="J81" s="265"/>
      <c r="K81" s="265"/>
      <c r="L81" s="265"/>
      <c r="M81" s="265"/>
      <c r="N81" s="265"/>
      <c r="O81" s="265"/>
      <c r="P81" s="265"/>
      <c r="Q81" s="265"/>
      <c r="R81" s="265"/>
      <c r="S81" s="265"/>
      <c r="T81" s="265"/>
      <c r="U81" s="266"/>
    </row>
    <row r="82" spans="1:21" ht="15" customHeight="1" x14ac:dyDescent="0.25">
      <c r="A82" s="231" t="s">
        <v>245</v>
      </c>
      <c r="B82" s="232"/>
      <c r="C82" s="51" t="s">
        <v>125</v>
      </c>
      <c r="D82" s="51" t="s">
        <v>125</v>
      </c>
      <c r="E82" s="52" t="s">
        <v>125</v>
      </c>
      <c r="F82" s="51" t="s">
        <v>125</v>
      </c>
      <c r="G82" s="53" t="s">
        <v>81</v>
      </c>
      <c r="H82" s="57" t="s">
        <v>84</v>
      </c>
      <c r="I82" s="54" t="s">
        <v>104</v>
      </c>
      <c r="J82" s="54"/>
      <c r="K82" s="54"/>
      <c r="L82" s="54"/>
      <c r="M82" s="54"/>
      <c r="N82" s="54"/>
      <c r="O82" s="54" t="s">
        <v>104</v>
      </c>
      <c r="P82" s="54"/>
      <c r="Q82" s="54"/>
      <c r="R82" s="54"/>
      <c r="S82" s="54"/>
      <c r="T82" s="54"/>
      <c r="U82" s="56" t="s">
        <v>261</v>
      </c>
    </row>
    <row r="83" spans="1:21" ht="14.25" customHeight="1" x14ac:dyDescent="0.25">
      <c r="A83" s="231" t="s">
        <v>248</v>
      </c>
      <c r="B83" s="232"/>
      <c r="C83" s="51" t="s">
        <v>125</v>
      </c>
      <c r="D83" s="51" t="s">
        <v>125</v>
      </c>
      <c r="E83" s="52" t="s">
        <v>125</v>
      </c>
      <c r="F83" s="51" t="s">
        <v>125</v>
      </c>
      <c r="G83" s="53" t="s">
        <v>81</v>
      </c>
      <c r="H83" s="57" t="s">
        <v>84</v>
      </c>
      <c r="I83" s="54"/>
      <c r="J83" s="54"/>
      <c r="K83" s="54" t="s">
        <v>104</v>
      </c>
      <c r="L83" s="54"/>
      <c r="M83" s="54"/>
      <c r="N83" s="54"/>
      <c r="O83" s="54"/>
      <c r="P83" s="54"/>
      <c r="Q83" s="54"/>
      <c r="R83" s="54"/>
      <c r="S83" s="54"/>
      <c r="T83" s="54"/>
      <c r="U83" s="56" t="s">
        <v>261</v>
      </c>
    </row>
    <row r="84" spans="1:21" ht="14.25" customHeight="1" x14ac:dyDescent="0.25">
      <c r="A84" s="231" t="s">
        <v>247</v>
      </c>
      <c r="B84" s="232"/>
      <c r="C84" s="51"/>
      <c r="D84" s="51"/>
      <c r="E84" s="52" t="s">
        <v>125</v>
      </c>
      <c r="F84" s="51"/>
      <c r="G84" s="53" t="s">
        <v>83</v>
      </c>
      <c r="H84" s="57"/>
      <c r="I84" s="54"/>
      <c r="J84" s="54" t="s">
        <v>104</v>
      </c>
      <c r="K84" s="54"/>
      <c r="L84" s="54"/>
      <c r="M84" s="54"/>
      <c r="N84" s="54"/>
      <c r="O84" s="54" t="s">
        <v>104</v>
      </c>
      <c r="P84" s="54"/>
      <c r="Q84" s="54"/>
      <c r="R84" s="54"/>
      <c r="S84" s="54"/>
      <c r="T84" s="54"/>
      <c r="U84" s="56" t="s">
        <v>262</v>
      </c>
    </row>
    <row r="85" spans="1:21" ht="18.75" customHeight="1" x14ac:dyDescent="0.25">
      <c r="A85" s="271" t="s">
        <v>324</v>
      </c>
      <c r="B85" s="271"/>
      <c r="C85" s="98" t="s">
        <v>125</v>
      </c>
      <c r="D85" s="98" t="s">
        <v>125</v>
      </c>
      <c r="E85" s="99" t="s">
        <v>125</v>
      </c>
      <c r="F85" s="98" t="s">
        <v>125</v>
      </c>
      <c r="G85" s="100" t="s">
        <v>81</v>
      </c>
      <c r="H85" s="101"/>
      <c r="I85" s="102"/>
      <c r="J85" s="102"/>
      <c r="K85" s="102"/>
      <c r="L85" s="102"/>
      <c r="M85" s="102"/>
      <c r="N85" s="102"/>
      <c r="O85" s="102" t="s">
        <v>104</v>
      </c>
      <c r="P85" s="102"/>
      <c r="Q85" s="102"/>
      <c r="R85" s="102"/>
      <c r="S85" s="102"/>
      <c r="T85" s="102" t="s">
        <v>104</v>
      </c>
      <c r="U85" s="103" t="s">
        <v>232</v>
      </c>
    </row>
    <row r="86" spans="1:21" x14ac:dyDescent="0.25">
      <c r="A86" s="271" t="s">
        <v>325</v>
      </c>
      <c r="B86" s="271"/>
      <c r="C86" s="98" t="s">
        <v>125</v>
      </c>
      <c r="D86" s="98" t="s">
        <v>125</v>
      </c>
      <c r="E86" s="99" t="s">
        <v>125</v>
      </c>
      <c r="F86" s="98" t="s">
        <v>125</v>
      </c>
      <c r="G86" s="100" t="s">
        <v>82</v>
      </c>
      <c r="H86" s="101"/>
      <c r="I86" s="102"/>
      <c r="J86" s="102"/>
      <c r="K86" s="102"/>
      <c r="L86" s="102"/>
      <c r="M86" s="102"/>
      <c r="N86" s="102"/>
      <c r="O86" s="102" t="s">
        <v>104</v>
      </c>
      <c r="P86" s="102"/>
      <c r="Q86" s="102"/>
      <c r="R86" s="102"/>
      <c r="S86" s="102" t="s">
        <v>104</v>
      </c>
      <c r="T86" s="102"/>
      <c r="U86" s="103" t="s">
        <v>232</v>
      </c>
    </row>
    <row r="87" spans="1:21" x14ac:dyDescent="0.25">
      <c r="A87" s="231" t="s">
        <v>326</v>
      </c>
      <c r="B87" s="232"/>
      <c r="C87" s="51" t="s">
        <v>125</v>
      </c>
      <c r="D87" s="51" t="s">
        <v>125</v>
      </c>
      <c r="E87" s="52" t="s">
        <v>125</v>
      </c>
      <c r="F87" s="51" t="s">
        <v>125</v>
      </c>
      <c r="G87" s="53" t="s">
        <v>83</v>
      </c>
      <c r="H87" s="57"/>
      <c r="I87" s="54" t="s">
        <v>104</v>
      </c>
      <c r="J87" s="54"/>
      <c r="K87" s="54"/>
      <c r="L87" s="54" t="s">
        <v>104</v>
      </c>
      <c r="M87" s="54"/>
      <c r="N87" s="54"/>
      <c r="O87" s="54" t="s">
        <v>104</v>
      </c>
      <c r="P87" s="54"/>
      <c r="Q87" s="54"/>
      <c r="R87" s="54" t="s">
        <v>104</v>
      </c>
      <c r="S87" s="54"/>
      <c r="T87" s="54"/>
      <c r="U87" s="56" t="s">
        <v>261</v>
      </c>
    </row>
    <row r="88" spans="1:21" x14ac:dyDescent="0.25">
      <c r="A88" s="231" t="s">
        <v>249</v>
      </c>
      <c r="B88" s="232"/>
      <c r="C88" s="51" t="s">
        <v>125</v>
      </c>
      <c r="D88" s="51" t="s">
        <v>125</v>
      </c>
      <c r="E88" s="52" t="s">
        <v>125</v>
      </c>
      <c r="F88" s="51" t="s">
        <v>125</v>
      </c>
      <c r="G88" s="53" t="s">
        <v>80</v>
      </c>
      <c r="H88" s="57"/>
      <c r="I88" s="54"/>
      <c r="J88" s="54" t="s">
        <v>104</v>
      </c>
      <c r="K88" s="54"/>
      <c r="L88" s="54"/>
      <c r="M88" s="54"/>
      <c r="N88" s="54"/>
      <c r="O88" s="54"/>
      <c r="P88" s="54"/>
      <c r="Q88" s="54"/>
      <c r="R88" s="54"/>
      <c r="S88" s="54"/>
      <c r="T88" s="54"/>
      <c r="U88" s="56" t="s">
        <v>261</v>
      </c>
    </row>
    <row r="89" spans="1:21" ht="18.75" customHeight="1" x14ac:dyDescent="0.25">
      <c r="A89" s="231" t="s">
        <v>250</v>
      </c>
      <c r="B89" s="232"/>
      <c r="C89" s="51" t="s">
        <v>125</v>
      </c>
      <c r="D89" s="51" t="s">
        <v>125</v>
      </c>
      <c r="E89" s="52" t="s">
        <v>125</v>
      </c>
      <c r="F89" s="51" t="s">
        <v>125</v>
      </c>
      <c r="G89" s="53" t="s">
        <v>79</v>
      </c>
      <c r="H89" s="57" t="s">
        <v>84</v>
      </c>
      <c r="I89" s="54"/>
      <c r="J89" s="54" t="s">
        <v>104</v>
      </c>
      <c r="K89" s="54"/>
      <c r="L89" s="54"/>
      <c r="M89" s="54"/>
      <c r="N89" s="54"/>
      <c r="O89" s="54" t="s">
        <v>104</v>
      </c>
      <c r="P89" s="54"/>
      <c r="Q89" s="54"/>
      <c r="R89" s="54"/>
      <c r="S89" s="54"/>
      <c r="T89" s="54"/>
      <c r="U89" s="56" t="s">
        <v>232</v>
      </c>
    </row>
    <row r="90" spans="1:21" x14ac:dyDescent="0.25">
      <c r="A90" s="231" t="s">
        <v>251</v>
      </c>
      <c r="B90" s="232"/>
      <c r="C90" s="51"/>
      <c r="D90" s="51"/>
      <c r="E90" s="52" t="s">
        <v>125</v>
      </c>
      <c r="F90" s="51"/>
      <c r="G90" s="53" t="s">
        <v>79</v>
      </c>
      <c r="H90" s="57"/>
      <c r="I90" s="54"/>
      <c r="J90" s="54"/>
      <c r="K90" s="54" t="s">
        <v>104</v>
      </c>
      <c r="L90" s="54"/>
      <c r="M90" s="54"/>
      <c r="N90" s="54"/>
      <c r="O90" s="54"/>
      <c r="P90" s="54"/>
      <c r="Q90" s="54"/>
      <c r="R90" s="54"/>
      <c r="S90" s="54"/>
      <c r="T90" s="54"/>
      <c r="U90" s="56" t="s">
        <v>263</v>
      </c>
    </row>
    <row r="91" spans="1:21" x14ac:dyDescent="0.25">
      <c r="A91" s="231" t="s">
        <v>253</v>
      </c>
      <c r="B91" s="232"/>
      <c r="C91" s="51"/>
      <c r="D91" s="51"/>
      <c r="E91" s="52" t="s">
        <v>125</v>
      </c>
      <c r="F91" s="51"/>
      <c r="G91" s="53" t="s">
        <v>79</v>
      </c>
      <c r="H91" s="57" t="s">
        <v>300</v>
      </c>
      <c r="I91" s="54" t="s">
        <v>104</v>
      </c>
      <c r="J91" s="54" t="s">
        <v>104</v>
      </c>
      <c r="K91" s="54"/>
      <c r="L91" s="54" t="s">
        <v>104</v>
      </c>
      <c r="M91" s="54"/>
      <c r="N91" s="54"/>
      <c r="O91" s="54" t="s">
        <v>104</v>
      </c>
      <c r="P91" s="54"/>
      <c r="Q91" s="54"/>
      <c r="R91" s="54" t="s">
        <v>104</v>
      </c>
      <c r="S91" s="54"/>
      <c r="T91" s="54"/>
      <c r="U91" s="56" t="s">
        <v>264</v>
      </c>
    </row>
    <row r="92" spans="1:21" x14ac:dyDescent="0.25">
      <c r="A92" s="231" t="s">
        <v>252</v>
      </c>
      <c r="B92" s="232"/>
      <c r="C92" s="51" t="s">
        <v>125</v>
      </c>
      <c r="D92" s="51" t="s">
        <v>125</v>
      </c>
      <c r="E92" s="52" t="s">
        <v>125</v>
      </c>
      <c r="F92" s="51" t="s">
        <v>125</v>
      </c>
      <c r="G92" s="53" t="s">
        <v>81</v>
      </c>
      <c r="H92" s="57"/>
      <c r="I92" s="54" t="s">
        <v>104</v>
      </c>
      <c r="J92" s="54" t="s">
        <v>104</v>
      </c>
      <c r="K92" s="54"/>
      <c r="L92" s="54"/>
      <c r="M92" s="54" t="s">
        <v>104</v>
      </c>
      <c r="N92" s="54"/>
      <c r="O92" s="54"/>
      <c r="P92" s="54"/>
      <c r="Q92" s="54" t="s">
        <v>104</v>
      </c>
      <c r="R92" s="54"/>
      <c r="S92" s="54"/>
      <c r="T92" s="54"/>
      <c r="U92" s="56" t="s">
        <v>265</v>
      </c>
    </row>
    <row r="93" spans="1:21" x14ac:dyDescent="0.25">
      <c r="A93" s="231" t="s">
        <v>254</v>
      </c>
      <c r="B93" s="232"/>
      <c r="C93" s="51" t="s">
        <v>125</v>
      </c>
      <c r="D93" s="51" t="s">
        <v>125</v>
      </c>
      <c r="E93" s="52" t="s">
        <v>125</v>
      </c>
      <c r="F93" s="51" t="s">
        <v>125</v>
      </c>
      <c r="G93" s="53" t="s">
        <v>82</v>
      </c>
      <c r="H93" s="57"/>
      <c r="I93" s="54" t="s">
        <v>104</v>
      </c>
      <c r="J93" s="54"/>
      <c r="K93" s="54"/>
      <c r="L93" s="54"/>
      <c r="M93" s="54" t="s">
        <v>104</v>
      </c>
      <c r="N93" s="54"/>
      <c r="O93" s="54"/>
      <c r="P93" s="54"/>
      <c r="Q93" s="54" t="s">
        <v>104</v>
      </c>
      <c r="R93" s="54"/>
      <c r="S93" s="54"/>
      <c r="T93" s="54"/>
      <c r="U93" s="56" t="s">
        <v>261</v>
      </c>
    </row>
    <row r="94" spans="1:21" x14ac:dyDescent="0.25">
      <c r="A94" s="231" t="s">
        <v>255</v>
      </c>
      <c r="B94" s="232"/>
      <c r="C94" s="51" t="s">
        <v>125</v>
      </c>
      <c r="D94" s="51" t="s">
        <v>125</v>
      </c>
      <c r="E94" s="52" t="s">
        <v>125</v>
      </c>
      <c r="F94" s="51" t="s">
        <v>125</v>
      </c>
      <c r="G94" s="53" t="s">
        <v>82</v>
      </c>
      <c r="H94" s="57"/>
      <c r="I94" s="54"/>
      <c r="J94" s="54"/>
      <c r="K94" s="54"/>
      <c r="L94" s="54"/>
      <c r="M94" s="54"/>
      <c r="N94" s="54"/>
      <c r="O94" s="54" t="s">
        <v>104</v>
      </c>
      <c r="P94" s="54"/>
      <c r="Q94" s="54"/>
      <c r="R94" s="54"/>
      <c r="S94" s="54"/>
      <c r="T94" s="54" t="s">
        <v>104</v>
      </c>
      <c r="U94" s="56" t="s">
        <v>261</v>
      </c>
    </row>
    <row r="95" spans="1:21" x14ac:dyDescent="0.25">
      <c r="A95" s="231" t="s">
        <v>256</v>
      </c>
      <c r="B95" s="232"/>
      <c r="C95" s="51" t="s">
        <v>125</v>
      </c>
      <c r="D95" s="51" t="s">
        <v>125</v>
      </c>
      <c r="E95" s="52" t="s">
        <v>125</v>
      </c>
      <c r="F95" s="51" t="s">
        <v>125</v>
      </c>
      <c r="G95" s="53" t="s">
        <v>81</v>
      </c>
      <c r="H95" s="57"/>
      <c r="I95" s="54"/>
      <c r="J95" s="54"/>
      <c r="K95" s="54"/>
      <c r="L95" s="54"/>
      <c r="M95" s="54"/>
      <c r="N95" s="54"/>
      <c r="O95" s="54"/>
      <c r="P95" s="54"/>
      <c r="Q95" s="54" t="s">
        <v>104</v>
      </c>
      <c r="R95" s="54" t="s">
        <v>104</v>
      </c>
      <c r="S95" s="54" t="s">
        <v>104</v>
      </c>
      <c r="T95" s="54"/>
      <c r="U95" s="56" t="s">
        <v>261</v>
      </c>
    </row>
    <row r="96" spans="1:21" x14ac:dyDescent="0.25">
      <c r="A96" s="231" t="s">
        <v>345</v>
      </c>
      <c r="B96" s="232"/>
      <c r="C96" s="98" t="s">
        <v>125</v>
      </c>
      <c r="D96" s="98" t="s">
        <v>125</v>
      </c>
      <c r="E96" s="99" t="s">
        <v>125</v>
      </c>
      <c r="F96" s="98" t="s">
        <v>125</v>
      </c>
      <c r="G96" s="100" t="s">
        <v>80</v>
      </c>
      <c r="H96" s="101" t="s">
        <v>84</v>
      </c>
      <c r="I96" s="102"/>
      <c r="J96" s="102"/>
      <c r="K96" s="102"/>
      <c r="L96" s="102"/>
      <c r="M96" s="102"/>
      <c r="N96" s="102"/>
      <c r="O96" s="102"/>
      <c r="P96" s="102"/>
      <c r="Q96" s="102"/>
      <c r="R96" s="102"/>
      <c r="S96" s="102"/>
      <c r="T96" s="102" t="s">
        <v>104</v>
      </c>
      <c r="U96" s="103" t="s">
        <v>346</v>
      </c>
    </row>
    <row r="97" spans="1:21" ht="15" customHeight="1" x14ac:dyDescent="0.25">
      <c r="A97" s="231" t="s">
        <v>288</v>
      </c>
      <c r="B97" s="232"/>
      <c r="C97" s="51" t="s">
        <v>125</v>
      </c>
      <c r="D97" s="51" t="s">
        <v>125</v>
      </c>
      <c r="E97" s="52" t="s">
        <v>125</v>
      </c>
      <c r="F97" s="51" t="s">
        <v>125</v>
      </c>
      <c r="G97" s="53" t="s">
        <v>80</v>
      </c>
      <c r="H97" s="57"/>
      <c r="I97" s="54"/>
      <c r="J97" s="54"/>
      <c r="K97" s="54"/>
      <c r="L97" s="54"/>
      <c r="M97" s="54"/>
      <c r="N97" s="54"/>
      <c r="O97" s="54"/>
      <c r="P97" s="54"/>
      <c r="Q97" s="54"/>
      <c r="R97" s="54"/>
      <c r="S97" s="54" t="s">
        <v>104</v>
      </c>
      <c r="T97" s="54"/>
      <c r="U97" s="56" t="s">
        <v>285</v>
      </c>
    </row>
    <row r="98" spans="1:21" x14ac:dyDescent="0.25">
      <c r="A98" s="231" t="s">
        <v>286</v>
      </c>
      <c r="B98" s="232"/>
      <c r="C98" s="51" t="s">
        <v>125</v>
      </c>
      <c r="D98" s="51" t="s">
        <v>125</v>
      </c>
      <c r="E98" s="52" t="s">
        <v>125</v>
      </c>
      <c r="F98" s="51" t="s">
        <v>125</v>
      </c>
      <c r="G98" s="53" t="s">
        <v>83</v>
      </c>
      <c r="H98" s="57"/>
      <c r="I98" s="54" t="s">
        <v>104</v>
      </c>
      <c r="J98" s="54"/>
      <c r="K98" s="54"/>
      <c r="L98" s="54" t="s">
        <v>104</v>
      </c>
      <c r="M98" s="54"/>
      <c r="N98" s="54"/>
      <c r="O98" s="54" t="s">
        <v>104</v>
      </c>
      <c r="P98" s="54"/>
      <c r="Q98" s="54"/>
      <c r="R98" s="54" t="s">
        <v>104</v>
      </c>
      <c r="S98" s="54"/>
      <c r="T98" s="54"/>
      <c r="U98" s="56" t="s">
        <v>287</v>
      </c>
    </row>
    <row r="99" spans="1:21" ht="14.25" customHeight="1" x14ac:dyDescent="0.25">
      <c r="A99" s="233" t="s">
        <v>130</v>
      </c>
      <c r="B99" s="234"/>
      <c r="C99" s="234"/>
      <c r="D99" s="234"/>
      <c r="E99" s="234"/>
      <c r="F99" s="234"/>
      <c r="G99" s="234"/>
      <c r="H99" s="234"/>
      <c r="I99" s="234"/>
      <c r="J99" s="234"/>
      <c r="K99" s="234"/>
      <c r="L99" s="234"/>
      <c r="M99" s="234"/>
      <c r="N99" s="234"/>
      <c r="O99" s="234"/>
      <c r="P99" s="234"/>
      <c r="Q99" s="234"/>
      <c r="R99" s="234"/>
      <c r="S99" s="234"/>
      <c r="T99" s="234"/>
      <c r="U99" s="235"/>
    </row>
    <row r="100" spans="1:21" ht="15.75" thickBot="1" x14ac:dyDescent="0.3">
      <c r="A100" s="231"/>
      <c r="B100" s="232"/>
      <c r="C100" s="51"/>
      <c r="D100" s="51"/>
      <c r="E100" s="52"/>
      <c r="F100" s="51"/>
      <c r="G100" s="53"/>
      <c r="H100" s="57"/>
      <c r="I100" s="54"/>
      <c r="J100" s="54"/>
      <c r="K100" s="54"/>
      <c r="L100" s="54"/>
      <c r="M100" s="54"/>
      <c r="N100" s="54"/>
      <c r="O100" s="54"/>
      <c r="P100" s="54"/>
      <c r="Q100" s="54"/>
      <c r="R100" s="54"/>
      <c r="S100" s="54"/>
      <c r="T100" s="54"/>
      <c r="U100" s="56"/>
    </row>
    <row r="101" spans="1:21" ht="14.25" customHeight="1" thickTop="1" x14ac:dyDescent="0.25">
      <c r="A101" s="264" t="s">
        <v>68</v>
      </c>
      <c r="B101" s="265"/>
      <c r="C101" s="265"/>
      <c r="D101" s="265"/>
      <c r="E101" s="265"/>
      <c r="F101" s="265"/>
      <c r="G101" s="265"/>
      <c r="H101" s="265"/>
      <c r="I101" s="265"/>
      <c r="J101" s="265"/>
      <c r="K101" s="265"/>
      <c r="L101" s="265"/>
      <c r="M101" s="265"/>
      <c r="N101" s="265"/>
      <c r="O101" s="265"/>
      <c r="P101" s="265"/>
      <c r="Q101" s="265"/>
      <c r="R101" s="265"/>
      <c r="S101" s="265"/>
      <c r="T101" s="265"/>
      <c r="U101" s="266"/>
    </row>
    <row r="102" spans="1:21" x14ac:dyDescent="0.25">
      <c r="A102" s="231" t="s">
        <v>270</v>
      </c>
      <c r="B102" s="232"/>
      <c r="C102" s="51" t="s">
        <v>125</v>
      </c>
      <c r="D102" s="51" t="s">
        <v>125</v>
      </c>
      <c r="E102" s="52" t="s">
        <v>125</v>
      </c>
      <c r="F102" s="51" t="s">
        <v>125</v>
      </c>
      <c r="G102" s="260" t="s">
        <v>25</v>
      </c>
      <c r="H102" s="261"/>
      <c r="I102" s="54"/>
      <c r="J102" s="54" t="s">
        <v>104</v>
      </c>
      <c r="K102" s="54" t="s">
        <v>104</v>
      </c>
      <c r="L102" s="54" t="s">
        <v>104</v>
      </c>
      <c r="M102" s="54"/>
      <c r="N102" s="54"/>
      <c r="O102" s="54"/>
      <c r="P102" s="54"/>
      <c r="Q102" s="54"/>
      <c r="R102" s="54"/>
      <c r="S102" s="54"/>
      <c r="T102" s="54"/>
      <c r="U102" s="56" t="s">
        <v>331</v>
      </c>
    </row>
    <row r="103" spans="1:21" x14ac:dyDescent="0.25">
      <c r="A103" s="231" t="s">
        <v>327</v>
      </c>
      <c r="B103" s="232"/>
      <c r="C103" s="51" t="s">
        <v>125</v>
      </c>
      <c r="D103" s="51" t="s">
        <v>125</v>
      </c>
      <c r="E103" s="52" t="s">
        <v>125</v>
      </c>
      <c r="F103" s="51" t="s">
        <v>125</v>
      </c>
      <c r="G103" s="260" t="s">
        <v>25</v>
      </c>
      <c r="H103" s="261"/>
      <c r="I103" s="54"/>
      <c r="J103" s="54" t="s">
        <v>104</v>
      </c>
      <c r="K103" s="54" t="s">
        <v>104</v>
      </c>
      <c r="L103" s="54" t="s">
        <v>104</v>
      </c>
      <c r="M103" s="54"/>
      <c r="N103" s="54"/>
      <c r="O103" s="54"/>
      <c r="P103" s="54"/>
      <c r="Q103" s="54"/>
      <c r="R103" s="54"/>
      <c r="S103" s="54"/>
      <c r="T103" s="54"/>
      <c r="U103" s="56" t="s">
        <v>331</v>
      </c>
    </row>
    <row r="104" spans="1:21" ht="14.25" customHeight="1" x14ac:dyDescent="0.25">
      <c r="A104" s="233" t="s">
        <v>130</v>
      </c>
      <c r="B104" s="234"/>
      <c r="C104" s="234"/>
      <c r="D104" s="234"/>
      <c r="E104" s="234"/>
      <c r="F104" s="234"/>
      <c r="G104" s="234"/>
      <c r="H104" s="234"/>
      <c r="I104" s="234"/>
      <c r="J104" s="234"/>
      <c r="K104" s="234"/>
      <c r="L104" s="234"/>
      <c r="M104" s="234"/>
      <c r="N104" s="234"/>
      <c r="O104" s="234"/>
      <c r="P104" s="234"/>
      <c r="Q104" s="234"/>
      <c r="R104" s="234"/>
      <c r="S104" s="234"/>
      <c r="T104" s="234"/>
      <c r="U104" s="235"/>
    </row>
    <row r="105" spans="1:21" ht="15.75" thickBot="1" x14ac:dyDescent="0.3">
      <c r="A105" s="231"/>
      <c r="B105" s="232"/>
      <c r="C105" s="51"/>
      <c r="D105" s="51"/>
      <c r="E105" s="52"/>
      <c r="F105" s="51"/>
      <c r="G105" s="260"/>
      <c r="H105" s="261"/>
      <c r="I105" s="54"/>
      <c r="J105" s="54"/>
      <c r="K105" s="54"/>
      <c r="L105" s="54"/>
      <c r="M105" s="54"/>
      <c r="N105" s="54"/>
      <c r="O105" s="54"/>
      <c r="P105" s="54"/>
      <c r="Q105" s="54"/>
      <c r="R105" s="54"/>
      <c r="S105" s="54"/>
      <c r="T105" s="54"/>
      <c r="U105" s="56"/>
    </row>
    <row r="106" spans="1:21" ht="14.25" customHeight="1" thickTop="1" x14ac:dyDescent="0.25">
      <c r="A106" s="264" t="s">
        <v>27</v>
      </c>
      <c r="B106" s="265"/>
      <c r="C106" s="265"/>
      <c r="D106" s="265"/>
      <c r="E106" s="265"/>
      <c r="F106" s="265"/>
      <c r="G106" s="265"/>
      <c r="H106" s="265"/>
      <c r="I106" s="265"/>
      <c r="J106" s="265"/>
      <c r="K106" s="265"/>
      <c r="L106" s="265"/>
      <c r="M106" s="265"/>
      <c r="N106" s="265"/>
      <c r="O106" s="265"/>
      <c r="P106" s="265"/>
      <c r="Q106" s="265"/>
      <c r="R106" s="265"/>
      <c r="S106" s="265"/>
      <c r="T106" s="265"/>
      <c r="U106" s="266"/>
    </row>
    <row r="107" spans="1:21" ht="14.25" customHeight="1" x14ac:dyDescent="0.25">
      <c r="A107" s="231" t="s">
        <v>271</v>
      </c>
      <c r="B107" s="232"/>
      <c r="C107" s="51" t="s">
        <v>125</v>
      </c>
      <c r="D107" s="51" t="s">
        <v>125</v>
      </c>
      <c r="E107" s="52" t="s">
        <v>125</v>
      </c>
      <c r="F107" s="51" t="s">
        <v>125</v>
      </c>
      <c r="G107" s="260" t="s">
        <v>25</v>
      </c>
      <c r="H107" s="261"/>
      <c r="I107" s="54"/>
      <c r="J107" s="54"/>
      <c r="K107" s="54" t="s">
        <v>104</v>
      </c>
      <c r="L107" s="54"/>
      <c r="M107" s="54"/>
      <c r="N107" s="54"/>
      <c r="O107" s="54"/>
      <c r="P107" s="54"/>
      <c r="Q107" s="54"/>
      <c r="R107" s="54"/>
      <c r="S107" s="54"/>
      <c r="T107" s="54"/>
      <c r="U107" s="56" t="s">
        <v>343</v>
      </c>
    </row>
    <row r="108" spans="1:21" ht="14.25" customHeight="1" x14ac:dyDescent="0.25">
      <c r="A108" s="231" t="s">
        <v>272</v>
      </c>
      <c r="B108" s="232"/>
      <c r="C108" s="51" t="s">
        <v>125</v>
      </c>
      <c r="D108" s="51" t="s">
        <v>125</v>
      </c>
      <c r="E108" s="52" t="s">
        <v>125</v>
      </c>
      <c r="F108" s="51" t="s">
        <v>125</v>
      </c>
      <c r="G108" s="260" t="s">
        <v>84</v>
      </c>
      <c r="H108" s="261"/>
      <c r="I108" s="54" t="s">
        <v>104</v>
      </c>
      <c r="J108" s="54" t="s">
        <v>104</v>
      </c>
      <c r="K108" s="54" t="s">
        <v>104</v>
      </c>
      <c r="L108" s="54" t="s">
        <v>104</v>
      </c>
      <c r="M108" s="54" t="s">
        <v>104</v>
      </c>
      <c r="N108" s="54" t="s">
        <v>104</v>
      </c>
      <c r="O108" s="54" t="s">
        <v>104</v>
      </c>
      <c r="P108" s="54" t="s">
        <v>104</v>
      </c>
      <c r="Q108" s="54" t="s">
        <v>104</v>
      </c>
      <c r="R108" s="54" t="s">
        <v>104</v>
      </c>
      <c r="S108" s="54" t="s">
        <v>104</v>
      </c>
      <c r="T108" s="54" t="s">
        <v>104</v>
      </c>
      <c r="U108" s="56" t="s">
        <v>232</v>
      </c>
    </row>
    <row r="109" spans="1:21" ht="14.25" customHeight="1" x14ac:dyDescent="0.25">
      <c r="A109" s="231" t="s">
        <v>273</v>
      </c>
      <c r="B109" s="232"/>
      <c r="C109" s="51"/>
      <c r="D109" s="51" t="s">
        <v>125</v>
      </c>
      <c r="E109" s="52" t="s">
        <v>125</v>
      </c>
      <c r="F109" s="51"/>
      <c r="G109" s="260" t="s">
        <v>25</v>
      </c>
      <c r="H109" s="261"/>
      <c r="I109" s="54"/>
      <c r="J109" s="54"/>
      <c r="K109" s="54"/>
      <c r="L109" s="54"/>
      <c r="M109" s="54"/>
      <c r="N109" s="54"/>
      <c r="O109" s="54"/>
      <c r="P109" s="54"/>
      <c r="Q109" s="54"/>
      <c r="R109" s="54"/>
      <c r="S109" s="54"/>
      <c r="T109" s="54"/>
      <c r="U109" s="56" t="s">
        <v>342</v>
      </c>
    </row>
    <row r="110" spans="1:21" ht="14.25" customHeight="1" x14ac:dyDescent="0.25">
      <c r="A110" s="231" t="s">
        <v>274</v>
      </c>
      <c r="B110" s="232"/>
      <c r="C110" s="51"/>
      <c r="D110" s="51"/>
      <c r="E110" s="52"/>
      <c r="F110" s="51" t="s">
        <v>125</v>
      </c>
      <c r="G110" s="260" t="s">
        <v>25</v>
      </c>
      <c r="H110" s="261"/>
      <c r="I110" s="54"/>
      <c r="J110" s="54"/>
      <c r="K110" s="54"/>
      <c r="L110" s="54" t="s">
        <v>104</v>
      </c>
      <c r="M110" s="54"/>
      <c r="N110" s="54"/>
      <c r="O110" s="54" t="s">
        <v>104</v>
      </c>
      <c r="P110" s="54"/>
      <c r="Q110" s="54"/>
      <c r="R110" s="54" t="s">
        <v>104</v>
      </c>
      <c r="S110" s="54"/>
      <c r="T110" s="54" t="s">
        <v>104</v>
      </c>
      <c r="U110" s="56" t="s">
        <v>25</v>
      </c>
    </row>
    <row r="111" spans="1:21" ht="14.25" customHeight="1" x14ac:dyDescent="0.25">
      <c r="A111" s="233" t="s">
        <v>130</v>
      </c>
      <c r="B111" s="234"/>
      <c r="C111" s="234"/>
      <c r="D111" s="234"/>
      <c r="E111" s="234"/>
      <c r="F111" s="234"/>
      <c r="G111" s="234"/>
      <c r="H111" s="234"/>
      <c r="I111" s="234"/>
      <c r="J111" s="234"/>
      <c r="K111" s="234"/>
      <c r="L111" s="234"/>
      <c r="M111" s="234"/>
      <c r="N111" s="234"/>
      <c r="O111" s="234"/>
      <c r="P111" s="234"/>
      <c r="Q111" s="234"/>
      <c r="R111" s="234"/>
      <c r="S111" s="234"/>
      <c r="T111" s="234"/>
      <c r="U111" s="235"/>
    </row>
    <row r="112" spans="1:21" x14ac:dyDescent="0.25">
      <c r="A112" s="231"/>
      <c r="B112" s="232"/>
      <c r="C112" s="51"/>
      <c r="D112" s="51"/>
      <c r="E112" s="52"/>
      <c r="F112" s="51"/>
      <c r="G112" s="260"/>
      <c r="H112" s="261"/>
      <c r="I112" s="54"/>
      <c r="J112" s="54"/>
      <c r="K112" s="54"/>
      <c r="L112" s="54"/>
      <c r="M112" s="54"/>
      <c r="N112" s="54"/>
      <c r="O112" s="54"/>
      <c r="P112" s="54"/>
      <c r="Q112" s="54"/>
      <c r="R112" s="54"/>
      <c r="S112" s="54"/>
      <c r="T112" s="54"/>
      <c r="U112" s="56"/>
    </row>
    <row r="113" spans="1:21" x14ac:dyDescent="0.25">
      <c r="A113" s="237" t="s">
        <v>28</v>
      </c>
      <c r="B113" s="237"/>
      <c r="C113" s="237"/>
      <c r="D113" s="237"/>
      <c r="E113" s="237"/>
      <c r="F113" s="237"/>
      <c r="G113" s="237"/>
      <c r="H113" s="237"/>
      <c r="I113" s="237"/>
      <c r="J113" s="237"/>
      <c r="K113" s="237"/>
      <c r="L113" s="237"/>
      <c r="M113" s="237"/>
      <c r="N113" s="237"/>
      <c r="O113" s="237"/>
      <c r="P113" s="237"/>
      <c r="Q113" s="237"/>
      <c r="R113" s="237"/>
      <c r="S113" s="237"/>
      <c r="T113" s="237"/>
      <c r="U113" s="237"/>
    </row>
    <row r="114" spans="1:21" x14ac:dyDescent="0.25">
      <c r="A114" s="267" t="s">
        <v>131</v>
      </c>
      <c r="B114" s="267"/>
      <c r="C114" s="267"/>
      <c r="D114" s="267" t="s">
        <v>132</v>
      </c>
      <c r="E114" s="267"/>
      <c r="F114" s="267"/>
      <c r="G114" s="267"/>
      <c r="H114" s="267"/>
      <c r="I114" s="267"/>
      <c r="J114" s="267"/>
      <c r="K114" s="267"/>
      <c r="L114" s="267"/>
      <c r="M114" s="267"/>
      <c r="N114" s="267"/>
      <c r="O114" s="267" t="s">
        <v>133</v>
      </c>
      <c r="P114" s="267"/>
      <c r="Q114" s="267"/>
      <c r="R114" s="267"/>
      <c r="S114" s="267"/>
      <c r="T114" s="267"/>
      <c r="U114" s="267"/>
    </row>
    <row r="115" spans="1:21" x14ac:dyDescent="0.25">
      <c r="A115" s="267" t="s">
        <v>134</v>
      </c>
      <c r="B115" s="267"/>
      <c r="C115" s="267"/>
      <c r="D115" s="267" t="s">
        <v>135</v>
      </c>
      <c r="E115" s="267"/>
      <c r="F115" s="267"/>
      <c r="G115" s="267"/>
      <c r="H115" s="267"/>
      <c r="I115" s="267"/>
      <c r="J115" s="267"/>
      <c r="K115" s="267"/>
      <c r="L115" s="267"/>
      <c r="M115" s="267"/>
      <c r="N115" s="267"/>
      <c r="O115" s="267" t="s">
        <v>136</v>
      </c>
      <c r="P115" s="267"/>
      <c r="Q115" s="267"/>
      <c r="R115" s="267"/>
      <c r="S115" s="267"/>
      <c r="T115" s="267"/>
      <c r="U115" s="267"/>
    </row>
    <row r="116" spans="1:21" x14ac:dyDescent="0.25">
      <c r="A116" s="237" t="s">
        <v>78</v>
      </c>
      <c r="B116" s="237"/>
      <c r="C116" s="237"/>
      <c r="D116" s="237"/>
      <c r="E116" s="237"/>
      <c r="F116" s="237"/>
      <c r="G116" s="237"/>
      <c r="H116" s="237"/>
      <c r="I116" s="237"/>
      <c r="J116" s="237"/>
      <c r="K116" s="237"/>
      <c r="L116" s="237"/>
      <c r="M116" s="237"/>
      <c r="N116" s="237"/>
      <c r="O116" s="237"/>
      <c r="P116" s="237"/>
      <c r="Q116" s="237"/>
      <c r="R116" s="237"/>
      <c r="S116" s="237"/>
      <c r="T116" s="237"/>
      <c r="U116" s="237"/>
    </row>
    <row r="117" spans="1:21" x14ac:dyDescent="0.25">
      <c r="A117" s="267" t="s">
        <v>137</v>
      </c>
      <c r="B117" s="267"/>
      <c r="C117" s="267"/>
      <c r="D117" s="267" t="s">
        <v>138</v>
      </c>
      <c r="E117" s="267"/>
      <c r="F117" s="267"/>
      <c r="G117" s="267"/>
      <c r="H117" s="267"/>
      <c r="I117" s="267"/>
      <c r="J117" s="267"/>
      <c r="K117" s="267"/>
      <c r="L117" s="267"/>
      <c r="M117" s="267"/>
      <c r="N117" s="267"/>
      <c r="O117" s="267" t="s">
        <v>139</v>
      </c>
      <c r="P117" s="267"/>
      <c r="Q117" s="267"/>
      <c r="R117" s="267"/>
      <c r="S117" s="267"/>
      <c r="T117" s="267"/>
      <c r="U117" s="267"/>
    </row>
    <row r="118" spans="1:21" ht="6" customHeight="1" x14ac:dyDescent="0.25">
      <c r="A118" s="183"/>
      <c r="B118" s="183"/>
      <c r="C118" s="183"/>
      <c r="D118" s="183"/>
      <c r="E118" s="183"/>
      <c r="F118" s="183"/>
      <c r="G118" s="183"/>
      <c r="H118" s="183"/>
      <c r="I118" s="183"/>
      <c r="J118" s="183"/>
      <c r="K118" s="183"/>
      <c r="L118" s="183"/>
      <c r="M118" s="183"/>
      <c r="N118" s="183"/>
      <c r="O118" s="183"/>
      <c r="P118" s="183"/>
      <c r="Q118" s="183"/>
      <c r="R118" s="183"/>
      <c r="S118" s="183"/>
      <c r="T118" s="183"/>
      <c r="U118" s="183"/>
    </row>
    <row r="119" spans="1:21" ht="15.75" thickBot="1" x14ac:dyDescent="0.3">
      <c r="A119" s="237" t="s">
        <v>122</v>
      </c>
      <c r="B119" s="237"/>
      <c r="C119" s="237"/>
      <c r="D119" s="237"/>
      <c r="E119" s="237"/>
      <c r="F119" s="237"/>
      <c r="G119" s="237"/>
      <c r="H119" s="237"/>
      <c r="I119" s="237"/>
      <c r="J119" s="237"/>
      <c r="K119" s="237"/>
      <c r="L119" s="237"/>
      <c r="M119" s="237"/>
      <c r="N119" s="237"/>
      <c r="O119" s="237"/>
      <c r="P119" s="237"/>
      <c r="Q119" s="237"/>
      <c r="R119" s="237"/>
      <c r="S119" s="237"/>
      <c r="T119" s="237"/>
      <c r="U119" s="237"/>
    </row>
    <row r="120" spans="1:21" ht="17.25" thickTop="1" thickBot="1" x14ac:dyDescent="0.3">
      <c r="A120" s="268" t="s">
        <v>140</v>
      </c>
      <c r="B120" s="268"/>
      <c r="C120" s="268"/>
      <c r="D120" s="58"/>
      <c r="E120" s="58"/>
      <c r="F120" s="58"/>
      <c r="G120" s="58"/>
      <c r="H120" s="58"/>
      <c r="I120" s="221" t="s">
        <v>67</v>
      </c>
      <c r="J120" s="221"/>
      <c r="K120" s="221"/>
      <c r="L120" s="221"/>
      <c r="M120" s="221"/>
      <c r="N120" s="221"/>
      <c r="O120" s="221"/>
      <c r="P120" s="221"/>
      <c r="Q120" s="221"/>
      <c r="R120" s="221"/>
      <c r="S120" s="221"/>
      <c r="T120" s="221"/>
      <c r="U120" s="198">
        <v>44629</v>
      </c>
    </row>
    <row r="121" spans="1:21" ht="33" customHeight="1" thickTop="1" thickBot="1" x14ac:dyDescent="0.3">
      <c r="A121" s="185">
        <f>U2</f>
        <v>44725</v>
      </c>
      <c r="B121" s="186" t="str">
        <f>CONCATENATE(": ",I2)</f>
        <v>: Fecha de Actualización</v>
      </c>
      <c r="C121" s="269" t="s">
        <v>129</v>
      </c>
      <c r="D121" s="269"/>
      <c r="E121" s="269"/>
      <c r="F121" s="269"/>
      <c r="G121" s="270" t="s">
        <v>359</v>
      </c>
      <c r="H121" s="270"/>
      <c r="I121" s="270"/>
      <c r="J121" s="270"/>
      <c r="K121" s="270"/>
      <c r="L121" s="270"/>
      <c r="M121" s="270"/>
      <c r="N121" s="270"/>
      <c r="O121" s="270"/>
      <c r="P121" s="270"/>
      <c r="Q121" s="270"/>
      <c r="R121" s="270"/>
      <c r="S121" s="270"/>
      <c r="T121" s="270"/>
      <c r="U121" s="270"/>
    </row>
    <row r="122" spans="1:21" ht="15.75" thickTop="1" x14ac:dyDescent="0.25"/>
  </sheetData>
  <autoFilter ref="C9:H120" xr:uid="{00000000-0009-0000-0000-000001000000}"/>
  <mergeCells count="153">
    <mergeCell ref="A62:U62"/>
    <mergeCell ref="A63:B63"/>
    <mergeCell ref="A56:U56"/>
    <mergeCell ref="A57:B57"/>
    <mergeCell ref="A61:B61"/>
    <mergeCell ref="A54:U54"/>
    <mergeCell ref="A55:B55"/>
    <mergeCell ref="A75:B75"/>
    <mergeCell ref="A49:B49"/>
    <mergeCell ref="A66:B66"/>
    <mergeCell ref="A72:B72"/>
    <mergeCell ref="A68:B68"/>
    <mergeCell ref="A50:B50"/>
    <mergeCell ref="A51:B51"/>
    <mergeCell ref="A73:B73"/>
    <mergeCell ref="A17:B17"/>
    <mergeCell ref="A18:B18"/>
    <mergeCell ref="A58:B58"/>
    <mergeCell ref="A59:B59"/>
    <mergeCell ref="A60:B60"/>
    <mergeCell ref="A24:U24"/>
    <mergeCell ref="A34:U34"/>
    <mergeCell ref="A26:B26"/>
    <mergeCell ref="A25:B25"/>
    <mergeCell ref="A35:B35"/>
    <mergeCell ref="A36:B36"/>
    <mergeCell ref="A40:B40"/>
    <mergeCell ref="A45:B45"/>
    <mergeCell ref="A53:B53"/>
    <mergeCell ref="A48:B48"/>
    <mergeCell ref="A47:U47"/>
    <mergeCell ref="A96:B96"/>
    <mergeCell ref="A76:B76"/>
    <mergeCell ref="A77:B77"/>
    <mergeCell ref="A82:B82"/>
    <mergeCell ref="A83:B83"/>
    <mergeCell ref="A86:B86"/>
    <mergeCell ref="A90:B90"/>
    <mergeCell ref="A91:B91"/>
    <mergeCell ref="A92:B92"/>
    <mergeCell ref="A93:B93"/>
    <mergeCell ref="A84:B84"/>
    <mergeCell ref="A85:B85"/>
    <mergeCell ref="A87:B87"/>
    <mergeCell ref="A78:U78"/>
    <mergeCell ref="A79:B79"/>
    <mergeCell ref="A81:U81"/>
    <mergeCell ref="A80:U80"/>
    <mergeCell ref="G102:H102"/>
    <mergeCell ref="A100:B100"/>
    <mergeCell ref="A99:U99"/>
    <mergeCell ref="A97:B97"/>
    <mergeCell ref="A98:B98"/>
    <mergeCell ref="C121:F121"/>
    <mergeCell ref="G121:U121"/>
    <mergeCell ref="A104:U104"/>
    <mergeCell ref="A105:B105"/>
    <mergeCell ref="G105:H105"/>
    <mergeCell ref="A106:U106"/>
    <mergeCell ref="A107:B107"/>
    <mergeCell ref="A108:B108"/>
    <mergeCell ref="A109:B109"/>
    <mergeCell ref="A110:B110"/>
    <mergeCell ref="A111:U111"/>
    <mergeCell ref="A112:B112"/>
    <mergeCell ref="G112:H112"/>
    <mergeCell ref="G108:H108"/>
    <mergeCell ref="G109:H109"/>
    <mergeCell ref="O117:U117"/>
    <mergeCell ref="A116:U116"/>
    <mergeCell ref="A115:C115"/>
    <mergeCell ref="D115:N115"/>
    <mergeCell ref="O115:U115"/>
    <mergeCell ref="D114:N114"/>
    <mergeCell ref="A120:C120"/>
    <mergeCell ref="I120:T120"/>
    <mergeCell ref="O114:U114"/>
    <mergeCell ref="A113:U113"/>
    <mergeCell ref="A117:C117"/>
    <mergeCell ref="D117:N117"/>
    <mergeCell ref="A114:C114"/>
    <mergeCell ref="G110:H110"/>
    <mergeCell ref="A64:U64"/>
    <mergeCell ref="A39:B39"/>
    <mergeCell ref="A65:B65"/>
    <mergeCell ref="A46:U46"/>
    <mergeCell ref="A41:B41"/>
    <mergeCell ref="A42:B42"/>
    <mergeCell ref="A43:B43"/>
    <mergeCell ref="A44:B44"/>
    <mergeCell ref="A103:B103"/>
    <mergeCell ref="G103:H103"/>
    <mergeCell ref="A74:B74"/>
    <mergeCell ref="G107:H107"/>
    <mergeCell ref="A101:U101"/>
    <mergeCell ref="A102:B102"/>
    <mergeCell ref="A88:B88"/>
    <mergeCell ref="A89:B89"/>
    <mergeCell ref="A52:B52"/>
    <mergeCell ref="A69:B69"/>
    <mergeCell ref="A70:B70"/>
    <mergeCell ref="A71:B71"/>
    <mergeCell ref="A94:B94"/>
    <mergeCell ref="A67:B67"/>
    <mergeCell ref="A95:B95"/>
    <mergeCell ref="I2:T2"/>
    <mergeCell ref="A119:U119"/>
    <mergeCell ref="B1:B3"/>
    <mergeCell ref="A1:A3"/>
    <mergeCell ref="P8:P9"/>
    <mergeCell ref="C1:H3"/>
    <mergeCell ref="Q8:Q9"/>
    <mergeCell ref="I1:T1"/>
    <mergeCell ref="B7:U7"/>
    <mergeCell ref="B4:U4"/>
    <mergeCell ref="B5:U5"/>
    <mergeCell ref="J8:J9"/>
    <mergeCell ref="K8:K9"/>
    <mergeCell ref="U8:U9"/>
    <mergeCell ref="N8:N9"/>
    <mergeCell ref="A8:B9"/>
    <mergeCell ref="I8:I9"/>
    <mergeCell ref="G8:H8"/>
    <mergeCell ref="R8:R9"/>
    <mergeCell ref="S8:S9"/>
    <mergeCell ref="T8:T9"/>
    <mergeCell ref="C8:F8"/>
    <mergeCell ref="A10:U10"/>
    <mergeCell ref="A37:B37"/>
    <mergeCell ref="I3:T3"/>
    <mergeCell ref="O8:O9"/>
    <mergeCell ref="M8:M9"/>
    <mergeCell ref="L8:L9"/>
    <mergeCell ref="B6:U6"/>
    <mergeCell ref="A38:B38"/>
    <mergeCell ref="A27:B27"/>
    <mergeCell ref="A28:B28"/>
    <mergeCell ref="A11:U11"/>
    <mergeCell ref="A12:B12"/>
    <mergeCell ref="A13:B13"/>
    <mergeCell ref="A14:B14"/>
    <mergeCell ref="A15:B15"/>
    <mergeCell ref="A22:U22"/>
    <mergeCell ref="A32:U32"/>
    <mergeCell ref="A33:B33"/>
    <mergeCell ref="A23:B23"/>
    <mergeCell ref="A29:B29"/>
    <mergeCell ref="A16:B16"/>
    <mergeCell ref="A19:B19"/>
    <mergeCell ref="A20:B20"/>
    <mergeCell ref="A21:B21"/>
    <mergeCell ref="A30:B30"/>
    <mergeCell ref="A31:B31"/>
  </mergeCells>
  <conditionalFormatting sqref="N12:P12 R12:T12 I82:T84 I65:T65 R25:T25 I41:Q44 I12:K12 I35:T35 R45:S45 I36:Q39 I87:T91 I73:T73 I75:T77 I27:T29 R31:S31">
    <cfRule type="containsText" dxfId="536" priority="700" operator="containsText" text="I">
      <formula>NOT(ISERROR(SEARCH("I",I12)))</formula>
    </cfRule>
    <cfRule type="containsText" dxfId="535" priority="701" operator="containsText" text="A">
      <formula>NOT(ISERROR(SEARCH("A",I12)))</formula>
    </cfRule>
    <cfRule type="containsText" dxfId="534" priority="702" operator="containsText" text="P">
      <formula>NOT(ISERROR(SEARCH("P",I12)))</formula>
    </cfRule>
  </conditionalFormatting>
  <conditionalFormatting sqref="L12">
    <cfRule type="containsText" dxfId="533" priority="661" operator="containsText" text="I">
      <formula>NOT(ISERROR(SEARCH("I",L12)))</formula>
    </cfRule>
    <cfRule type="containsText" dxfId="532" priority="662" operator="containsText" text="A">
      <formula>NOT(ISERROR(SEARCH("A",L12)))</formula>
    </cfRule>
    <cfRule type="containsText" dxfId="531" priority="663" operator="containsText" text="P">
      <formula>NOT(ISERROR(SEARCH("P",L12)))</formula>
    </cfRule>
  </conditionalFormatting>
  <conditionalFormatting sqref="L23">
    <cfRule type="containsText" dxfId="530" priority="571" operator="containsText" text="I">
      <formula>NOT(ISERROR(SEARCH("I",L23)))</formula>
    </cfRule>
    <cfRule type="containsText" dxfId="529" priority="572" operator="containsText" text="A">
      <formula>NOT(ISERROR(SEARCH("A",L23)))</formula>
    </cfRule>
    <cfRule type="containsText" dxfId="528" priority="573" operator="containsText" text="P">
      <formula>NOT(ISERROR(SEARCH("P",L23)))</formula>
    </cfRule>
  </conditionalFormatting>
  <conditionalFormatting sqref="P23">
    <cfRule type="containsText" dxfId="527" priority="562" operator="containsText" text="I">
      <formula>NOT(ISERROR(SEARCH("I",P23)))</formula>
    </cfRule>
    <cfRule type="containsText" dxfId="526" priority="563" operator="containsText" text="A">
      <formula>NOT(ISERROR(SEARCH("A",P23)))</formula>
    </cfRule>
    <cfRule type="containsText" dxfId="525" priority="564" operator="containsText" text="P">
      <formula>NOT(ISERROR(SEARCH("P",P23)))</formula>
    </cfRule>
  </conditionalFormatting>
  <conditionalFormatting sqref="Q12">
    <cfRule type="containsText" dxfId="524" priority="634" operator="containsText" text="I">
      <formula>NOT(ISERROR(SEARCH("I",Q12)))</formula>
    </cfRule>
    <cfRule type="containsText" dxfId="523" priority="635" operator="containsText" text="A">
      <formula>NOT(ISERROR(SEARCH("A",Q12)))</formula>
    </cfRule>
    <cfRule type="containsText" dxfId="522" priority="636" operator="containsText" text="P">
      <formula>NOT(ISERROR(SEARCH("P",Q12)))</formula>
    </cfRule>
  </conditionalFormatting>
  <conditionalFormatting sqref="M12">
    <cfRule type="containsText" dxfId="521" priority="706" operator="containsText" text="I">
      <formula>NOT(ISERROR(SEARCH("I",M12)))</formula>
    </cfRule>
    <cfRule type="containsText" dxfId="520" priority="707" operator="containsText" text="A">
      <formula>NOT(ISERROR(SEARCH("A",M12)))</formula>
    </cfRule>
    <cfRule type="containsText" dxfId="519" priority="708" operator="containsText" text="P">
      <formula>NOT(ISERROR(SEARCH("P",M12)))</formula>
    </cfRule>
  </conditionalFormatting>
  <conditionalFormatting sqref="I23:K23">
    <cfRule type="containsText" dxfId="518" priority="574" operator="containsText" text="I">
      <formula>NOT(ISERROR(SEARCH("I",I23)))</formula>
    </cfRule>
    <cfRule type="containsText" dxfId="517" priority="575" operator="containsText" text="A">
      <formula>NOT(ISERROR(SEARCH("A",I23)))</formula>
    </cfRule>
    <cfRule type="containsText" dxfId="516" priority="576" operator="containsText" text="P">
      <formula>NOT(ISERROR(SEARCH("P",I23)))</formula>
    </cfRule>
  </conditionalFormatting>
  <conditionalFormatting sqref="M23">
    <cfRule type="containsText" dxfId="515" priority="568" operator="containsText" text="I">
      <formula>NOT(ISERROR(SEARCH("I",M23)))</formula>
    </cfRule>
    <cfRule type="containsText" dxfId="514" priority="569" operator="containsText" text="A">
      <formula>NOT(ISERROR(SEARCH("A",M23)))</formula>
    </cfRule>
    <cfRule type="containsText" dxfId="513" priority="570" operator="containsText" text="P">
      <formula>NOT(ISERROR(SEARCH("P",M23)))</formula>
    </cfRule>
  </conditionalFormatting>
  <conditionalFormatting sqref="O23">
    <cfRule type="containsText" dxfId="512" priority="565" operator="containsText" text="I">
      <formula>NOT(ISERROR(SEARCH("I",O23)))</formula>
    </cfRule>
    <cfRule type="containsText" dxfId="511" priority="566" operator="containsText" text="A">
      <formula>NOT(ISERROR(SEARCH("A",O23)))</formula>
    </cfRule>
    <cfRule type="containsText" dxfId="510" priority="567" operator="containsText" text="P">
      <formula>NOT(ISERROR(SEARCH("P",O23)))</formula>
    </cfRule>
  </conditionalFormatting>
  <conditionalFormatting sqref="Q23">
    <cfRule type="containsText" dxfId="509" priority="559" operator="containsText" text="I">
      <formula>NOT(ISERROR(SEARCH("I",Q23)))</formula>
    </cfRule>
    <cfRule type="containsText" dxfId="508" priority="560" operator="containsText" text="A">
      <formula>NOT(ISERROR(SEARCH("A",Q23)))</formula>
    </cfRule>
    <cfRule type="containsText" dxfId="507" priority="561" operator="containsText" text="P">
      <formula>NOT(ISERROR(SEARCH("P",Q23)))</formula>
    </cfRule>
  </conditionalFormatting>
  <conditionalFormatting sqref="S23:T23">
    <cfRule type="containsText" dxfId="506" priority="556" operator="containsText" text="I">
      <formula>NOT(ISERROR(SEARCH("I",S23)))</formula>
    </cfRule>
    <cfRule type="containsText" dxfId="505" priority="557" operator="containsText" text="A">
      <formula>NOT(ISERROR(SEARCH("A",S23)))</formula>
    </cfRule>
    <cfRule type="containsText" dxfId="504" priority="558" operator="containsText" text="P">
      <formula>NOT(ISERROR(SEARCH("P",S23)))</formula>
    </cfRule>
  </conditionalFormatting>
  <conditionalFormatting sqref="N23">
    <cfRule type="containsText" dxfId="503" priority="553" operator="containsText" text="I">
      <formula>NOT(ISERROR(SEARCH("I",N23)))</formula>
    </cfRule>
    <cfRule type="containsText" dxfId="502" priority="554" operator="containsText" text="A">
      <formula>NOT(ISERROR(SEARCH("A",N23)))</formula>
    </cfRule>
    <cfRule type="containsText" dxfId="501" priority="555" operator="containsText" text="P">
      <formula>NOT(ISERROR(SEARCH("P",N23)))</formula>
    </cfRule>
  </conditionalFormatting>
  <conditionalFormatting sqref="R23">
    <cfRule type="containsText" dxfId="500" priority="550" operator="containsText" text="I">
      <formula>NOT(ISERROR(SEARCH("I",R23)))</formula>
    </cfRule>
    <cfRule type="containsText" dxfId="499" priority="551" operator="containsText" text="A">
      <formula>NOT(ISERROR(SEARCH("A",R23)))</formula>
    </cfRule>
    <cfRule type="containsText" dxfId="498" priority="552" operator="containsText" text="P">
      <formula>NOT(ISERROR(SEARCH("P",R23)))</formula>
    </cfRule>
  </conditionalFormatting>
  <conditionalFormatting sqref="C23 C65 C90 C25 C35:C39 C27:C29 C41:C44 C12:C15">
    <cfRule type="containsText" dxfId="497" priority="549" operator="containsText" text="X">
      <formula>NOT(ISERROR(SEARCH("X",C12)))</formula>
    </cfRule>
  </conditionalFormatting>
  <conditionalFormatting sqref="D23 D65 D90 D25 D35:D39 D27:D29 D41:D44 D12:D15">
    <cfRule type="containsText" dxfId="496" priority="548" operator="containsText" text="X">
      <formula>NOT(ISERROR(SEARCH("X",D12)))</formula>
    </cfRule>
  </conditionalFormatting>
  <conditionalFormatting sqref="E23 E65 E90 E25 E35:E43 E27:E31 E12:E15">
    <cfRule type="containsText" dxfId="495" priority="547" operator="containsText" text="X">
      <formula>NOT(ISERROR(SEARCH("X",E12)))</formula>
    </cfRule>
  </conditionalFormatting>
  <conditionalFormatting sqref="F23 F65 F90 F25 F35:F39 F27:F29 F41:F44 F12:F15">
    <cfRule type="containsText" dxfId="494" priority="546" operator="containsText" text="X">
      <formula>NOT(ISERROR(SEARCH("X",F12)))</formula>
    </cfRule>
  </conditionalFormatting>
  <conditionalFormatting sqref="C40 C45">
    <cfRule type="containsText" dxfId="493" priority="545" operator="containsText" text="X">
      <formula>NOT(ISERROR(SEARCH("X",C40)))</formula>
    </cfRule>
  </conditionalFormatting>
  <conditionalFormatting sqref="D40 D45">
    <cfRule type="containsText" dxfId="492" priority="544" operator="containsText" text="X">
      <formula>NOT(ISERROR(SEARCH("X",D40)))</formula>
    </cfRule>
  </conditionalFormatting>
  <conditionalFormatting sqref="E45">
    <cfRule type="containsText" dxfId="491" priority="543" operator="containsText" text="X">
      <formula>NOT(ISERROR(SEARCH("X",E45)))</formula>
    </cfRule>
  </conditionalFormatting>
  <conditionalFormatting sqref="F40 F45">
    <cfRule type="containsText" dxfId="490" priority="542" operator="containsText" text="X">
      <formula>NOT(ISERROR(SEARCH("X",F40)))</formula>
    </cfRule>
  </conditionalFormatting>
  <conditionalFormatting sqref="I40:Q40 I45:Q45 T45 I25:K25 N25:Q25">
    <cfRule type="containsText" dxfId="489" priority="539" operator="containsText" text="I">
      <formula>NOT(ISERROR(SEARCH("I",I25)))</formula>
    </cfRule>
    <cfRule type="containsText" dxfId="488" priority="540" operator="containsText" text="A">
      <formula>NOT(ISERROR(SEARCH("A",I25)))</formula>
    </cfRule>
    <cfRule type="containsText" dxfId="487" priority="541" operator="containsText" text="P">
      <formula>NOT(ISERROR(SEARCH("P",I25)))</formula>
    </cfRule>
  </conditionalFormatting>
  <conditionalFormatting sqref="C26">
    <cfRule type="containsText" dxfId="486" priority="538" operator="containsText" text="X">
      <formula>NOT(ISERROR(SEARCH("X",C26)))</formula>
    </cfRule>
  </conditionalFormatting>
  <conditionalFormatting sqref="D26">
    <cfRule type="containsText" dxfId="485" priority="537" operator="containsText" text="X">
      <formula>NOT(ISERROR(SEARCH("X",D26)))</formula>
    </cfRule>
  </conditionalFormatting>
  <conditionalFormatting sqref="E26">
    <cfRule type="containsText" dxfId="484" priority="536" operator="containsText" text="X">
      <formula>NOT(ISERROR(SEARCH("X",E26)))</formula>
    </cfRule>
  </conditionalFormatting>
  <conditionalFormatting sqref="F26">
    <cfRule type="containsText" dxfId="483" priority="535" operator="containsText" text="X">
      <formula>NOT(ISERROR(SEARCH("X",F26)))</formula>
    </cfRule>
  </conditionalFormatting>
  <conditionalFormatting sqref="I26:T26">
    <cfRule type="containsText" dxfId="482" priority="532" operator="containsText" text="I">
      <formula>NOT(ISERROR(SEARCH("I",I26)))</formula>
    </cfRule>
    <cfRule type="containsText" dxfId="481" priority="533" operator="containsText" text="A">
      <formula>NOT(ISERROR(SEARCH("A",I26)))</formula>
    </cfRule>
    <cfRule type="containsText" dxfId="480" priority="534" operator="containsText" text="P">
      <formula>NOT(ISERROR(SEARCH("P",I26)))</formula>
    </cfRule>
  </conditionalFormatting>
  <conditionalFormatting sqref="C48 C57 C61 C50:C52">
    <cfRule type="containsText" dxfId="479" priority="531" operator="containsText" text="X">
      <formula>NOT(ISERROR(SEARCH("X",C48)))</formula>
    </cfRule>
  </conditionalFormatting>
  <conditionalFormatting sqref="D48 D57 D61 D50:D52">
    <cfRule type="containsText" dxfId="478" priority="530" operator="containsText" text="X">
      <formula>NOT(ISERROR(SEARCH("X",D48)))</formula>
    </cfRule>
  </conditionalFormatting>
  <conditionalFormatting sqref="E48 E57 E61 E50:E52">
    <cfRule type="containsText" dxfId="477" priority="529" operator="containsText" text="X">
      <formula>NOT(ISERROR(SEARCH("X",E48)))</formula>
    </cfRule>
  </conditionalFormatting>
  <conditionalFormatting sqref="F48 F57 F61 F50:F52">
    <cfRule type="containsText" dxfId="476" priority="528" operator="containsText" text="X">
      <formula>NOT(ISERROR(SEARCH("X",F48)))</formula>
    </cfRule>
  </conditionalFormatting>
  <conditionalFormatting sqref="I57:T57 I48:T48 I61:T61 I50:T52">
    <cfRule type="containsText" dxfId="475" priority="525" operator="containsText" text="I">
      <formula>NOT(ISERROR(SEARCH("I",I48)))</formula>
    </cfRule>
    <cfRule type="containsText" dxfId="474" priority="526" operator="containsText" text="A">
      <formula>NOT(ISERROR(SEARCH("A",I48)))</formula>
    </cfRule>
    <cfRule type="containsText" dxfId="473" priority="527" operator="containsText" text="P">
      <formula>NOT(ISERROR(SEARCH("P",I48)))</formula>
    </cfRule>
  </conditionalFormatting>
  <conditionalFormatting sqref="C82 C100 C102 C107:C110 C84 C87">
    <cfRule type="containsText" dxfId="472" priority="510" operator="containsText" text="X">
      <formula>NOT(ISERROR(SEARCH("X",C82)))</formula>
    </cfRule>
  </conditionalFormatting>
  <conditionalFormatting sqref="D82 D100 D102 D107:D110 D84 D87">
    <cfRule type="containsText" dxfId="471" priority="509" operator="containsText" text="X">
      <formula>NOT(ISERROR(SEARCH("X",D82)))</formula>
    </cfRule>
  </conditionalFormatting>
  <conditionalFormatting sqref="E82 E100 E102 E107:E110 E84 E87">
    <cfRule type="containsText" dxfId="470" priority="508" operator="containsText" text="X">
      <formula>NOT(ISERROR(SEARCH("X",E82)))</formula>
    </cfRule>
  </conditionalFormatting>
  <conditionalFormatting sqref="F82 F100 F102 F107:F110 F84 F87">
    <cfRule type="containsText" dxfId="469" priority="507" operator="containsText" text="X">
      <formula>NOT(ISERROR(SEARCH("X",F82)))</formula>
    </cfRule>
  </conditionalFormatting>
  <conditionalFormatting sqref="I100:T100 I102:T102 I107:T110">
    <cfRule type="containsText" dxfId="468" priority="504" operator="containsText" text="I">
      <formula>NOT(ISERROR(SEARCH("I",I100)))</formula>
    </cfRule>
    <cfRule type="containsText" dxfId="467" priority="505" operator="containsText" text="A">
      <formula>NOT(ISERROR(SEARCH("A",I100)))</formula>
    </cfRule>
    <cfRule type="containsText" dxfId="466" priority="506" operator="containsText" text="P">
      <formula>NOT(ISERROR(SEARCH("P",I100)))</formula>
    </cfRule>
  </conditionalFormatting>
  <conditionalFormatting sqref="C33">
    <cfRule type="containsText" dxfId="465" priority="503" operator="containsText" text="X">
      <formula>NOT(ISERROR(SEARCH("X",C33)))</formula>
    </cfRule>
  </conditionalFormatting>
  <conditionalFormatting sqref="D33">
    <cfRule type="containsText" dxfId="464" priority="502" operator="containsText" text="X">
      <formula>NOT(ISERROR(SEARCH("X",D33)))</formula>
    </cfRule>
  </conditionalFormatting>
  <conditionalFormatting sqref="E33">
    <cfRule type="containsText" dxfId="463" priority="501" operator="containsText" text="X">
      <formula>NOT(ISERROR(SEARCH("X",E33)))</formula>
    </cfRule>
  </conditionalFormatting>
  <conditionalFormatting sqref="F33">
    <cfRule type="containsText" dxfId="462" priority="500" operator="containsText" text="X">
      <formula>NOT(ISERROR(SEARCH("X",F33)))</formula>
    </cfRule>
  </conditionalFormatting>
  <conditionalFormatting sqref="I33:T33">
    <cfRule type="containsText" dxfId="461" priority="497" operator="containsText" text="I">
      <formula>NOT(ISERROR(SEARCH("I",I33)))</formula>
    </cfRule>
    <cfRule type="containsText" dxfId="460" priority="498" operator="containsText" text="A">
      <formula>NOT(ISERROR(SEARCH("A",I33)))</formula>
    </cfRule>
    <cfRule type="containsText" dxfId="459" priority="499" operator="containsText" text="P">
      <formula>NOT(ISERROR(SEARCH("P",I33)))</formula>
    </cfRule>
  </conditionalFormatting>
  <conditionalFormatting sqref="C55">
    <cfRule type="containsText" dxfId="458" priority="489" operator="containsText" text="X">
      <formula>NOT(ISERROR(SEARCH("X",C55)))</formula>
    </cfRule>
  </conditionalFormatting>
  <conditionalFormatting sqref="D55">
    <cfRule type="containsText" dxfId="457" priority="488" operator="containsText" text="X">
      <formula>NOT(ISERROR(SEARCH("X",D55)))</formula>
    </cfRule>
  </conditionalFormatting>
  <conditionalFormatting sqref="E55">
    <cfRule type="containsText" dxfId="456" priority="487" operator="containsText" text="X">
      <formula>NOT(ISERROR(SEARCH("X",E55)))</formula>
    </cfRule>
  </conditionalFormatting>
  <conditionalFormatting sqref="F55">
    <cfRule type="containsText" dxfId="455" priority="486" operator="containsText" text="X">
      <formula>NOT(ISERROR(SEARCH("X",F55)))</formula>
    </cfRule>
  </conditionalFormatting>
  <conditionalFormatting sqref="I55:T55">
    <cfRule type="containsText" dxfId="454" priority="483" operator="containsText" text="I">
      <formula>NOT(ISERROR(SEARCH("I",I55)))</formula>
    </cfRule>
    <cfRule type="containsText" dxfId="453" priority="484" operator="containsText" text="A">
      <formula>NOT(ISERROR(SEARCH("A",I55)))</formula>
    </cfRule>
    <cfRule type="containsText" dxfId="452" priority="485" operator="containsText" text="P">
      <formula>NOT(ISERROR(SEARCH("P",I55)))</formula>
    </cfRule>
  </conditionalFormatting>
  <conditionalFormatting sqref="C63">
    <cfRule type="containsText" dxfId="451" priority="482" operator="containsText" text="X">
      <formula>NOT(ISERROR(SEARCH("X",C63)))</formula>
    </cfRule>
  </conditionalFormatting>
  <conditionalFormatting sqref="D63">
    <cfRule type="containsText" dxfId="450" priority="481" operator="containsText" text="X">
      <formula>NOT(ISERROR(SEARCH("X",D63)))</formula>
    </cfRule>
  </conditionalFormatting>
  <conditionalFormatting sqref="E63">
    <cfRule type="containsText" dxfId="449" priority="480" operator="containsText" text="X">
      <formula>NOT(ISERROR(SEARCH("X",E63)))</formula>
    </cfRule>
  </conditionalFormatting>
  <conditionalFormatting sqref="F63">
    <cfRule type="containsText" dxfId="448" priority="479" operator="containsText" text="X">
      <formula>NOT(ISERROR(SEARCH("X",F63)))</formula>
    </cfRule>
  </conditionalFormatting>
  <conditionalFormatting sqref="I63:T63">
    <cfRule type="containsText" dxfId="447" priority="476" operator="containsText" text="I">
      <formula>NOT(ISERROR(SEARCH("I",I63)))</formula>
    </cfRule>
    <cfRule type="containsText" dxfId="446" priority="477" operator="containsText" text="A">
      <formula>NOT(ISERROR(SEARCH("A",I63)))</formula>
    </cfRule>
    <cfRule type="containsText" dxfId="445" priority="478" operator="containsText" text="P">
      <formula>NOT(ISERROR(SEARCH("P",I63)))</formula>
    </cfRule>
  </conditionalFormatting>
  <conditionalFormatting sqref="C79">
    <cfRule type="containsText" dxfId="444" priority="475" operator="containsText" text="X">
      <formula>NOT(ISERROR(SEARCH("X",C79)))</formula>
    </cfRule>
  </conditionalFormatting>
  <conditionalFormatting sqref="D79">
    <cfRule type="containsText" dxfId="443" priority="474" operator="containsText" text="X">
      <formula>NOT(ISERROR(SEARCH("X",D79)))</formula>
    </cfRule>
  </conditionalFormatting>
  <conditionalFormatting sqref="E79">
    <cfRule type="containsText" dxfId="442" priority="473" operator="containsText" text="X">
      <formula>NOT(ISERROR(SEARCH("X",E79)))</formula>
    </cfRule>
  </conditionalFormatting>
  <conditionalFormatting sqref="F79">
    <cfRule type="containsText" dxfId="441" priority="472" operator="containsText" text="X">
      <formula>NOT(ISERROR(SEARCH("X",F79)))</formula>
    </cfRule>
  </conditionalFormatting>
  <conditionalFormatting sqref="I79:T79">
    <cfRule type="containsText" dxfId="440" priority="469" operator="containsText" text="I">
      <formula>NOT(ISERROR(SEARCH("I",I79)))</formula>
    </cfRule>
    <cfRule type="containsText" dxfId="439" priority="470" operator="containsText" text="A">
      <formula>NOT(ISERROR(SEARCH("A",I79)))</formula>
    </cfRule>
    <cfRule type="containsText" dxfId="438" priority="471" operator="containsText" text="P">
      <formula>NOT(ISERROR(SEARCH("P",I79)))</formula>
    </cfRule>
  </conditionalFormatting>
  <conditionalFormatting sqref="C105">
    <cfRule type="containsText" dxfId="437" priority="468" operator="containsText" text="X">
      <formula>NOT(ISERROR(SEARCH("X",C105)))</formula>
    </cfRule>
  </conditionalFormatting>
  <conditionalFormatting sqref="D105">
    <cfRule type="containsText" dxfId="436" priority="467" operator="containsText" text="X">
      <formula>NOT(ISERROR(SEARCH("X",D105)))</formula>
    </cfRule>
  </conditionalFormatting>
  <conditionalFormatting sqref="E105">
    <cfRule type="containsText" dxfId="435" priority="466" operator="containsText" text="X">
      <formula>NOT(ISERROR(SEARCH("X",E105)))</formula>
    </cfRule>
  </conditionalFormatting>
  <conditionalFormatting sqref="F105">
    <cfRule type="containsText" dxfId="434" priority="465" operator="containsText" text="X">
      <formula>NOT(ISERROR(SEARCH("X",F105)))</formula>
    </cfRule>
  </conditionalFormatting>
  <conditionalFormatting sqref="I105:T105">
    <cfRule type="containsText" dxfId="433" priority="462" operator="containsText" text="I">
      <formula>NOT(ISERROR(SEARCH("I",I105)))</formula>
    </cfRule>
    <cfRule type="containsText" dxfId="432" priority="463" operator="containsText" text="A">
      <formula>NOT(ISERROR(SEARCH("A",I105)))</formula>
    </cfRule>
    <cfRule type="containsText" dxfId="431" priority="464" operator="containsText" text="P">
      <formula>NOT(ISERROR(SEARCH("P",I105)))</formula>
    </cfRule>
  </conditionalFormatting>
  <conditionalFormatting sqref="C112">
    <cfRule type="containsText" dxfId="430" priority="461" operator="containsText" text="X">
      <formula>NOT(ISERROR(SEARCH("X",C112)))</formula>
    </cfRule>
  </conditionalFormatting>
  <conditionalFormatting sqref="D112">
    <cfRule type="containsText" dxfId="429" priority="460" operator="containsText" text="X">
      <formula>NOT(ISERROR(SEARCH("X",D112)))</formula>
    </cfRule>
  </conditionalFormatting>
  <conditionalFormatting sqref="E112">
    <cfRule type="containsText" dxfId="428" priority="459" operator="containsText" text="X">
      <formula>NOT(ISERROR(SEARCH("X",E112)))</formula>
    </cfRule>
  </conditionalFormatting>
  <conditionalFormatting sqref="F112">
    <cfRule type="containsText" dxfId="427" priority="458" operator="containsText" text="X">
      <formula>NOT(ISERROR(SEARCH("X",F112)))</formula>
    </cfRule>
  </conditionalFormatting>
  <conditionalFormatting sqref="I112:T112">
    <cfRule type="containsText" dxfId="426" priority="455" operator="containsText" text="I">
      <formula>NOT(ISERROR(SEARCH("I",I112)))</formula>
    </cfRule>
    <cfRule type="containsText" dxfId="425" priority="456" operator="containsText" text="A">
      <formula>NOT(ISERROR(SEARCH("A",I112)))</formula>
    </cfRule>
    <cfRule type="containsText" dxfId="424" priority="457" operator="containsText" text="P">
      <formula>NOT(ISERROR(SEARCH("P",I112)))</formula>
    </cfRule>
  </conditionalFormatting>
  <conditionalFormatting sqref="C16">
    <cfRule type="containsText" dxfId="423" priority="377" operator="containsText" text="X">
      <formula>NOT(ISERROR(SEARCH("X",C16)))</formula>
    </cfRule>
  </conditionalFormatting>
  <conditionalFormatting sqref="D16">
    <cfRule type="containsText" dxfId="422" priority="376" operator="containsText" text="X">
      <formula>NOT(ISERROR(SEARCH("X",D16)))</formula>
    </cfRule>
  </conditionalFormatting>
  <conditionalFormatting sqref="E16">
    <cfRule type="containsText" dxfId="421" priority="375" operator="containsText" text="X">
      <formula>NOT(ISERROR(SEARCH("X",E16)))</formula>
    </cfRule>
  </conditionalFormatting>
  <conditionalFormatting sqref="F16">
    <cfRule type="containsText" dxfId="420" priority="374" operator="containsText" text="X">
      <formula>NOT(ISERROR(SEARCH("X",F16)))</formula>
    </cfRule>
  </conditionalFormatting>
  <conditionalFormatting sqref="I31:Q31 T31 I30:O30">
    <cfRule type="containsText" dxfId="419" priority="291" operator="containsText" text="I">
      <formula>NOT(ISERROR(SEARCH("I",I30)))</formula>
    </cfRule>
    <cfRule type="containsText" dxfId="418" priority="292" operator="containsText" text="A">
      <formula>NOT(ISERROR(SEARCH("A",I30)))</formula>
    </cfRule>
    <cfRule type="containsText" dxfId="417" priority="293" operator="containsText" text="P">
      <formula>NOT(ISERROR(SEARCH("P",I30)))</formula>
    </cfRule>
  </conditionalFormatting>
  <conditionalFormatting sqref="C19">
    <cfRule type="containsText" dxfId="416" priority="358" operator="containsText" text="X">
      <formula>NOT(ISERROR(SEARCH("X",C19)))</formula>
    </cfRule>
  </conditionalFormatting>
  <conditionalFormatting sqref="D19">
    <cfRule type="containsText" dxfId="415" priority="357" operator="containsText" text="X">
      <formula>NOT(ISERROR(SEARCH("X",D19)))</formula>
    </cfRule>
  </conditionalFormatting>
  <conditionalFormatting sqref="E19">
    <cfRule type="containsText" dxfId="414" priority="356" operator="containsText" text="X">
      <formula>NOT(ISERROR(SEARCH("X",E19)))</formula>
    </cfRule>
  </conditionalFormatting>
  <conditionalFormatting sqref="F19">
    <cfRule type="containsText" dxfId="413" priority="355" operator="containsText" text="X">
      <formula>NOT(ISERROR(SEARCH("X",F19)))</formula>
    </cfRule>
  </conditionalFormatting>
  <conditionalFormatting sqref="C20">
    <cfRule type="containsText" dxfId="412" priority="339" operator="containsText" text="X">
      <formula>NOT(ISERROR(SEARCH("X",C20)))</formula>
    </cfRule>
  </conditionalFormatting>
  <conditionalFormatting sqref="D20">
    <cfRule type="containsText" dxfId="411" priority="338" operator="containsText" text="X">
      <formula>NOT(ISERROR(SEARCH("X",D20)))</formula>
    </cfRule>
  </conditionalFormatting>
  <conditionalFormatting sqref="E20">
    <cfRule type="containsText" dxfId="410" priority="337" operator="containsText" text="X">
      <formula>NOT(ISERROR(SEARCH("X",E20)))</formula>
    </cfRule>
  </conditionalFormatting>
  <conditionalFormatting sqref="F20">
    <cfRule type="containsText" dxfId="409" priority="336" operator="containsText" text="X">
      <formula>NOT(ISERROR(SEARCH("X",F20)))</formula>
    </cfRule>
  </conditionalFormatting>
  <conditionalFormatting sqref="I72:T72">
    <cfRule type="containsText" dxfId="408" priority="258" operator="containsText" text="I">
      <formula>NOT(ISERROR(SEARCH("I",I72)))</formula>
    </cfRule>
    <cfRule type="containsText" dxfId="407" priority="259" operator="containsText" text="A">
      <formula>NOT(ISERROR(SEARCH("A",I72)))</formula>
    </cfRule>
    <cfRule type="containsText" dxfId="406" priority="260" operator="containsText" text="P">
      <formula>NOT(ISERROR(SEARCH("P",I72)))</formula>
    </cfRule>
  </conditionalFormatting>
  <conditionalFormatting sqref="C21">
    <cfRule type="containsText" dxfId="405" priority="320" operator="containsText" text="X">
      <formula>NOT(ISERROR(SEARCH("X",C21)))</formula>
    </cfRule>
  </conditionalFormatting>
  <conditionalFormatting sqref="D21">
    <cfRule type="containsText" dxfId="404" priority="319" operator="containsText" text="X">
      <formula>NOT(ISERROR(SEARCH("X",D21)))</formula>
    </cfRule>
  </conditionalFormatting>
  <conditionalFormatting sqref="E21">
    <cfRule type="containsText" dxfId="403" priority="318" operator="containsText" text="X">
      <formula>NOT(ISERROR(SEARCH("X",E21)))</formula>
    </cfRule>
  </conditionalFormatting>
  <conditionalFormatting sqref="F21">
    <cfRule type="containsText" dxfId="402" priority="317" operator="containsText" text="X">
      <formula>NOT(ISERROR(SEARCH("X",F21)))</formula>
    </cfRule>
  </conditionalFormatting>
  <conditionalFormatting sqref="C30:C31">
    <cfRule type="containsText" dxfId="401" priority="297" operator="containsText" text="X">
      <formula>NOT(ISERROR(SEARCH("X",C30)))</formula>
    </cfRule>
  </conditionalFormatting>
  <conditionalFormatting sqref="D30:D31">
    <cfRule type="containsText" dxfId="400" priority="296" operator="containsText" text="X">
      <formula>NOT(ISERROR(SEARCH("X",D30)))</formula>
    </cfRule>
  </conditionalFormatting>
  <conditionalFormatting sqref="F30:F31">
    <cfRule type="containsText" dxfId="399" priority="294" operator="containsText" text="X">
      <formula>NOT(ISERROR(SEARCH("X",F30)))</formula>
    </cfRule>
  </conditionalFormatting>
  <conditionalFormatting sqref="E44">
    <cfRule type="containsText" dxfId="398" priority="288" operator="containsText" text="X">
      <formula>NOT(ISERROR(SEARCH("X",E44)))</formula>
    </cfRule>
  </conditionalFormatting>
  <conditionalFormatting sqref="C91">
    <cfRule type="containsText" dxfId="397" priority="241" operator="containsText" text="X">
      <formula>NOT(ISERROR(SEARCH("X",C91)))</formula>
    </cfRule>
  </conditionalFormatting>
  <conditionalFormatting sqref="D91">
    <cfRule type="containsText" dxfId="396" priority="240" operator="containsText" text="X">
      <formula>NOT(ISERROR(SEARCH("X",D91)))</formula>
    </cfRule>
  </conditionalFormatting>
  <conditionalFormatting sqref="E91">
    <cfRule type="containsText" dxfId="395" priority="239" operator="containsText" text="X">
      <formula>NOT(ISERROR(SEARCH("X",E91)))</formula>
    </cfRule>
  </conditionalFormatting>
  <conditionalFormatting sqref="F91">
    <cfRule type="containsText" dxfId="394" priority="238" operator="containsText" text="X">
      <formula>NOT(ISERROR(SEARCH("X",F91)))</formula>
    </cfRule>
  </conditionalFormatting>
  <conditionalFormatting sqref="C83">
    <cfRule type="containsText" dxfId="393" priority="253" operator="containsText" text="X">
      <formula>NOT(ISERROR(SEARCH("X",C83)))</formula>
    </cfRule>
  </conditionalFormatting>
  <conditionalFormatting sqref="D83">
    <cfRule type="containsText" dxfId="392" priority="252" operator="containsText" text="X">
      <formula>NOT(ISERROR(SEARCH("X",D83)))</formula>
    </cfRule>
  </conditionalFormatting>
  <conditionalFormatting sqref="E83">
    <cfRule type="containsText" dxfId="391" priority="251" operator="containsText" text="X">
      <formula>NOT(ISERROR(SEARCH("X",E83)))</formula>
    </cfRule>
  </conditionalFormatting>
  <conditionalFormatting sqref="F83">
    <cfRule type="containsText" dxfId="390" priority="250" operator="containsText" text="X">
      <formula>NOT(ISERROR(SEARCH("X",F83)))</formula>
    </cfRule>
  </conditionalFormatting>
  <conditionalFormatting sqref="C88">
    <cfRule type="containsText" dxfId="389" priority="249" operator="containsText" text="X">
      <formula>NOT(ISERROR(SEARCH("X",C88)))</formula>
    </cfRule>
  </conditionalFormatting>
  <conditionalFormatting sqref="D88">
    <cfRule type="containsText" dxfId="388" priority="248" operator="containsText" text="X">
      <formula>NOT(ISERROR(SEARCH("X",D88)))</formula>
    </cfRule>
  </conditionalFormatting>
  <conditionalFormatting sqref="E88">
    <cfRule type="containsText" dxfId="387" priority="247" operator="containsText" text="X">
      <formula>NOT(ISERROR(SEARCH("X",E88)))</formula>
    </cfRule>
  </conditionalFormatting>
  <conditionalFormatting sqref="F88">
    <cfRule type="containsText" dxfId="386" priority="246" operator="containsText" text="X">
      <formula>NOT(ISERROR(SEARCH("X",F88)))</formula>
    </cfRule>
  </conditionalFormatting>
  <conditionalFormatting sqref="C89">
    <cfRule type="containsText" dxfId="385" priority="245" operator="containsText" text="X">
      <formula>NOT(ISERROR(SEARCH("X",C89)))</formula>
    </cfRule>
  </conditionalFormatting>
  <conditionalFormatting sqref="D89">
    <cfRule type="containsText" dxfId="384" priority="244" operator="containsText" text="X">
      <formula>NOT(ISERROR(SEARCH("X",D89)))</formula>
    </cfRule>
  </conditionalFormatting>
  <conditionalFormatting sqref="E89">
    <cfRule type="containsText" dxfId="383" priority="243" operator="containsText" text="X">
      <formula>NOT(ISERROR(SEARCH("X",E89)))</formula>
    </cfRule>
  </conditionalFormatting>
  <conditionalFormatting sqref="F89">
    <cfRule type="containsText" dxfId="382" priority="242" operator="containsText" text="X">
      <formula>NOT(ISERROR(SEARCH("X",F89)))</formula>
    </cfRule>
  </conditionalFormatting>
  <conditionalFormatting sqref="C92">
    <cfRule type="containsText" dxfId="381" priority="234" operator="containsText" text="X">
      <formula>NOT(ISERROR(SEARCH("X",C92)))</formula>
    </cfRule>
  </conditionalFormatting>
  <conditionalFormatting sqref="D92">
    <cfRule type="containsText" dxfId="380" priority="233" operator="containsText" text="X">
      <formula>NOT(ISERROR(SEARCH("X",D92)))</formula>
    </cfRule>
  </conditionalFormatting>
  <conditionalFormatting sqref="E92">
    <cfRule type="containsText" dxfId="379" priority="232" operator="containsText" text="X">
      <formula>NOT(ISERROR(SEARCH("X",E92)))</formula>
    </cfRule>
  </conditionalFormatting>
  <conditionalFormatting sqref="F92">
    <cfRule type="containsText" dxfId="378" priority="231" operator="containsText" text="X">
      <formula>NOT(ISERROR(SEARCH("X",F92)))</formula>
    </cfRule>
  </conditionalFormatting>
  <conditionalFormatting sqref="I92:T95">
    <cfRule type="containsText" dxfId="377" priority="235" operator="containsText" text="I">
      <formula>NOT(ISERROR(SEARCH("I",I92)))</formula>
    </cfRule>
    <cfRule type="containsText" dxfId="376" priority="236" operator="containsText" text="A">
      <formula>NOT(ISERROR(SEARCH("A",I92)))</formula>
    </cfRule>
    <cfRule type="containsText" dxfId="375" priority="237" operator="containsText" text="P">
      <formula>NOT(ISERROR(SEARCH("P",I92)))</formula>
    </cfRule>
  </conditionalFormatting>
  <conditionalFormatting sqref="C93">
    <cfRule type="containsText" dxfId="374" priority="230" operator="containsText" text="X">
      <formula>NOT(ISERROR(SEARCH("X",C93)))</formula>
    </cfRule>
  </conditionalFormatting>
  <conditionalFormatting sqref="D93">
    <cfRule type="containsText" dxfId="373" priority="229" operator="containsText" text="X">
      <formula>NOT(ISERROR(SEARCH("X",D93)))</formula>
    </cfRule>
  </conditionalFormatting>
  <conditionalFormatting sqref="E93">
    <cfRule type="containsText" dxfId="372" priority="228" operator="containsText" text="X">
      <formula>NOT(ISERROR(SEARCH("X",E93)))</formula>
    </cfRule>
  </conditionalFormatting>
  <conditionalFormatting sqref="F93">
    <cfRule type="containsText" dxfId="371" priority="227" operator="containsText" text="X">
      <formula>NOT(ISERROR(SEARCH("X",F93)))</formula>
    </cfRule>
  </conditionalFormatting>
  <conditionalFormatting sqref="C94">
    <cfRule type="containsText" dxfId="370" priority="226" operator="containsText" text="X">
      <formula>NOT(ISERROR(SEARCH("X",C94)))</formula>
    </cfRule>
  </conditionalFormatting>
  <conditionalFormatting sqref="D94">
    <cfRule type="containsText" dxfId="369" priority="225" operator="containsText" text="X">
      <formula>NOT(ISERROR(SEARCH("X",D94)))</formula>
    </cfRule>
  </conditionalFormatting>
  <conditionalFormatting sqref="E94">
    <cfRule type="containsText" dxfId="368" priority="224" operator="containsText" text="X">
      <formula>NOT(ISERROR(SEARCH("X",E94)))</formula>
    </cfRule>
  </conditionalFormatting>
  <conditionalFormatting sqref="F94">
    <cfRule type="containsText" dxfId="367" priority="223" operator="containsText" text="X">
      <formula>NOT(ISERROR(SEARCH("X",F94)))</formula>
    </cfRule>
  </conditionalFormatting>
  <conditionalFormatting sqref="C95">
    <cfRule type="containsText" dxfId="366" priority="222" operator="containsText" text="X">
      <formula>NOT(ISERROR(SEARCH("X",C95)))</formula>
    </cfRule>
  </conditionalFormatting>
  <conditionalFormatting sqref="D95">
    <cfRule type="containsText" dxfId="365" priority="221" operator="containsText" text="X">
      <formula>NOT(ISERROR(SEARCH("X",D95)))</formula>
    </cfRule>
  </conditionalFormatting>
  <conditionalFormatting sqref="E95">
    <cfRule type="containsText" dxfId="364" priority="220" operator="containsText" text="X">
      <formula>NOT(ISERROR(SEARCH("X",E95)))</formula>
    </cfRule>
  </conditionalFormatting>
  <conditionalFormatting sqref="F95">
    <cfRule type="containsText" dxfId="363" priority="219" operator="containsText" text="X">
      <formula>NOT(ISERROR(SEARCH("X",F95)))</formula>
    </cfRule>
  </conditionalFormatting>
  <conditionalFormatting sqref="F75:F77">
    <cfRule type="containsText" dxfId="362" priority="203" operator="containsText" text="X">
      <formula>NOT(ISERROR(SEARCH("X",F75)))</formula>
    </cfRule>
  </conditionalFormatting>
  <conditionalFormatting sqref="C72">
    <cfRule type="containsText" dxfId="361" priority="218" operator="containsText" text="X">
      <formula>NOT(ISERROR(SEARCH("X",C72)))</formula>
    </cfRule>
  </conditionalFormatting>
  <conditionalFormatting sqref="D72">
    <cfRule type="containsText" dxfId="360" priority="217" operator="containsText" text="X">
      <formula>NOT(ISERROR(SEARCH("X",D72)))</formula>
    </cfRule>
  </conditionalFormatting>
  <conditionalFormatting sqref="E72">
    <cfRule type="containsText" dxfId="359" priority="216" operator="containsText" text="X">
      <formula>NOT(ISERROR(SEARCH("X",E72)))</formula>
    </cfRule>
  </conditionalFormatting>
  <conditionalFormatting sqref="F72">
    <cfRule type="containsText" dxfId="358" priority="215" operator="containsText" text="X">
      <formula>NOT(ISERROR(SEARCH("X",F72)))</formula>
    </cfRule>
  </conditionalFormatting>
  <conditionalFormatting sqref="C73">
    <cfRule type="containsText" dxfId="357" priority="210" operator="containsText" text="X">
      <formula>NOT(ISERROR(SEARCH("X",C73)))</formula>
    </cfRule>
  </conditionalFormatting>
  <conditionalFormatting sqref="D73">
    <cfRule type="containsText" dxfId="356" priority="209" operator="containsText" text="X">
      <formula>NOT(ISERROR(SEARCH("X",D73)))</formula>
    </cfRule>
  </conditionalFormatting>
  <conditionalFormatting sqref="E73">
    <cfRule type="containsText" dxfId="355" priority="208" operator="containsText" text="X">
      <formula>NOT(ISERROR(SEARCH("X",E73)))</formula>
    </cfRule>
  </conditionalFormatting>
  <conditionalFormatting sqref="F73">
    <cfRule type="containsText" dxfId="354" priority="207" operator="containsText" text="X">
      <formula>NOT(ISERROR(SEARCH("X",F73)))</formula>
    </cfRule>
  </conditionalFormatting>
  <conditionalFormatting sqref="C75:C77">
    <cfRule type="containsText" dxfId="353" priority="206" operator="containsText" text="X">
      <formula>NOT(ISERROR(SEARCH("X",C75)))</formula>
    </cfRule>
  </conditionalFormatting>
  <conditionalFormatting sqref="D75:D77">
    <cfRule type="containsText" dxfId="352" priority="205" operator="containsText" text="X">
      <formula>NOT(ISERROR(SEARCH("X",D75)))</formula>
    </cfRule>
  </conditionalFormatting>
  <conditionalFormatting sqref="E75:E77">
    <cfRule type="containsText" dxfId="351" priority="204" operator="containsText" text="X">
      <formula>NOT(ISERROR(SEARCH("X",E75)))</formula>
    </cfRule>
  </conditionalFormatting>
  <conditionalFormatting sqref="F68">
    <cfRule type="containsText" dxfId="350" priority="196" operator="containsText" text="X">
      <formula>NOT(ISERROR(SEARCH("X",F68)))</formula>
    </cfRule>
  </conditionalFormatting>
  <conditionalFormatting sqref="I68:T68">
    <cfRule type="containsText" dxfId="349" priority="200" operator="containsText" text="I">
      <formula>NOT(ISERROR(SEARCH("I",I68)))</formula>
    </cfRule>
    <cfRule type="containsText" dxfId="348" priority="201" operator="containsText" text="A">
      <formula>NOT(ISERROR(SEARCH("A",I68)))</formula>
    </cfRule>
    <cfRule type="containsText" dxfId="347" priority="202" operator="containsText" text="P">
      <formula>NOT(ISERROR(SEARCH("P",I68)))</formula>
    </cfRule>
  </conditionalFormatting>
  <conditionalFormatting sqref="C68">
    <cfRule type="containsText" dxfId="346" priority="199" operator="containsText" text="X">
      <formula>NOT(ISERROR(SEARCH("X",C68)))</formula>
    </cfRule>
  </conditionalFormatting>
  <conditionalFormatting sqref="D68">
    <cfRule type="containsText" dxfId="345" priority="198" operator="containsText" text="X">
      <formula>NOT(ISERROR(SEARCH("X",D68)))</formula>
    </cfRule>
  </conditionalFormatting>
  <conditionalFormatting sqref="E68">
    <cfRule type="containsText" dxfId="344" priority="197" operator="containsText" text="X">
      <formula>NOT(ISERROR(SEARCH("X",E68)))</formula>
    </cfRule>
  </conditionalFormatting>
  <conditionalFormatting sqref="S25">
    <cfRule type="containsText" dxfId="343" priority="193" operator="containsText" text="I">
      <formula>NOT(ISERROR(SEARCH("I",S25)))</formula>
    </cfRule>
    <cfRule type="containsText" dxfId="342" priority="194" operator="containsText" text="A">
      <formula>NOT(ISERROR(SEARCH("A",S25)))</formula>
    </cfRule>
    <cfRule type="containsText" dxfId="341" priority="195" operator="containsText" text="P">
      <formula>NOT(ISERROR(SEARCH("P",S25)))</formula>
    </cfRule>
  </conditionalFormatting>
  <conditionalFormatting sqref="L25">
    <cfRule type="containsText" dxfId="340" priority="187" operator="containsText" text="I">
      <formula>NOT(ISERROR(SEARCH("I",L25)))</formula>
    </cfRule>
    <cfRule type="containsText" dxfId="339" priority="188" operator="containsText" text="A">
      <formula>NOT(ISERROR(SEARCH("A",L25)))</formula>
    </cfRule>
    <cfRule type="containsText" dxfId="338" priority="189" operator="containsText" text="P">
      <formula>NOT(ISERROR(SEARCH("P",L25)))</formula>
    </cfRule>
  </conditionalFormatting>
  <conditionalFormatting sqref="M25">
    <cfRule type="containsText" dxfId="337" priority="184" operator="containsText" text="I">
      <formula>NOT(ISERROR(SEARCH("I",M25)))</formula>
    </cfRule>
    <cfRule type="containsText" dxfId="336" priority="185" operator="containsText" text="A">
      <formula>NOT(ISERROR(SEARCH("A",M25)))</formula>
    </cfRule>
    <cfRule type="containsText" dxfId="335" priority="186" operator="containsText" text="P">
      <formula>NOT(ISERROR(SEARCH("P",M25)))</formula>
    </cfRule>
  </conditionalFormatting>
  <conditionalFormatting sqref="I97:T97">
    <cfRule type="containsText" dxfId="334" priority="181" operator="containsText" text="I">
      <formula>NOT(ISERROR(SEARCH("I",I97)))</formula>
    </cfRule>
    <cfRule type="containsText" dxfId="333" priority="182" operator="containsText" text="A">
      <formula>NOT(ISERROR(SEARCH("A",I97)))</formula>
    </cfRule>
    <cfRule type="containsText" dxfId="332" priority="183" operator="containsText" text="P">
      <formula>NOT(ISERROR(SEARCH("P",I97)))</formula>
    </cfRule>
  </conditionalFormatting>
  <conditionalFormatting sqref="C97">
    <cfRule type="containsText" dxfId="331" priority="180" operator="containsText" text="X">
      <formula>NOT(ISERROR(SEARCH("X",C97)))</formula>
    </cfRule>
  </conditionalFormatting>
  <conditionalFormatting sqref="D97">
    <cfRule type="containsText" dxfId="330" priority="179" operator="containsText" text="X">
      <formula>NOT(ISERROR(SEARCH("X",D97)))</formula>
    </cfRule>
  </conditionalFormatting>
  <conditionalFormatting sqref="E97">
    <cfRule type="containsText" dxfId="329" priority="178" operator="containsText" text="X">
      <formula>NOT(ISERROR(SEARCH("X",E97)))</formula>
    </cfRule>
  </conditionalFormatting>
  <conditionalFormatting sqref="F97">
    <cfRule type="containsText" dxfId="328" priority="177" operator="containsText" text="X">
      <formula>NOT(ISERROR(SEARCH("X",F97)))</formula>
    </cfRule>
  </conditionalFormatting>
  <conditionalFormatting sqref="I98:T98">
    <cfRule type="containsText" dxfId="327" priority="174" operator="containsText" text="I">
      <formula>NOT(ISERROR(SEARCH("I",I98)))</formula>
    </cfRule>
    <cfRule type="containsText" dxfId="326" priority="175" operator="containsText" text="A">
      <formula>NOT(ISERROR(SEARCH("A",I98)))</formula>
    </cfRule>
    <cfRule type="containsText" dxfId="325" priority="176" operator="containsText" text="P">
      <formula>NOT(ISERROR(SEARCH("P",I98)))</formula>
    </cfRule>
  </conditionalFormatting>
  <conditionalFormatting sqref="C98">
    <cfRule type="containsText" dxfId="324" priority="173" operator="containsText" text="X">
      <formula>NOT(ISERROR(SEARCH("X",C98)))</formula>
    </cfRule>
  </conditionalFormatting>
  <conditionalFormatting sqref="D98">
    <cfRule type="containsText" dxfId="323" priority="172" operator="containsText" text="X">
      <formula>NOT(ISERROR(SEARCH("X",D98)))</formula>
    </cfRule>
  </conditionalFormatting>
  <conditionalFormatting sqref="E98">
    <cfRule type="containsText" dxfId="322" priority="171" operator="containsText" text="X">
      <formula>NOT(ISERROR(SEARCH("X",E98)))</formula>
    </cfRule>
  </conditionalFormatting>
  <conditionalFormatting sqref="F98">
    <cfRule type="containsText" dxfId="321" priority="170" operator="containsText" text="X">
      <formula>NOT(ISERROR(SEARCH("X",F98)))</formula>
    </cfRule>
  </conditionalFormatting>
  <conditionalFormatting sqref="C53">
    <cfRule type="containsText" dxfId="320" priority="169" operator="containsText" text="X">
      <formula>NOT(ISERROR(SEARCH("X",C53)))</formula>
    </cfRule>
  </conditionalFormatting>
  <conditionalFormatting sqref="D53">
    <cfRule type="containsText" dxfId="319" priority="168" operator="containsText" text="X">
      <formula>NOT(ISERROR(SEARCH("X",D53)))</formula>
    </cfRule>
  </conditionalFormatting>
  <conditionalFormatting sqref="E53">
    <cfRule type="containsText" dxfId="318" priority="167" operator="containsText" text="X">
      <formula>NOT(ISERROR(SEARCH("X",E53)))</formula>
    </cfRule>
  </conditionalFormatting>
  <conditionalFormatting sqref="F53">
    <cfRule type="containsText" dxfId="317" priority="166" operator="containsText" text="X">
      <formula>NOT(ISERROR(SEARCH("X",F53)))</formula>
    </cfRule>
  </conditionalFormatting>
  <conditionalFormatting sqref="I53:T53">
    <cfRule type="containsText" dxfId="316" priority="163" operator="containsText" text="I">
      <formula>NOT(ISERROR(SEARCH("I",I53)))</formula>
    </cfRule>
    <cfRule type="containsText" dxfId="315" priority="164" operator="containsText" text="A">
      <formula>NOT(ISERROR(SEARCH("A",I53)))</formula>
    </cfRule>
    <cfRule type="containsText" dxfId="314" priority="165" operator="containsText" text="P">
      <formula>NOT(ISERROR(SEARCH("P",I53)))</formula>
    </cfRule>
  </conditionalFormatting>
  <conditionalFormatting sqref="R36:T44">
    <cfRule type="containsText" dxfId="313" priority="160" operator="containsText" text="I">
      <formula>NOT(ISERROR(SEARCH("I",R36)))</formula>
    </cfRule>
    <cfRule type="containsText" dxfId="312" priority="161" operator="containsText" text="A">
      <formula>NOT(ISERROR(SEARCH("A",R36)))</formula>
    </cfRule>
    <cfRule type="containsText" dxfId="311" priority="162" operator="containsText" text="P">
      <formula>NOT(ISERROR(SEARCH("P",R36)))</formula>
    </cfRule>
  </conditionalFormatting>
  <conditionalFormatting sqref="N19:P21 R19 S19:T21 I19:K21">
    <cfRule type="containsText" dxfId="310" priority="151" operator="containsText" text="I">
      <formula>NOT(ISERROR(SEARCH("I",I19)))</formula>
    </cfRule>
    <cfRule type="containsText" dxfId="309" priority="152" operator="containsText" text="A">
      <formula>NOT(ISERROR(SEARCH("A",I19)))</formula>
    </cfRule>
    <cfRule type="containsText" dxfId="308" priority="153" operator="containsText" text="P">
      <formula>NOT(ISERROR(SEARCH("P",I19)))</formula>
    </cfRule>
  </conditionalFormatting>
  <conditionalFormatting sqref="Q20:Q21">
    <cfRule type="containsText" dxfId="307" priority="148" operator="containsText" text="I">
      <formula>NOT(ISERROR(SEARCH("I",Q20)))</formula>
    </cfRule>
    <cfRule type="containsText" dxfId="306" priority="149" operator="containsText" text="A">
      <formula>NOT(ISERROR(SEARCH("A",Q20)))</formula>
    </cfRule>
    <cfRule type="containsText" dxfId="305" priority="150" operator="containsText" text="P">
      <formula>NOT(ISERROR(SEARCH("P",Q20)))</formula>
    </cfRule>
  </conditionalFormatting>
  <conditionalFormatting sqref="M20:M21">
    <cfRule type="containsText" dxfId="304" priority="142" operator="containsText" text="I">
      <formula>NOT(ISERROR(SEARCH("I",M20)))</formula>
    </cfRule>
    <cfRule type="containsText" dxfId="303" priority="143" operator="containsText" text="A">
      <formula>NOT(ISERROR(SEARCH("A",M20)))</formula>
    </cfRule>
    <cfRule type="containsText" dxfId="302" priority="144" operator="containsText" text="P">
      <formula>NOT(ISERROR(SEARCH("P",M20)))</formula>
    </cfRule>
  </conditionalFormatting>
  <conditionalFormatting sqref="L19">
    <cfRule type="containsText" dxfId="301" priority="145" operator="containsText" text="I">
      <formula>NOT(ISERROR(SEARCH("I",L19)))</formula>
    </cfRule>
    <cfRule type="containsText" dxfId="300" priority="146" operator="containsText" text="A">
      <formula>NOT(ISERROR(SEARCH("A",L19)))</formula>
    </cfRule>
    <cfRule type="containsText" dxfId="299" priority="147" operator="containsText" text="P">
      <formula>NOT(ISERROR(SEARCH("P",L19)))</formula>
    </cfRule>
  </conditionalFormatting>
  <conditionalFormatting sqref="R20:R21">
    <cfRule type="containsText" dxfId="298" priority="136" operator="containsText" text="I">
      <formula>NOT(ISERROR(SEARCH("I",R20)))</formula>
    </cfRule>
    <cfRule type="containsText" dxfId="297" priority="137" operator="containsText" text="A">
      <formula>NOT(ISERROR(SEARCH("A",R20)))</formula>
    </cfRule>
    <cfRule type="containsText" dxfId="296" priority="138" operator="containsText" text="P">
      <formula>NOT(ISERROR(SEARCH("P",R20)))</formula>
    </cfRule>
  </conditionalFormatting>
  <conditionalFormatting sqref="Q19">
    <cfRule type="containsText" dxfId="295" priority="139" operator="containsText" text="I">
      <formula>NOT(ISERROR(SEARCH("I",Q19)))</formula>
    </cfRule>
    <cfRule type="containsText" dxfId="294" priority="140" operator="containsText" text="A">
      <formula>NOT(ISERROR(SEARCH("A",Q19)))</formula>
    </cfRule>
    <cfRule type="containsText" dxfId="293" priority="141" operator="containsText" text="P">
      <formula>NOT(ISERROR(SEARCH("P",Q19)))</formula>
    </cfRule>
  </conditionalFormatting>
  <conditionalFormatting sqref="L20:L21">
    <cfRule type="containsText" dxfId="292" priority="157" operator="containsText" text="I">
      <formula>NOT(ISERROR(SEARCH("I",L20)))</formula>
    </cfRule>
    <cfRule type="containsText" dxfId="291" priority="158" operator="containsText" text="A">
      <formula>NOT(ISERROR(SEARCH("A",L20)))</formula>
    </cfRule>
    <cfRule type="containsText" dxfId="290" priority="159" operator="containsText" text="P">
      <formula>NOT(ISERROR(SEARCH("P",L20)))</formula>
    </cfRule>
  </conditionalFormatting>
  <conditionalFormatting sqref="M19">
    <cfRule type="containsText" dxfId="289" priority="154" operator="containsText" text="I">
      <formula>NOT(ISERROR(SEARCH("I",M19)))</formula>
    </cfRule>
    <cfRule type="containsText" dxfId="288" priority="155" operator="containsText" text="A">
      <formula>NOT(ISERROR(SEARCH("A",M19)))</formula>
    </cfRule>
    <cfRule type="containsText" dxfId="287" priority="156" operator="containsText" text="P">
      <formula>NOT(ISERROR(SEARCH("P",M19)))</formula>
    </cfRule>
  </conditionalFormatting>
  <conditionalFormatting sqref="N13:P16 R13:T16 I13:K16">
    <cfRule type="containsText" dxfId="286" priority="130" operator="containsText" text="I">
      <formula>NOT(ISERROR(SEARCH("I",I13)))</formula>
    </cfRule>
    <cfRule type="containsText" dxfId="285" priority="131" operator="containsText" text="A">
      <formula>NOT(ISERROR(SEARCH("A",I13)))</formula>
    </cfRule>
    <cfRule type="containsText" dxfId="284" priority="132" operator="containsText" text="P">
      <formula>NOT(ISERROR(SEARCH("P",I13)))</formula>
    </cfRule>
  </conditionalFormatting>
  <conditionalFormatting sqref="L13:L16">
    <cfRule type="containsText" dxfId="283" priority="127" operator="containsText" text="I">
      <formula>NOT(ISERROR(SEARCH("I",L13)))</formula>
    </cfRule>
    <cfRule type="containsText" dxfId="282" priority="128" operator="containsText" text="A">
      <formula>NOT(ISERROR(SEARCH("A",L13)))</formula>
    </cfRule>
    <cfRule type="containsText" dxfId="281" priority="129" operator="containsText" text="P">
      <formula>NOT(ISERROR(SEARCH("P",L13)))</formula>
    </cfRule>
  </conditionalFormatting>
  <conditionalFormatting sqref="Q13:Q16">
    <cfRule type="containsText" dxfId="280" priority="124" operator="containsText" text="I">
      <formula>NOT(ISERROR(SEARCH("I",Q13)))</formula>
    </cfRule>
    <cfRule type="containsText" dxfId="279" priority="125" operator="containsText" text="A">
      <formula>NOT(ISERROR(SEARCH("A",Q13)))</formula>
    </cfRule>
    <cfRule type="containsText" dxfId="278" priority="126" operator="containsText" text="P">
      <formula>NOT(ISERROR(SEARCH("P",Q13)))</formula>
    </cfRule>
  </conditionalFormatting>
  <conditionalFormatting sqref="M13:M16">
    <cfRule type="containsText" dxfId="277" priority="133" operator="containsText" text="I">
      <formula>NOT(ISERROR(SEARCH("I",M13)))</formula>
    </cfRule>
    <cfRule type="containsText" dxfId="276" priority="134" operator="containsText" text="A">
      <formula>NOT(ISERROR(SEARCH("A",M13)))</formula>
    </cfRule>
    <cfRule type="containsText" dxfId="275" priority="135" operator="containsText" text="P">
      <formula>NOT(ISERROR(SEARCH("P",M13)))</formula>
    </cfRule>
  </conditionalFormatting>
  <conditionalFormatting sqref="C17">
    <cfRule type="containsText" dxfId="274" priority="123" operator="containsText" text="X">
      <formula>NOT(ISERROR(SEARCH("X",C17)))</formula>
    </cfRule>
  </conditionalFormatting>
  <conditionalFormatting sqref="D17">
    <cfRule type="containsText" dxfId="273" priority="122" operator="containsText" text="X">
      <formula>NOT(ISERROR(SEARCH("X",D17)))</formula>
    </cfRule>
  </conditionalFormatting>
  <conditionalFormatting sqref="E17">
    <cfRule type="containsText" dxfId="272" priority="121" operator="containsText" text="X">
      <formula>NOT(ISERROR(SEARCH("X",E17)))</formula>
    </cfRule>
  </conditionalFormatting>
  <conditionalFormatting sqref="F17">
    <cfRule type="containsText" dxfId="271" priority="120" operator="containsText" text="X">
      <formula>NOT(ISERROR(SEARCH("X",F17)))</formula>
    </cfRule>
  </conditionalFormatting>
  <conditionalFormatting sqref="C18">
    <cfRule type="containsText" dxfId="270" priority="119" operator="containsText" text="X">
      <formula>NOT(ISERROR(SEARCH("X",C18)))</formula>
    </cfRule>
  </conditionalFormatting>
  <conditionalFormatting sqref="D18">
    <cfRule type="containsText" dxfId="269" priority="118" operator="containsText" text="X">
      <formula>NOT(ISERROR(SEARCH("X",D18)))</formula>
    </cfRule>
  </conditionalFormatting>
  <conditionalFormatting sqref="E18">
    <cfRule type="containsText" dxfId="268" priority="117" operator="containsText" text="X">
      <formula>NOT(ISERROR(SEARCH("X",E18)))</formula>
    </cfRule>
  </conditionalFormatting>
  <conditionalFormatting sqref="F18">
    <cfRule type="containsText" dxfId="267" priority="116" operator="containsText" text="X">
      <formula>NOT(ISERROR(SEARCH("X",F18)))</formula>
    </cfRule>
  </conditionalFormatting>
  <conditionalFormatting sqref="N17:P18 R17:T18 I17:K18">
    <cfRule type="containsText" dxfId="266" priority="110" operator="containsText" text="I">
      <formula>NOT(ISERROR(SEARCH("I",I17)))</formula>
    </cfRule>
    <cfRule type="containsText" dxfId="265" priority="111" operator="containsText" text="A">
      <formula>NOT(ISERROR(SEARCH("A",I17)))</formula>
    </cfRule>
    <cfRule type="containsText" dxfId="264" priority="112" operator="containsText" text="P">
      <formula>NOT(ISERROR(SEARCH("P",I17)))</formula>
    </cfRule>
  </conditionalFormatting>
  <conditionalFormatting sqref="L17:L18">
    <cfRule type="containsText" dxfId="263" priority="107" operator="containsText" text="I">
      <formula>NOT(ISERROR(SEARCH("I",L17)))</formula>
    </cfRule>
    <cfRule type="containsText" dxfId="262" priority="108" operator="containsText" text="A">
      <formula>NOT(ISERROR(SEARCH("A",L17)))</formula>
    </cfRule>
    <cfRule type="containsText" dxfId="261" priority="109" operator="containsText" text="P">
      <formula>NOT(ISERROR(SEARCH("P",L17)))</formula>
    </cfRule>
  </conditionalFormatting>
  <conditionalFormatting sqref="Q17:Q18">
    <cfRule type="containsText" dxfId="260" priority="104" operator="containsText" text="I">
      <formula>NOT(ISERROR(SEARCH("I",Q17)))</formula>
    </cfRule>
    <cfRule type="containsText" dxfId="259" priority="105" operator="containsText" text="A">
      <formula>NOT(ISERROR(SEARCH("A",Q17)))</formula>
    </cfRule>
    <cfRule type="containsText" dxfId="258" priority="106" operator="containsText" text="P">
      <formula>NOT(ISERROR(SEARCH("P",Q17)))</formula>
    </cfRule>
  </conditionalFormatting>
  <conditionalFormatting sqref="M17:M18">
    <cfRule type="containsText" dxfId="257" priority="113" operator="containsText" text="I">
      <formula>NOT(ISERROR(SEARCH("I",M17)))</formula>
    </cfRule>
    <cfRule type="containsText" dxfId="256" priority="114" operator="containsText" text="A">
      <formula>NOT(ISERROR(SEARCH("A",M17)))</formula>
    </cfRule>
    <cfRule type="containsText" dxfId="255" priority="115" operator="containsText" text="P">
      <formula>NOT(ISERROR(SEARCH("P",M17)))</formula>
    </cfRule>
  </conditionalFormatting>
  <conditionalFormatting sqref="C58">
    <cfRule type="containsText" dxfId="254" priority="103" operator="containsText" text="X">
      <formula>NOT(ISERROR(SEARCH("X",C58)))</formula>
    </cfRule>
  </conditionalFormatting>
  <conditionalFormatting sqref="D58">
    <cfRule type="containsText" dxfId="253" priority="102" operator="containsText" text="X">
      <formula>NOT(ISERROR(SEARCH("X",D58)))</formula>
    </cfRule>
  </conditionalFormatting>
  <conditionalFormatting sqref="E58">
    <cfRule type="containsText" dxfId="252" priority="101" operator="containsText" text="X">
      <formula>NOT(ISERROR(SEARCH("X",E58)))</formula>
    </cfRule>
  </conditionalFormatting>
  <conditionalFormatting sqref="F58">
    <cfRule type="containsText" dxfId="251" priority="100" operator="containsText" text="X">
      <formula>NOT(ISERROR(SEARCH("X",F58)))</formula>
    </cfRule>
  </conditionalFormatting>
  <conditionalFormatting sqref="I58:T58">
    <cfRule type="containsText" dxfId="250" priority="97" operator="containsText" text="I">
      <formula>NOT(ISERROR(SEARCH("I",I58)))</formula>
    </cfRule>
    <cfRule type="containsText" dxfId="249" priority="98" operator="containsText" text="A">
      <formula>NOT(ISERROR(SEARCH("A",I58)))</formula>
    </cfRule>
    <cfRule type="containsText" dxfId="248" priority="99" operator="containsText" text="P">
      <formula>NOT(ISERROR(SEARCH("P",I58)))</formula>
    </cfRule>
  </conditionalFormatting>
  <conditionalFormatting sqref="C59:C60">
    <cfRule type="containsText" dxfId="247" priority="96" operator="containsText" text="X">
      <formula>NOT(ISERROR(SEARCH("X",C59)))</formula>
    </cfRule>
  </conditionalFormatting>
  <conditionalFormatting sqref="D59:D60">
    <cfRule type="containsText" dxfId="246" priority="95" operator="containsText" text="X">
      <formula>NOT(ISERROR(SEARCH("X",D59)))</formula>
    </cfRule>
  </conditionalFormatting>
  <conditionalFormatting sqref="E59:E60">
    <cfRule type="containsText" dxfId="245" priority="94" operator="containsText" text="X">
      <formula>NOT(ISERROR(SEARCH("X",E59)))</formula>
    </cfRule>
  </conditionalFormatting>
  <conditionalFormatting sqref="F59:F60">
    <cfRule type="containsText" dxfId="244" priority="93" operator="containsText" text="X">
      <formula>NOT(ISERROR(SEARCH("X",F59)))</formula>
    </cfRule>
  </conditionalFormatting>
  <conditionalFormatting sqref="I59:T60">
    <cfRule type="containsText" dxfId="243" priority="90" operator="containsText" text="I">
      <formula>NOT(ISERROR(SEARCH("I",I59)))</formula>
    </cfRule>
    <cfRule type="containsText" dxfId="242" priority="91" operator="containsText" text="A">
      <formula>NOT(ISERROR(SEARCH("A",I59)))</formula>
    </cfRule>
    <cfRule type="containsText" dxfId="241" priority="92" operator="containsText" text="P">
      <formula>NOT(ISERROR(SEARCH("P",I59)))</formula>
    </cfRule>
  </conditionalFormatting>
  <conditionalFormatting sqref="I85:T85">
    <cfRule type="containsText" dxfId="240" priority="87" operator="containsText" text="I">
      <formula>NOT(ISERROR(SEARCH("I",I85)))</formula>
    </cfRule>
    <cfRule type="containsText" dxfId="239" priority="88" operator="containsText" text="A">
      <formula>NOT(ISERROR(SEARCH("A",I85)))</formula>
    </cfRule>
    <cfRule type="containsText" dxfId="238" priority="89" operator="containsText" text="P">
      <formula>NOT(ISERROR(SEARCH("P",I85)))</formula>
    </cfRule>
  </conditionalFormatting>
  <conditionalFormatting sqref="C85">
    <cfRule type="containsText" dxfId="237" priority="86" operator="containsText" text="X">
      <formula>NOT(ISERROR(SEARCH("X",C85)))</formula>
    </cfRule>
  </conditionalFormatting>
  <conditionalFormatting sqref="D85">
    <cfRule type="containsText" dxfId="236" priority="85" operator="containsText" text="X">
      <formula>NOT(ISERROR(SEARCH("X",D85)))</formula>
    </cfRule>
  </conditionalFormatting>
  <conditionalFormatting sqref="E85">
    <cfRule type="containsText" dxfId="235" priority="84" operator="containsText" text="X">
      <formula>NOT(ISERROR(SEARCH("X",E85)))</formula>
    </cfRule>
  </conditionalFormatting>
  <conditionalFormatting sqref="F85">
    <cfRule type="containsText" dxfId="234" priority="83" operator="containsText" text="X">
      <formula>NOT(ISERROR(SEARCH("X",F85)))</formula>
    </cfRule>
  </conditionalFormatting>
  <conditionalFormatting sqref="I86:T86">
    <cfRule type="containsText" dxfId="233" priority="80" operator="containsText" text="I">
      <formula>NOT(ISERROR(SEARCH("I",I86)))</formula>
    </cfRule>
    <cfRule type="containsText" dxfId="232" priority="81" operator="containsText" text="A">
      <formula>NOT(ISERROR(SEARCH("A",I86)))</formula>
    </cfRule>
    <cfRule type="containsText" dxfId="231" priority="82" operator="containsText" text="P">
      <formula>NOT(ISERROR(SEARCH("P",I86)))</formula>
    </cfRule>
  </conditionalFormatting>
  <conditionalFormatting sqref="C86">
    <cfRule type="containsText" dxfId="230" priority="79" operator="containsText" text="X">
      <formula>NOT(ISERROR(SEARCH("X",C86)))</formula>
    </cfRule>
  </conditionalFormatting>
  <conditionalFormatting sqref="D86">
    <cfRule type="containsText" dxfId="229" priority="78" operator="containsText" text="X">
      <formula>NOT(ISERROR(SEARCH("X",D86)))</formula>
    </cfRule>
  </conditionalFormatting>
  <conditionalFormatting sqref="E86">
    <cfRule type="containsText" dxfId="228" priority="77" operator="containsText" text="X">
      <formula>NOT(ISERROR(SEARCH("X",E86)))</formula>
    </cfRule>
  </conditionalFormatting>
  <conditionalFormatting sqref="F86">
    <cfRule type="containsText" dxfId="227" priority="76" operator="containsText" text="X">
      <formula>NOT(ISERROR(SEARCH("X",F86)))</formula>
    </cfRule>
  </conditionalFormatting>
  <conditionalFormatting sqref="C103">
    <cfRule type="containsText" dxfId="226" priority="75" operator="containsText" text="X">
      <formula>NOT(ISERROR(SEARCH("X",C103)))</formula>
    </cfRule>
  </conditionalFormatting>
  <conditionalFormatting sqref="D103">
    <cfRule type="containsText" dxfId="225" priority="74" operator="containsText" text="X">
      <formula>NOT(ISERROR(SEARCH("X",D103)))</formula>
    </cfRule>
  </conditionalFormatting>
  <conditionalFormatting sqref="E103">
    <cfRule type="containsText" dxfId="224" priority="73" operator="containsText" text="X">
      <formula>NOT(ISERROR(SEARCH("X",E103)))</formula>
    </cfRule>
  </conditionalFormatting>
  <conditionalFormatting sqref="F103">
    <cfRule type="containsText" dxfId="223" priority="72" operator="containsText" text="X">
      <formula>NOT(ISERROR(SEARCH("X",F103)))</formula>
    </cfRule>
  </conditionalFormatting>
  <conditionalFormatting sqref="I103:T103">
    <cfRule type="containsText" dxfId="222" priority="69" operator="containsText" text="I">
      <formula>NOT(ISERROR(SEARCH("I",I103)))</formula>
    </cfRule>
    <cfRule type="containsText" dxfId="221" priority="70" operator="containsText" text="A">
      <formula>NOT(ISERROR(SEARCH("A",I103)))</formula>
    </cfRule>
    <cfRule type="containsText" dxfId="220" priority="71" operator="containsText" text="P">
      <formula>NOT(ISERROR(SEARCH("P",I103)))</formula>
    </cfRule>
  </conditionalFormatting>
  <conditionalFormatting sqref="I74:T74">
    <cfRule type="containsText" dxfId="219" priority="66" operator="containsText" text="I">
      <formula>NOT(ISERROR(SEARCH("I",I74)))</formula>
    </cfRule>
    <cfRule type="containsText" dxfId="218" priority="67" operator="containsText" text="A">
      <formula>NOT(ISERROR(SEARCH("A",I74)))</formula>
    </cfRule>
    <cfRule type="containsText" dxfId="217" priority="68" operator="containsText" text="P">
      <formula>NOT(ISERROR(SEARCH("P",I74)))</formula>
    </cfRule>
  </conditionalFormatting>
  <conditionalFormatting sqref="F74">
    <cfRule type="containsText" dxfId="216" priority="62" operator="containsText" text="X">
      <formula>NOT(ISERROR(SEARCH("X",F74)))</formula>
    </cfRule>
  </conditionalFormatting>
  <conditionalFormatting sqref="C74">
    <cfRule type="containsText" dxfId="215" priority="65" operator="containsText" text="X">
      <formula>NOT(ISERROR(SEARCH("X",C74)))</formula>
    </cfRule>
  </conditionalFormatting>
  <conditionalFormatting sqref="D74">
    <cfRule type="containsText" dxfId="214" priority="64" operator="containsText" text="X">
      <formula>NOT(ISERROR(SEARCH("X",D74)))</formula>
    </cfRule>
  </conditionalFormatting>
  <conditionalFormatting sqref="E74">
    <cfRule type="containsText" dxfId="213" priority="63" operator="containsText" text="X">
      <formula>NOT(ISERROR(SEARCH("X",E74)))</formula>
    </cfRule>
  </conditionalFormatting>
  <conditionalFormatting sqref="P30:T30">
    <cfRule type="containsText" dxfId="212" priority="59" operator="containsText" text="I">
      <formula>NOT(ISERROR(SEARCH("I",P30)))</formula>
    </cfRule>
    <cfRule type="containsText" dxfId="211" priority="60" operator="containsText" text="A">
      <formula>NOT(ISERROR(SEARCH("A",P30)))</formula>
    </cfRule>
    <cfRule type="containsText" dxfId="210" priority="61" operator="containsText" text="P">
      <formula>NOT(ISERROR(SEARCH("P",P30)))</formula>
    </cfRule>
  </conditionalFormatting>
  <conditionalFormatting sqref="I96:T96">
    <cfRule type="containsText" dxfId="209" priority="56" operator="containsText" text="I">
      <formula>NOT(ISERROR(SEARCH("I",I96)))</formula>
    </cfRule>
    <cfRule type="containsText" dxfId="208" priority="57" operator="containsText" text="A">
      <formula>NOT(ISERROR(SEARCH("A",I96)))</formula>
    </cfRule>
    <cfRule type="containsText" dxfId="207" priority="58" operator="containsText" text="P">
      <formula>NOT(ISERROR(SEARCH("P",I96)))</formula>
    </cfRule>
  </conditionalFormatting>
  <conditionalFormatting sqref="F96">
    <cfRule type="containsText" dxfId="206" priority="52" operator="containsText" text="X">
      <formula>NOT(ISERROR(SEARCH("X",F96)))</formula>
    </cfRule>
  </conditionalFormatting>
  <conditionalFormatting sqref="C96">
    <cfRule type="containsText" dxfId="205" priority="55" operator="containsText" text="X">
      <formula>NOT(ISERROR(SEARCH("X",C96)))</formula>
    </cfRule>
  </conditionalFormatting>
  <conditionalFormatting sqref="D96">
    <cfRule type="containsText" dxfId="204" priority="54" operator="containsText" text="X">
      <formula>NOT(ISERROR(SEARCH("X",D96)))</formula>
    </cfRule>
  </conditionalFormatting>
  <conditionalFormatting sqref="E96">
    <cfRule type="containsText" dxfId="203" priority="53" operator="containsText" text="X">
      <formula>NOT(ISERROR(SEARCH("X",E96)))</formula>
    </cfRule>
  </conditionalFormatting>
  <conditionalFormatting sqref="F69">
    <cfRule type="containsText" dxfId="202" priority="45" operator="containsText" text="X">
      <formula>NOT(ISERROR(SEARCH("X",F69)))</formula>
    </cfRule>
  </conditionalFormatting>
  <conditionalFormatting sqref="I69:M69">
    <cfRule type="containsText" dxfId="201" priority="49" operator="containsText" text="I">
      <formula>NOT(ISERROR(SEARCH("I",I69)))</formula>
    </cfRule>
    <cfRule type="containsText" dxfId="200" priority="50" operator="containsText" text="A">
      <formula>NOT(ISERROR(SEARCH("A",I69)))</formula>
    </cfRule>
    <cfRule type="containsText" dxfId="199" priority="51" operator="containsText" text="P">
      <formula>NOT(ISERROR(SEARCH("P",I69)))</formula>
    </cfRule>
  </conditionalFormatting>
  <conditionalFormatting sqref="C69">
    <cfRule type="containsText" dxfId="198" priority="48" operator="containsText" text="X">
      <formula>NOT(ISERROR(SEARCH("X",C69)))</formula>
    </cfRule>
  </conditionalFormatting>
  <conditionalFormatting sqref="D69">
    <cfRule type="containsText" dxfId="197" priority="47" operator="containsText" text="X">
      <formula>NOT(ISERROR(SEARCH("X",D69)))</formula>
    </cfRule>
  </conditionalFormatting>
  <conditionalFormatting sqref="E69">
    <cfRule type="containsText" dxfId="196" priority="46" operator="containsText" text="X">
      <formula>NOT(ISERROR(SEARCH("X",E69)))</formula>
    </cfRule>
  </conditionalFormatting>
  <conditionalFormatting sqref="N69:T69">
    <cfRule type="containsText" dxfId="195" priority="42" operator="containsText" text="I">
      <formula>NOT(ISERROR(SEARCH("I",N69)))</formula>
    </cfRule>
    <cfRule type="containsText" dxfId="194" priority="43" operator="containsText" text="A">
      <formula>NOT(ISERROR(SEARCH("A",N69)))</formula>
    </cfRule>
    <cfRule type="containsText" dxfId="193" priority="44" operator="containsText" text="P">
      <formula>NOT(ISERROR(SEARCH("P",N69)))</formula>
    </cfRule>
  </conditionalFormatting>
  <conditionalFormatting sqref="F70">
    <cfRule type="containsText" dxfId="192" priority="35" operator="containsText" text="X">
      <formula>NOT(ISERROR(SEARCH("X",F70)))</formula>
    </cfRule>
  </conditionalFormatting>
  <conditionalFormatting sqref="I70:M70">
    <cfRule type="containsText" dxfId="191" priority="39" operator="containsText" text="I">
      <formula>NOT(ISERROR(SEARCH("I",I70)))</formula>
    </cfRule>
    <cfRule type="containsText" dxfId="190" priority="40" operator="containsText" text="A">
      <formula>NOT(ISERROR(SEARCH("A",I70)))</formula>
    </cfRule>
    <cfRule type="containsText" dxfId="189" priority="41" operator="containsText" text="P">
      <formula>NOT(ISERROR(SEARCH("P",I70)))</formula>
    </cfRule>
  </conditionalFormatting>
  <conditionalFormatting sqref="C70">
    <cfRule type="containsText" dxfId="188" priority="38" operator="containsText" text="X">
      <formula>NOT(ISERROR(SEARCH("X",C70)))</formula>
    </cfRule>
  </conditionalFormatting>
  <conditionalFormatting sqref="D70">
    <cfRule type="containsText" dxfId="187" priority="37" operator="containsText" text="X">
      <formula>NOT(ISERROR(SEARCH("X",D70)))</formula>
    </cfRule>
  </conditionalFormatting>
  <conditionalFormatting sqref="E70">
    <cfRule type="containsText" dxfId="186" priority="36" operator="containsText" text="X">
      <formula>NOT(ISERROR(SEARCH("X",E70)))</formula>
    </cfRule>
  </conditionalFormatting>
  <conditionalFormatting sqref="N70:T70">
    <cfRule type="containsText" dxfId="185" priority="32" operator="containsText" text="I">
      <formula>NOT(ISERROR(SEARCH("I",N70)))</formula>
    </cfRule>
    <cfRule type="containsText" dxfId="184" priority="33" operator="containsText" text="A">
      <formula>NOT(ISERROR(SEARCH("A",N70)))</formula>
    </cfRule>
    <cfRule type="containsText" dxfId="183" priority="34" operator="containsText" text="P">
      <formula>NOT(ISERROR(SEARCH("P",N70)))</formula>
    </cfRule>
  </conditionalFormatting>
  <conditionalFormatting sqref="F71">
    <cfRule type="containsText" dxfId="182" priority="25" operator="containsText" text="X">
      <formula>NOT(ISERROR(SEARCH("X",F71)))</formula>
    </cfRule>
  </conditionalFormatting>
  <conditionalFormatting sqref="I71:M71">
    <cfRule type="containsText" dxfId="181" priority="29" operator="containsText" text="I">
      <formula>NOT(ISERROR(SEARCH("I",I71)))</formula>
    </cfRule>
    <cfRule type="containsText" dxfId="180" priority="30" operator="containsText" text="A">
      <formula>NOT(ISERROR(SEARCH("A",I71)))</formula>
    </cfRule>
    <cfRule type="containsText" dxfId="179" priority="31" operator="containsText" text="P">
      <formula>NOT(ISERROR(SEARCH("P",I71)))</formula>
    </cfRule>
  </conditionalFormatting>
  <conditionalFormatting sqref="C71">
    <cfRule type="containsText" dxfId="178" priority="28" operator="containsText" text="X">
      <formula>NOT(ISERROR(SEARCH("X",C71)))</formula>
    </cfRule>
  </conditionalFormatting>
  <conditionalFormatting sqref="D71">
    <cfRule type="containsText" dxfId="177" priority="27" operator="containsText" text="X">
      <formula>NOT(ISERROR(SEARCH("X",D71)))</formula>
    </cfRule>
  </conditionalFormatting>
  <conditionalFormatting sqref="E71">
    <cfRule type="containsText" dxfId="176" priority="26" operator="containsText" text="X">
      <formula>NOT(ISERROR(SEARCH("X",E71)))</formula>
    </cfRule>
  </conditionalFormatting>
  <conditionalFormatting sqref="N71:T71">
    <cfRule type="containsText" dxfId="175" priority="22" operator="containsText" text="I">
      <formula>NOT(ISERROR(SEARCH("I",N71)))</formula>
    </cfRule>
    <cfRule type="containsText" dxfId="174" priority="23" operator="containsText" text="A">
      <formula>NOT(ISERROR(SEARCH("A",N71)))</formula>
    </cfRule>
    <cfRule type="containsText" dxfId="173" priority="24" operator="containsText" text="P">
      <formula>NOT(ISERROR(SEARCH("P",N71)))</formula>
    </cfRule>
  </conditionalFormatting>
  <conditionalFormatting sqref="C49">
    <cfRule type="containsText" dxfId="172" priority="21" operator="containsText" text="X">
      <formula>NOT(ISERROR(SEARCH("X",C49)))</formula>
    </cfRule>
  </conditionalFormatting>
  <conditionalFormatting sqref="D49">
    <cfRule type="containsText" dxfId="171" priority="20" operator="containsText" text="X">
      <formula>NOT(ISERROR(SEARCH("X",D49)))</formula>
    </cfRule>
  </conditionalFormatting>
  <conditionalFormatting sqref="E49">
    <cfRule type="containsText" dxfId="170" priority="19" operator="containsText" text="X">
      <formula>NOT(ISERROR(SEARCH("X",E49)))</formula>
    </cfRule>
  </conditionalFormatting>
  <conditionalFormatting sqref="F49">
    <cfRule type="containsText" dxfId="169" priority="18" operator="containsText" text="X">
      <formula>NOT(ISERROR(SEARCH("X",F49)))</formula>
    </cfRule>
  </conditionalFormatting>
  <conditionalFormatting sqref="I49:T49">
    <cfRule type="containsText" dxfId="168" priority="15" operator="containsText" text="I">
      <formula>NOT(ISERROR(SEARCH("I",I49)))</formula>
    </cfRule>
    <cfRule type="containsText" dxfId="167" priority="16" operator="containsText" text="A">
      <formula>NOT(ISERROR(SEARCH("A",I49)))</formula>
    </cfRule>
    <cfRule type="containsText" dxfId="166" priority="17" operator="containsText" text="P">
      <formula>NOT(ISERROR(SEARCH("P",I49)))</formula>
    </cfRule>
  </conditionalFormatting>
  <conditionalFormatting sqref="I66:T66">
    <cfRule type="containsText" dxfId="165" priority="12" operator="containsText" text="I">
      <formula>NOT(ISERROR(SEARCH("I",I66)))</formula>
    </cfRule>
    <cfRule type="containsText" dxfId="164" priority="13" operator="containsText" text="A">
      <formula>NOT(ISERROR(SEARCH("A",I66)))</formula>
    </cfRule>
    <cfRule type="containsText" dxfId="163" priority="14" operator="containsText" text="P">
      <formula>NOT(ISERROR(SEARCH("P",I66)))</formula>
    </cfRule>
  </conditionalFormatting>
  <conditionalFormatting sqref="C66">
    <cfRule type="containsText" dxfId="162" priority="11" operator="containsText" text="X">
      <formula>NOT(ISERROR(SEARCH("X",C66)))</formula>
    </cfRule>
  </conditionalFormatting>
  <conditionalFormatting sqref="D66">
    <cfRule type="containsText" dxfId="161" priority="10" operator="containsText" text="X">
      <formula>NOT(ISERROR(SEARCH("X",D66)))</formula>
    </cfRule>
  </conditionalFormatting>
  <conditionalFormatting sqref="E66">
    <cfRule type="containsText" dxfId="160" priority="9" operator="containsText" text="X">
      <formula>NOT(ISERROR(SEARCH("X",E66)))</formula>
    </cfRule>
  </conditionalFormatting>
  <conditionalFormatting sqref="F66">
    <cfRule type="containsText" dxfId="159" priority="8" operator="containsText" text="X">
      <formula>NOT(ISERROR(SEARCH("X",F66)))</formula>
    </cfRule>
  </conditionalFormatting>
  <conditionalFormatting sqref="I67:T67">
    <cfRule type="containsText" dxfId="158" priority="5" operator="containsText" text="I">
      <formula>NOT(ISERROR(SEARCH("I",I67)))</formula>
    </cfRule>
    <cfRule type="containsText" dxfId="157" priority="6" operator="containsText" text="A">
      <formula>NOT(ISERROR(SEARCH("A",I67)))</formula>
    </cfRule>
    <cfRule type="containsText" dxfId="156" priority="7" operator="containsText" text="P">
      <formula>NOT(ISERROR(SEARCH("P",I67)))</formula>
    </cfRule>
  </conditionalFormatting>
  <conditionalFormatting sqref="C67">
    <cfRule type="containsText" dxfId="155" priority="4" operator="containsText" text="X">
      <formula>NOT(ISERROR(SEARCH("X",C67)))</formula>
    </cfRule>
  </conditionalFormatting>
  <conditionalFormatting sqref="D67">
    <cfRule type="containsText" dxfId="154" priority="3" operator="containsText" text="X">
      <formula>NOT(ISERROR(SEARCH("X",D67)))</formula>
    </cfRule>
  </conditionalFormatting>
  <conditionalFormatting sqref="E67">
    <cfRule type="containsText" dxfId="153" priority="2" operator="containsText" text="X">
      <formula>NOT(ISERROR(SEARCH("X",E67)))</formula>
    </cfRule>
  </conditionalFormatting>
  <conditionalFormatting sqref="F67">
    <cfRule type="containsText" dxfId="152" priority="1" operator="containsText" text="X">
      <formula>NOT(ISERROR(SEARCH("X",F67)))</formula>
    </cfRule>
  </conditionalFormatting>
  <dataValidations count="3">
    <dataValidation type="list" allowBlank="1" showInputMessage="1" showErrorMessage="1" sqref="I79:T79 I112:T112 I33:T33 I63:T63 I23:T23 I57:T61 I55:T55 I12:T21 I48:T53 I100:T100 I102:T103 I105:T105 I107:T110 I25:T31 I35:T45 I82:T98 I65:T77" xr:uid="{00000000-0002-0000-0100-000000000000}">
      <formula1>mes</formula1>
    </dataValidation>
    <dataValidation type="list" allowBlank="1" showInputMessage="1" showErrorMessage="1" sqref="C79:F79 C112:F112 C33:F33 C63:F63 C23:F23 C57:F61 C55:F55 C12:F21 C48:F53 C100:F100 C102:F103 C105:F105 C107:F110 C25:F31 C35:F45 C82:F98 C65:F77" xr:uid="{00000000-0002-0000-0100-000001000000}">
      <formula1>tipoproceso</formula1>
    </dataValidation>
    <dataValidation type="list" allowBlank="1" showInputMessage="1" showErrorMessage="1" sqref="G79 G112 G33 G63 G23 G57:G61 G55 G12:G21 G35:G45 G100 G102:G103 G105 G107:G110 G25:G31 G48:G53 G82:G98 G65:G77" xr:uid="{00000000-0002-0000-0100-000002000000}">
      <formula1>lider</formula1>
    </dataValidation>
  </dataValidations>
  <hyperlinks>
    <hyperlink ref="A11:U11" location="Especificaciones!A2" display="Auditorias de Gestión" xr:uid="{00000000-0004-0000-0100-000000000000}"/>
    <hyperlink ref="A34:U34" location="Especificaciones!A15" display="Auditorias de Calidad" xr:uid="{00000000-0004-0000-0100-000001000000}"/>
  </hyperlinks>
  <printOptions horizontalCentered="1"/>
  <pageMargins left="0.70866141732283472" right="0.70866141732283472" top="0.98425196850393704" bottom="0.74803149606299213" header="0.31496062992125984" footer="0.31496062992125984"/>
  <pageSetup paperSize="5" scale="77" orientation="landscape" r:id="rId1"/>
  <headerFooter>
    <oddHeader>&amp;L&amp;G&amp;CEVALUACION INDEPENDIENTE
PROGRAMA DE AUDITORÍA INTERNA - PAI&amp;RPágina &amp;P de &amp;N
Código: EI-F01
Versión: 04</oddHeader>
    <oddFooter>&amp;L&amp;"Calibri,Normal"&amp;8Aprobado: 03/02/2021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E42"/>
  <sheetViews>
    <sheetView zoomScale="90" zoomScaleNormal="90" zoomScaleSheetLayoutView="90" workbookViewId="0">
      <pane ySplit="1" topLeftCell="A8" activePane="bottomLeft" state="frozen"/>
      <selection activeCell="B6" sqref="B6:U6"/>
      <selection pane="bottomLeft" activeCell="C23" sqref="C23:C26"/>
    </sheetView>
  </sheetViews>
  <sheetFormatPr baseColWidth="10" defaultRowHeight="12.75" x14ac:dyDescent="0.2"/>
  <cols>
    <col min="1" max="1" width="5.42578125" style="61" customWidth="1"/>
    <col min="2" max="2" width="27" style="59" customWidth="1"/>
    <col min="3" max="3" width="15.28515625" style="59" customWidth="1"/>
    <col min="4" max="4" width="92.7109375" style="59" customWidth="1"/>
    <col min="5" max="5" width="27.42578125" style="59" customWidth="1"/>
    <col min="6" max="16384" width="11.42578125" style="59"/>
  </cols>
  <sheetData>
    <row r="1" spans="1:5" ht="16.5" customHeight="1" thickBot="1" x14ac:dyDescent="0.25">
      <c r="A1" s="280" t="s">
        <v>147</v>
      </c>
      <c r="B1" s="281"/>
      <c r="C1" s="281"/>
      <c r="D1" s="281"/>
      <c r="E1" s="282"/>
    </row>
    <row r="2" spans="1:5" ht="16.5" thickTop="1" thickBot="1" x14ac:dyDescent="0.25">
      <c r="A2" s="287" t="s">
        <v>145</v>
      </c>
      <c r="B2" s="287"/>
      <c r="C2" s="287"/>
      <c r="D2" s="287"/>
      <c r="E2" s="287"/>
    </row>
    <row r="3" spans="1:5" ht="30" customHeight="1" thickTop="1" thickBot="1" x14ac:dyDescent="0.25">
      <c r="A3" s="275" t="s">
        <v>29</v>
      </c>
      <c r="B3" s="276"/>
      <c r="C3" s="288" t="s">
        <v>239</v>
      </c>
      <c r="D3" s="288"/>
      <c r="E3" s="289"/>
    </row>
    <row r="4" spans="1:5" ht="26.25" thickTop="1" x14ac:dyDescent="0.2">
      <c r="A4" s="62" t="s">
        <v>32</v>
      </c>
      <c r="B4" s="63" t="s">
        <v>70</v>
      </c>
      <c r="C4" s="63" t="s">
        <v>34</v>
      </c>
      <c r="D4" s="63" t="s">
        <v>31</v>
      </c>
      <c r="E4" s="64" t="s">
        <v>244</v>
      </c>
    </row>
    <row r="5" spans="1:5" ht="38.25" x14ac:dyDescent="0.2">
      <c r="A5" s="65">
        <v>1</v>
      </c>
      <c r="B5" s="66" t="str">
        <f>IF(PAI!A12="","",PAI!A12)</f>
        <v>Gestión de Contratación - Sistema General de Regalias (Proyecto RÓBALO)</v>
      </c>
      <c r="C5" s="67">
        <v>2022</v>
      </c>
      <c r="D5" s="291" t="s">
        <v>333</v>
      </c>
      <c r="E5" s="69" t="str">
        <f>PAI!U12</f>
        <v>Líder de Proceso - Ordenadores del Gasto - Director Proyecto</v>
      </c>
    </row>
    <row r="6" spans="1:5" ht="38.25" x14ac:dyDescent="0.2">
      <c r="A6" s="65">
        <f>IF(B6="","",A5+1)</f>
        <v>2</v>
      </c>
      <c r="B6" s="66" t="str">
        <f>IF(PAI!A13="","",PAI!A13)</f>
        <v>Gestión de Contratación - Sistema General de Regalias (Proyecto PIRAGUA)</v>
      </c>
      <c r="C6" s="67">
        <v>2022</v>
      </c>
      <c r="D6" s="292"/>
      <c r="E6" s="69" t="str">
        <f>PAI!U13</f>
        <v>Líder de Proceso - Ordenadores del Gasto - Director Proyecto</v>
      </c>
    </row>
    <row r="7" spans="1:5" ht="51" x14ac:dyDescent="0.2">
      <c r="A7" s="65">
        <f t="shared" ref="A7:A16" si="0">IF(B7="","",A6+1)</f>
        <v>3</v>
      </c>
      <c r="B7" s="66" t="str">
        <f>IF(PAI!A14="","",PAI!A14)</f>
        <v>Gestión de Contratación - Sistema General de Regalias (Proyecto SISTEMAS INTELIGENTES)</v>
      </c>
      <c r="C7" s="67">
        <v>2022</v>
      </c>
      <c r="D7" s="292"/>
      <c r="E7" s="69" t="str">
        <f>PAI!U14</f>
        <v>Líder de Proceso - Ordenadores del Gasto - Director Proyecto</v>
      </c>
    </row>
    <row r="8" spans="1:5" ht="38.25" x14ac:dyDescent="0.2">
      <c r="A8" s="65">
        <f t="shared" si="0"/>
        <v>4</v>
      </c>
      <c r="B8" s="66" t="str">
        <f>IF(PAI!A15="","",PAI!A15)</f>
        <v>Gestión de Contratación - Sistema General de Regalias (Proyecto SALUD MENTAL)</v>
      </c>
      <c r="C8" s="67">
        <v>2022</v>
      </c>
      <c r="D8" s="292"/>
      <c r="E8" s="69" t="str">
        <f>PAI!U15</f>
        <v>Líder de Proceso - Ordenadores del Gasto - Director Proyecto</v>
      </c>
    </row>
    <row r="9" spans="1:5" ht="38.25" x14ac:dyDescent="0.2">
      <c r="A9" s="65">
        <f t="shared" si="0"/>
        <v>5</v>
      </c>
      <c r="B9" s="66" t="str">
        <f>IF(PAI!A16="","",PAI!A16)</f>
        <v>Gestión de Contratación - Sistema General de Regalias (Proyecto QUESO COSTEÑO)</v>
      </c>
      <c r="C9" s="67">
        <v>2022</v>
      </c>
      <c r="D9" s="292"/>
      <c r="E9" s="69" t="str">
        <f>PAI!U16</f>
        <v>Líder de Proceso - Ordenadores del Gasto - Director Proyecto</v>
      </c>
    </row>
    <row r="10" spans="1:5" ht="38.25" x14ac:dyDescent="0.2">
      <c r="A10" s="65">
        <f t="shared" si="0"/>
        <v>6</v>
      </c>
      <c r="B10" s="66" t="str">
        <f>IF(PAI!A17="","",PAI!A17)</f>
        <v>Gestión de Contratación - Sistema General de Regalias (Proyecto ECOMMERCE)</v>
      </c>
      <c r="C10" s="67">
        <v>2022</v>
      </c>
      <c r="D10" s="292"/>
      <c r="E10" s="69" t="str">
        <f>PAI!U17</f>
        <v>Líder de Proceso - Ordenadores del Gasto - Director Proyecto</v>
      </c>
    </row>
    <row r="11" spans="1:5" ht="38.25" x14ac:dyDescent="0.2">
      <c r="A11" s="65">
        <f t="shared" si="0"/>
        <v>7</v>
      </c>
      <c r="B11" s="66" t="str">
        <f>IF(PAI!A18="","",PAI!A18)</f>
        <v>Gestión de Contratación - Sistema General de Regalias (Proyecto QUESO LISA)</v>
      </c>
      <c r="C11" s="67">
        <v>2022</v>
      </c>
      <c r="D11" s="293"/>
      <c r="E11" s="69" t="str">
        <f>PAI!U18</f>
        <v>Líder de Proceso - Ordenadores del Gasto - Director Proyecto</v>
      </c>
    </row>
    <row r="12" spans="1:5" ht="67.5" customHeight="1" x14ac:dyDescent="0.2">
      <c r="A12" s="65">
        <f t="shared" si="0"/>
        <v>8</v>
      </c>
      <c r="B12" s="66" t="str">
        <f>IF(PAI!A19="","",PAI!A19)</f>
        <v>Gestión de Contratación - Muestral Ordenadores del Gasto</v>
      </c>
      <c r="C12" s="67">
        <v>2022</v>
      </c>
      <c r="D12" s="68" t="s">
        <v>240</v>
      </c>
      <c r="E12" s="69" t="str">
        <f>PAI!U19</f>
        <v>Líder de Proceso - Ordenadores del Gasto</v>
      </c>
    </row>
    <row r="13" spans="1:5" ht="74.25" customHeight="1" x14ac:dyDescent="0.2">
      <c r="A13" s="65">
        <f t="shared" si="0"/>
        <v>9</v>
      </c>
      <c r="B13" s="66" t="str">
        <f>IF(PAI!A20="","",PAI!A20)</f>
        <v>Gestión Financiera - Grupo de Estampilla</v>
      </c>
      <c r="C13" s="67" t="s">
        <v>334</v>
      </c>
      <c r="D13" s="68" t="s">
        <v>335</v>
      </c>
      <c r="E13" s="69" t="str">
        <f>PAI!U20</f>
        <v>Líder proceso  - P.E. responsable Grupo de Estampilla</v>
      </c>
    </row>
    <row r="14" spans="1:5" ht="65.25" customHeight="1" x14ac:dyDescent="0.2">
      <c r="A14" s="65">
        <f t="shared" si="0"/>
        <v>10</v>
      </c>
      <c r="B14" s="66" t="str">
        <f>IF(PAI!A21="","",PAI!A21)</f>
        <v>Gestión Administrativa - Grupo de Compras y Administración de Bienes</v>
      </c>
      <c r="C14" s="67">
        <v>2021</v>
      </c>
      <c r="D14" s="68" t="s">
        <v>336</v>
      </c>
      <c r="E14" s="69" t="str">
        <f>PAI!U21</f>
        <v xml:space="preserve">Líder proceso - P.E. responsable Grupo de Compras </v>
      </c>
    </row>
    <row r="15" spans="1:5" ht="15.75" customHeight="1" x14ac:dyDescent="0.2">
      <c r="A15" s="283" t="s">
        <v>146</v>
      </c>
      <c r="B15" s="284"/>
      <c r="C15" s="284"/>
      <c r="D15" s="284"/>
      <c r="E15" s="285"/>
    </row>
    <row r="16" spans="1:5" ht="13.5" thickBot="1" x14ac:dyDescent="0.25">
      <c r="A16" s="65" t="str">
        <f t="shared" si="0"/>
        <v/>
      </c>
      <c r="B16" s="179" t="str">
        <f>IF(PAI!A23="","",PAI!A23)</f>
        <v/>
      </c>
      <c r="C16" s="180"/>
      <c r="D16" s="181"/>
      <c r="E16" s="69" t="str">
        <f>IF(PAI!U23="","",PAI!U23)</f>
        <v/>
      </c>
    </row>
    <row r="17" spans="1:5" ht="15" customHeight="1" thickTop="1" thickBot="1" x14ac:dyDescent="0.25">
      <c r="A17" s="287" t="s">
        <v>72</v>
      </c>
      <c r="B17" s="287"/>
      <c r="C17" s="287"/>
      <c r="D17" s="287"/>
      <c r="E17" s="287"/>
    </row>
    <row r="18" spans="1:5" ht="60.75" customHeight="1" thickTop="1" thickBot="1" x14ac:dyDescent="0.25">
      <c r="A18" s="275" t="s">
        <v>29</v>
      </c>
      <c r="B18" s="276"/>
      <c r="C18" s="288" t="s">
        <v>278</v>
      </c>
      <c r="D18" s="288"/>
      <c r="E18" s="289"/>
    </row>
    <row r="19" spans="1:5" ht="26.25" thickTop="1" x14ac:dyDescent="0.2">
      <c r="A19" s="62" t="s">
        <v>32</v>
      </c>
      <c r="B19" s="63" t="s">
        <v>70</v>
      </c>
      <c r="C19" s="63" t="s">
        <v>34</v>
      </c>
      <c r="D19" s="63" t="s">
        <v>31</v>
      </c>
      <c r="E19" s="64" t="s">
        <v>30</v>
      </c>
    </row>
    <row r="20" spans="1:5" ht="89.25" x14ac:dyDescent="0.2">
      <c r="A20" s="65">
        <f>IF(B20="","",A14+1)</f>
        <v>11</v>
      </c>
      <c r="B20" s="66" t="str">
        <f>IF(PAI!A25="","",PAI!A25)</f>
        <v>Gestión de la Calidad</v>
      </c>
      <c r="C20" s="67">
        <v>2022</v>
      </c>
      <c r="D20" s="68" t="s">
        <v>337</v>
      </c>
      <c r="E20" s="70" t="str">
        <f>PAI!U25</f>
        <v>Líder de Proceso</v>
      </c>
    </row>
    <row r="21" spans="1:5" ht="89.25" x14ac:dyDescent="0.2">
      <c r="A21" s="65">
        <f>IF(B21="","",A20+1)</f>
        <v>12</v>
      </c>
      <c r="B21" s="66" t="str">
        <f>IF(PAI!A26="","",PAI!A26)</f>
        <v>Comunicaciones</v>
      </c>
      <c r="C21" s="67">
        <v>2022</v>
      </c>
      <c r="D21" s="68" t="s">
        <v>337</v>
      </c>
      <c r="E21" s="70" t="str">
        <f>PAI!U26</f>
        <v>Líder de Proceso</v>
      </c>
    </row>
    <row r="22" spans="1:5" ht="89.25" x14ac:dyDescent="0.2">
      <c r="A22" s="65">
        <f t="shared" ref="A22:A26" si="1">IF(B22="","",A21+1)</f>
        <v>13</v>
      </c>
      <c r="B22" s="66" t="str">
        <f>IF(PAI!A27="","",PAI!A27)</f>
        <v>Gestión de Investigación</v>
      </c>
      <c r="C22" s="178">
        <v>2022</v>
      </c>
      <c r="D22" s="68" t="s">
        <v>337</v>
      </c>
      <c r="E22" s="70" t="str">
        <f>PAI!U27</f>
        <v>Líder de Proceso</v>
      </c>
    </row>
    <row r="23" spans="1:5" ht="89.25" x14ac:dyDescent="0.2">
      <c r="A23" s="65">
        <f t="shared" si="1"/>
        <v>14</v>
      </c>
      <c r="B23" s="66" t="str">
        <f>IF(PAI!A28="","",PAI!A28)</f>
        <v>Gestión Jurídica</v>
      </c>
      <c r="C23" s="178">
        <v>2022</v>
      </c>
      <c r="D23" s="68" t="s">
        <v>337</v>
      </c>
      <c r="E23" s="70" t="str">
        <f>PAI!U28</f>
        <v>Líder de Proceso</v>
      </c>
    </row>
    <row r="24" spans="1:5" ht="89.25" x14ac:dyDescent="0.2">
      <c r="A24" s="65">
        <f t="shared" si="1"/>
        <v>15</v>
      </c>
      <c r="B24" s="66" t="str">
        <f>IF(PAI!A29="","",PAI!A29)</f>
        <v>Gestión de Recursos Educativos</v>
      </c>
      <c r="C24" s="178">
        <v>2022</v>
      </c>
      <c r="D24" s="68" t="s">
        <v>337</v>
      </c>
      <c r="E24" s="70" t="str">
        <f>PAI!U29</f>
        <v>Líder de Proceso</v>
      </c>
    </row>
    <row r="25" spans="1:5" ht="89.25" x14ac:dyDescent="0.2">
      <c r="A25" s="65">
        <f t="shared" si="1"/>
        <v>16</v>
      </c>
      <c r="B25" s="66" t="str">
        <f>IF(PAI!A30="","",PAI!A30)</f>
        <v>Gestión Documental</v>
      </c>
      <c r="C25" s="178">
        <v>2022</v>
      </c>
      <c r="D25" s="68" t="s">
        <v>337</v>
      </c>
      <c r="E25" s="70" t="str">
        <f>PAI!U30</f>
        <v>Líder de Proceso</v>
      </c>
    </row>
    <row r="26" spans="1:5" ht="89.25" x14ac:dyDescent="0.2">
      <c r="A26" s="65">
        <f t="shared" si="1"/>
        <v>17</v>
      </c>
      <c r="B26" s="66" t="str">
        <f>IF(PAI!A31="","",PAI!A31)</f>
        <v>Gestión de Admisiones y Registro</v>
      </c>
      <c r="C26" s="178">
        <v>2022</v>
      </c>
      <c r="D26" s="68" t="s">
        <v>337</v>
      </c>
      <c r="E26" s="70" t="str">
        <f>PAI!U31</f>
        <v>Líder de Proceso</v>
      </c>
    </row>
    <row r="27" spans="1:5" ht="15.75" customHeight="1" x14ac:dyDescent="0.2">
      <c r="A27" s="290" t="s">
        <v>146</v>
      </c>
      <c r="B27" s="290"/>
      <c r="C27" s="290"/>
      <c r="D27" s="290"/>
      <c r="E27" s="290"/>
    </row>
    <row r="28" spans="1:5" x14ac:dyDescent="0.2">
      <c r="A28" s="65"/>
      <c r="B28" s="66" t="str">
        <f>IF(PAI!A33="","",PAI!A33)</f>
        <v/>
      </c>
      <c r="C28" s="67"/>
      <c r="D28" s="68"/>
      <c r="E28" s="71"/>
    </row>
    <row r="29" spans="1:5" ht="15" customHeight="1" thickBot="1" x14ac:dyDescent="0.25">
      <c r="A29" s="286" t="s">
        <v>71</v>
      </c>
      <c r="B29" s="286"/>
      <c r="C29" s="286"/>
      <c r="D29" s="286"/>
      <c r="E29" s="286"/>
    </row>
    <row r="30" spans="1:5" ht="33.75" customHeight="1" thickTop="1" thickBot="1" x14ac:dyDescent="0.25">
      <c r="A30" s="275" t="s">
        <v>29</v>
      </c>
      <c r="B30" s="276"/>
      <c r="C30" s="277" t="s">
        <v>277</v>
      </c>
      <c r="D30" s="277"/>
      <c r="E30" s="278"/>
    </row>
    <row r="31" spans="1:5" ht="27" customHeight="1" thickTop="1" x14ac:dyDescent="0.2">
      <c r="A31" s="62" t="s">
        <v>32</v>
      </c>
      <c r="B31" s="63" t="s">
        <v>70</v>
      </c>
      <c r="C31" s="63" t="s">
        <v>34</v>
      </c>
      <c r="D31" s="63" t="s">
        <v>31</v>
      </c>
      <c r="E31" s="64" t="s">
        <v>30</v>
      </c>
    </row>
    <row r="32" spans="1:5" s="60" customFormat="1" ht="26.25" customHeight="1" x14ac:dyDescent="0.2">
      <c r="A32" s="65">
        <f>IF(B32="","",A26+1)</f>
        <v>18</v>
      </c>
      <c r="B32" s="66" t="str">
        <f>IF(PAI!A35="","",PAI!A35)</f>
        <v>Relaciones Interinstitucionales</v>
      </c>
      <c r="C32" s="67">
        <v>2022</v>
      </c>
      <c r="D32" s="279" t="s">
        <v>276</v>
      </c>
      <c r="E32" s="70" t="str">
        <f>PAI!U35</f>
        <v>Líder de Proceso</v>
      </c>
    </row>
    <row r="33" spans="1:5" s="60" customFormat="1" ht="26.25" customHeight="1" x14ac:dyDescent="0.2">
      <c r="A33" s="65">
        <f>IF(B33="","",A32+1)</f>
        <v>19</v>
      </c>
      <c r="B33" s="66" t="str">
        <f>IF(PAI!A36="","",PAI!A36)</f>
        <v>Dirección y Planeación</v>
      </c>
      <c r="C33" s="67">
        <v>2022</v>
      </c>
      <c r="D33" s="279"/>
      <c r="E33" s="70" t="str">
        <f>PAI!U36</f>
        <v>Líder de Proceso</v>
      </c>
    </row>
    <row r="34" spans="1:5" s="60" customFormat="1" ht="26.25" customHeight="1" x14ac:dyDescent="0.2">
      <c r="A34" s="65">
        <f t="shared" ref="A34:A42" si="2">IF(B34="","",A33+1)</f>
        <v>20</v>
      </c>
      <c r="B34" s="66" t="str">
        <f>IF(PAI!A37="","",PAI!A37)</f>
        <v>Acreditación</v>
      </c>
      <c r="C34" s="67">
        <v>2022</v>
      </c>
      <c r="D34" s="279"/>
      <c r="E34" s="70" t="str">
        <f>PAI!U37</f>
        <v>Líder de Proceso</v>
      </c>
    </row>
    <row r="35" spans="1:5" s="60" customFormat="1" ht="26.25" customHeight="1" x14ac:dyDescent="0.2">
      <c r="A35" s="65">
        <f t="shared" si="2"/>
        <v>21</v>
      </c>
      <c r="B35" s="66" t="str">
        <f>IF(PAI!A38="","",PAI!A38)</f>
        <v>Gestión Académica</v>
      </c>
      <c r="C35" s="67">
        <v>2022</v>
      </c>
      <c r="D35" s="279"/>
      <c r="E35" s="70" t="str">
        <f>PAI!U38</f>
        <v>Líder de Proceso</v>
      </c>
    </row>
    <row r="36" spans="1:5" s="60" customFormat="1" ht="26.25" customHeight="1" x14ac:dyDescent="0.2">
      <c r="A36" s="65">
        <f t="shared" si="2"/>
        <v>22</v>
      </c>
      <c r="B36" s="66" t="str">
        <f>IF(PAI!A39="","",PAI!A39)</f>
        <v>Gestión de Extensión y Proyección Social</v>
      </c>
      <c r="C36" s="67">
        <v>2022</v>
      </c>
      <c r="D36" s="279"/>
      <c r="E36" s="70" t="str">
        <f>PAI!U39</f>
        <v>Líder de Proceso</v>
      </c>
    </row>
    <row r="37" spans="1:5" s="60" customFormat="1" ht="26.25" customHeight="1" x14ac:dyDescent="0.2">
      <c r="A37" s="65">
        <f t="shared" si="2"/>
        <v>23</v>
      </c>
      <c r="B37" s="66" t="str">
        <f>IF(PAI!A40="","",PAI!A40)</f>
        <v>Apoyo Tecnológico TIC</v>
      </c>
      <c r="C37" s="67">
        <v>2022</v>
      </c>
      <c r="D37" s="279"/>
      <c r="E37" s="70" t="str">
        <f>PAI!U40</f>
        <v>Líder de Proceso</v>
      </c>
    </row>
    <row r="38" spans="1:5" s="60" customFormat="1" ht="26.25" customHeight="1" x14ac:dyDescent="0.2">
      <c r="A38" s="65">
        <f t="shared" si="2"/>
        <v>24</v>
      </c>
      <c r="B38" s="66" t="str">
        <f>IF(PAI!A41="","",PAI!A41)</f>
        <v>Gestión de Bienestar Universitario</v>
      </c>
      <c r="C38" s="67">
        <v>2022</v>
      </c>
      <c r="D38" s="279"/>
      <c r="E38" s="70" t="str">
        <f>PAI!U41</f>
        <v>Líder de Proceso</v>
      </c>
    </row>
    <row r="39" spans="1:5" s="60" customFormat="1" ht="26.25" customHeight="1" x14ac:dyDescent="0.2">
      <c r="A39" s="65">
        <f t="shared" si="2"/>
        <v>25</v>
      </c>
      <c r="B39" s="66" t="str">
        <f>IF(PAI!A42="","",PAI!A42)</f>
        <v>Gestión del Talento Humano</v>
      </c>
      <c r="C39" s="67">
        <v>2022</v>
      </c>
      <c r="D39" s="279"/>
      <c r="E39" s="70" t="str">
        <f>PAI!U42</f>
        <v>Líder de Proceso</v>
      </c>
    </row>
    <row r="40" spans="1:5" s="60" customFormat="1" ht="26.25" customHeight="1" x14ac:dyDescent="0.2">
      <c r="A40" s="65">
        <f t="shared" si="2"/>
        <v>26</v>
      </c>
      <c r="B40" s="66" t="str">
        <f>IF(PAI!A43="","",PAI!A43)</f>
        <v>Gestión de Biblioteca</v>
      </c>
      <c r="C40" s="67">
        <v>2022</v>
      </c>
      <c r="D40" s="279"/>
      <c r="E40" s="70" t="str">
        <f>PAI!U43</f>
        <v>Líder de Proceso</v>
      </c>
    </row>
    <row r="41" spans="1:5" s="60" customFormat="1" ht="26.25" customHeight="1" x14ac:dyDescent="0.2">
      <c r="A41" s="65">
        <f t="shared" si="2"/>
        <v>27</v>
      </c>
      <c r="B41" s="66" t="str">
        <f>IF(PAI!A44="","",PAI!A44)</f>
        <v>Evaluación de la Gestión y Rendición de Cuentas</v>
      </c>
      <c r="C41" s="67">
        <v>2022</v>
      </c>
      <c r="D41" s="279"/>
      <c r="E41" s="70" t="str">
        <f>PAI!U44</f>
        <v>Líder de Proceso</v>
      </c>
    </row>
    <row r="42" spans="1:5" s="60" customFormat="1" ht="26.25" customHeight="1" x14ac:dyDescent="0.2">
      <c r="A42" s="65">
        <f t="shared" si="2"/>
        <v>28</v>
      </c>
      <c r="B42" s="66" t="str">
        <f>IF(PAI!A45="","",PAI!A45)</f>
        <v>Evaluación Independiente</v>
      </c>
      <c r="C42" s="67">
        <v>2022</v>
      </c>
      <c r="D42" s="279"/>
      <c r="E42" s="70" t="str">
        <f>PAI!U45</f>
        <v>Líder de Proceso</v>
      </c>
    </row>
  </sheetData>
  <mergeCells count="14">
    <mergeCell ref="A30:B30"/>
    <mergeCell ref="C30:E30"/>
    <mergeCell ref="D32:D42"/>
    <mergeCell ref="A1:E1"/>
    <mergeCell ref="A15:E15"/>
    <mergeCell ref="A29:E29"/>
    <mergeCell ref="A2:E2"/>
    <mergeCell ref="A3:B3"/>
    <mergeCell ref="C3:E3"/>
    <mergeCell ref="A17:E17"/>
    <mergeCell ref="A18:B18"/>
    <mergeCell ref="C18:E18"/>
    <mergeCell ref="A27:E27"/>
    <mergeCell ref="D5:D11"/>
  </mergeCells>
  <printOptions horizontalCentered="1"/>
  <pageMargins left="0.70866141732283472" right="0.70866141732283472" top="0.98425196850393704" bottom="0.74803149606299213" header="0.31496062992125984" footer="0.31496062992125984"/>
  <pageSetup paperSize="5" scale="95" orientation="landscape" r:id="rId1"/>
  <headerFooter>
    <oddHeader>&amp;L&amp;G&amp;CEVALUACION INDEPENDIENTE
PROGRAMA DE AUDITORÍA INTERNA - PAI&amp;R&amp;A: Página &amp;P de &amp;N
Código: EI-F01
Versión: 04</oddHeader>
    <oddFooter>&amp;L&amp;8Aprobado: 03/02/2021</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20"/>
  <sheetViews>
    <sheetView view="pageBreakPreview" zoomScale="90" zoomScaleNormal="100" zoomScaleSheetLayoutView="90" workbookViewId="0">
      <selection activeCell="B4" sqref="B4"/>
    </sheetView>
  </sheetViews>
  <sheetFormatPr baseColWidth="10" defaultRowHeight="15" x14ac:dyDescent="0.25"/>
  <cols>
    <col min="1" max="1" width="54.42578125" style="41" customWidth="1"/>
    <col min="2" max="2" width="47.85546875" style="41" customWidth="1"/>
    <col min="3" max="3" width="63.28515625" style="41" customWidth="1"/>
    <col min="4" max="16384" width="11.42578125" style="41"/>
  </cols>
  <sheetData>
    <row r="1" spans="1:3" ht="20.25" thickBot="1" x14ac:dyDescent="0.3">
      <c r="A1" s="294" t="s">
        <v>37</v>
      </c>
      <c r="B1" s="294"/>
      <c r="C1" s="294"/>
    </row>
    <row r="2" spans="1:3" ht="15.75" thickTop="1" x14ac:dyDescent="0.25">
      <c r="A2" s="295" t="s">
        <v>20</v>
      </c>
      <c r="B2" s="296"/>
      <c r="C2" s="107" t="s">
        <v>38</v>
      </c>
    </row>
    <row r="3" spans="1:3" ht="15.75" thickBot="1" x14ac:dyDescent="0.3">
      <c r="A3" s="108" t="s">
        <v>55</v>
      </c>
      <c r="B3" s="108" t="s">
        <v>56</v>
      </c>
      <c r="C3" s="108" t="s">
        <v>57</v>
      </c>
    </row>
    <row r="4" spans="1:3" ht="39" thickTop="1" x14ac:dyDescent="0.25">
      <c r="A4" s="109" t="s">
        <v>115</v>
      </c>
      <c r="B4" s="110" t="s">
        <v>39</v>
      </c>
      <c r="C4" s="111" t="s">
        <v>40</v>
      </c>
    </row>
    <row r="5" spans="1:3" ht="62.25" customHeight="1" x14ac:dyDescent="0.25">
      <c r="A5" s="112" t="s">
        <v>41</v>
      </c>
      <c r="B5" s="113" t="s">
        <v>42</v>
      </c>
      <c r="C5" s="114" t="s">
        <v>43</v>
      </c>
    </row>
    <row r="6" spans="1:3" ht="25.5" x14ac:dyDescent="0.25">
      <c r="A6" s="115" t="s">
        <v>44</v>
      </c>
      <c r="B6" s="116" t="s">
        <v>45</v>
      </c>
      <c r="C6" s="117" t="s">
        <v>46</v>
      </c>
    </row>
    <row r="7" spans="1:3" ht="38.25" x14ac:dyDescent="0.25">
      <c r="A7" s="112" t="s">
        <v>47</v>
      </c>
      <c r="B7" s="113" t="s">
        <v>48</v>
      </c>
      <c r="C7" s="114" t="s">
        <v>75</v>
      </c>
    </row>
    <row r="8" spans="1:3" ht="25.5" x14ac:dyDescent="0.25">
      <c r="A8" s="115" t="s">
        <v>114</v>
      </c>
      <c r="B8" s="116" t="s">
        <v>49</v>
      </c>
      <c r="C8" s="117" t="s">
        <v>54</v>
      </c>
    </row>
    <row r="9" spans="1:3" ht="25.5" x14ac:dyDescent="0.25">
      <c r="A9" s="112" t="s">
        <v>116</v>
      </c>
      <c r="B9" s="113" t="s">
        <v>50</v>
      </c>
      <c r="C9" s="114" t="s">
        <v>117</v>
      </c>
    </row>
    <row r="10" spans="1:3" ht="25.5" x14ac:dyDescent="0.25">
      <c r="A10" s="115" t="s">
        <v>76</v>
      </c>
      <c r="B10" s="118"/>
      <c r="C10" s="117" t="s">
        <v>118</v>
      </c>
    </row>
    <row r="11" spans="1:3" x14ac:dyDescent="0.25">
      <c r="A11" s="112" t="s">
        <v>53</v>
      </c>
      <c r="B11" s="119"/>
      <c r="C11" s="120"/>
    </row>
    <row r="12" spans="1:3" ht="25.5" x14ac:dyDescent="0.25">
      <c r="A12" s="115" t="s">
        <v>74</v>
      </c>
      <c r="B12" s="118"/>
      <c r="C12" s="121"/>
    </row>
    <row r="13" spans="1:3" x14ac:dyDescent="0.25">
      <c r="A13" s="112" t="s">
        <v>45</v>
      </c>
      <c r="B13" s="119"/>
      <c r="C13" s="120"/>
    </row>
    <row r="14" spans="1:3" ht="25.5" x14ac:dyDescent="0.25">
      <c r="A14" s="115" t="s">
        <v>48</v>
      </c>
      <c r="B14" s="118"/>
      <c r="C14" s="121"/>
    </row>
    <row r="15" spans="1:3" ht="25.5" x14ac:dyDescent="0.25">
      <c r="A15" s="112" t="s">
        <v>51</v>
      </c>
      <c r="B15" s="119"/>
      <c r="C15" s="120"/>
    </row>
    <row r="16" spans="1:3" ht="25.5" x14ac:dyDescent="0.25">
      <c r="A16" s="115" t="s">
        <v>52</v>
      </c>
      <c r="B16" s="118"/>
      <c r="C16" s="121"/>
    </row>
    <row r="17" spans="1:3" ht="15.75" thickBot="1" x14ac:dyDescent="0.3">
      <c r="A17" s="108" t="s">
        <v>64</v>
      </c>
      <c r="B17" s="108" t="s">
        <v>65</v>
      </c>
      <c r="C17" s="108" t="s">
        <v>58</v>
      </c>
    </row>
    <row r="18" spans="1:3" ht="39" thickTop="1" x14ac:dyDescent="0.25">
      <c r="A18" s="109" t="s">
        <v>60</v>
      </c>
      <c r="B18" s="110" t="s">
        <v>66</v>
      </c>
      <c r="C18" s="111" t="s">
        <v>62</v>
      </c>
    </row>
    <row r="19" spans="1:3" ht="26.25" x14ac:dyDescent="0.25">
      <c r="A19" s="122" t="s">
        <v>59</v>
      </c>
      <c r="B19" s="123"/>
      <c r="C19" s="124" t="s">
        <v>61</v>
      </c>
    </row>
    <row r="20" spans="1:3" ht="25.5" x14ac:dyDescent="0.25">
      <c r="A20" s="115" t="s">
        <v>63</v>
      </c>
      <c r="B20" s="116"/>
      <c r="C20" s="117"/>
    </row>
  </sheetData>
  <mergeCells count="2">
    <mergeCell ref="A1:C1"/>
    <mergeCell ref="A2:B2"/>
  </mergeCells>
  <printOptions horizontalCentered="1"/>
  <pageMargins left="0.70866141732283472" right="0.70866141732283472" top="0.98425196850393704" bottom="0.74803149606299213" header="0.31496062992125984" footer="0.31496062992125984"/>
  <pageSetup paperSize="5" scale="88" orientation="landscape" r:id="rId1"/>
  <headerFooter>
    <oddHeader>&amp;L&amp;G&amp;CEVALUACION INDEPENDIENTE
PROGRAMA DE AUDITORÍA INTERNA - PAI&amp;R&amp;A: Página &amp;P de &amp;N
Código: EI-F01
Versión: 04</oddHeader>
    <oddFooter>&amp;L&amp;8Aprobado: 03/02/2021</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T103"/>
  <sheetViews>
    <sheetView view="pageBreakPreview" zoomScaleNormal="100" zoomScaleSheetLayoutView="100" workbookViewId="0">
      <pane xSplit="3" ySplit="4" topLeftCell="D35" activePane="bottomRight" state="frozen"/>
      <selection pane="topRight" activeCell="D1" sqref="D1"/>
      <selection pane="bottomLeft" activeCell="A5" sqref="A5"/>
      <selection pane="bottomRight" activeCell="R105" sqref="R105"/>
    </sheetView>
  </sheetViews>
  <sheetFormatPr baseColWidth="10" defaultRowHeight="15" x14ac:dyDescent="0.25"/>
  <cols>
    <col min="1" max="1" width="8.7109375" style="20" customWidth="1"/>
    <col min="2" max="2" width="66.42578125" style="105" customWidth="1"/>
    <col min="3" max="3" width="9.28515625" style="125" customWidth="1"/>
    <col min="4" max="15" width="2.7109375" style="125" customWidth="1"/>
    <col min="16" max="16" width="11.42578125" style="7"/>
    <col min="17" max="17" width="10.7109375" style="7" customWidth="1"/>
    <col min="18" max="18" width="16.140625" style="7" customWidth="1"/>
    <col min="19" max="19" width="18.42578125" style="7" hidden="1" customWidth="1"/>
    <col min="20" max="20" width="52" style="105" customWidth="1"/>
    <col min="21" max="16384" width="11.42578125" style="125"/>
  </cols>
  <sheetData>
    <row r="1" spans="1:20" ht="15" customHeight="1" x14ac:dyDescent="0.25">
      <c r="D1" s="126"/>
      <c r="E1" s="126"/>
      <c r="F1" s="126"/>
      <c r="G1" s="126"/>
      <c r="H1" s="127"/>
      <c r="I1" s="127"/>
      <c r="J1" s="127"/>
      <c r="K1" s="127"/>
      <c r="L1" s="128"/>
      <c r="M1" s="128"/>
      <c r="N1" s="128"/>
      <c r="O1" s="128"/>
      <c r="P1" s="301" t="s">
        <v>284</v>
      </c>
      <c r="Q1" s="302"/>
      <c r="R1" s="129" t="s">
        <v>108</v>
      </c>
      <c r="S1" s="130"/>
      <c r="T1" s="131">
        <v>44553</v>
      </c>
    </row>
    <row r="2" spans="1:20" ht="48.75" customHeight="1" x14ac:dyDescent="0.25">
      <c r="A2" s="303" t="s">
        <v>17</v>
      </c>
      <c r="B2" s="303"/>
      <c r="C2" s="132" t="s">
        <v>18</v>
      </c>
      <c r="D2" s="133" t="s">
        <v>1</v>
      </c>
      <c r="E2" s="133" t="s">
        <v>2</v>
      </c>
      <c r="F2" s="133" t="s">
        <v>3</v>
      </c>
      <c r="G2" s="133" t="s">
        <v>4</v>
      </c>
      <c r="H2" s="134" t="s">
        <v>5</v>
      </c>
      <c r="I2" s="134" t="s">
        <v>6</v>
      </c>
      <c r="J2" s="134" t="s">
        <v>7</v>
      </c>
      <c r="K2" s="134" t="s">
        <v>8</v>
      </c>
      <c r="L2" s="135" t="s">
        <v>9</v>
      </c>
      <c r="M2" s="135" t="s">
        <v>10</v>
      </c>
      <c r="N2" s="135" t="s">
        <v>11</v>
      </c>
      <c r="O2" s="135" t="s">
        <v>12</v>
      </c>
      <c r="P2" s="136" t="s">
        <v>85</v>
      </c>
      <c r="Q2" s="136" t="s">
        <v>92</v>
      </c>
      <c r="R2" s="136" t="s">
        <v>96</v>
      </c>
      <c r="S2" s="137" t="s">
        <v>97</v>
      </c>
      <c r="T2" s="136" t="s">
        <v>98</v>
      </c>
    </row>
    <row r="3" spans="1:20" x14ac:dyDescent="0.25">
      <c r="A3" s="73"/>
      <c r="B3" s="74" t="str">
        <f>PAI!A10</f>
        <v>AUDITORIAS</v>
      </c>
      <c r="C3" s="138"/>
      <c r="D3" s="139"/>
      <c r="E3" s="139"/>
      <c r="F3" s="139"/>
      <c r="G3" s="139"/>
      <c r="H3" s="139"/>
      <c r="I3" s="139"/>
      <c r="J3" s="139"/>
      <c r="K3" s="139"/>
      <c r="L3" s="139"/>
      <c r="M3" s="139"/>
      <c r="N3" s="139"/>
      <c r="O3" s="139"/>
      <c r="P3" s="138"/>
      <c r="Q3" s="138"/>
      <c r="R3" s="138"/>
      <c r="S3" s="138"/>
      <c r="T3" s="138"/>
    </row>
    <row r="4" spans="1:20" x14ac:dyDescent="0.25">
      <c r="A4" s="39" t="str">
        <f>PAI!A11</f>
        <v>Auditorias Internas</v>
      </c>
      <c r="B4" s="38"/>
      <c r="C4" s="140"/>
      <c r="D4" s="140"/>
      <c r="E4" s="140"/>
      <c r="F4" s="140"/>
      <c r="G4" s="140"/>
      <c r="H4" s="140"/>
      <c r="I4" s="140"/>
      <c r="J4" s="140"/>
      <c r="K4" s="140"/>
      <c r="L4" s="140"/>
      <c r="M4" s="140"/>
      <c r="N4" s="140"/>
      <c r="O4" s="140"/>
      <c r="P4" s="6"/>
      <c r="Q4" s="6"/>
      <c r="R4" s="6"/>
      <c r="S4" s="6"/>
      <c r="T4" s="2"/>
    </row>
    <row r="5" spans="1:20" x14ac:dyDescent="0.25">
      <c r="A5" s="316" t="str">
        <f>PAI!A12</f>
        <v>Gestión de Contratación - Sistema General de Regalias (Proyecto RÓBALO)</v>
      </c>
      <c r="B5" s="316"/>
      <c r="C5" s="191" t="str">
        <f>PAI!G12</f>
        <v>LC</v>
      </c>
      <c r="D5" s="98" t="str">
        <f>IF(PAI!I12="","",PAI!I12)</f>
        <v/>
      </c>
      <c r="E5" s="98" t="str">
        <f>IF(PAI!J12="","",PAI!J12)</f>
        <v/>
      </c>
      <c r="F5" s="98" t="str">
        <f>IF(PAI!K12="","",PAI!K12)</f>
        <v/>
      </c>
      <c r="G5" s="98" t="str">
        <f>IF(PAI!L12="","",PAI!L12)</f>
        <v/>
      </c>
      <c r="H5" s="98" t="str">
        <f>IF(PAI!M12="","",PAI!M12)</f>
        <v/>
      </c>
      <c r="I5" s="98" t="str">
        <f>IF(PAI!N12="","",PAI!N12)</f>
        <v/>
      </c>
      <c r="J5" s="98" t="str">
        <f>IF(PAI!O12="","",PAI!O12)</f>
        <v>P</v>
      </c>
      <c r="K5" s="98" t="str">
        <f>IF(PAI!P12="","",PAI!P12)</f>
        <v>P</v>
      </c>
      <c r="L5" s="98" t="str">
        <f>IF(PAI!Q12="","",PAI!Q12)</f>
        <v>P</v>
      </c>
      <c r="M5" s="98" t="str">
        <f>IF(PAI!R12="","",PAI!R12)</f>
        <v>P</v>
      </c>
      <c r="N5" s="98" t="str">
        <f>IF(PAI!S12="","",PAI!S12)</f>
        <v/>
      </c>
      <c r="O5" s="98" t="str">
        <f>IF(PAI!T12="","",PAI!T12)</f>
        <v/>
      </c>
      <c r="P5" s="80" t="s">
        <v>88</v>
      </c>
      <c r="Q5" s="81">
        <v>1</v>
      </c>
      <c r="R5" s="80" t="s">
        <v>95</v>
      </c>
      <c r="S5" s="82" t="str">
        <f t="shared" ref="S5:S41" si="0">CONCATENATE(P5," ",R5)</f>
        <v>Culminada FUERA DE LOS PLAZOS</v>
      </c>
      <c r="T5" s="83"/>
    </row>
    <row r="6" spans="1:20" x14ac:dyDescent="0.25">
      <c r="A6" s="316" t="str">
        <f>PAI!A13</f>
        <v>Gestión de Contratación - Sistema General de Regalias (Proyecto PIRAGUA)</v>
      </c>
      <c r="B6" s="316"/>
      <c r="C6" s="191" t="str">
        <f>PAI!G13</f>
        <v>LC</v>
      </c>
      <c r="D6" s="98" t="str">
        <f>IF(PAI!I13="","",PAI!I13)</f>
        <v/>
      </c>
      <c r="E6" s="98" t="str">
        <f>IF(PAI!J13="","",PAI!J13)</f>
        <v/>
      </c>
      <c r="F6" s="98" t="str">
        <f>IF(PAI!K13="","",PAI!K13)</f>
        <v/>
      </c>
      <c r="G6" s="98" t="str">
        <f>IF(PAI!L13="","",PAI!L13)</f>
        <v/>
      </c>
      <c r="H6" s="98" t="str">
        <f>IF(PAI!M13="","",PAI!M13)</f>
        <v/>
      </c>
      <c r="I6" s="98" t="str">
        <f>IF(PAI!N13="","",PAI!N13)</f>
        <v/>
      </c>
      <c r="J6" s="98" t="str">
        <f>IF(PAI!O13="","",PAI!O13)</f>
        <v>P</v>
      </c>
      <c r="K6" s="98" t="str">
        <f>IF(PAI!P13="","",PAI!P13)</f>
        <v>P</v>
      </c>
      <c r="L6" s="98" t="str">
        <f>IF(PAI!Q13="","",PAI!Q13)</f>
        <v>P</v>
      </c>
      <c r="M6" s="98" t="str">
        <f>IF(PAI!R13="","",PAI!R13)</f>
        <v>P</v>
      </c>
      <c r="N6" s="98" t="str">
        <f>IF(PAI!S13="","",PAI!S13)</f>
        <v/>
      </c>
      <c r="O6" s="98" t="str">
        <f>IF(PAI!T13="","",PAI!T13)</f>
        <v/>
      </c>
      <c r="P6" s="80" t="s">
        <v>88</v>
      </c>
      <c r="Q6" s="81">
        <v>1</v>
      </c>
      <c r="R6" s="80" t="s">
        <v>95</v>
      </c>
      <c r="S6" s="82" t="str">
        <f t="shared" si="0"/>
        <v>Culminada FUERA DE LOS PLAZOS</v>
      </c>
      <c r="T6" s="194"/>
    </row>
    <row r="7" spans="1:20" x14ac:dyDescent="0.25">
      <c r="A7" s="316" t="str">
        <f>PAI!A14</f>
        <v>Gestión de Contratación - Sistema General de Regalias (Proyecto SISTEMAS INTELIGENTES)</v>
      </c>
      <c r="B7" s="316"/>
      <c r="C7" s="191" t="str">
        <f>PAI!G14</f>
        <v>LC</v>
      </c>
      <c r="D7" s="98" t="str">
        <f>IF(PAI!I14="","",PAI!I14)</f>
        <v/>
      </c>
      <c r="E7" s="98" t="str">
        <f>IF(PAI!J14="","",PAI!J14)</f>
        <v/>
      </c>
      <c r="F7" s="98" t="str">
        <f>IF(PAI!K14="","",PAI!K14)</f>
        <v/>
      </c>
      <c r="G7" s="98" t="str">
        <f>IF(PAI!L14="","",PAI!L14)</f>
        <v/>
      </c>
      <c r="H7" s="98" t="str">
        <f>IF(PAI!M14="","",PAI!M14)</f>
        <v/>
      </c>
      <c r="I7" s="98" t="str">
        <f>IF(PAI!N14="","",PAI!N14)</f>
        <v/>
      </c>
      <c r="J7" s="98" t="str">
        <f>IF(PAI!O14="","",PAI!O14)</f>
        <v>P</v>
      </c>
      <c r="K7" s="98" t="str">
        <f>IF(PAI!P14="","",PAI!P14)</f>
        <v>P</v>
      </c>
      <c r="L7" s="98" t="str">
        <f>IF(PAI!Q14="","",PAI!Q14)</f>
        <v>P</v>
      </c>
      <c r="M7" s="98" t="str">
        <f>IF(PAI!R14="","",PAI!R14)</f>
        <v>P</v>
      </c>
      <c r="N7" s="98" t="str">
        <f>IF(PAI!S14="","",PAI!S14)</f>
        <v/>
      </c>
      <c r="O7" s="98" t="str">
        <f>IF(PAI!T14="","",PAI!T14)</f>
        <v/>
      </c>
      <c r="P7" s="80" t="s">
        <v>88</v>
      </c>
      <c r="Q7" s="81">
        <v>1</v>
      </c>
      <c r="R7" s="80" t="s">
        <v>95</v>
      </c>
      <c r="S7" s="82" t="str">
        <f t="shared" si="0"/>
        <v>Culminada FUERA DE LOS PLAZOS</v>
      </c>
      <c r="T7" s="194"/>
    </row>
    <row r="8" spans="1:20" x14ac:dyDescent="0.25">
      <c r="A8" s="316" t="str">
        <f>PAI!A15</f>
        <v>Gestión de Contratación - Sistema General de Regalias (Proyecto SALUD MENTAL)</v>
      </c>
      <c r="B8" s="316"/>
      <c r="C8" s="191" t="str">
        <f>PAI!G15</f>
        <v>LC</v>
      </c>
      <c r="D8" s="98" t="str">
        <f>IF(PAI!I15="","",PAI!I15)</f>
        <v/>
      </c>
      <c r="E8" s="98" t="str">
        <f>IF(PAI!J15="","",PAI!J15)</f>
        <v/>
      </c>
      <c r="F8" s="98" t="str">
        <f>IF(PAI!K15="","",PAI!K15)</f>
        <v/>
      </c>
      <c r="G8" s="98" t="str">
        <f>IF(PAI!L15="","",PAI!L15)</f>
        <v/>
      </c>
      <c r="H8" s="98" t="str">
        <f>IF(PAI!M15="","",PAI!M15)</f>
        <v/>
      </c>
      <c r="I8" s="98" t="str">
        <f>IF(PAI!N15="","",PAI!N15)</f>
        <v/>
      </c>
      <c r="J8" s="98" t="str">
        <f>IF(PAI!O15="","",PAI!O15)</f>
        <v>P</v>
      </c>
      <c r="K8" s="98" t="str">
        <f>IF(PAI!P15="","",PAI!P15)</f>
        <v>P</v>
      </c>
      <c r="L8" s="98" t="str">
        <f>IF(PAI!Q15="","",PAI!Q15)</f>
        <v>P</v>
      </c>
      <c r="M8" s="98" t="str">
        <f>IF(PAI!R15="","",PAI!R15)</f>
        <v>P</v>
      </c>
      <c r="N8" s="98" t="str">
        <f>IF(PAI!S15="","",PAI!S15)</f>
        <v/>
      </c>
      <c r="O8" s="98" t="str">
        <f>IF(PAI!T15="","",PAI!T15)</f>
        <v/>
      </c>
      <c r="P8" s="80" t="s">
        <v>88</v>
      </c>
      <c r="Q8" s="81">
        <v>1</v>
      </c>
      <c r="R8" s="80" t="s">
        <v>95</v>
      </c>
      <c r="S8" s="82" t="str">
        <f t="shared" si="0"/>
        <v>Culminada FUERA DE LOS PLAZOS</v>
      </c>
      <c r="T8" s="194"/>
    </row>
    <row r="9" spans="1:20" x14ac:dyDescent="0.25">
      <c r="A9" s="316" t="str">
        <f>PAI!A16</f>
        <v>Gestión de Contratación - Sistema General de Regalias (Proyecto QUESO COSTEÑO)</v>
      </c>
      <c r="B9" s="316"/>
      <c r="C9" s="191" t="str">
        <f>PAI!G16</f>
        <v>LC</v>
      </c>
      <c r="D9" s="98" t="str">
        <f>IF(PAI!I16="","",PAI!I16)</f>
        <v/>
      </c>
      <c r="E9" s="98" t="str">
        <f>IF(PAI!J16="","",PAI!J16)</f>
        <v/>
      </c>
      <c r="F9" s="98" t="str">
        <f>IF(PAI!K16="","",PAI!K16)</f>
        <v/>
      </c>
      <c r="G9" s="98" t="str">
        <f>IF(PAI!L16="","",PAI!L16)</f>
        <v/>
      </c>
      <c r="H9" s="98" t="str">
        <f>IF(PAI!M16="","",PAI!M16)</f>
        <v/>
      </c>
      <c r="I9" s="98" t="str">
        <f>IF(PAI!N16="","",PAI!N16)</f>
        <v/>
      </c>
      <c r="J9" s="98" t="str">
        <f>IF(PAI!O16="","",PAI!O16)</f>
        <v>P</v>
      </c>
      <c r="K9" s="98" t="str">
        <f>IF(PAI!P16="","",PAI!P16)</f>
        <v>P</v>
      </c>
      <c r="L9" s="98" t="str">
        <f>IF(PAI!Q16="","",PAI!Q16)</f>
        <v>P</v>
      </c>
      <c r="M9" s="98" t="str">
        <f>IF(PAI!R16="","",PAI!R16)</f>
        <v>P</v>
      </c>
      <c r="N9" s="98" t="str">
        <f>IF(PAI!S16="","",PAI!S16)</f>
        <v/>
      </c>
      <c r="O9" s="98" t="str">
        <f>IF(PAI!T16="","",PAI!T16)</f>
        <v/>
      </c>
      <c r="P9" s="80" t="s">
        <v>88</v>
      </c>
      <c r="Q9" s="81">
        <v>1</v>
      </c>
      <c r="R9" s="80" t="s">
        <v>95</v>
      </c>
      <c r="S9" s="82" t="str">
        <f t="shared" si="0"/>
        <v>Culminada FUERA DE LOS PLAZOS</v>
      </c>
      <c r="T9" s="194"/>
    </row>
    <row r="10" spans="1:20" x14ac:dyDescent="0.25">
      <c r="A10" s="316" t="str">
        <f>PAI!A19</f>
        <v>Gestión de Contratación - Muestral Ordenadores del Gasto</v>
      </c>
      <c r="B10" s="316"/>
      <c r="C10" s="191" t="str">
        <f>PAI!G19</f>
        <v>KF</v>
      </c>
      <c r="D10" s="98" t="str">
        <f>IF(PAI!I19="","",PAI!I19)</f>
        <v/>
      </c>
      <c r="E10" s="98" t="str">
        <f>IF(PAI!J19="","",PAI!J19)</f>
        <v/>
      </c>
      <c r="F10" s="98" t="str">
        <f>IF(PAI!K19="","",PAI!K19)</f>
        <v>P</v>
      </c>
      <c r="G10" s="98" t="str">
        <f>IF(PAI!L19="","",PAI!L19)</f>
        <v>P</v>
      </c>
      <c r="H10" s="98" t="str">
        <f>IF(PAI!M19="","",PAI!M19)</f>
        <v>P</v>
      </c>
      <c r="I10" s="98" t="str">
        <f>IF(PAI!N19="","",PAI!N19)</f>
        <v>P</v>
      </c>
      <c r="J10" s="98" t="str">
        <f>IF(PAI!O19="","",PAI!O19)</f>
        <v>P</v>
      </c>
      <c r="K10" s="98" t="str">
        <f>IF(PAI!P19="","",PAI!P19)</f>
        <v>P</v>
      </c>
      <c r="L10" s="98" t="str">
        <f>IF(PAI!Q19="","",PAI!Q19)</f>
        <v>P</v>
      </c>
      <c r="M10" s="98" t="str">
        <f>IF(PAI!R19="","",PAI!R19)</f>
        <v>P</v>
      </c>
      <c r="N10" s="98" t="str">
        <f>IF(PAI!S19="","",PAI!S19)</f>
        <v>P</v>
      </c>
      <c r="O10" s="98" t="str">
        <f>IF(PAI!T19="","",PAI!T19)</f>
        <v>P</v>
      </c>
      <c r="P10" s="80" t="s">
        <v>87</v>
      </c>
      <c r="Q10" s="81"/>
      <c r="R10" s="80"/>
      <c r="S10" s="82" t="str">
        <f t="shared" si="0"/>
        <v xml:space="preserve">NA </v>
      </c>
      <c r="T10" s="84" t="s">
        <v>294</v>
      </c>
    </row>
    <row r="11" spans="1:20" x14ac:dyDescent="0.25">
      <c r="A11" s="316" t="str">
        <f>PAI!A20</f>
        <v>Gestión Financiera - Grupo de Estampilla</v>
      </c>
      <c r="B11" s="316"/>
      <c r="C11" s="191" t="str">
        <f>PAI!G20</f>
        <v>IM</v>
      </c>
      <c r="D11" s="98" t="str">
        <f>IF(PAI!I20="","",PAI!I20)</f>
        <v/>
      </c>
      <c r="E11" s="98" t="str">
        <f>IF(PAI!J20="","",PAI!J20)</f>
        <v/>
      </c>
      <c r="F11" s="98" t="str">
        <f>IF(PAI!K20="","",PAI!K20)</f>
        <v/>
      </c>
      <c r="G11" s="98" t="str">
        <f>IF(PAI!L20="","",PAI!L20)</f>
        <v>P</v>
      </c>
      <c r="H11" s="98" t="str">
        <f>IF(PAI!M20="","",PAI!M20)</f>
        <v>P</v>
      </c>
      <c r="I11" s="98" t="str">
        <f>IF(PAI!N20="","",PAI!N20)</f>
        <v/>
      </c>
      <c r="J11" s="98" t="str">
        <f>IF(PAI!O20="","",PAI!O20)</f>
        <v/>
      </c>
      <c r="K11" s="98" t="str">
        <f>IF(PAI!P20="","",PAI!P20)</f>
        <v/>
      </c>
      <c r="L11" s="98" t="str">
        <f>IF(PAI!Q20="","",PAI!Q20)</f>
        <v/>
      </c>
      <c r="M11" s="98" t="str">
        <f>IF(PAI!R20="","",PAI!R20)</f>
        <v/>
      </c>
      <c r="N11" s="98" t="str">
        <f>IF(PAI!S20="","",PAI!S20)</f>
        <v/>
      </c>
      <c r="O11" s="98" t="str">
        <f>IF(PAI!T20="","",PAI!T20)</f>
        <v/>
      </c>
      <c r="P11" s="80" t="s">
        <v>88</v>
      </c>
      <c r="Q11" s="81">
        <v>1</v>
      </c>
      <c r="R11" s="80" t="s">
        <v>95</v>
      </c>
      <c r="S11" s="82" t="str">
        <f t="shared" si="0"/>
        <v>Culminada FUERA DE LOS PLAZOS</v>
      </c>
      <c r="T11" s="194"/>
    </row>
    <row r="12" spans="1:20" x14ac:dyDescent="0.25">
      <c r="A12" s="316" t="str">
        <f>PAI!A21</f>
        <v>Gestión Administrativa - Grupo de Compras y Administración de Bienes</v>
      </c>
      <c r="B12" s="316"/>
      <c r="C12" s="191" t="str">
        <f>PAI!G21</f>
        <v>LC</v>
      </c>
      <c r="D12" s="98" t="str">
        <f>IF(PAI!I21="","",PAI!I21)</f>
        <v/>
      </c>
      <c r="E12" s="98" t="str">
        <f>IF(PAI!J21="","",PAI!J21)</f>
        <v/>
      </c>
      <c r="F12" s="98" t="str">
        <f>IF(PAI!K21="","",PAI!K21)</f>
        <v/>
      </c>
      <c r="G12" s="98" t="str">
        <f>IF(PAI!L21="","",PAI!L21)</f>
        <v>P</v>
      </c>
      <c r="H12" s="98" t="str">
        <f>IF(PAI!M21="","",PAI!M21)</f>
        <v>P</v>
      </c>
      <c r="I12" s="98" t="str">
        <f>IF(PAI!N21="","",PAI!N21)</f>
        <v>P</v>
      </c>
      <c r="J12" s="98" t="str">
        <f>IF(PAI!O21="","",PAI!O21)</f>
        <v/>
      </c>
      <c r="K12" s="98" t="str">
        <f>IF(PAI!P21="","",PAI!P21)</f>
        <v/>
      </c>
      <c r="L12" s="98" t="str">
        <f>IF(PAI!Q21="","",PAI!Q21)</f>
        <v/>
      </c>
      <c r="M12" s="98" t="str">
        <f>IF(PAI!R21="","",PAI!R21)</f>
        <v/>
      </c>
      <c r="N12" s="98" t="str">
        <f>IF(PAI!S21="","",PAI!S21)</f>
        <v/>
      </c>
      <c r="O12" s="98" t="str">
        <f>IF(PAI!T21="","",PAI!T21)</f>
        <v/>
      </c>
      <c r="P12" s="80" t="s">
        <v>88</v>
      </c>
      <c r="Q12" s="81">
        <v>1</v>
      </c>
      <c r="R12" s="80" t="s">
        <v>95</v>
      </c>
      <c r="S12" s="82" t="str">
        <f t="shared" si="0"/>
        <v>Culminada FUERA DE LOS PLAZOS</v>
      </c>
      <c r="T12" s="194"/>
    </row>
    <row r="13" spans="1:20" x14ac:dyDescent="0.25">
      <c r="A13" s="317" t="str">
        <f>PAI!A22</f>
        <v>Solicitada o Requerida</v>
      </c>
      <c r="B13" s="317"/>
      <c r="C13" s="192"/>
      <c r="D13" s="141"/>
      <c r="E13" s="141"/>
      <c r="F13" s="141"/>
      <c r="G13" s="141"/>
      <c r="H13" s="141"/>
      <c r="I13" s="141"/>
      <c r="J13" s="141"/>
      <c r="K13" s="141"/>
      <c r="L13" s="141"/>
      <c r="M13" s="141"/>
      <c r="N13" s="141"/>
      <c r="O13" s="141"/>
      <c r="P13" s="76"/>
      <c r="Q13" s="76"/>
      <c r="R13" s="76"/>
      <c r="S13" s="76"/>
      <c r="T13" s="77"/>
    </row>
    <row r="14" spans="1:20" x14ac:dyDescent="0.25">
      <c r="A14" s="316">
        <f>PAI!A23</f>
        <v>0</v>
      </c>
      <c r="B14" s="316"/>
      <c r="C14" s="191">
        <f>PAI!G23</f>
        <v>0</v>
      </c>
      <c r="D14" s="98" t="str">
        <f>IF(PAI!I23="","",PAI!I23)</f>
        <v/>
      </c>
      <c r="E14" s="98" t="str">
        <f>IF(PAI!J23="","",PAI!J23)</f>
        <v/>
      </c>
      <c r="F14" s="98" t="str">
        <f>IF(PAI!K23="","",PAI!K23)</f>
        <v/>
      </c>
      <c r="G14" s="98" t="str">
        <f>IF(PAI!L23="","",PAI!L23)</f>
        <v/>
      </c>
      <c r="H14" s="98" t="str">
        <f>IF(PAI!M23="","",PAI!M23)</f>
        <v/>
      </c>
      <c r="I14" s="98" t="str">
        <f>IF(PAI!N23="","",PAI!N23)</f>
        <v/>
      </c>
      <c r="J14" s="98" t="str">
        <f>IF(PAI!O23="","",PAI!O23)</f>
        <v/>
      </c>
      <c r="K14" s="98" t="str">
        <f>IF(PAI!P23="","",PAI!P23)</f>
        <v/>
      </c>
      <c r="L14" s="98" t="str">
        <f>IF(PAI!Q23="","",PAI!Q23)</f>
        <v/>
      </c>
      <c r="M14" s="98" t="str">
        <f>IF(PAI!R23="","",PAI!R23)</f>
        <v/>
      </c>
      <c r="N14" s="98" t="str">
        <f>IF(PAI!S23="","",PAI!S23)</f>
        <v/>
      </c>
      <c r="O14" s="98" t="str">
        <f>IF(PAI!T23="","",PAI!T23)</f>
        <v/>
      </c>
      <c r="P14" s="80" t="s">
        <v>88</v>
      </c>
      <c r="Q14" s="81">
        <v>1</v>
      </c>
      <c r="R14" s="80" t="s">
        <v>95</v>
      </c>
      <c r="S14" s="82" t="str">
        <f t="shared" si="0"/>
        <v>Culminada FUERA DE LOS PLAZOS</v>
      </c>
      <c r="T14" s="194"/>
    </row>
    <row r="15" spans="1:20" x14ac:dyDescent="0.25">
      <c r="A15" s="316" t="e">
        <f>PAI!#REF!</f>
        <v>#REF!</v>
      </c>
      <c r="B15" s="316"/>
      <c r="C15" s="191" t="e">
        <f>PAI!#REF!</f>
        <v>#REF!</v>
      </c>
      <c r="D15" s="98" t="e">
        <f>IF(PAI!#REF!="","",PAI!#REF!)</f>
        <v>#REF!</v>
      </c>
      <c r="E15" s="98" t="e">
        <f>IF(PAI!#REF!="","",PAI!#REF!)</f>
        <v>#REF!</v>
      </c>
      <c r="F15" s="98" t="e">
        <f>IF(PAI!#REF!="","",PAI!#REF!)</f>
        <v>#REF!</v>
      </c>
      <c r="G15" s="98" t="e">
        <f>IF(PAI!#REF!="","",PAI!#REF!)</f>
        <v>#REF!</v>
      </c>
      <c r="H15" s="98" t="e">
        <f>IF(PAI!#REF!="","",PAI!#REF!)</f>
        <v>#REF!</v>
      </c>
      <c r="I15" s="98" t="e">
        <f>IF(PAI!#REF!="","",PAI!#REF!)</f>
        <v>#REF!</v>
      </c>
      <c r="J15" s="98" t="e">
        <f>IF(PAI!#REF!="","",PAI!#REF!)</f>
        <v>#REF!</v>
      </c>
      <c r="K15" s="98" t="e">
        <f>IF(PAI!#REF!="","",PAI!#REF!)</f>
        <v>#REF!</v>
      </c>
      <c r="L15" s="98" t="e">
        <f>IF(PAI!#REF!="","",PAI!#REF!)</f>
        <v>#REF!</v>
      </c>
      <c r="M15" s="98" t="e">
        <f>IF(PAI!#REF!="","",PAI!#REF!)</f>
        <v>#REF!</v>
      </c>
      <c r="N15" s="98" t="e">
        <f>IF(PAI!#REF!="","",PAI!#REF!)</f>
        <v>#REF!</v>
      </c>
      <c r="O15" s="98" t="e">
        <f>IF(PAI!#REF!="","",PAI!#REF!)</f>
        <v>#REF!</v>
      </c>
      <c r="P15" s="80" t="s">
        <v>88</v>
      </c>
      <c r="Q15" s="81">
        <v>1</v>
      </c>
      <c r="R15" s="80" t="s">
        <v>95</v>
      </c>
      <c r="S15" s="82" t="str">
        <f>CONCATENATE(P15," ",R15)</f>
        <v>Culminada FUERA DE LOS PLAZOS</v>
      </c>
      <c r="T15" s="83"/>
    </row>
    <row r="16" spans="1:20" x14ac:dyDescent="0.25">
      <c r="A16" s="39" t="str">
        <f>PAI!A24</f>
        <v>Auditorias Combinadas</v>
      </c>
      <c r="B16" s="38"/>
      <c r="C16" s="193"/>
      <c r="D16" s="140"/>
      <c r="E16" s="140"/>
      <c r="F16" s="140"/>
      <c r="G16" s="140"/>
      <c r="H16" s="140"/>
      <c r="I16" s="140"/>
      <c r="J16" s="140"/>
      <c r="K16" s="140"/>
      <c r="L16" s="140"/>
      <c r="M16" s="140"/>
      <c r="N16" s="140"/>
      <c r="O16" s="140"/>
      <c r="P16" s="6"/>
      <c r="Q16" s="6"/>
      <c r="R16" s="6"/>
      <c r="S16" s="6"/>
      <c r="T16" s="2"/>
    </row>
    <row r="17" spans="1:20" x14ac:dyDescent="0.25">
      <c r="A17" s="316" t="str">
        <f>PAI!A25</f>
        <v>Gestión de la Calidad</v>
      </c>
      <c r="B17" s="316"/>
      <c r="C17" s="191" t="str">
        <f>PAI!G25</f>
        <v>KF</v>
      </c>
      <c r="D17" s="98" t="str">
        <f>IF(PAI!I25="","",PAI!I25)</f>
        <v/>
      </c>
      <c r="E17" s="98" t="str">
        <f>IF(PAI!J25="","",PAI!J25)</f>
        <v/>
      </c>
      <c r="F17" s="98" t="str">
        <f>IF(PAI!K25="","",PAI!K25)</f>
        <v/>
      </c>
      <c r="G17" s="98" t="str">
        <f>IF(PAI!L25="","",PAI!L25)</f>
        <v/>
      </c>
      <c r="H17" s="98" t="str">
        <f>IF(PAI!M25="","",PAI!M25)</f>
        <v/>
      </c>
      <c r="I17" s="98" t="str">
        <f>IF(PAI!N25="","",PAI!N25)</f>
        <v/>
      </c>
      <c r="J17" s="98" t="str">
        <f>IF(PAI!O25="","",PAI!O25)</f>
        <v/>
      </c>
      <c r="K17" s="98" t="str">
        <f>IF(PAI!P25="","",PAI!P25)</f>
        <v/>
      </c>
      <c r="L17" s="98" t="str">
        <f>IF(PAI!Q25="","",PAI!Q25)</f>
        <v/>
      </c>
      <c r="M17" s="98" t="str">
        <f>IF(PAI!R25="","",PAI!R25)</f>
        <v/>
      </c>
      <c r="N17" s="98" t="str">
        <f>IF(PAI!S25="","",PAI!S25)</f>
        <v>P</v>
      </c>
      <c r="O17" s="98" t="str">
        <f>IF(PAI!T25="","",PAI!T25)</f>
        <v>P</v>
      </c>
      <c r="P17" s="80" t="s">
        <v>88</v>
      </c>
      <c r="Q17" s="81">
        <v>1</v>
      </c>
      <c r="R17" s="80" t="s">
        <v>95</v>
      </c>
      <c r="S17" s="82" t="str">
        <f>CONCATENATE(P17," ",R17)</f>
        <v>Culminada FUERA DE LOS PLAZOS</v>
      </c>
      <c r="T17" s="83"/>
    </row>
    <row r="18" spans="1:20" x14ac:dyDescent="0.25">
      <c r="A18" s="316" t="str">
        <f>PAI!A26</f>
        <v>Comunicaciones</v>
      </c>
      <c r="B18" s="316"/>
      <c r="C18" s="191" t="str">
        <f>PAI!G26</f>
        <v>AG</v>
      </c>
      <c r="D18" s="98" t="str">
        <f>IF(PAI!I26="","",PAI!I26)</f>
        <v/>
      </c>
      <c r="E18" s="98" t="str">
        <f>IF(PAI!J26="","",PAI!J26)</f>
        <v/>
      </c>
      <c r="F18" s="98" t="str">
        <f>IF(PAI!K26="","",PAI!K26)</f>
        <v/>
      </c>
      <c r="G18" s="98" t="str">
        <f>IF(PAI!L26="","",PAI!L26)</f>
        <v/>
      </c>
      <c r="H18" s="98" t="str">
        <f>IF(PAI!M26="","",PAI!M26)</f>
        <v/>
      </c>
      <c r="I18" s="98" t="str">
        <f>IF(PAI!N26="","",PAI!N26)</f>
        <v/>
      </c>
      <c r="J18" s="98" t="str">
        <f>IF(PAI!O26="","",PAI!O26)</f>
        <v/>
      </c>
      <c r="K18" s="98" t="str">
        <f>IF(PAI!P26="","",PAI!P26)</f>
        <v/>
      </c>
      <c r="L18" s="98" t="str">
        <f>IF(PAI!Q26="","",PAI!Q26)</f>
        <v/>
      </c>
      <c r="M18" s="98" t="str">
        <f>IF(PAI!R26="","",PAI!R26)</f>
        <v>P</v>
      </c>
      <c r="N18" s="98" t="str">
        <f>IF(PAI!S26="","",PAI!S26)</f>
        <v>P</v>
      </c>
      <c r="O18" s="98" t="str">
        <f>IF(PAI!T26="","",PAI!T26)</f>
        <v/>
      </c>
      <c r="P18" s="80" t="s">
        <v>86</v>
      </c>
      <c r="Q18" s="81">
        <v>0.6</v>
      </c>
      <c r="R18" s="80" t="s">
        <v>95</v>
      </c>
      <c r="S18" s="82" t="str">
        <f t="shared" si="0"/>
        <v>En ejecución FUERA DE LOS PLAZOS</v>
      </c>
      <c r="T18" s="83" t="s">
        <v>295</v>
      </c>
    </row>
    <row r="19" spans="1:20" x14ac:dyDescent="0.25">
      <c r="A19" s="316" t="str">
        <f>PAI!A27</f>
        <v>Gestión de Investigación</v>
      </c>
      <c r="B19" s="316"/>
      <c r="C19" s="191" t="str">
        <f>PAI!G27</f>
        <v>AG</v>
      </c>
      <c r="D19" s="98" t="str">
        <f>IF(PAI!I27="","",PAI!I27)</f>
        <v/>
      </c>
      <c r="E19" s="98" t="str">
        <f>IF(PAI!J27="","",PAI!J27)</f>
        <v/>
      </c>
      <c r="F19" s="98" t="str">
        <f>IF(PAI!K27="","",PAI!K27)</f>
        <v/>
      </c>
      <c r="G19" s="98" t="str">
        <f>IF(PAI!L27="","",PAI!L27)</f>
        <v/>
      </c>
      <c r="H19" s="98" t="str">
        <f>IF(PAI!M27="","",PAI!M27)</f>
        <v/>
      </c>
      <c r="I19" s="98" t="str">
        <f>IF(PAI!N27="","",PAI!N27)</f>
        <v/>
      </c>
      <c r="J19" s="98" t="str">
        <f>IF(PAI!O27="","",PAI!O27)</f>
        <v/>
      </c>
      <c r="K19" s="98" t="str">
        <f>IF(PAI!P27="","",PAI!P27)</f>
        <v/>
      </c>
      <c r="L19" s="98" t="str">
        <f>IF(PAI!Q27="","",PAI!Q27)</f>
        <v/>
      </c>
      <c r="M19" s="98" t="str">
        <f>IF(PAI!R27="","",PAI!R27)</f>
        <v/>
      </c>
      <c r="N19" s="98" t="str">
        <f>IF(PAI!S27="","",PAI!S27)</f>
        <v>P</v>
      </c>
      <c r="O19" s="98" t="str">
        <f>IF(PAI!T27="","",PAI!T27)</f>
        <v>P</v>
      </c>
      <c r="P19" s="80" t="s">
        <v>88</v>
      </c>
      <c r="Q19" s="81">
        <v>1</v>
      </c>
      <c r="R19" s="80" t="s">
        <v>95</v>
      </c>
      <c r="S19" s="82" t="str">
        <f t="shared" ref="S19:S26" si="1">CONCATENATE(P19," ",R19)</f>
        <v>Culminada FUERA DE LOS PLAZOS</v>
      </c>
      <c r="T19" s="194"/>
    </row>
    <row r="20" spans="1:20" x14ac:dyDescent="0.25">
      <c r="A20" s="316" t="str">
        <f>PAI!A28</f>
        <v>Gestión Jurídica</v>
      </c>
      <c r="B20" s="316"/>
      <c r="C20" s="191" t="str">
        <f>PAI!G28</f>
        <v>AG</v>
      </c>
      <c r="D20" s="98" t="str">
        <f>IF(PAI!I28="","",PAI!I28)</f>
        <v/>
      </c>
      <c r="E20" s="98" t="str">
        <f>IF(PAI!J28="","",PAI!J28)</f>
        <v/>
      </c>
      <c r="F20" s="98" t="str">
        <f>IF(PAI!K28="","",PAI!K28)</f>
        <v/>
      </c>
      <c r="G20" s="98" t="str">
        <f>IF(PAI!L28="","",PAI!L28)</f>
        <v/>
      </c>
      <c r="H20" s="98" t="str">
        <f>IF(PAI!M28="","",PAI!M28)</f>
        <v/>
      </c>
      <c r="I20" s="98" t="str">
        <f>IF(PAI!N28="","",PAI!N28)</f>
        <v/>
      </c>
      <c r="J20" s="98" t="str">
        <f>IF(PAI!O28="","",PAI!O28)</f>
        <v/>
      </c>
      <c r="K20" s="98" t="str">
        <f>IF(PAI!P28="","",PAI!P28)</f>
        <v/>
      </c>
      <c r="L20" s="98" t="str">
        <f>IF(PAI!Q28="","",PAI!Q28)</f>
        <v/>
      </c>
      <c r="M20" s="98" t="str">
        <f>IF(PAI!R28="","",PAI!R28)</f>
        <v>P</v>
      </c>
      <c r="N20" s="98" t="str">
        <f>IF(PAI!S28="","",PAI!S28)</f>
        <v>P</v>
      </c>
      <c r="O20" s="98" t="str">
        <f>IF(PAI!T28="","",PAI!T28)</f>
        <v/>
      </c>
      <c r="P20" s="80" t="s">
        <v>88</v>
      </c>
      <c r="Q20" s="81">
        <v>1</v>
      </c>
      <c r="R20" s="80" t="s">
        <v>95</v>
      </c>
      <c r="S20" s="82" t="str">
        <f t="shared" si="1"/>
        <v>Culminada FUERA DE LOS PLAZOS</v>
      </c>
      <c r="T20" s="83"/>
    </row>
    <row r="21" spans="1:20" x14ac:dyDescent="0.25">
      <c r="A21" s="316" t="str">
        <f>PAI!A29</f>
        <v>Gestión de Recursos Educativos</v>
      </c>
      <c r="B21" s="316"/>
      <c r="C21" s="191" t="str">
        <f>PAI!G29</f>
        <v>IM</v>
      </c>
      <c r="D21" s="98" t="str">
        <f>IF(PAI!I29="","",PAI!I29)</f>
        <v/>
      </c>
      <c r="E21" s="98" t="str">
        <f>IF(PAI!J29="","",PAI!J29)</f>
        <v/>
      </c>
      <c r="F21" s="98" t="str">
        <f>IF(PAI!K29="","",PAI!K29)</f>
        <v/>
      </c>
      <c r="G21" s="98" t="str">
        <f>IF(PAI!L29="","",PAI!L29)</f>
        <v/>
      </c>
      <c r="H21" s="98" t="str">
        <f>IF(PAI!M29="","",PAI!M29)</f>
        <v/>
      </c>
      <c r="I21" s="98" t="str">
        <f>IF(PAI!N29="","",PAI!N29)</f>
        <v/>
      </c>
      <c r="J21" s="98" t="str">
        <f>IF(PAI!O29="","",PAI!O29)</f>
        <v/>
      </c>
      <c r="K21" s="98" t="str">
        <f>IF(PAI!P29="","",PAI!P29)</f>
        <v/>
      </c>
      <c r="L21" s="98" t="str">
        <f>IF(PAI!Q29="","",PAI!Q29)</f>
        <v/>
      </c>
      <c r="M21" s="98" t="str">
        <f>IF(PAI!R29="","",PAI!R29)</f>
        <v>P</v>
      </c>
      <c r="N21" s="98" t="str">
        <f>IF(PAI!S29="","",PAI!S29)</f>
        <v>P</v>
      </c>
      <c r="O21" s="98" t="str">
        <f>IF(PAI!T29="","",PAI!T29)</f>
        <v/>
      </c>
      <c r="P21" s="80" t="s">
        <v>89</v>
      </c>
      <c r="Q21" s="81">
        <v>0</v>
      </c>
      <c r="R21" s="80" t="s">
        <v>95</v>
      </c>
      <c r="S21" s="82" t="str">
        <f t="shared" si="1"/>
        <v>Sin Iniciar FUERA DE LOS PLAZOS</v>
      </c>
      <c r="T21" s="83" t="s">
        <v>292</v>
      </c>
    </row>
    <row r="22" spans="1:20" x14ac:dyDescent="0.25">
      <c r="A22" s="316" t="str">
        <f>PAI!A30</f>
        <v>Gestión Documental</v>
      </c>
      <c r="B22" s="316"/>
      <c r="C22" s="191" t="str">
        <f>PAI!G30</f>
        <v>AG</v>
      </c>
      <c r="D22" s="98" t="str">
        <f>IF(PAI!I30="","",PAI!I30)</f>
        <v/>
      </c>
      <c r="E22" s="98" t="str">
        <f>IF(PAI!J30="","",PAI!J30)</f>
        <v/>
      </c>
      <c r="F22" s="98" t="str">
        <f>IF(PAI!K30="","",PAI!K30)</f>
        <v/>
      </c>
      <c r="G22" s="98" t="str">
        <f>IF(PAI!L30="","",PAI!L30)</f>
        <v/>
      </c>
      <c r="H22" s="98" t="str">
        <f>IF(PAI!M30="","",PAI!M30)</f>
        <v/>
      </c>
      <c r="I22" s="98" t="str">
        <f>IF(PAI!N30="","",PAI!N30)</f>
        <v/>
      </c>
      <c r="J22" s="98" t="str">
        <f>IF(PAI!O30="","",PAI!O30)</f>
        <v/>
      </c>
      <c r="K22" s="98" t="str">
        <f>IF(PAI!P30="","",PAI!P30)</f>
        <v/>
      </c>
      <c r="L22" s="98" t="str">
        <f>IF(PAI!Q30="","",PAI!Q30)</f>
        <v/>
      </c>
      <c r="M22" s="98" t="str">
        <f>IF(PAI!R30="","",PAI!R30)</f>
        <v/>
      </c>
      <c r="N22" s="98" t="str">
        <f>IF(PAI!S30="","",PAI!S30)</f>
        <v>P</v>
      </c>
      <c r="O22" s="98" t="str">
        <f>IF(PAI!T30="","",PAI!T30)</f>
        <v>P</v>
      </c>
      <c r="P22" s="80" t="s">
        <v>87</v>
      </c>
      <c r="Q22" s="81"/>
      <c r="R22" s="80"/>
      <c r="S22" s="82" t="str">
        <f t="shared" si="1"/>
        <v xml:space="preserve">NA </v>
      </c>
      <c r="T22" s="83" t="s">
        <v>294</v>
      </c>
    </row>
    <row r="23" spans="1:20" x14ac:dyDescent="0.25">
      <c r="A23" s="316" t="str">
        <f>PAI!A31</f>
        <v>Gestión de Admisiones y Registro</v>
      </c>
      <c r="B23" s="316"/>
      <c r="C23" s="191" t="str">
        <f>PAI!G31</f>
        <v>AV</v>
      </c>
      <c r="D23" s="98" t="str">
        <f>IF(PAI!I31="","",PAI!I31)</f>
        <v/>
      </c>
      <c r="E23" s="98" t="str">
        <f>IF(PAI!J31="","",PAI!J31)</f>
        <v/>
      </c>
      <c r="F23" s="98" t="str">
        <f>IF(PAI!K31="","",PAI!K31)</f>
        <v/>
      </c>
      <c r="G23" s="98" t="str">
        <f>IF(PAI!L31="","",PAI!L31)</f>
        <v/>
      </c>
      <c r="H23" s="98" t="str">
        <f>IF(PAI!M31="","",PAI!M31)</f>
        <v/>
      </c>
      <c r="I23" s="98" t="str">
        <f>IF(PAI!N31="","",PAI!N31)</f>
        <v/>
      </c>
      <c r="J23" s="98" t="str">
        <f>IF(PAI!O31="","",PAI!O31)</f>
        <v/>
      </c>
      <c r="K23" s="98" t="str">
        <f>IF(PAI!P31="","",PAI!P31)</f>
        <v/>
      </c>
      <c r="L23" s="98" t="str">
        <f>IF(PAI!Q31="","",PAI!Q31)</f>
        <v/>
      </c>
      <c r="M23" s="98" t="str">
        <f>IF(PAI!R31="","",PAI!R31)</f>
        <v/>
      </c>
      <c r="N23" s="98" t="str">
        <f>IF(PAI!S31="","",PAI!S31)</f>
        <v>P</v>
      </c>
      <c r="O23" s="98" t="str">
        <f>IF(PAI!T31="","",PAI!T31)</f>
        <v>P</v>
      </c>
      <c r="P23" s="80" t="s">
        <v>89</v>
      </c>
      <c r="Q23" s="81">
        <v>0</v>
      </c>
      <c r="R23" s="80" t="s">
        <v>95</v>
      </c>
      <c r="S23" s="82" t="str">
        <f t="shared" si="1"/>
        <v>Sin Iniciar FUERA DE LOS PLAZOS</v>
      </c>
      <c r="T23" s="83" t="s">
        <v>292</v>
      </c>
    </row>
    <row r="24" spans="1:20" x14ac:dyDescent="0.25">
      <c r="A24" s="316" t="e">
        <f>PAI!#REF!</f>
        <v>#REF!</v>
      </c>
      <c r="B24" s="316"/>
      <c r="C24" s="191" t="e">
        <f>PAI!#REF!</f>
        <v>#REF!</v>
      </c>
      <c r="D24" s="98" t="e">
        <f>IF(PAI!#REF!="","",PAI!#REF!)</f>
        <v>#REF!</v>
      </c>
      <c r="E24" s="98" t="e">
        <f>IF(PAI!#REF!="","",PAI!#REF!)</f>
        <v>#REF!</v>
      </c>
      <c r="F24" s="98" t="e">
        <f>IF(PAI!#REF!="","",PAI!#REF!)</f>
        <v>#REF!</v>
      </c>
      <c r="G24" s="98" t="e">
        <f>IF(PAI!#REF!="","",PAI!#REF!)</f>
        <v>#REF!</v>
      </c>
      <c r="H24" s="98" t="e">
        <f>IF(PAI!#REF!="","",PAI!#REF!)</f>
        <v>#REF!</v>
      </c>
      <c r="I24" s="98" t="e">
        <f>IF(PAI!#REF!="","",PAI!#REF!)</f>
        <v>#REF!</v>
      </c>
      <c r="J24" s="98" t="e">
        <f>IF(PAI!#REF!="","",PAI!#REF!)</f>
        <v>#REF!</v>
      </c>
      <c r="K24" s="98" t="e">
        <f>IF(PAI!#REF!="","",PAI!#REF!)</f>
        <v>#REF!</v>
      </c>
      <c r="L24" s="98" t="e">
        <f>IF(PAI!#REF!="","",PAI!#REF!)</f>
        <v>#REF!</v>
      </c>
      <c r="M24" s="98" t="e">
        <f>IF(PAI!#REF!="","",PAI!#REF!)</f>
        <v>#REF!</v>
      </c>
      <c r="N24" s="98" t="e">
        <f>IF(PAI!#REF!="","",PAI!#REF!)</f>
        <v>#REF!</v>
      </c>
      <c r="O24" s="98" t="e">
        <f>IF(PAI!#REF!="","",PAI!#REF!)</f>
        <v>#REF!</v>
      </c>
      <c r="P24" s="80" t="s">
        <v>88</v>
      </c>
      <c r="Q24" s="81">
        <v>1</v>
      </c>
      <c r="R24" s="80" t="s">
        <v>95</v>
      </c>
      <c r="S24" s="82" t="str">
        <f t="shared" si="1"/>
        <v>Culminada FUERA DE LOS PLAZOS</v>
      </c>
      <c r="T24" s="83"/>
    </row>
    <row r="25" spans="1:20" x14ac:dyDescent="0.25">
      <c r="A25" s="316" t="e">
        <f>PAI!#REF!</f>
        <v>#REF!</v>
      </c>
      <c r="B25" s="316"/>
      <c r="C25" s="191" t="e">
        <f>PAI!#REF!</f>
        <v>#REF!</v>
      </c>
      <c r="D25" s="98" t="e">
        <f>IF(PAI!#REF!="","",PAI!#REF!)</f>
        <v>#REF!</v>
      </c>
      <c r="E25" s="98" t="e">
        <f>IF(PAI!#REF!="","",PAI!#REF!)</f>
        <v>#REF!</v>
      </c>
      <c r="F25" s="98" t="e">
        <f>IF(PAI!#REF!="","",PAI!#REF!)</f>
        <v>#REF!</v>
      </c>
      <c r="G25" s="98" t="e">
        <f>IF(PAI!#REF!="","",PAI!#REF!)</f>
        <v>#REF!</v>
      </c>
      <c r="H25" s="98" t="e">
        <f>IF(PAI!#REF!="","",PAI!#REF!)</f>
        <v>#REF!</v>
      </c>
      <c r="I25" s="98" t="e">
        <f>IF(PAI!#REF!="","",PAI!#REF!)</f>
        <v>#REF!</v>
      </c>
      <c r="J25" s="98" t="e">
        <f>IF(PAI!#REF!="","",PAI!#REF!)</f>
        <v>#REF!</v>
      </c>
      <c r="K25" s="98" t="e">
        <f>IF(PAI!#REF!="","",PAI!#REF!)</f>
        <v>#REF!</v>
      </c>
      <c r="L25" s="98" t="e">
        <f>IF(PAI!#REF!="","",PAI!#REF!)</f>
        <v>#REF!</v>
      </c>
      <c r="M25" s="98" t="e">
        <f>IF(PAI!#REF!="","",PAI!#REF!)</f>
        <v>#REF!</v>
      </c>
      <c r="N25" s="98" t="e">
        <f>IF(PAI!#REF!="","",PAI!#REF!)</f>
        <v>#REF!</v>
      </c>
      <c r="O25" s="98" t="e">
        <f>IF(PAI!#REF!="","",PAI!#REF!)</f>
        <v>#REF!</v>
      </c>
      <c r="P25" s="80" t="s">
        <v>86</v>
      </c>
      <c r="Q25" s="81">
        <v>0.6</v>
      </c>
      <c r="R25" s="80" t="s">
        <v>95</v>
      </c>
      <c r="S25" s="82" t="str">
        <f t="shared" si="1"/>
        <v>En ejecución FUERA DE LOS PLAZOS</v>
      </c>
      <c r="T25" s="83" t="s">
        <v>296</v>
      </c>
    </row>
    <row r="26" spans="1:20" x14ac:dyDescent="0.25">
      <c r="A26" s="316" t="e">
        <f>PAI!#REF!</f>
        <v>#REF!</v>
      </c>
      <c r="B26" s="316"/>
      <c r="C26" s="191" t="e">
        <f>PAI!#REF!</f>
        <v>#REF!</v>
      </c>
      <c r="D26" s="98" t="e">
        <f>IF(PAI!#REF!="","",PAI!#REF!)</f>
        <v>#REF!</v>
      </c>
      <c r="E26" s="98" t="e">
        <f>IF(PAI!#REF!="","",PAI!#REF!)</f>
        <v>#REF!</v>
      </c>
      <c r="F26" s="98" t="e">
        <f>IF(PAI!#REF!="","",PAI!#REF!)</f>
        <v>#REF!</v>
      </c>
      <c r="G26" s="98" t="e">
        <f>IF(PAI!#REF!="","",PAI!#REF!)</f>
        <v>#REF!</v>
      </c>
      <c r="H26" s="98" t="e">
        <f>IF(PAI!#REF!="","",PAI!#REF!)</f>
        <v>#REF!</v>
      </c>
      <c r="I26" s="98" t="e">
        <f>IF(PAI!#REF!="","",PAI!#REF!)</f>
        <v>#REF!</v>
      </c>
      <c r="J26" s="98" t="e">
        <f>IF(PAI!#REF!="","",PAI!#REF!)</f>
        <v>#REF!</v>
      </c>
      <c r="K26" s="98" t="e">
        <f>IF(PAI!#REF!="","",PAI!#REF!)</f>
        <v>#REF!</v>
      </c>
      <c r="L26" s="98" t="e">
        <f>IF(PAI!#REF!="","",PAI!#REF!)</f>
        <v>#REF!</v>
      </c>
      <c r="M26" s="98" t="e">
        <f>IF(PAI!#REF!="","",PAI!#REF!)</f>
        <v>#REF!</v>
      </c>
      <c r="N26" s="98" t="e">
        <f>IF(PAI!#REF!="","",PAI!#REF!)</f>
        <v>#REF!</v>
      </c>
      <c r="O26" s="98" t="e">
        <f>IF(PAI!#REF!="","",PAI!#REF!)</f>
        <v>#REF!</v>
      </c>
      <c r="P26" s="80" t="s">
        <v>88</v>
      </c>
      <c r="Q26" s="81">
        <v>1</v>
      </c>
      <c r="R26" s="80" t="s">
        <v>95</v>
      </c>
      <c r="S26" s="82" t="str">
        <f t="shared" si="1"/>
        <v>Culminada FUERA DE LOS PLAZOS</v>
      </c>
      <c r="T26" s="83"/>
    </row>
    <row r="27" spans="1:20" x14ac:dyDescent="0.25">
      <c r="A27" s="318" t="str">
        <f>PAI!A32</f>
        <v>Solicitada o Requerida</v>
      </c>
      <c r="B27" s="318"/>
      <c r="C27" s="141"/>
      <c r="D27" s="141"/>
      <c r="E27" s="141"/>
      <c r="F27" s="141"/>
      <c r="G27" s="141"/>
      <c r="H27" s="141"/>
      <c r="I27" s="141"/>
      <c r="J27" s="141"/>
      <c r="K27" s="141"/>
      <c r="L27" s="141"/>
      <c r="M27" s="141"/>
      <c r="N27" s="141"/>
      <c r="O27" s="141"/>
      <c r="P27" s="76"/>
      <c r="Q27" s="76"/>
      <c r="R27" s="76"/>
      <c r="S27" s="76"/>
      <c r="T27" s="77"/>
    </row>
    <row r="28" spans="1:20" x14ac:dyDescent="0.25">
      <c r="A28" s="316">
        <f>PAI!A33</f>
        <v>0</v>
      </c>
      <c r="B28" s="316"/>
      <c r="C28" s="79">
        <f>PAI!G33</f>
        <v>0</v>
      </c>
      <c r="D28" s="98" t="str">
        <f>IF(PAI!I33="","",PAI!I33)</f>
        <v/>
      </c>
      <c r="E28" s="98" t="str">
        <f>IF(PAI!J33="","",PAI!J33)</f>
        <v/>
      </c>
      <c r="F28" s="98" t="str">
        <f>IF(PAI!K33="","",PAI!K33)</f>
        <v/>
      </c>
      <c r="G28" s="98" t="str">
        <f>IF(PAI!L33="","",PAI!L33)</f>
        <v/>
      </c>
      <c r="H28" s="98" t="str">
        <f>IF(PAI!M33="","",PAI!M33)</f>
        <v/>
      </c>
      <c r="I28" s="98" t="str">
        <f>IF(PAI!N33="","",PAI!N33)</f>
        <v/>
      </c>
      <c r="J28" s="98" t="str">
        <f>IF(PAI!O33="","",PAI!O33)</f>
        <v/>
      </c>
      <c r="K28" s="98" t="str">
        <f>IF(PAI!P33="","",PAI!P33)</f>
        <v/>
      </c>
      <c r="L28" s="98" t="str">
        <f>IF(PAI!Q33="","",PAI!Q33)</f>
        <v/>
      </c>
      <c r="M28" s="98" t="str">
        <f>IF(PAI!R33="","",PAI!R33)</f>
        <v/>
      </c>
      <c r="N28" s="98" t="str">
        <f>IF(PAI!S33="","",PAI!S33)</f>
        <v/>
      </c>
      <c r="O28" s="98" t="str">
        <f>IF(PAI!T33="","",PAI!T33)</f>
        <v/>
      </c>
      <c r="P28" s="80"/>
      <c r="Q28" s="81"/>
      <c r="R28" s="80"/>
      <c r="S28" s="82" t="str">
        <f t="shared" si="0"/>
        <v xml:space="preserve"> </v>
      </c>
      <c r="T28" s="83"/>
    </row>
    <row r="29" spans="1:20" x14ac:dyDescent="0.25">
      <c r="A29" s="39" t="str">
        <f>PAI!A34</f>
        <v>Auditorias de Calidad</v>
      </c>
      <c r="B29" s="38"/>
      <c r="C29" s="140"/>
      <c r="D29" s="140"/>
      <c r="E29" s="140"/>
      <c r="F29" s="140"/>
      <c r="G29" s="140"/>
      <c r="H29" s="140"/>
      <c r="I29" s="140"/>
      <c r="J29" s="140"/>
      <c r="K29" s="140"/>
      <c r="L29" s="140"/>
      <c r="M29" s="140"/>
      <c r="N29" s="140"/>
      <c r="O29" s="140"/>
      <c r="P29" s="6"/>
      <c r="Q29" s="6"/>
      <c r="R29" s="6"/>
      <c r="S29" s="6"/>
      <c r="T29" s="2"/>
    </row>
    <row r="30" spans="1:20" x14ac:dyDescent="0.25">
      <c r="A30" s="316" t="str">
        <f>PAI!A35</f>
        <v>Relaciones Interinstitucionales</v>
      </c>
      <c r="B30" s="316"/>
      <c r="C30" s="79" t="str">
        <f>PAI!G35</f>
        <v>Equipo AC</v>
      </c>
      <c r="D30" s="98" t="str">
        <f>IF(PAI!I35="","",PAI!I35)</f>
        <v/>
      </c>
      <c r="E30" s="98" t="str">
        <f>IF(PAI!J35="","",PAI!J35)</f>
        <v/>
      </c>
      <c r="F30" s="98" t="str">
        <f>IF(PAI!K35="","",PAI!K35)</f>
        <v/>
      </c>
      <c r="G30" s="98" t="str">
        <f>IF(PAI!L35="","",PAI!L35)</f>
        <v/>
      </c>
      <c r="H30" s="98" t="str">
        <f>IF(PAI!M35="","",PAI!M35)</f>
        <v/>
      </c>
      <c r="I30" s="98" t="str">
        <f>IF(PAI!N35="","",PAI!N35)</f>
        <v/>
      </c>
      <c r="J30" s="98" t="str">
        <f>IF(PAI!O35="","",PAI!O35)</f>
        <v/>
      </c>
      <c r="K30" s="98" t="str">
        <f>IF(PAI!P35="","",PAI!P35)</f>
        <v/>
      </c>
      <c r="L30" s="98" t="str">
        <f>IF(PAI!Q35="","",PAI!Q35)</f>
        <v/>
      </c>
      <c r="M30" s="98" t="str">
        <f>IF(PAI!R35="","",PAI!R35)</f>
        <v>P</v>
      </c>
      <c r="N30" s="98" t="str">
        <f>IF(PAI!S35="","",PAI!S35)</f>
        <v>P</v>
      </c>
      <c r="O30" s="98" t="str">
        <f>IF(PAI!T35="","",PAI!T35)</f>
        <v>P</v>
      </c>
      <c r="P30" s="80" t="s">
        <v>87</v>
      </c>
      <c r="Q30" s="81"/>
      <c r="R30" s="80"/>
      <c r="S30" s="82" t="str">
        <f t="shared" si="0"/>
        <v xml:space="preserve">NA </v>
      </c>
      <c r="T30" s="83"/>
    </row>
    <row r="31" spans="1:20" x14ac:dyDescent="0.25">
      <c r="A31" s="316" t="str">
        <f>PAI!A36</f>
        <v>Dirección y Planeación</v>
      </c>
      <c r="B31" s="316"/>
      <c r="C31" s="79" t="str">
        <f>PAI!G36</f>
        <v>Equipo AC</v>
      </c>
      <c r="D31" s="98" t="str">
        <f>IF(PAI!I36="","",PAI!I36)</f>
        <v/>
      </c>
      <c r="E31" s="98" t="str">
        <f>IF(PAI!J36="","",PAI!J36)</f>
        <v/>
      </c>
      <c r="F31" s="98" t="str">
        <f>IF(PAI!K36="","",PAI!K36)</f>
        <v/>
      </c>
      <c r="G31" s="98" t="str">
        <f>IF(PAI!L36="","",PAI!L36)</f>
        <v/>
      </c>
      <c r="H31" s="98" t="str">
        <f>IF(PAI!M36="","",PAI!M36)</f>
        <v/>
      </c>
      <c r="I31" s="98" t="str">
        <f>IF(PAI!N36="","",PAI!N36)</f>
        <v/>
      </c>
      <c r="J31" s="98" t="str">
        <f>IF(PAI!O36="","",PAI!O36)</f>
        <v/>
      </c>
      <c r="K31" s="98" t="str">
        <f>IF(PAI!P36="","",PAI!P36)</f>
        <v/>
      </c>
      <c r="L31" s="98" t="str">
        <f>IF(PAI!Q36="","",PAI!Q36)</f>
        <v/>
      </c>
      <c r="M31" s="98" t="str">
        <f>IF(PAI!R36="","",PAI!R36)</f>
        <v>P</v>
      </c>
      <c r="N31" s="98" t="str">
        <f>IF(PAI!S36="","",PAI!S36)</f>
        <v>P</v>
      </c>
      <c r="O31" s="98" t="str">
        <f>IF(PAI!T36="","",PAI!T36)</f>
        <v>P</v>
      </c>
      <c r="P31" s="80" t="s">
        <v>87</v>
      </c>
      <c r="Q31" s="81"/>
      <c r="R31" s="80"/>
      <c r="S31" s="82" t="str">
        <f t="shared" si="0"/>
        <v xml:space="preserve">NA </v>
      </c>
      <c r="T31" s="83"/>
    </row>
    <row r="32" spans="1:20" x14ac:dyDescent="0.25">
      <c r="A32" s="316" t="str">
        <f>PAI!A37</f>
        <v>Acreditación</v>
      </c>
      <c r="B32" s="316"/>
      <c r="C32" s="79" t="str">
        <f>PAI!G37</f>
        <v>Equipo AC</v>
      </c>
      <c r="D32" s="98" t="str">
        <f>IF(PAI!I37="","",PAI!I37)</f>
        <v/>
      </c>
      <c r="E32" s="98" t="str">
        <f>IF(PAI!J37="","",PAI!J37)</f>
        <v/>
      </c>
      <c r="F32" s="98" t="str">
        <f>IF(PAI!K37="","",PAI!K37)</f>
        <v/>
      </c>
      <c r="G32" s="98" t="str">
        <f>IF(PAI!L37="","",PAI!L37)</f>
        <v/>
      </c>
      <c r="H32" s="98" t="str">
        <f>IF(PAI!M37="","",PAI!M37)</f>
        <v/>
      </c>
      <c r="I32" s="98" t="str">
        <f>IF(PAI!N37="","",PAI!N37)</f>
        <v/>
      </c>
      <c r="J32" s="98" t="str">
        <f>IF(PAI!O37="","",PAI!O37)</f>
        <v/>
      </c>
      <c r="K32" s="98" t="str">
        <f>IF(PAI!P37="","",PAI!P37)</f>
        <v/>
      </c>
      <c r="L32" s="98" t="str">
        <f>IF(PAI!Q37="","",PAI!Q37)</f>
        <v/>
      </c>
      <c r="M32" s="98" t="str">
        <f>IF(PAI!R37="","",PAI!R37)</f>
        <v>P</v>
      </c>
      <c r="N32" s="98" t="str">
        <f>IF(PAI!S37="","",PAI!S37)</f>
        <v>P</v>
      </c>
      <c r="O32" s="98" t="str">
        <f>IF(PAI!T37="","",PAI!T37)</f>
        <v>P</v>
      </c>
      <c r="P32" s="80" t="s">
        <v>88</v>
      </c>
      <c r="Q32" s="81">
        <v>1</v>
      </c>
      <c r="R32" s="80" t="s">
        <v>94</v>
      </c>
      <c r="S32" s="82" t="str">
        <f t="shared" si="0"/>
        <v>Culminada DENTRO DE LOS PLAZOS</v>
      </c>
      <c r="T32" s="83"/>
    </row>
    <row r="33" spans="1:20" x14ac:dyDescent="0.25">
      <c r="A33" s="316" t="str">
        <f>PAI!A38</f>
        <v>Gestión Académica</v>
      </c>
      <c r="B33" s="316"/>
      <c r="C33" s="79" t="str">
        <f>PAI!G38</f>
        <v>Equipo AC</v>
      </c>
      <c r="D33" s="98" t="str">
        <f>IF(PAI!I38="","",PAI!I38)</f>
        <v/>
      </c>
      <c r="E33" s="98" t="str">
        <f>IF(PAI!J38="","",PAI!J38)</f>
        <v/>
      </c>
      <c r="F33" s="98" t="str">
        <f>IF(PAI!K38="","",PAI!K38)</f>
        <v/>
      </c>
      <c r="G33" s="98" t="str">
        <f>IF(PAI!L38="","",PAI!L38)</f>
        <v/>
      </c>
      <c r="H33" s="98" t="str">
        <f>IF(PAI!M38="","",PAI!M38)</f>
        <v/>
      </c>
      <c r="I33" s="98" t="str">
        <f>IF(PAI!N38="","",PAI!N38)</f>
        <v/>
      </c>
      <c r="J33" s="98" t="str">
        <f>IF(PAI!O38="","",PAI!O38)</f>
        <v/>
      </c>
      <c r="K33" s="98" t="str">
        <f>IF(PAI!P38="","",PAI!P38)</f>
        <v/>
      </c>
      <c r="L33" s="98" t="str">
        <f>IF(PAI!Q38="","",PAI!Q38)</f>
        <v/>
      </c>
      <c r="M33" s="98" t="str">
        <f>IF(PAI!R38="","",PAI!R38)</f>
        <v>P</v>
      </c>
      <c r="N33" s="98" t="str">
        <f>IF(PAI!S38="","",PAI!S38)</f>
        <v>P</v>
      </c>
      <c r="O33" s="98" t="str">
        <f>IF(PAI!T38="","",PAI!T38)</f>
        <v>P</v>
      </c>
      <c r="P33" s="80" t="s">
        <v>87</v>
      </c>
      <c r="Q33" s="81"/>
      <c r="R33" s="80"/>
      <c r="S33" s="82" t="str">
        <f t="shared" si="0"/>
        <v xml:space="preserve">NA </v>
      </c>
      <c r="T33" s="83"/>
    </row>
    <row r="34" spans="1:20" x14ac:dyDescent="0.25">
      <c r="A34" s="316" t="str">
        <f>PAI!A39</f>
        <v>Gestión de Extensión y Proyección Social</v>
      </c>
      <c r="B34" s="316"/>
      <c r="C34" s="79" t="str">
        <f>PAI!G39</f>
        <v>Equipo AC</v>
      </c>
      <c r="D34" s="98" t="str">
        <f>IF(PAI!I39="","",PAI!I39)</f>
        <v/>
      </c>
      <c r="E34" s="98" t="str">
        <f>IF(PAI!J39="","",PAI!J39)</f>
        <v/>
      </c>
      <c r="F34" s="98" t="str">
        <f>IF(PAI!K39="","",PAI!K39)</f>
        <v/>
      </c>
      <c r="G34" s="98" t="str">
        <f>IF(PAI!L39="","",PAI!L39)</f>
        <v/>
      </c>
      <c r="H34" s="98" t="str">
        <f>IF(PAI!M39="","",PAI!M39)</f>
        <v/>
      </c>
      <c r="I34" s="98" t="str">
        <f>IF(PAI!N39="","",PAI!N39)</f>
        <v/>
      </c>
      <c r="J34" s="98" t="str">
        <f>IF(PAI!O39="","",PAI!O39)</f>
        <v/>
      </c>
      <c r="K34" s="98" t="str">
        <f>IF(PAI!P39="","",PAI!P39)</f>
        <v/>
      </c>
      <c r="L34" s="98" t="str">
        <f>IF(PAI!Q39="","",PAI!Q39)</f>
        <v/>
      </c>
      <c r="M34" s="98" t="str">
        <f>IF(PAI!R39="","",PAI!R39)</f>
        <v>P</v>
      </c>
      <c r="N34" s="98" t="str">
        <f>IF(PAI!S39="","",PAI!S39)</f>
        <v>P</v>
      </c>
      <c r="O34" s="98" t="str">
        <f>IF(PAI!T39="","",PAI!T39)</f>
        <v>P</v>
      </c>
      <c r="P34" s="80" t="s">
        <v>88</v>
      </c>
      <c r="Q34" s="81">
        <v>1</v>
      </c>
      <c r="R34" s="80" t="s">
        <v>94</v>
      </c>
      <c r="S34" s="82" t="str">
        <f t="shared" si="0"/>
        <v>Culminada DENTRO DE LOS PLAZOS</v>
      </c>
      <c r="T34" s="83"/>
    </row>
    <row r="35" spans="1:20" x14ac:dyDescent="0.25">
      <c r="A35" s="316" t="str">
        <f>PAI!A40</f>
        <v>Apoyo Tecnológico TIC</v>
      </c>
      <c r="B35" s="316"/>
      <c r="C35" s="79" t="str">
        <f>PAI!G40</f>
        <v>Equipo AC</v>
      </c>
      <c r="D35" s="98" t="str">
        <f>IF(PAI!I40="","",PAI!I40)</f>
        <v/>
      </c>
      <c r="E35" s="98" t="str">
        <f>IF(PAI!J40="","",PAI!J40)</f>
        <v/>
      </c>
      <c r="F35" s="98" t="str">
        <f>IF(PAI!K40="","",PAI!K40)</f>
        <v/>
      </c>
      <c r="G35" s="98" t="str">
        <f>IF(PAI!L40="","",PAI!L40)</f>
        <v/>
      </c>
      <c r="H35" s="98" t="str">
        <f>IF(PAI!M40="","",PAI!M40)</f>
        <v/>
      </c>
      <c r="I35" s="98" t="str">
        <f>IF(PAI!N40="","",PAI!N40)</f>
        <v/>
      </c>
      <c r="J35" s="98" t="str">
        <f>IF(PAI!O40="","",PAI!O40)</f>
        <v/>
      </c>
      <c r="K35" s="98" t="str">
        <f>IF(PAI!P40="","",PAI!P40)</f>
        <v/>
      </c>
      <c r="L35" s="98" t="str">
        <f>IF(PAI!Q40="","",PAI!Q40)</f>
        <v/>
      </c>
      <c r="M35" s="98" t="str">
        <f>IF(PAI!R40="","",PAI!R40)</f>
        <v>P</v>
      </c>
      <c r="N35" s="98" t="str">
        <f>IF(PAI!S40="","",PAI!S40)</f>
        <v>P</v>
      </c>
      <c r="O35" s="98" t="str">
        <f>IF(PAI!T40="","",PAI!T40)</f>
        <v>P</v>
      </c>
      <c r="P35" s="80" t="s">
        <v>88</v>
      </c>
      <c r="Q35" s="81">
        <v>1</v>
      </c>
      <c r="R35" s="80" t="s">
        <v>94</v>
      </c>
      <c r="S35" s="82" t="str">
        <f t="shared" si="0"/>
        <v>Culminada DENTRO DE LOS PLAZOS</v>
      </c>
      <c r="T35" s="83"/>
    </row>
    <row r="36" spans="1:20" x14ac:dyDescent="0.25">
      <c r="A36" s="316" t="str">
        <f>PAI!A41</f>
        <v>Gestión de Bienestar Universitario</v>
      </c>
      <c r="B36" s="316"/>
      <c r="C36" s="79" t="str">
        <f>PAI!G41</f>
        <v>Equipo AC</v>
      </c>
      <c r="D36" s="98" t="str">
        <f>IF(PAI!I41="","",PAI!I41)</f>
        <v/>
      </c>
      <c r="E36" s="98" t="str">
        <f>IF(PAI!J41="","",PAI!J41)</f>
        <v/>
      </c>
      <c r="F36" s="98" t="str">
        <f>IF(PAI!K41="","",PAI!K41)</f>
        <v/>
      </c>
      <c r="G36" s="98" t="str">
        <f>IF(PAI!L41="","",PAI!L41)</f>
        <v/>
      </c>
      <c r="H36" s="98" t="str">
        <f>IF(PAI!M41="","",PAI!M41)</f>
        <v/>
      </c>
      <c r="I36" s="98" t="str">
        <f>IF(PAI!N41="","",PAI!N41)</f>
        <v/>
      </c>
      <c r="J36" s="98" t="str">
        <f>IF(PAI!O41="","",PAI!O41)</f>
        <v/>
      </c>
      <c r="K36" s="98" t="str">
        <f>IF(PAI!P41="","",PAI!P41)</f>
        <v/>
      </c>
      <c r="L36" s="98" t="str">
        <f>IF(PAI!Q41="","",PAI!Q41)</f>
        <v/>
      </c>
      <c r="M36" s="98" t="str">
        <f>IF(PAI!R41="","",PAI!R41)</f>
        <v>P</v>
      </c>
      <c r="N36" s="98" t="str">
        <f>IF(PAI!S41="","",PAI!S41)</f>
        <v>P</v>
      </c>
      <c r="O36" s="98" t="str">
        <f>IF(PAI!T41="","",PAI!T41)</f>
        <v>P</v>
      </c>
      <c r="P36" s="80" t="s">
        <v>87</v>
      </c>
      <c r="Q36" s="81"/>
      <c r="R36" s="80"/>
      <c r="S36" s="82" t="str">
        <f t="shared" si="0"/>
        <v xml:space="preserve">NA </v>
      </c>
      <c r="T36" s="83"/>
    </row>
    <row r="37" spans="1:20" x14ac:dyDescent="0.25">
      <c r="A37" s="316" t="str">
        <f>PAI!A42</f>
        <v>Gestión del Talento Humano</v>
      </c>
      <c r="B37" s="316"/>
      <c r="C37" s="79" t="str">
        <f>PAI!G42</f>
        <v>Equipo AC</v>
      </c>
      <c r="D37" s="98" t="str">
        <f>IF(PAI!I42="","",PAI!I42)</f>
        <v/>
      </c>
      <c r="E37" s="98" t="str">
        <f>IF(PAI!J42="","",PAI!J42)</f>
        <v/>
      </c>
      <c r="F37" s="98" t="str">
        <f>IF(PAI!K42="","",PAI!K42)</f>
        <v/>
      </c>
      <c r="G37" s="98" t="str">
        <f>IF(PAI!L42="","",PAI!L42)</f>
        <v/>
      </c>
      <c r="H37" s="98" t="str">
        <f>IF(PAI!M42="","",PAI!M42)</f>
        <v/>
      </c>
      <c r="I37" s="98" t="str">
        <f>IF(PAI!N42="","",PAI!N42)</f>
        <v/>
      </c>
      <c r="J37" s="98" t="str">
        <f>IF(PAI!O42="","",PAI!O42)</f>
        <v/>
      </c>
      <c r="K37" s="98" t="str">
        <f>IF(PAI!P42="","",PAI!P42)</f>
        <v/>
      </c>
      <c r="L37" s="98" t="str">
        <f>IF(PAI!Q42="","",PAI!Q42)</f>
        <v/>
      </c>
      <c r="M37" s="98" t="str">
        <f>IF(PAI!R42="","",PAI!R42)</f>
        <v>P</v>
      </c>
      <c r="N37" s="98" t="str">
        <f>IF(PAI!S42="","",PAI!S42)</f>
        <v>P</v>
      </c>
      <c r="O37" s="98" t="str">
        <f>IF(PAI!T42="","",PAI!T42)</f>
        <v>P</v>
      </c>
      <c r="P37" s="80" t="s">
        <v>87</v>
      </c>
      <c r="Q37" s="81"/>
      <c r="R37" s="80"/>
      <c r="S37" s="82" t="str">
        <f t="shared" si="0"/>
        <v xml:space="preserve">NA </v>
      </c>
      <c r="T37" s="83"/>
    </row>
    <row r="38" spans="1:20" x14ac:dyDescent="0.25">
      <c r="A38" s="316" t="s">
        <v>291</v>
      </c>
      <c r="B38" s="316"/>
      <c r="C38" s="79" t="str">
        <f>PAI!G43</f>
        <v>Equipo AC</v>
      </c>
      <c r="D38" s="98" t="str">
        <f>IF(PAI!I43="","",PAI!I43)</f>
        <v/>
      </c>
      <c r="E38" s="98" t="str">
        <f>IF(PAI!J43="","",PAI!J43)</f>
        <v/>
      </c>
      <c r="F38" s="98" t="str">
        <f>IF(PAI!K43="","",PAI!K43)</f>
        <v/>
      </c>
      <c r="G38" s="98" t="str">
        <f>IF(PAI!L43="","",PAI!L43)</f>
        <v/>
      </c>
      <c r="H38" s="98" t="str">
        <f>IF(PAI!M43="","",PAI!M43)</f>
        <v/>
      </c>
      <c r="I38" s="98" t="str">
        <f>IF(PAI!N43="","",PAI!N43)</f>
        <v/>
      </c>
      <c r="J38" s="98" t="str">
        <f>IF(PAI!O43="","",PAI!O43)</f>
        <v/>
      </c>
      <c r="K38" s="98" t="str">
        <f>IF(PAI!P43="","",PAI!P43)</f>
        <v/>
      </c>
      <c r="L38" s="98" t="str">
        <f>IF(PAI!Q43="","",PAI!Q43)</f>
        <v/>
      </c>
      <c r="M38" s="98" t="str">
        <f>IF(PAI!R43="","",PAI!R43)</f>
        <v>P</v>
      </c>
      <c r="N38" s="98" t="str">
        <f>IF(PAI!S43="","",PAI!S43)</f>
        <v>P</v>
      </c>
      <c r="O38" s="98" t="str">
        <f>IF(PAI!T43="","",PAI!T43)</f>
        <v>P</v>
      </c>
      <c r="P38" s="80" t="s">
        <v>88</v>
      </c>
      <c r="Q38" s="81">
        <v>1</v>
      </c>
      <c r="R38" s="80" t="s">
        <v>94</v>
      </c>
      <c r="S38" s="82" t="str">
        <f>CONCATENATE(P38," ",R38)</f>
        <v>Culminada DENTRO DE LOS PLAZOS</v>
      </c>
      <c r="T38" s="83"/>
    </row>
    <row r="39" spans="1:20" x14ac:dyDescent="0.25">
      <c r="A39" s="316" t="str">
        <f>PAI!A43</f>
        <v>Gestión de Biblioteca</v>
      </c>
      <c r="B39" s="316"/>
      <c r="C39" s="79" t="str">
        <f>PAI!G43</f>
        <v>Equipo AC</v>
      </c>
      <c r="D39" s="98" t="str">
        <f>IF(PAI!I43="","",PAI!I43)</f>
        <v/>
      </c>
      <c r="E39" s="98" t="str">
        <f>IF(PAI!J43="","",PAI!J43)</f>
        <v/>
      </c>
      <c r="F39" s="98" t="str">
        <f>IF(PAI!K43="","",PAI!K43)</f>
        <v/>
      </c>
      <c r="G39" s="98" t="str">
        <f>IF(PAI!L43="","",PAI!L43)</f>
        <v/>
      </c>
      <c r="H39" s="98" t="str">
        <f>IF(PAI!M43="","",PAI!M43)</f>
        <v/>
      </c>
      <c r="I39" s="98" t="str">
        <f>IF(PAI!N43="","",PAI!N43)</f>
        <v/>
      </c>
      <c r="J39" s="98" t="str">
        <f>IF(PAI!O43="","",PAI!O43)</f>
        <v/>
      </c>
      <c r="K39" s="98" t="str">
        <f>IF(PAI!P43="","",PAI!P43)</f>
        <v/>
      </c>
      <c r="L39" s="98" t="str">
        <f>IF(PAI!Q43="","",PAI!Q43)</f>
        <v/>
      </c>
      <c r="M39" s="98" t="str">
        <f>IF(PAI!R43="","",PAI!R43)</f>
        <v>P</v>
      </c>
      <c r="N39" s="98" t="str">
        <f>IF(PAI!S43="","",PAI!S43)</f>
        <v>P</v>
      </c>
      <c r="O39" s="98" t="str">
        <f>IF(PAI!T43="","",PAI!T43)</f>
        <v>P</v>
      </c>
      <c r="P39" s="80" t="s">
        <v>88</v>
      </c>
      <c r="Q39" s="81">
        <v>1</v>
      </c>
      <c r="R39" s="80" t="s">
        <v>94</v>
      </c>
      <c r="S39" s="82" t="str">
        <f t="shared" si="0"/>
        <v>Culminada DENTRO DE LOS PLAZOS</v>
      </c>
      <c r="T39" s="83"/>
    </row>
    <row r="40" spans="1:20" x14ac:dyDescent="0.25">
      <c r="A40" s="316" t="str">
        <f>PAI!A44</f>
        <v>Evaluación de la Gestión y Rendición de Cuentas</v>
      </c>
      <c r="B40" s="316"/>
      <c r="C40" s="79" t="str">
        <f>PAI!G44</f>
        <v>Equipo AC</v>
      </c>
      <c r="D40" s="98" t="str">
        <f>IF(PAI!I44="","",PAI!I44)</f>
        <v/>
      </c>
      <c r="E40" s="98" t="str">
        <f>IF(PAI!J44="","",PAI!J44)</f>
        <v/>
      </c>
      <c r="F40" s="98" t="str">
        <f>IF(PAI!K44="","",PAI!K44)</f>
        <v/>
      </c>
      <c r="G40" s="98" t="str">
        <f>IF(PAI!L44="","",PAI!L44)</f>
        <v/>
      </c>
      <c r="H40" s="98" t="str">
        <f>IF(PAI!M44="","",PAI!M44)</f>
        <v/>
      </c>
      <c r="I40" s="98" t="str">
        <f>IF(PAI!N44="","",PAI!N44)</f>
        <v/>
      </c>
      <c r="J40" s="98" t="str">
        <f>IF(PAI!O44="","",PAI!O44)</f>
        <v/>
      </c>
      <c r="K40" s="98" t="str">
        <f>IF(PAI!P44="","",PAI!P44)</f>
        <v/>
      </c>
      <c r="L40" s="98" t="str">
        <f>IF(PAI!Q44="","",PAI!Q44)</f>
        <v/>
      </c>
      <c r="M40" s="98" t="str">
        <f>IF(PAI!R44="","",PAI!R44)</f>
        <v>P</v>
      </c>
      <c r="N40" s="98" t="str">
        <f>IF(PAI!S44="","",PAI!S44)</f>
        <v>P</v>
      </c>
      <c r="O40" s="98" t="str">
        <f>IF(PAI!T44="","",PAI!T44)</f>
        <v>P</v>
      </c>
      <c r="P40" s="80" t="s">
        <v>87</v>
      </c>
      <c r="Q40" s="81"/>
      <c r="R40" s="80"/>
      <c r="S40" s="82" t="str">
        <f t="shared" si="0"/>
        <v xml:space="preserve">NA </v>
      </c>
      <c r="T40" s="83"/>
    </row>
    <row r="41" spans="1:20" x14ac:dyDescent="0.25">
      <c r="A41" s="316" t="str">
        <f>PAI!A45</f>
        <v>Evaluación Independiente</v>
      </c>
      <c r="B41" s="316"/>
      <c r="C41" s="79" t="str">
        <f>PAI!G45</f>
        <v>Equipo AC</v>
      </c>
      <c r="D41" s="98" t="str">
        <f>IF(PAI!I45="","",PAI!I45)</f>
        <v/>
      </c>
      <c r="E41" s="98" t="str">
        <f>IF(PAI!J45="","",PAI!J45)</f>
        <v/>
      </c>
      <c r="F41" s="98" t="str">
        <f>IF(PAI!K45="","",PAI!K45)</f>
        <v/>
      </c>
      <c r="G41" s="98" t="str">
        <f>IF(PAI!L45="","",PAI!L45)</f>
        <v/>
      </c>
      <c r="H41" s="98" t="str">
        <f>IF(PAI!M45="","",PAI!M45)</f>
        <v/>
      </c>
      <c r="I41" s="98" t="str">
        <f>IF(PAI!N45="","",PAI!N45)</f>
        <v/>
      </c>
      <c r="J41" s="98" t="str">
        <f>IF(PAI!O45="","",PAI!O45)</f>
        <v/>
      </c>
      <c r="K41" s="98" t="str">
        <f>IF(PAI!P45="","",PAI!P45)</f>
        <v/>
      </c>
      <c r="L41" s="98" t="str">
        <f>IF(PAI!Q45="","",PAI!Q45)</f>
        <v/>
      </c>
      <c r="M41" s="98" t="str">
        <f>IF(PAI!R45="","",PAI!R45)</f>
        <v>P</v>
      </c>
      <c r="N41" s="98" t="str">
        <f>IF(PAI!S45="","",PAI!S45)</f>
        <v>P</v>
      </c>
      <c r="O41" s="98" t="str">
        <f>IF(PAI!T45="","",PAI!T45)</f>
        <v>P</v>
      </c>
      <c r="P41" s="80" t="s">
        <v>88</v>
      </c>
      <c r="Q41" s="81">
        <v>1</v>
      </c>
      <c r="R41" s="80" t="s">
        <v>94</v>
      </c>
      <c r="S41" s="82" t="str">
        <f t="shared" si="0"/>
        <v>Culminada DENTRO DE LOS PLAZOS</v>
      </c>
      <c r="T41" s="83"/>
    </row>
    <row r="42" spans="1:20" x14ac:dyDescent="0.25">
      <c r="A42" s="89"/>
      <c r="B42" s="90" t="str">
        <f>PAI!A46</f>
        <v>SEGUIMIENTOS</v>
      </c>
      <c r="C42" s="142"/>
      <c r="D42" s="143"/>
      <c r="E42" s="143"/>
      <c r="F42" s="143"/>
      <c r="G42" s="143"/>
      <c r="H42" s="143"/>
      <c r="I42" s="143"/>
      <c r="J42" s="143"/>
      <c r="K42" s="143"/>
      <c r="L42" s="143"/>
      <c r="M42" s="143"/>
      <c r="N42" s="143"/>
      <c r="O42" s="143"/>
      <c r="P42" s="142"/>
      <c r="Q42" s="142"/>
      <c r="R42" s="142"/>
      <c r="S42" s="142"/>
      <c r="T42" s="144"/>
    </row>
    <row r="43" spans="1:20" x14ac:dyDescent="0.25">
      <c r="A43" s="85" t="str">
        <f>PAI!A47</f>
        <v>PM Institucional</v>
      </c>
      <c r="B43" s="86"/>
      <c r="C43" s="145"/>
      <c r="D43" s="145"/>
      <c r="E43" s="145"/>
      <c r="F43" s="145"/>
      <c r="G43" s="145"/>
      <c r="H43" s="145"/>
      <c r="I43" s="145"/>
      <c r="J43" s="145"/>
      <c r="K43" s="145"/>
      <c r="L43" s="145"/>
      <c r="M43" s="145"/>
      <c r="N43" s="145"/>
      <c r="O43" s="145"/>
      <c r="P43" s="87"/>
      <c r="Q43" s="87"/>
      <c r="R43" s="87"/>
      <c r="S43" s="87"/>
      <c r="T43" s="88"/>
    </row>
    <row r="44" spans="1:20" ht="18" customHeight="1" x14ac:dyDescent="0.25">
      <c r="A44" s="316" t="str">
        <f>PAI!A48</f>
        <v>Contraloria General de la Republica</v>
      </c>
      <c r="B44" s="316"/>
      <c r="C44" s="79" t="str">
        <f>PAI!G48</f>
        <v>AG</v>
      </c>
      <c r="D44" s="98" t="str">
        <f>IF(PAI!I48="","",PAI!I48)</f>
        <v>P</v>
      </c>
      <c r="E44" s="98" t="str">
        <f>IF(PAI!J48="","",PAI!J48)</f>
        <v/>
      </c>
      <c r="F44" s="98" t="str">
        <f>IF(PAI!K48="","",PAI!K48)</f>
        <v/>
      </c>
      <c r="G44" s="98" t="str">
        <f>IF(PAI!L48="","",PAI!L48)</f>
        <v/>
      </c>
      <c r="H44" s="98" t="str">
        <f>IF(PAI!M48="","",PAI!M48)</f>
        <v/>
      </c>
      <c r="I44" s="98" t="str">
        <f>IF(PAI!N48="","",PAI!N48)</f>
        <v/>
      </c>
      <c r="J44" s="98" t="str">
        <f>IF(PAI!O48="","",PAI!O48)</f>
        <v>P</v>
      </c>
      <c r="K44" s="98" t="str">
        <f>IF(PAI!P48="","",PAI!P48)</f>
        <v/>
      </c>
      <c r="L44" s="98" t="str">
        <f>IF(PAI!Q48="","",PAI!Q48)</f>
        <v/>
      </c>
      <c r="M44" s="98" t="str">
        <f>IF(PAI!R48="","",PAI!R48)</f>
        <v/>
      </c>
      <c r="N44" s="98" t="str">
        <f>IF(PAI!S48="","",PAI!S48)</f>
        <v/>
      </c>
      <c r="O44" s="98" t="str">
        <f>IF(PAI!T48="","",PAI!T48)</f>
        <v/>
      </c>
      <c r="P44" s="80" t="s">
        <v>88</v>
      </c>
      <c r="Q44" s="91">
        <v>1</v>
      </c>
      <c r="R44" s="80" t="s">
        <v>94</v>
      </c>
      <c r="S44" s="82" t="str">
        <f>CONCATENATE(P44," ",R44)</f>
        <v>Culminada DENTRO DE LOS PLAZOS</v>
      </c>
      <c r="T44" s="83"/>
    </row>
    <row r="45" spans="1:20" x14ac:dyDescent="0.25">
      <c r="A45" s="316" t="str">
        <f>PAI!A50</f>
        <v>Contraloría General del Departamento del Magdalena Vig Aud: 2019</v>
      </c>
      <c r="B45" s="316"/>
      <c r="C45" s="79" t="str">
        <f>PAI!G50</f>
        <v>AG</v>
      </c>
      <c r="D45" s="98" t="str">
        <f>IF(PAI!I50="","",PAI!I50)</f>
        <v>P</v>
      </c>
      <c r="E45" s="98" t="str">
        <f>IF(PAI!J50="","",PAI!J50)</f>
        <v/>
      </c>
      <c r="F45" s="98" t="str">
        <f>IF(PAI!K50="","",PAI!K50)</f>
        <v/>
      </c>
      <c r="G45" s="98" t="str">
        <f>IF(PAI!L50="","",PAI!L50)</f>
        <v/>
      </c>
      <c r="H45" s="98" t="str">
        <f>IF(PAI!M50="","",PAI!M50)</f>
        <v/>
      </c>
      <c r="I45" s="98" t="str">
        <f>IF(PAI!N50="","",PAI!N50)</f>
        <v/>
      </c>
      <c r="J45" s="98" t="str">
        <f>IF(PAI!O50="","",PAI!O50)</f>
        <v/>
      </c>
      <c r="K45" s="98" t="str">
        <f>IF(PAI!P50="","",PAI!P50)</f>
        <v/>
      </c>
      <c r="L45" s="98" t="str">
        <f>IF(PAI!Q50="","",PAI!Q50)</f>
        <v/>
      </c>
      <c r="M45" s="98" t="str">
        <f>IF(PAI!R50="","",PAI!R50)</f>
        <v/>
      </c>
      <c r="N45" s="98" t="str">
        <f>IF(PAI!S50="","",PAI!S50)</f>
        <v/>
      </c>
      <c r="O45" s="98" t="str">
        <f>IF(PAI!T50="","",PAI!T50)</f>
        <v/>
      </c>
      <c r="P45" s="80" t="s">
        <v>88</v>
      </c>
      <c r="Q45" s="91">
        <v>1</v>
      </c>
      <c r="R45" s="80" t="s">
        <v>94</v>
      </c>
      <c r="S45" s="82" t="str">
        <f>CONCATENATE(P45," ",R45)</f>
        <v>Culminada DENTRO DE LOS PLAZOS</v>
      </c>
      <c r="T45" s="83"/>
    </row>
    <row r="46" spans="1:20" x14ac:dyDescent="0.25">
      <c r="A46" s="316" t="str">
        <f>PAI!A51</f>
        <v>Contraloría General del Departamento del Magdalena Vig Aud: 2020</v>
      </c>
      <c r="B46" s="316"/>
      <c r="C46" s="79" t="str">
        <f>PAI!G51</f>
        <v>AG</v>
      </c>
      <c r="D46" s="98" t="str">
        <f>IF(PAI!I51="","",PAI!I51)</f>
        <v>P</v>
      </c>
      <c r="E46" s="98" t="str">
        <f>IF(PAI!J51="","",PAI!J51)</f>
        <v/>
      </c>
      <c r="F46" s="98" t="str">
        <f>IF(PAI!K51="","",PAI!K51)</f>
        <v/>
      </c>
      <c r="G46" s="98" t="str">
        <f>IF(PAI!L51="","",PAI!L51)</f>
        <v/>
      </c>
      <c r="H46" s="98" t="str">
        <f>IF(PAI!M51="","",PAI!M51)</f>
        <v/>
      </c>
      <c r="I46" s="98" t="str">
        <f>IF(PAI!N51="","",PAI!N51)</f>
        <v/>
      </c>
      <c r="J46" s="98" t="str">
        <f>IF(PAI!O51="","",PAI!O51)</f>
        <v/>
      </c>
      <c r="K46" s="98" t="str">
        <f>IF(PAI!P51="","",PAI!P51)</f>
        <v/>
      </c>
      <c r="L46" s="98" t="str">
        <f>IF(PAI!Q51="","",PAI!Q51)</f>
        <v/>
      </c>
      <c r="M46" s="98" t="str">
        <f>IF(PAI!R51="","",PAI!R51)</f>
        <v/>
      </c>
      <c r="N46" s="98" t="str">
        <f>IF(PAI!S51="","",PAI!S51)</f>
        <v/>
      </c>
      <c r="O46" s="98" t="str">
        <f>IF(PAI!T51="","",PAI!T51)</f>
        <v/>
      </c>
      <c r="P46" s="80" t="s">
        <v>88</v>
      </c>
      <c r="Q46" s="91">
        <v>1</v>
      </c>
      <c r="R46" s="80" t="s">
        <v>94</v>
      </c>
      <c r="S46" s="82" t="str">
        <f>CONCATENATE(P46," ",R46)</f>
        <v>Culminada DENTRO DE LOS PLAZOS</v>
      </c>
      <c r="T46" s="83"/>
    </row>
    <row r="47" spans="1:20" x14ac:dyDescent="0.25">
      <c r="A47" s="316" t="str">
        <f>PAI!A53</f>
        <v>Contraloría General del Departamento del Magdalena: Vicerrectoria de Extensión</v>
      </c>
      <c r="B47" s="316"/>
      <c r="C47" s="79" t="s">
        <v>84</v>
      </c>
      <c r="D47" s="98" t="str">
        <f>IF(PAI!I53="","",PAI!I53)</f>
        <v>P</v>
      </c>
      <c r="E47" s="98" t="str">
        <f>IF(PAI!J53="","",PAI!J53)</f>
        <v/>
      </c>
      <c r="F47" s="98" t="str">
        <f>IF(PAI!K53="","",PAI!K53)</f>
        <v/>
      </c>
      <c r="G47" s="98" t="str">
        <f>IF(PAI!L53="","",PAI!L53)</f>
        <v/>
      </c>
      <c r="H47" s="98" t="str">
        <f>IF(PAI!M53="","",PAI!M53)</f>
        <v>P</v>
      </c>
      <c r="I47" s="98" t="str">
        <f>IF(PAI!N53="","",PAI!N53)</f>
        <v/>
      </c>
      <c r="J47" s="98" t="str">
        <f>IF(PAI!O53="","",PAI!O53)</f>
        <v>P</v>
      </c>
      <c r="K47" s="98" t="str">
        <f>IF(PAI!P53="","",PAI!P53)</f>
        <v/>
      </c>
      <c r="L47" s="98" t="str">
        <f>IF(PAI!Q53="","",PAI!Q53)</f>
        <v>P</v>
      </c>
      <c r="M47" s="98" t="str">
        <f>IF(PAI!R53="","",PAI!R53)</f>
        <v/>
      </c>
      <c r="N47" s="98" t="str">
        <f>IF(PAI!S53="","",PAI!S53)</f>
        <v/>
      </c>
      <c r="O47" s="98" t="str">
        <f>IF(PAI!T53="","",PAI!T53)</f>
        <v>P</v>
      </c>
      <c r="P47" s="80" t="s">
        <v>88</v>
      </c>
      <c r="Q47" s="91">
        <v>1</v>
      </c>
      <c r="R47" s="80" t="s">
        <v>94</v>
      </c>
      <c r="S47" s="82" t="str">
        <f>CONCATENATE(P47," ",R47)</f>
        <v>Culminada DENTRO DE LOS PLAZOS</v>
      </c>
      <c r="T47" s="83"/>
    </row>
    <row r="48" spans="1:20" x14ac:dyDescent="0.25">
      <c r="A48" s="318" t="str">
        <f>PAI!A54</f>
        <v>Solicitada o Requerida</v>
      </c>
      <c r="B48" s="318"/>
      <c r="C48" s="141"/>
      <c r="D48" s="141"/>
      <c r="E48" s="141"/>
      <c r="F48" s="141"/>
      <c r="G48" s="141"/>
      <c r="H48" s="141"/>
      <c r="I48" s="141"/>
      <c r="J48" s="141"/>
      <c r="K48" s="141"/>
      <c r="L48" s="141"/>
      <c r="M48" s="141"/>
      <c r="N48" s="141"/>
      <c r="O48" s="141"/>
      <c r="P48" s="76"/>
      <c r="Q48" s="76"/>
      <c r="R48" s="76"/>
      <c r="S48" s="76"/>
      <c r="T48" s="77"/>
    </row>
    <row r="49" spans="1:20" x14ac:dyDescent="0.25">
      <c r="A49" s="316">
        <f>PAI!A55</f>
        <v>0</v>
      </c>
      <c r="B49" s="316"/>
      <c r="C49" s="79">
        <f>PAI!G55</f>
        <v>0</v>
      </c>
      <c r="D49" s="98" t="str">
        <f>IF(PAI!I55="","",PAI!I55)</f>
        <v/>
      </c>
      <c r="E49" s="98" t="str">
        <f>IF(PAI!J55="","",PAI!J55)</f>
        <v/>
      </c>
      <c r="F49" s="98" t="str">
        <f>IF(PAI!K55="","",PAI!K55)</f>
        <v/>
      </c>
      <c r="G49" s="98" t="str">
        <f>IF(PAI!L55="","",PAI!L55)</f>
        <v/>
      </c>
      <c r="H49" s="98" t="str">
        <f>IF(PAI!M55="","",PAI!M55)</f>
        <v/>
      </c>
      <c r="I49" s="98" t="str">
        <f>IF(PAI!N55="","",PAI!N55)</f>
        <v/>
      </c>
      <c r="J49" s="98" t="str">
        <f>IF(PAI!O55="","",PAI!O55)</f>
        <v/>
      </c>
      <c r="K49" s="98" t="str">
        <f>IF(PAI!P55="","",PAI!P55)</f>
        <v/>
      </c>
      <c r="L49" s="98" t="str">
        <f>IF(PAI!Q55="","",PAI!Q55)</f>
        <v/>
      </c>
      <c r="M49" s="98" t="str">
        <f>IF(PAI!R55="","",PAI!R55)</f>
        <v/>
      </c>
      <c r="N49" s="98" t="str">
        <f>IF(PAI!S55="","",PAI!S55)</f>
        <v/>
      </c>
      <c r="O49" s="98" t="str">
        <f>IF(PAI!T55="","",PAI!T55)</f>
        <v/>
      </c>
      <c r="P49" s="80"/>
      <c r="Q49" s="91"/>
      <c r="R49" s="80"/>
      <c r="S49" s="82" t="str">
        <f>CONCATENATE(P49," ",R49)</f>
        <v xml:space="preserve"> </v>
      </c>
      <c r="T49" s="83"/>
    </row>
    <row r="50" spans="1:20" x14ac:dyDescent="0.25">
      <c r="A50" s="38" t="str">
        <f>PAI!A56</f>
        <v>PM por Proceso</v>
      </c>
      <c r="B50" s="38"/>
      <c r="C50" s="140"/>
      <c r="D50" s="140"/>
      <c r="E50" s="140"/>
      <c r="F50" s="140"/>
      <c r="G50" s="140"/>
      <c r="H50" s="140"/>
      <c r="I50" s="140"/>
      <c r="J50" s="140"/>
      <c r="K50" s="140"/>
      <c r="L50" s="140"/>
      <c r="M50" s="140"/>
      <c r="N50" s="140"/>
      <c r="O50" s="140"/>
      <c r="P50" s="6"/>
      <c r="Q50" s="6"/>
      <c r="R50" s="6"/>
      <c r="S50" s="6"/>
      <c r="T50" s="2"/>
    </row>
    <row r="51" spans="1:20" x14ac:dyDescent="0.25">
      <c r="A51" s="316" t="str">
        <f>PAI!A57</f>
        <v>Gestión de Contratación - Fac. Ciencias Empresariales (Auditoria Gestión - Formato PM)</v>
      </c>
      <c r="B51" s="316"/>
      <c r="C51" s="79" t="str">
        <f>PAI!G57</f>
        <v>AV</v>
      </c>
      <c r="D51" s="98" t="str">
        <f>IF(PAI!I57="","",PAI!I57)</f>
        <v>P</v>
      </c>
      <c r="E51" s="98" t="str">
        <f>IF(PAI!J57="","",PAI!J57)</f>
        <v/>
      </c>
      <c r="F51" s="98" t="str">
        <f>IF(PAI!K57="","",PAI!K57)</f>
        <v/>
      </c>
      <c r="G51" s="98" t="str">
        <f>IF(PAI!L57="","",PAI!L57)</f>
        <v/>
      </c>
      <c r="H51" s="98" t="str">
        <f>IF(PAI!M57="","",PAI!M57)</f>
        <v/>
      </c>
      <c r="I51" s="98" t="str">
        <f>IF(PAI!N57="","",PAI!N57)</f>
        <v/>
      </c>
      <c r="J51" s="98" t="str">
        <f>IF(PAI!O57="","",PAI!O57)</f>
        <v/>
      </c>
      <c r="K51" s="98" t="str">
        <f>IF(PAI!P57="","",PAI!P57)</f>
        <v/>
      </c>
      <c r="L51" s="98" t="str">
        <f>IF(PAI!Q57="","",PAI!Q57)</f>
        <v/>
      </c>
      <c r="M51" s="98" t="str">
        <f>IF(PAI!R57="","",PAI!R57)</f>
        <v/>
      </c>
      <c r="N51" s="98" t="str">
        <f>IF(PAI!S57="","",PAI!S57)</f>
        <v/>
      </c>
      <c r="O51" s="98" t="str">
        <f>IF(PAI!T57="","",PAI!T57)</f>
        <v/>
      </c>
      <c r="P51" s="80" t="s">
        <v>88</v>
      </c>
      <c r="Q51" s="91">
        <v>1</v>
      </c>
      <c r="R51" s="80" t="s">
        <v>94</v>
      </c>
      <c r="S51" s="82" t="str">
        <f>CONCATENATE(P51," ",R51)</f>
        <v>Culminada DENTRO DE LOS PLAZOS</v>
      </c>
      <c r="T51" s="83"/>
    </row>
    <row r="52" spans="1:20" x14ac:dyDescent="0.25">
      <c r="A52" s="316" t="str">
        <f>PAI!A61</f>
        <v>Apoyo Tecnologico TIC  (Auditoria Combinada - Formato PM</v>
      </c>
      <c r="B52" s="316"/>
      <c r="C52" s="191" t="str">
        <f>PAI!G61</f>
        <v>AV</v>
      </c>
      <c r="D52" s="98" t="str">
        <f>IF(PAI!I61="","",PAI!I61)</f>
        <v/>
      </c>
      <c r="E52" s="98" t="str">
        <f>IF(PAI!J61="","",PAI!J61)</f>
        <v/>
      </c>
      <c r="F52" s="98" t="str">
        <f>IF(PAI!K61="","",PAI!K61)</f>
        <v/>
      </c>
      <c r="G52" s="98" t="str">
        <f>IF(PAI!L61="","",PAI!L61)</f>
        <v/>
      </c>
      <c r="H52" s="98" t="str">
        <f>IF(PAI!M61="","",PAI!M61)</f>
        <v>P</v>
      </c>
      <c r="I52" s="98" t="str">
        <f>IF(PAI!N61="","",PAI!N61)</f>
        <v/>
      </c>
      <c r="J52" s="98" t="str">
        <f>IF(PAI!O61="","",PAI!O61)</f>
        <v>P</v>
      </c>
      <c r="K52" s="98" t="str">
        <f>IF(PAI!P61="","",PAI!P61)</f>
        <v/>
      </c>
      <c r="L52" s="98" t="str">
        <f>IF(PAI!Q61="","",PAI!Q61)</f>
        <v>P</v>
      </c>
      <c r="M52" s="98" t="str">
        <f>IF(PAI!R61="","",PAI!R61)</f>
        <v/>
      </c>
      <c r="N52" s="98" t="str">
        <f>IF(PAI!S61="","",PAI!S61)</f>
        <v/>
      </c>
      <c r="O52" s="98" t="str">
        <f>IF(PAI!T61="","",PAI!T61)</f>
        <v/>
      </c>
      <c r="P52" s="80" t="s">
        <v>88</v>
      </c>
      <c r="Q52" s="91">
        <v>1</v>
      </c>
      <c r="R52" s="80" t="s">
        <v>94</v>
      </c>
      <c r="S52" s="82" t="str">
        <f>CONCATENATE(P52," ",R52)</f>
        <v>Culminada DENTRO DE LOS PLAZOS</v>
      </c>
      <c r="T52" s="83"/>
    </row>
    <row r="53" spans="1:20" x14ac:dyDescent="0.25">
      <c r="A53" s="319" t="str">
        <f>PAI!A62</f>
        <v>Solicitada o Requerida</v>
      </c>
      <c r="B53" s="319"/>
      <c r="C53" s="141"/>
      <c r="D53" s="141"/>
      <c r="E53" s="141"/>
      <c r="F53" s="141"/>
      <c r="G53" s="141"/>
      <c r="H53" s="141"/>
      <c r="I53" s="141"/>
      <c r="J53" s="141"/>
      <c r="K53" s="141"/>
      <c r="L53" s="141"/>
      <c r="M53" s="141"/>
      <c r="N53" s="141"/>
      <c r="O53" s="141"/>
      <c r="P53" s="76"/>
      <c r="Q53" s="76"/>
      <c r="R53" s="76"/>
      <c r="S53" s="76"/>
      <c r="T53" s="77"/>
    </row>
    <row r="54" spans="1:20" x14ac:dyDescent="0.25">
      <c r="A54" s="316">
        <f>PAI!A63</f>
        <v>0</v>
      </c>
      <c r="B54" s="316"/>
      <c r="C54" s="72">
        <f>PAI!G63</f>
        <v>0</v>
      </c>
      <c r="D54" s="51" t="str">
        <f>IF(PAI!I63="","",PAI!I63)</f>
        <v/>
      </c>
      <c r="E54" s="51" t="str">
        <f>IF(PAI!J63="","",PAI!J63)</f>
        <v/>
      </c>
      <c r="F54" s="51" t="str">
        <f>IF(PAI!K63="","",PAI!K63)</f>
        <v/>
      </c>
      <c r="G54" s="51" t="str">
        <f>IF(PAI!L63="","",PAI!L63)</f>
        <v/>
      </c>
      <c r="H54" s="51" t="str">
        <f>IF(PAI!M63="","",PAI!M63)</f>
        <v/>
      </c>
      <c r="I54" s="51" t="str">
        <f>IF(PAI!N63="","",PAI!N63)</f>
        <v/>
      </c>
      <c r="J54" s="51" t="str">
        <f>IF(PAI!O63="","",PAI!O63)</f>
        <v/>
      </c>
      <c r="K54" s="51" t="str">
        <f>IF(PAI!P63="","",PAI!P63)</f>
        <v/>
      </c>
      <c r="L54" s="51" t="str">
        <f>IF(PAI!Q63="","",PAI!Q63)</f>
        <v/>
      </c>
      <c r="M54" s="51" t="str">
        <f>IF(PAI!R63="","",PAI!R63)</f>
        <v/>
      </c>
      <c r="N54" s="51" t="str">
        <f>IF(PAI!S63="","",PAI!S63)</f>
        <v/>
      </c>
      <c r="O54" s="51" t="str">
        <f>IF(PAI!T63="","",PAI!T63)</f>
        <v/>
      </c>
      <c r="P54" s="4"/>
      <c r="Q54" s="10"/>
      <c r="R54" s="4"/>
      <c r="S54" s="78" t="str">
        <f>CONCATENATE(P54," ",R54)</f>
        <v xml:space="preserve"> </v>
      </c>
      <c r="T54" s="3"/>
    </row>
    <row r="55" spans="1:20" x14ac:dyDescent="0.25">
      <c r="A55" s="75"/>
      <c r="B55" s="74" t="str">
        <f>PAI!A64</f>
        <v>ASESORÍAS, ACOMPAÑAMIENTOS Y OTROS SEGUIMIENTOS</v>
      </c>
      <c r="C55" s="138"/>
      <c r="D55" s="139"/>
      <c r="E55" s="139"/>
      <c r="F55" s="139"/>
      <c r="G55" s="139"/>
      <c r="H55" s="139"/>
      <c r="I55" s="139"/>
      <c r="J55" s="139"/>
      <c r="K55" s="139"/>
      <c r="L55" s="139"/>
      <c r="M55" s="139"/>
      <c r="N55" s="139"/>
      <c r="O55" s="139"/>
      <c r="P55" s="138"/>
      <c r="Q55" s="138"/>
      <c r="R55" s="138"/>
      <c r="S55" s="138"/>
      <c r="T55" s="138"/>
    </row>
    <row r="56" spans="1:20" x14ac:dyDescent="0.25">
      <c r="A56" s="316" t="e">
        <f>PAI!#REF!</f>
        <v>#REF!</v>
      </c>
      <c r="B56" s="316"/>
      <c r="C56" s="195" t="e">
        <f>PAI!#REF!</f>
        <v>#REF!</v>
      </c>
      <c r="D56" s="51" t="e">
        <f>IF(PAI!#REF!="","",PAI!#REF!)</f>
        <v>#REF!</v>
      </c>
      <c r="E56" s="51" t="e">
        <f>IF(PAI!#REF!="","",PAI!#REF!)</f>
        <v>#REF!</v>
      </c>
      <c r="F56" s="51" t="e">
        <f>IF(PAI!#REF!="","",PAI!#REF!)</f>
        <v>#REF!</v>
      </c>
      <c r="G56" s="51" t="e">
        <f>IF(PAI!#REF!="","",PAI!#REF!)</f>
        <v>#REF!</v>
      </c>
      <c r="H56" s="51" t="e">
        <f>IF(PAI!#REF!="","",PAI!#REF!)</f>
        <v>#REF!</v>
      </c>
      <c r="I56" s="51" t="e">
        <f>IF(PAI!#REF!="","",PAI!#REF!)</f>
        <v>#REF!</v>
      </c>
      <c r="J56" s="51" t="e">
        <f>IF(PAI!#REF!="","",PAI!#REF!)</f>
        <v>#REF!</v>
      </c>
      <c r="K56" s="51" t="e">
        <f>IF(PAI!#REF!="","",PAI!#REF!)</f>
        <v>#REF!</v>
      </c>
      <c r="L56" s="51" t="e">
        <f>IF(PAI!#REF!="","",PAI!#REF!)</f>
        <v>#REF!</v>
      </c>
      <c r="M56" s="51" t="e">
        <f>IF(PAI!#REF!="","",PAI!#REF!)</f>
        <v>#REF!</v>
      </c>
      <c r="N56" s="51" t="e">
        <f>IF(PAI!#REF!="","",PAI!#REF!)</f>
        <v>#REF!</v>
      </c>
      <c r="O56" s="51" t="e">
        <f>IF(PAI!#REF!="","",PAI!#REF!)</f>
        <v>#REF!</v>
      </c>
      <c r="P56" s="4" t="s">
        <v>88</v>
      </c>
      <c r="Q56" s="10">
        <v>1</v>
      </c>
      <c r="R56" s="4" t="s">
        <v>94</v>
      </c>
      <c r="S56" s="78" t="str">
        <f t="shared" ref="S56:S64" si="2">CONCATENATE(P56," ",R56)</f>
        <v>Culminada DENTRO DE LOS PLAZOS</v>
      </c>
      <c r="T56" s="3" t="s">
        <v>290</v>
      </c>
    </row>
    <row r="57" spans="1:20" x14ac:dyDescent="0.25">
      <c r="A57" s="316" t="str">
        <f>PAI!A65</f>
        <v>Seguimiento y asesoria en la rendición de cuentas SIA OBSERVA</v>
      </c>
      <c r="B57" s="316"/>
      <c r="C57" s="195" t="str">
        <f>PAI!G65</f>
        <v>AV</v>
      </c>
      <c r="D57" s="51" t="str">
        <f>IF(PAI!I65="","",PAI!I65)</f>
        <v>P</v>
      </c>
      <c r="E57" s="51" t="str">
        <f>IF(PAI!J65="","",PAI!J65)</f>
        <v>P</v>
      </c>
      <c r="F57" s="51" t="str">
        <f>IF(PAI!K65="","",PAI!K65)</f>
        <v>P</v>
      </c>
      <c r="G57" s="51" t="str">
        <f>IF(PAI!L65="","",PAI!L65)</f>
        <v>P</v>
      </c>
      <c r="H57" s="51" t="str">
        <f>IF(PAI!M65="","",PAI!M65)</f>
        <v>P</v>
      </c>
      <c r="I57" s="51" t="str">
        <f>IF(PAI!N65="","",PAI!N65)</f>
        <v>P</v>
      </c>
      <c r="J57" s="51" t="str">
        <f>IF(PAI!O65="","",PAI!O65)</f>
        <v>P</v>
      </c>
      <c r="K57" s="51" t="str">
        <f>IF(PAI!P65="","",PAI!P65)</f>
        <v>P</v>
      </c>
      <c r="L57" s="51" t="str">
        <f>IF(PAI!Q65="","",PAI!Q65)</f>
        <v>P</v>
      </c>
      <c r="M57" s="51" t="str">
        <f>IF(PAI!R65="","",PAI!R65)</f>
        <v>P</v>
      </c>
      <c r="N57" s="51" t="str">
        <f>IF(PAI!S65="","",PAI!S65)</f>
        <v>P</v>
      </c>
      <c r="O57" s="51" t="str">
        <f>IF(PAI!T65="","",PAI!T65)</f>
        <v>P</v>
      </c>
      <c r="P57" s="4" t="s">
        <v>88</v>
      </c>
      <c r="Q57" s="10">
        <v>1</v>
      </c>
      <c r="R57" s="4" t="s">
        <v>94</v>
      </c>
      <c r="S57" s="78" t="str">
        <f t="shared" si="2"/>
        <v>Culminada DENTRO DE LOS PLAZOS</v>
      </c>
      <c r="T57" s="3"/>
    </row>
    <row r="58" spans="1:20" x14ac:dyDescent="0.25">
      <c r="A58" s="316" t="str">
        <f>PAI!A68</f>
        <v>Seguimiento a la legalización de avances</v>
      </c>
      <c r="B58" s="316"/>
      <c r="C58" s="195" t="str">
        <f>PAI!G68</f>
        <v>IM</v>
      </c>
      <c r="D58" s="51" t="str">
        <f>IF(PAI!I68="","",PAI!I68)</f>
        <v/>
      </c>
      <c r="E58" s="51" t="str">
        <f>IF(PAI!J68="","",PAI!J68)</f>
        <v/>
      </c>
      <c r="F58" s="51" t="str">
        <f>IF(PAI!K68="","",PAI!K68)</f>
        <v/>
      </c>
      <c r="G58" s="51" t="str">
        <f>IF(PAI!L68="","",PAI!L68)</f>
        <v/>
      </c>
      <c r="H58" s="51" t="str">
        <f>IF(PAI!M68="","",PAI!M68)</f>
        <v/>
      </c>
      <c r="I58" s="51" t="str">
        <f>IF(PAI!N68="","",PAI!N68)</f>
        <v>P</v>
      </c>
      <c r="J58" s="51" t="str">
        <f>IF(PAI!O68="","",PAI!O68)</f>
        <v>P</v>
      </c>
      <c r="K58" s="51" t="str">
        <f>IF(PAI!P68="","",PAI!P68)</f>
        <v/>
      </c>
      <c r="L58" s="51" t="str">
        <f>IF(PAI!Q68="","",PAI!Q68)</f>
        <v>P</v>
      </c>
      <c r="M58" s="51" t="str">
        <f>IF(PAI!R68="","",PAI!R68)</f>
        <v>P</v>
      </c>
      <c r="N58" s="51" t="str">
        <f>IF(PAI!S68="","",PAI!S68)</f>
        <v/>
      </c>
      <c r="O58" s="51" t="str">
        <f>IF(PAI!T68="","",PAI!T68)</f>
        <v>P</v>
      </c>
      <c r="P58" s="4" t="s">
        <v>88</v>
      </c>
      <c r="Q58" s="10">
        <v>1</v>
      </c>
      <c r="R58" s="4" t="s">
        <v>94</v>
      </c>
      <c r="S58" s="78" t="str">
        <f t="shared" si="2"/>
        <v>Culminada DENTRO DE LOS PLAZOS</v>
      </c>
      <c r="T58" s="3"/>
    </row>
    <row r="59" spans="1:20" x14ac:dyDescent="0.25">
      <c r="A59" s="316" t="str">
        <f>PAI!A72</f>
        <v>Seguimiento y asesoria a la rendicion de cuentas SIA Contralorias</v>
      </c>
      <c r="B59" s="316"/>
      <c r="C59" s="195" t="str">
        <f>PAI!G72</f>
        <v>AV</v>
      </c>
      <c r="D59" s="51" t="str">
        <f>IF(PAI!I72="","",PAI!I72)</f>
        <v>P</v>
      </c>
      <c r="E59" s="51" t="str">
        <f>IF(PAI!J72="","",PAI!J72)</f>
        <v>P</v>
      </c>
      <c r="F59" s="51" t="str">
        <f>IF(PAI!K72="","",PAI!K72)</f>
        <v/>
      </c>
      <c r="G59" s="51" t="str">
        <f>IF(PAI!L72="","",PAI!L72)</f>
        <v>P</v>
      </c>
      <c r="H59" s="51" t="str">
        <f>IF(PAI!M72="","",PAI!M72)</f>
        <v/>
      </c>
      <c r="I59" s="51" t="str">
        <f>IF(PAI!N72="","",PAI!N72)</f>
        <v/>
      </c>
      <c r="J59" s="51" t="str">
        <f>IF(PAI!O72="","",PAI!O72)</f>
        <v>P</v>
      </c>
      <c r="K59" s="51" t="str">
        <f>IF(PAI!P72="","",PAI!P72)</f>
        <v/>
      </c>
      <c r="L59" s="51" t="str">
        <f>IF(PAI!Q72="","",PAI!Q72)</f>
        <v/>
      </c>
      <c r="M59" s="51" t="str">
        <f>IF(PAI!R72="","",PAI!R72)</f>
        <v>P</v>
      </c>
      <c r="N59" s="51" t="str">
        <f>IF(PAI!S72="","",PAI!S72)</f>
        <v/>
      </c>
      <c r="O59" s="51" t="str">
        <f>IF(PAI!T72="","",PAI!T72)</f>
        <v/>
      </c>
      <c r="P59" s="4" t="s">
        <v>88</v>
      </c>
      <c r="Q59" s="10">
        <v>1</v>
      </c>
      <c r="R59" s="4" t="s">
        <v>94</v>
      </c>
      <c r="S59" s="78" t="str">
        <f t="shared" si="2"/>
        <v>Culminada DENTRO DE LOS PLAZOS</v>
      </c>
      <c r="T59" s="3"/>
    </row>
    <row r="60" spans="1:20" x14ac:dyDescent="0.25">
      <c r="A60" s="316" t="e">
        <f>PAI!#REF!</f>
        <v>#REF!</v>
      </c>
      <c r="B60" s="316"/>
      <c r="C60" s="195" t="e">
        <f>PAI!#REF!</f>
        <v>#REF!</v>
      </c>
      <c r="D60" s="51" t="e">
        <f>IF(PAI!#REF!="","",PAI!#REF!)</f>
        <v>#REF!</v>
      </c>
      <c r="E60" s="51" t="e">
        <f>IF(PAI!#REF!="","",PAI!#REF!)</f>
        <v>#REF!</v>
      </c>
      <c r="F60" s="51" t="e">
        <f>IF(PAI!#REF!="","",PAI!#REF!)</f>
        <v>#REF!</v>
      </c>
      <c r="G60" s="51" t="e">
        <f>IF(PAI!#REF!="","",PAI!#REF!)</f>
        <v>#REF!</v>
      </c>
      <c r="H60" s="51" t="e">
        <f>IF(PAI!#REF!="","",PAI!#REF!)</f>
        <v>#REF!</v>
      </c>
      <c r="I60" s="51" t="e">
        <f>IF(PAI!#REF!="","",PAI!#REF!)</f>
        <v>#REF!</v>
      </c>
      <c r="J60" s="51" t="e">
        <f>IF(PAI!#REF!="","",PAI!#REF!)</f>
        <v>#REF!</v>
      </c>
      <c r="K60" s="51" t="e">
        <f>IF(PAI!#REF!="","",PAI!#REF!)</f>
        <v>#REF!</v>
      </c>
      <c r="L60" s="51" t="e">
        <f>IF(PAI!#REF!="","",PAI!#REF!)</f>
        <v>#REF!</v>
      </c>
      <c r="M60" s="51" t="e">
        <f>IF(PAI!#REF!="","",PAI!#REF!)</f>
        <v>#REF!</v>
      </c>
      <c r="N60" s="51" t="e">
        <f>IF(PAI!#REF!="","",PAI!#REF!)</f>
        <v>#REF!</v>
      </c>
      <c r="O60" s="51" t="e">
        <f>IF(PAI!#REF!="","",PAI!#REF!)</f>
        <v>#REF!</v>
      </c>
      <c r="P60" s="4" t="s">
        <v>88</v>
      </c>
      <c r="Q60" s="10">
        <v>1</v>
      </c>
      <c r="R60" s="4" t="s">
        <v>94</v>
      </c>
      <c r="S60" s="78" t="str">
        <f t="shared" si="2"/>
        <v>Culminada DENTRO DE LOS PLAZOS</v>
      </c>
      <c r="T60" s="3"/>
    </row>
    <row r="61" spans="1:20" x14ac:dyDescent="0.25">
      <c r="A61" s="316" t="str">
        <f>PAI!A73</f>
        <v>Seguimiento al faltante, daño y/o deterioro de bienes (marco del Cap. III ResRec 624 de 2018)</v>
      </c>
      <c r="B61" s="316"/>
      <c r="C61" s="195" t="str">
        <f>PAI!G73</f>
        <v>AG</v>
      </c>
      <c r="D61" s="51" t="str">
        <f>IF(PAI!I73="","",PAI!I73)</f>
        <v>P</v>
      </c>
      <c r="E61" s="51" t="str">
        <f>IF(PAI!J73="","",PAI!J73)</f>
        <v>P</v>
      </c>
      <c r="F61" s="51" t="str">
        <f>IF(PAI!K73="","",PAI!K73)</f>
        <v>P</v>
      </c>
      <c r="G61" s="51" t="str">
        <f>IF(PAI!L73="","",PAI!L73)</f>
        <v>P</v>
      </c>
      <c r="H61" s="51" t="str">
        <f>IF(PAI!M73="","",PAI!M73)</f>
        <v>P</v>
      </c>
      <c r="I61" s="51" t="str">
        <f>IF(PAI!N73="","",PAI!N73)</f>
        <v>P</v>
      </c>
      <c r="J61" s="51" t="str">
        <f>IF(PAI!O73="","",PAI!O73)</f>
        <v>P</v>
      </c>
      <c r="K61" s="51" t="str">
        <f>IF(PAI!P73="","",PAI!P73)</f>
        <v>P</v>
      </c>
      <c r="L61" s="51" t="str">
        <f>IF(PAI!Q73="","",PAI!Q73)</f>
        <v>P</v>
      </c>
      <c r="M61" s="51" t="str">
        <f>IF(PAI!R73="","",PAI!R73)</f>
        <v>P</v>
      </c>
      <c r="N61" s="51" t="str">
        <f>IF(PAI!S73="","",PAI!S73)</f>
        <v>P</v>
      </c>
      <c r="O61" s="51" t="str">
        <f>IF(PAI!T73="","",PAI!T73)</f>
        <v>P</v>
      </c>
      <c r="P61" s="4" t="s">
        <v>88</v>
      </c>
      <c r="Q61" s="10">
        <v>1</v>
      </c>
      <c r="R61" s="4" t="s">
        <v>94</v>
      </c>
      <c r="S61" s="78" t="str">
        <f t="shared" si="2"/>
        <v>Culminada DENTRO DE LOS PLAZOS</v>
      </c>
      <c r="T61" s="3"/>
    </row>
    <row r="62" spans="1:20" x14ac:dyDescent="0.25">
      <c r="A62" s="316" t="str">
        <f>PAI!A75</f>
        <v>Fomento de la Cultura del Autocontrol y la Transparencia - Principio de Publicidad en la Gestión de Contratación</v>
      </c>
      <c r="B62" s="316"/>
      <c r="C62" s="195" t="str">
        <f>PAI!G75</f>
        <v>MD</v>
      </c>
      <c r="D62" s="51" t="str">
        <f>IF(PAI!I75="","",PAI!I75)</f>
        <v/>
      </c>
      <c r="E62" s="51" t="str">
        <f>IF(PAI!J75="","",PAI!J75)</f>
        <v/>
      </c>
      <c r="F62" s="51" t="str">
        <f>IF(PAI!K75="","",PAI!K75)</f>
        <v/>
      </c>
      <c r="G62" s="51" t="str">
        <f>IF(PAI!L75="","",PAI!L75)</f>
        <v/>
      </c>
      <c r="H62" s="51" t="str">
        <f>IF(PAI!M75="","",PAI!M75)</f>
        <v/>
      </c>
      <c r="I62" s="51" t="str">
        <f>IF(PAI!N75="","",PAI!N75)</f>
        <v/>
      </c>
      <c r="J62" s="51" t="str">
        <f>IF(PAI!O75="","",PAI!O75)</f>
        <v>P</v>
      </c>
      <c r="K62" s="51" t="str">
        <f>IF(PAI!P75="","",PAI!P75)</f>
        <v/>
      </c>
      <c r="L62" s="51" t="str">
        <f>IF(PAI!Q75="","",PAI!Q75)</f>
        <v/>
      </c>
      <c r="M62" s="51" t="str">
        <f>IF(PAI!R75="","",PAI!R75)</f>
        <v/>
      </c>
      <c r="N62" s="51" t="str">
        <f>IF(PAI!S75="","",PAI!S75)</f>
        <v/>
      </c>
      <c r="O62" s="51" t="str">
        <f>IF(PAI!T75="","",PAI!T75)</f>
        <v/>
      </c>
      <c r="P62" s="4" t="s">
        <v>88</v>
      </c>
      <c r="Q62" s="10">
        <v>1</v>
      </c>
      <c r="R62" s="4" t="s">
        <v>95</v>
      </c>
      <c r="S62" s="78" t="str">
        <f t="shared" si="2"/>
        <v>Culminada FUERA DE LOS PLAZOS</v>
      </c>
      <c r="T62" s="3"/>
    </row>
    <row r="63" spans="1:20" x14ac:dyDescent="0.25">
      <c r="A63" s="316" t="str">
        <f>PAI!A76</f>
        <v>Fomento de la Cultura del Autocontrol y la Transparencia - Fortalecimiento del Control Interno (normograma)</v>
      </c>
      <c r="B63" s="316"/>
      <c r="C63" s="195" t="str">
        <f>PAI!G76</f>
        <v>AG</v>
      </c>
      <c r="D63" s="51" t="str">
        <f>IF(PAI!I76="","",PAI!I76)</f>
        <v/>
      </c>
      <c r="E63" s="51" t="str">
        <f>IF(PAI!J76="","",PAI!J76)</f>
        <v/>
      </c>
      <c r="F63" s="51" t="str">
        <f>IF(PAI!K76="","",PAI!K76)</f>
        <v/>
      </c>
      <c r="G63" s="51" t="str">
        <f>IF(PAI!L76="","",PAI!L76)</f>
        <v/>
      </c>
      <c r="H63" s="51" t="str">
        <f>IF(PAI!M76="","",PAI!M76)</f>
        <v/>
      </c>
      <c r="I63" s="51" t="str">
        <f>IF(PAI!N76="","",PAI!N76)</f>
        <v/>
      </c>
      <c r="J63" s="51" t="str">
        <f>IF(PAI!O76="","",PAI!O76)</f>
        <v/>
      </c>
      <c r="K63" s="51" t="str">
        <f>IF(PAI!P76="","",PAI!P76)</f>
        <v/>
      </c>
      <c r="L63" s="51" t="str">
        <f>IF(PAI!Q76="","",PAI!Q76)</f>
        <v>P</v>
      </c>
      <c r="M63" s="51" t="str">
        <f>IF(PAI!R76="","",PAI!R76)</f>
        <v/>
      </c>
      <c r="N63" s="51" t="str">
        <f>IF(PAI!S76="","",PAI!S76)</f>
        <v/>
      </c>
      <c r="O63" s="51" t="str">
        <f>IF(PAI!T76="","",PAI!T76)</f>
        <v/>
      </c>
      <c r="P63" s="4" t="s">
        <v>88</v>
      </c>
      <c r="Q63" s="10">
        <v>1</v>
      </c>
      <c r="R63" s="4" t="s">
        <v>94</v>
      </c>
      <c r="S63" s="78" t="str">
        <f t="shared" si="2"/>
        <v>Culminada DENTRO DE LOS PLAZOS</v>
      </c>
      <c r="T63" s="3"/>
    </row>
    <row r="64" spans="1:20" x14ac:dyDescent="0.25">
      <c r="A64" s="316" t="str">
        <f>PAI!A77</f>
        <v xml:space="preserve">Fomento de la Cultura del Autocontrol y la Transparencia - Líneas de Defensa (LD) </v>
      </c>
      <c r="B64" s="316"/>
      <c r="C64" s="72" t="str">
        <f>PAI!G77</f>
        <v>MD</v>
      </c>
      <c r="D64" s="51" t="str">
        <f>IF(PAI!I77="","",PAI!I77)</f>
        <v/>
      </c>
      <c r="E64" s="51" t="str">
        <f>IF(PAI!J77="","",PAI!J77)</f>
        <v/>
      </c>
      <c r="F64" s="51" t="str">
        <f>IF(PAI!K77="","",PAI!K77)</f>
        <v/>
      </c>
      <c r="G64" s="51" t="str">
        <f>IF(PAI!L77="","",PAI!L77)</f>
        <v/>
      </c>
      <c r="H64" s="51" t="str">
        <f>IF(PAI!M77="","",PAI!M77)</f>
        <v/>
      </c>
      <c r="I64" s="51" t="str">
        <f>IF(PAI!N77="","",PAI!N77)</f>
        <v/>
      </c>
      <c r="J64" s="51" t="str">
        <f>IF(PAI!O77="","",PAI!O77)</f>
        <v/>
      </c>
      <c r="K64" s="51" t="str">
        <f>IF(PAI!P77="","",PAI!P77)</f>
        <v/>
      </c>
      <c r="L64" s="51" t="str">
        <f>IF(PAI!Q77="","",PAI!Q77)</f>
        <v/>
      </c>
      <c r="M64" s="51" t="str">
        <f>IF(PAI!R77="","",PAI!R77)</f>
        <v/>
      </c>
      <c r="N64" s="51" t="str">
        <f>IF(PAI!S77="","",PAI!S77)</f>
        <v/>
      </c>
      <c r="O64" s="51" t="str">
        <f>IF(PAI!T77="","",PAI!T77)</f>
        <v>P</v>
      </c>
      <c r="P64" s="4" t="s">
        <v>88</v>
      </c>
      <c r="Q64" s="10">
        <v>1</v>
      </c>
      <c r="R64" s="4" t="s">
        <v>94</v>
      </c>
      <c r="S64" s="78" t="str">
        <f t="shared" si="2"/>
        <v>Culminada DENTRO DE LOS PLAZOS</v>
      </c>
      <c r="T64" s="3"/>
    </row>
    <row r="65" spans="1:20" x14ac:dyDescent="0.25">
      <c r="A65" s="320" t="str">
        <f>PAI!A78</f>
        <v>Solicitada o Requerida</v>
      </c>
      <c r="B65" s="320"/>
      <c r="C65" s="141"/>
      <c r="D65" s="141"/>
      <c r="E65" s="141"/>
      <c r="F65" s="141"/>
      <c r="G65" s="141"/>
      <c r="H65" s="141"/>
      <c r="I65" s="141"/>
      <c r="J65" s="141"/>
      <c r="K65" s="141"/>
      <c r="L65" s="141"/>
      <c r="M65" s="141"/>
      <c r="N65" s="141"/>
      <c r="O65" s="141"/>
      <c r="P65" s="76"/>
      <c r="Q65" s="76"/>
      <c r="R65" s="76"/>
      <c r="S65" s="76"/>
      <c r="T65" s="77"/>
    </row>
    <row r="66" spans="1:20" x14ac:dyDescent="0.25">
      <c r="A66" s="321">
        <f>PAI!A79</f>
        <v>0</v>
      </c>
      <c r="B66" s="321"/>
      <c r="C66" s="92">
        <f>PAI!G79</f>
        <v>0</v>
      </c>
      <c r="D66" s="146" t="str">
        <f>IF(PAI!I79="","",PAI!I79)</f>
        <v/>
      </c>
      <c r="E66" s="146" t="str">
        <f>IF(PAI!J79="","",PAI!J79)</f>
        <v/>
      </c>
      <c r="F66" s="146" t="str">
        <f>IF(PAI!K79="","",PAI!K79)</f>
        <v/>
      </c>
      <c r="G66" s="146" t="str">
        <f>IF(PAI!L79="","",PAI!L79)</f>
        <v/>
      </c>
      <c r="H66" s="146" t="str">
        <f>IF(PAI!M79="","",PAI!M79)</f>
        <v/>
      </c>
      <c r="I66" s="146" t="str">
        <f>IF(PAI!N79="","",PAI!N79)</f>
        <v/>
      </c>
      <c r="J66" s="146" t="str">
        <f>IF(PAI!O79="","",PAI!O79)</f>
        <v/>
      </c>
      <c r="K66" s="146" t="str">
        <f>IF(PAI!P79="","",PAI!P79)</f>
        <v/>
      </c>
      <c r="L66" s="146" t="str">
        <f>IF(PAI!Q79="","",PAI!Q79)</f>
        <v/>
      </c>
      <c r="M66" s="146" t="str">
        <f>IF(PAI!R79="","",PAI!R79)</f>
        <v/>
      </c>
      <c r="N66" s="146" t="str">
        <f>IF(PAI!S79="","",PAI!S79)</f>
        <v/>
      </c>
      <c r="O66" s="146" t="str">
        <f>IF(PAI!T79="","",PAI!T79)</f>
        <v/>
      </c>
      <c r="P66" s="93"/>
      <c r="Q66" s="94"/>
      <c r="R66" s="93"/>
      <c r="S66" s="95" t="str">
        <f>CONCATENATE(P66," ",R66)</f>
        <v xml:space="preserve"> </v>
      </c>
      <c r="T66" s="96"/>
    </row>
    <row r="67" spans="1:20" x14ac:dyDescent="0.25">
      <c r="A67" s="89"/>
      <c r="B67" s="90" t="str">
        <f>PAI!A80</f>
        <v>ACTIVIDADES RELACIONADAS</v>
      </c>
      <c r="C67" s="142"/>
      <c r="D67" s="143"/>
      <c r="E67" s="143"/>
      <c r="F67" s="143"/>
      <c r="G67" s="143"/>
      <c r="H67" s="143"/>
      <c r="I67" s="143"/>
      <c r="J67" s="143"/>
      <c r="K67" s="143"/>
      <c r="L67" s="143"/>
      <c r="M67" s="143"/>
      <c r="N67" s="143"/>
      <c r="O67" s="143"/>
      <c r="P67" s="142"/>
      <c r="Q67" s="142"/>
      <c r="R67" s="142"/>
      <c r="S67" s="142"/>
      <c r="T67" s="144"/>
    </row>
    <row r="68" spans="1:20" x14ac:dyDescent="0.25">
      <c r="A68" s="38" t="str">
        <f>PAI!A81</f>
        <v>Informes de Ley</v>
      </c>
      <c r="B68" s="38"/>
      <c r="C68" s="140"/>
      <c r="D68" s="140"/>
      <c r="E68" s="140"/>
      <c r="F68" s="140"/>
      <c r="G68" s="140"/>
      <c r="H68" s="140"/>
      <c r="I68" s="140"/>
      <c r="J68" s="140"/>
      <c r="K68" s="140"/>
      <c r="L68" s="140"/>
      <c r="M68" s="140"/>
      <c r="N68" s="140"/>
      <c r="O68" s="140"/>
      <c r="P68" s="6"/>
      <c r="Q68" s="6"/>
      <c r="R68" s="6"/>
      <c r="S68" s="6"/>
      <c r="T68" s="2"/>
    </row>
    <row r="69" spans="1:20" ht="13.5" customHeight="1" x14ac:dyDescent="0.25">
      <c r="A69" s="316" t="str">
        <f>PAI!A82</f>
        <v>Evaluación Independiente del Sistema de Control Interno MIPG</v>
      </c>
      <c r="B69" s="316"/>
      <c r="C69" s="72" t="str">
        <f>PAI!G82</f>
        <v>KF</v>
      </c>
      <c r="D69" s="51" t="str">
        <f>IF(PAI!I82="","",PAI!I82)</f>
        <v>P</v>
      </c>
      <c r="E69" s="51" t="str">
        <f>IF(PAI!J82="","",PAI!J82)</f>
        <v/>
      </c>
      <c r="F69" s="51" t="str">
        <f>IF(PAI!K82="","",PAI!K82)</f>
        <v/>
      </c>
      <c r="G69" s="51" t="str">
        <f>IF(PAI!L82="","",PAI!L82)</f>
        <v/>
      </c>
      <c r="H69" s="51" t="str">
        <f>IF(PAI!M82="","",PAI!M82)</f>
        <v/>
      </c>
      <c r="I69" s="51" t="str">
        <f>IF(PAI!N82="","",PAI!N82)</f>
        <v/>
      </c>
      <c r="J69" s="51" t="str">
        <f>IF(PAI!O82="","",PAI!O82)</f>
        <v>P</v>
      </c>
      <c r="K69" s="51" t="str">
        <f>IF(PAI!P82="","",PAI!P82)</f>
        <v/>
      </c>
      <c r="L69" s="51" t="str">
        <f>IF(PAI!Q82="","",PAI!Q82)</f>
        <v/>
      </c>
      <c r="M69" s="51" t="str">
        <f>IF(PAI!R82="","",PAI!R82)</f>
        <v/>
      </c>
      <c r="N69" s="51" t="str">
        <f>IF(PAI!S82="","",PAI!S82)</f>
        <v/>
      </c>
      <c r="O69" s="51" t="str">
        <f>IF(PAI!T82="","",PAI!T82)</f>
        <v/>
      </c>
      <c r="P69" s="4" t="s">
        <v>88</v>
      </c>
      <c r="Q69" s="10">
        <v>1</v>
      </c>
      <c r="R69" s="4" t="s">
        <v>94</v>
      </c>
      <c r="S69" s="78" t="str">
        <f t="shared" ref="S69:S81" si="3">CONCATENATE(P69," ",R69)</f>
        <v>Culminada DENTRO DE LOS PLAZOS</v>
      </c>
      <c r="T69" s="3"/>
    </row>
    <row r="70" spans="1:20" x14ac:dyDescent="0.25">
      <c r="A70" s="316" t="str">
        <f>PAI!A83</f>
        <v>Evaluación del Sistema de Control - DAFP / FURAG</v>
      </c>
      <c r="B70" s="316"/>
      <c r="C70" s="72" t="str">
        <f>PAI!G83</f>
        <v>KF</v>
      </c>
      <c r="D70" s="51" t="str">
        <f>IF(PAI!I83="","",PAI!I83)</f>
        <v/>
      </c>
      <c r="E70" s="51" t="str">
        <f>IF(PAI!J83="","",PAI!J83)</f>
        <v/>
      </c>
      <c r="F70" s="51" t="str">
        <f>IF(PAI!K83="","",PAI!K83)</f>
        <v>P</v>
      </c>
      <c r="G70" s="51" t="str">
        <f>IF(PAI!L83="","",PAI!L83)</f>
        <v/>
      </c>
      <c r="H70" s="51" t="str">
        <f>IF(PAI!M83="","",PAI!M83)</f>
        <v/>
      </c>
      <c r="I70" s="51" t="str">
        <f>IF(PAI!N83="","",PAI!N83)</f>
        <v/>
      </c>
      <c r="J70" s="51" t="str">
        <f>IF(PAI!O83="","",PAI!O83)</f>
        <v/>
      </c>
      <c r="K70" s="51" t="str">
        <f>IF(PAI!P83="","",PAI!P83)</f>
        <v/>
      </c>
      <c r="L70" s="51" t="str">
        <f>IF(PAI!Q83="","",PAI!Q83)</f>
        <v/>
      </c>
      <c r="M70" s="51" t="str">
        <f>IF(PAI!R83="","",PAI!R83)</f>
        <v/>
      </c>
      <c r="N70" s="51" t="str">
        <f>IF(PAI!S83="","",PAI!S83)</f>
        <v/>
      </c>
      <c r="O70" s="51" t="str">
        <f>IF(PAI!T83="","",PAI!T83)</f>
        <v/>
      </c>
      <c r="P70" s="4" t="s">
        <v>88</v>
      </c>
      <c r="Q70" s="10">
        <v>1</v>
      </c>
      <c r="R70" s="4" t="s">
        <v>94</v>
      </c>
      <c r="S70" s="78" t="str">
        <f t="shared" si="3"/>
        <v>Culminada DENTRO DE LOS PLAZOS</v>
      </c>
      <c r="T70" s="3"/>
    </row>
    <row r="71" spans="1:20" x14ac:dyDescent="0.25">
      <c r="A71" s="316" t="str">
        <f>PAI!A84</f>
        <v xml:space="preserve">Evaluación del Sistema Control Interno Contable - CGN / CHIP </v>
      </c>
      <c r="B71" s="316"/>
      <c r="C71" s="72" t="str">
        <f>PAI!G84</f>
        <v>IM</v>
      </c>
      <c r="D71" s="51" t="str">
        <f>IF(PAI!I84="","",PAI!I84)</f>
        <v/>
      </c>
      <c r="E71" s="51" t="str">
        <f>IF(PAI!J84="","",PAI!J84)</f>
        <v>P</v>
      </c>
      <c r="F71" s="51" t="str">
        <f>IF(PAI!K84="","",PAI!K84)</f>
        <v/>
      </c>
      <c r="G71" s="51" t="str">
        <f>IF(PAI!L84="","",PAI!L84)</f>
        <v/>
      </c>
      <c r="H71" s="51" t="str">
        <f>IF(PAI!M84="","",PAI!M84)</f>
        <v/>
      </c>
      <c r="I71" s="51" t="str">
        <f>IF(PAI!N84="","",PAI!N84)</f>
        <v/>
      </c>
      <c r="J71" s="51" t="str">
        <f>IF(PAI!O84="","",PAI!O84)</f>
        <v>P</v>
      </c>
      <c r="K71" s="51" t="str">
        <f>IF(PAI!P84="","",PAI!P84)</f>
        <v/>
      </c>
      <c r="L71" s="51" t="str">
        <f>IF(PAI!Q84="","",PAI!Q84)</f>
        <v/>
      </c>
      <c r="M71" s="51" t="str">
        <f>IF(PAI!R84="","",PAI!R84)</f>
        <v/>
      </c>
      <c r="N71" s="51" t="str">
        <f>IF(PAI!S84="","",PAI!S84)</f>
        <v/>
      </c>
      <c r="O71" s="51" t="str">
        <f>IF(PAI!T84="","",PAI!T84)</f>
        <v/>
      </c>
      <c r="P71" s="4" t="s">
        <v>88</v>
      </c>
      <c r="Q71" s="10">
        <v>1</v>
      </c>
      <c r="R71" s="4" t="s">
        <v>94</v>
      </c>
      <c r="S71" s="78" t="str">
        <f t="shared" si="3"/>
        <v>Culminada DENTRO DE LOS PLAZOS</v>
      </c>
      <c r="T71" s="3"/>
    </row>
    <row r="72" spans="1:20" x14ac:dyDescent="0.25">
      <c r="A72" s="316" t="str">
        <f>PAI!A85</f>
        <v>Estado del Cumplimiento de publicación en Pagina Transparencia según MEN</v>
      </c>
      <c r="B72" s="316"/>
      <c r="C72" s="72" t="str">
        <f>PAI!G85</f>
        <v>KF</v>
      </c>
      <c r="D72" s="51" t="str">
        <f>IF(PAI!I85="","",PAI!I85)</f>
        <v/>
      </c>
      <c r="E72" s="51" t="str">
        <f>IF(PAI!J85="","",PAI!J85)</f>
        <v/>
      </c>
      <c r="F72" s="51" t="str">
        <f>IF(PAI!K85="","",PAI!K85)</f>
        <v/>
      </c>
      <c r="G72" s="51" t="str">
        <f>IF(PAI!L85="","",PAI!L85)</f>
        <v/>
      </c>
      <c r="H72" s="51" t="str">
        <f>IF(PAI!M85="","",PAI!M85)</f>
        <v/>
      </c>
      <c r="I72" s="51" t="str">
        <f>IF(PAI!N85="","",PAI!N85)</f>
        <v/>
      </c>
      <c r="J72" s="51" t="str">
        <f>IF(PAI!O85="","",PAI!O85)</f>
        <v>P</v>
      </c>
      <c r="K72" s="51" t="str">
        <f>IF(PAI!P85="","",PAI!P85)</f>
        <v/>
      </c>
      <c r="L72" s="51" t="str">
        <f>IF(PAI!Q85="","",PAI!Q85)</f>
        <v/>
      </c>
      <c r="M72" s="51" t="str">
        <f>IF(PAI!R85="","",PAI!R85)</f>
        <v/>
      </c>
      <c r="N72" s="51" t="str">
        <f>IF(PAI!S85="","",PAI!S85)</f>
        <v/>
      </c>
      <c r="O72" s="51" t="str">
        <f>IF(PAI!T85="","",PAI!T85)</f>
        <v>P</v>
      </c>
      <c r="P72" s="4" t="s">
        <v>88</v>
      </c>
      <c r="Q72" s="10">
        <v>1</v>
      </c>
      <c r="R72" s="4" t="s">
        <v>94</v>
      </c>
      <c r="S72" s="78" t="str">
        <f t="shared" si="3"/>
        <v>Culminada DENTRO DE LOS PLAZOS</v>
      </c>
      <c r="T72" s="3"/>
    </row>
    <row r="73" spans="1:20" x14ac:dyDescent="0.25">
      <c r="A73" s="316" t="str">
        <f>PAI!A87</f>
        <v>Austeridad en el Gasto</v>
      </c>
      <c r="B73" s="316"/>
      <c r="C73" s="72" t="str">
        <f>PAI!G87</f>
        <v>IM</v>
      </c>
      <c r="D73" s="51" t="str">
        <f>IF(PAI!I87="","",PAI!I87)</f>
        <v>P</v>
      </c>
      <c r="E73" s="51" t="str">
        <f>IF(PAI!J87="","",PAI!J87)</f>
        <v/>
      </c>
      <c r="F73" s="51" t="str">
        <f>IF(PAI!K87="","",PAI!K87)</f>
        <v/>
      </c>
      <c r="G73" s="51" t="str">
        <f>IF(PAI!L87="","",PAI!L87)</f>
        <v>P</v>
      </c>
      <c r="H73" s="51" t="str">
        <f>IF(PAI!M87="","",PAI!M87)</f>
        <v/>
      </c>
      <c r="I73" s="51" t="str">
        <f>IF(PAI!N87="","",PAI!N87)</f>
        <v/>
      </c>
      <c r="J73" s="51" t="str">
        <f>IF(PAI!O87="","",PAI!O87)</f>
        <v>P</v>
      </c>
      <c r="K73" s="51" t="str">
        <f>IF(PAI!P87="","",PAI!P87)</f>
        <v/>
      </c>
      <c r="L73" s="51" t="str">
        <f>IF(PAI!Q87="","",PAI!Q87)</f>
        <v/>
      </c>
      <c r="M73" s="51" t="str">
        <f>IF(PAI!R87="","",PAI!R87)</f>
        <v>P</v>
      </c>
      <c r="N73" s="51" t="str">
        <f>IF(PAI!S87="","",PAI!S87)</f>
        <v/>
      </c>
      <c r="O73" s="51" t="str">
        <f>IF(PAI!T87="","",PAI!T87)</f>
        <v/>
      </c>
      <c r="P73" s="4" t="s">
        <v>88</v>
      </c>
      <c r="Q73" s="10">
        <v>1</v>
      </c>
      <c r="R73" s="4" t="s">
        <v>95</v>
      </c>
      <c r="S73" s="78" t="str">
        <f t="shared" si="3"/>
        <v>Culminada FUERA DE LOS PLAZOS</v>
      </c>
      <c r="T73" s="3"/>
    </row>
    <row r="74" spans="1:20" x14ac:dyDescent="0.25">
      <c r="A74" s="316" t="str">
        <f>PAI!A88</f>
        <v xml:space="preserve">Cuenta Anual Consolidada – SIRECI </v>
      </c>
      <c r="B74" s="316"/>
      <c r="C74" s="72" t="str">
        <f>PAI!G88</f>
        <v>LC</v>
      </c>
      <c r="D74" s="51" t="str">
        <f>IF(PAI!I88="","",PAI!I88)</f>
        <v/>
      </c>
      <c r="E74" s="51" t="str">
        <f>IF(PAI!J88="","",PAI!J88)</f>
        <v>P</v>
      </c>
      <c r="F74" s="51" t="str">
        <f>IF(PAI!K88="","",PAI!K88)</f>
        <v/>
      </c>
      <c r="G74" s="51" t="str">
        <f>IF(PAI!L88="","",PAI!L88)</f>
        <v/>
      </c>
      <c r="H74" s="51" t="str">
        <f>IF(PAI!M88="","",PAI!M88)</f>
        <v/>
      </c>
      <c r="I74" s="51" t="str">
        <f>IF(PAI!N88="","",PAI!N88)</f>
        <v/>
      </c>
      <c r="J74" s="51" t="str">
        <f>IF(PAI!O88="","",PAI!O88)</f>
        <v/>
      </c>
      <c r="K74" s="51" t="str">
        <f>IF(PAI!P88="","",PAI!P88)</f>
        <v/>
      </c>
      <c r="L74" s="51" t="str">
        <f>IF(PAI!Q88="","",PAI!Q88)</f>
        <v/>
      </c>
      <c r="M74" s="51" t="str">
        <f>IF(PAI!R88="","",PAI!R88)</f>
        <v/>
      </c>
      <c r="N74" s="51" t="str">
        <f>IF(PAI!S88="","",PAI!S88)</f>
        <v/>
      </c>
      <c r="O74" s="51" t="str">
        <f>IF(PAI!T88="","",PAI!T88)</f>
        <v/>
      </c>
      <c r="P74" s="4" t="s">
        <v>88</v>
      </c>
      <c r="Q74" s="10">
        <v>1</v>
      </c>
      <c r="R74" s="4" t="s">
        <v>94</v>
      </c>
      <c r="S74" s="78" t="str">
        <f t="shared" si="3"/>
        <v>Culminada DENTRO DE LOS PLAZOS</v>
      </c>
      <c r="T74" s="3"/>
    </row>
    <row r="75" spans="1:20" x14ac:dyDescent="0.25">
      <c r="A75" s="316" t="str">
        <f>PAI!A89</f>
        <v>Cuenta Anual y Semestral – SIA Contralorías</v>
      </c>
      <c r="B75" s="316"/>
      <c r="C75" s="72" t="str">
        <f>PAI!G89</f>
        <v>AV</v>
      </c>
      <c r="D75" s="51" t="str">
        <f>IF(PAI!I89="","",PAI!I89)</f>
        <v/>
      </c>
      <c r="E75" s="51" t="str">
        <f>IF(PAI!J89="","",PAI!J89)</f>
        <v>P</v>
      </c>
      <c r="F75" s="51" t="str">
        <f>IF(PAI!K89="","",PAI!K89)</f>
        <v/>
      </c>
      <c r="G75" s="51" t="str">
        <f>IF(PAI!L89="","",PAI!L89)</f>
        <v/>
      </c>
      <c r="H75" s="51" t="str">
        <f>IF(PAI!M89="","",PAI!M89)</f>
        <v/>
      </c>
      <c r="I75" s="51" t="str">
        <f>IF(PAI!N89="","",PAI!N89)</f>
        <v/>
      </c>
      <c r="J75" s="51" t="str">
        <f>IF(PAI!O89="","",PAI!O89)</f>
        <v>P</v>
      </c>
      <c r="K75" s="51" t="str">
        <f>IF(PAI!P89="","",PAI!P89)</f>
        <v/>
      </c>
      <c r="L75" s="51" t="str">
        <f>IF(PAI!Q89="","",PAI!Q89)</f>
        <v/>
      </c>
      <c r="M75" s="51" t="str">
        <f>IF(PAI!R89="","",PAI!R89)</f>
        <v/>
      </c>
      <c r="N75" s="51" t="str">
        <f>IF(PAI!S89="","",PAI!S89)</f>
        <v/>
      </c>
      <c r="O75" s="51" t="str">
        <f>IF(PAI!T89="","",PAI!T89)</f>
        <v/>
      </c>
      <c r="P75" s="4" t="s">
        <v>88</v>
      </c>
      <c r="Q75" s="10">
        <v>1</v>
      </c>
      <c r="R75" s="4" t="s">
        <v>94</v>
      </c>
      <c r="S75" s="78" t="str">
        <f t="shared" si="3"/>
        <v>Culminada DENTRO DE LOS PLAZOS</v>
      </c>
      <c r="T75" s="3"/>
    </row>
    <row r="76" spans="1:20" x14ac:dyDescent="0.25">
      <c r="A76" s="316" t="str">
        <f>PAI!A90</f>
        <v>Derechos de Autor Software</v>
      </c>
      <c r="B76" s="316"/>
      <c r="C76" s="72" t="str">
        <f>PAI!G90</f>
        <v>AV</v>
      </c>
      <c r="D76" s="51" t="str">
        <f>IF(PAI!I90="","",PAI!I90)</f>
        <v/>
      </c>
      <c r="E76" s="51" t="str">
        <f>IF(PAI!J90="","",PAI!J90)</f>
        <v/>
      </c>
      <c r="F76" s="51" t="str">
        <f>IF(PAI!K90="","",PAI!K90)</f>
        <v>P</v>
      </c>
      <c r="G76" s="51" t="str">
        <f>IF(PAI!L90="","",PAI!L90)</f>
        <v/>
      </c>
      <c r="H76" s="51" t="str">
        <f>IF(PAI!M90="","",PAI!M90)</f>
        <v/>
      </c>
      <c r="I76" s="51" t="str">
        <f>IF(PAI!N90="","",PAI!N90)</f>
        <v/>
      </c>
      <c r="J76" s="51" t="str">
        <f>IF(PAI!O90="","",PAI!O90)</f>
        <v/>
      </c>
      <c r="K76" s="51" t="str">
        <f>IF(PAI!P90="","",PAI!P90)</f>
        <v/>
      </c>
      <c r="L76" s="51" t="str">
        <f>IF(PAI!Q90="","",PAI!Q90)</f>
        <v/>
      </c>
      <c r="M76" s="51" t="str">
        <f>IF(PAI!R90="","",PAI!R90)</f>
        <v/>
      </c>
      <c r="N76" s="51" t="str">
        <f>IF(PAI!S90="","",PAI!S90)</f>
        <v/>
      </c>
      <c r="O76" s="51" t="str">
        <f>IF(PAI!T90="","",PAI!T90)</f>
        <v/>
      </c>
      <c r="P76" s="4" t="s">
        <v>88</v>
      </c>
      <c r="Q76" s="10">
        <v>1</v>
      </c>
      <c r="R76" s="4" t="s">
        <v>94</v>
      </c>
      <c r="S76" s="78" t="str">
        <f t="shared" si="3"/>
        <v>Culminada DENTRO DE LOS PLAZOS</v>
      </c>
      <c r="T76" s="3"/>
    </row>
    <row r="77" spans="1:20" x14ac:dyDescent="0.25">
      <c r="A77" s="316" t="str">
        <f>PAI!A91</f>
        <v>Evaluación a la Gestión Contractual</v>
      </c>
      <c r="B77" s="316"/>
      <c r="C77" s="72" t="str">
        <f>PAI!G91</f>
        <v>AV</v>
      </c>
      <c r="D77" s="51" t="str">
        <f>IF(PAI!I91="","",PAI!I91)</f>
        <v>P</v>
      </c>
      <c r="E77" s="51" t="str">
        <f>IF(PAI!J91="","",PAI!J91)</f>
        <v>P</v>
      </c>
      <c r="F77" s="51" t="str">
        <f>IF(PAI!K91="","",PAI!K91)</f>
        <v/>
      </c>
      <c r="G77" s="51" t="str">
        <f>IF(PAI!L91="","",PAI!L91)</f>
        <v>P</v>
      </c>
      <c r="H77" s="51" t="str">
        <f>IF(PAI!M91="","",PAI!M91)</f>
        <v/>
      </c>
      <c r="I77" s="51" t="str">
        <f>IF(PAI!N91="","",PAI!N91)</f>
        <v/>
      </c>
      <c r="J77" s="51" t="str">
        <f>IF(PAI!O91="","",PAI!O91)</f>
        <v>P</v>
      </c>
      <c r="K77" s="51" t="str">
        <f>IF(PAI!P91="","",PAI!P91)</f>
        <v/>
      </c>
      <c r="L77" s="51" t="str">
        <f>IF(PAI!Q91="","",PAI!Q91)</f>
        <v/>
      </c>
      <c r="M77" s="51" t="str">
        <f>IF(PAI!R91="","",PAI!R91)</f>
        <v>P</v>
      </c>
      <c r="N77" s="51" t="str">
        <f>IF(PAI!S91="","",PAI!S91)</f>
        <v/>
      </c>
      <c r="O77" s="51" t="str">
        <f>IF(PAI!T91="","",PAI!T91)</f>
        <v/>
      </c>
      <c r="P77" s="4" t="s">
        <v>88</v>
      </c>
      <c r="Q77" s="10">
        <v>1</v>
      </c>
      <c r="R77" s="4" t="s">
        <v>95</v>
      </c>
      <c r="S77" s="78" t="str">
        <f t="shared" si="3"/>
        <v>Culminada FUERA DE LOS PLAZOS</v>
      </c>
      <c r="T77" s="3"/>
    </row>
    <row r="78" spans="1:20" x14ac:dyDescent="0.25">
      <c r="A78" s="316" t="str">
        <f>PAI!A92</f>
        <v xml:space="preserve">Estado de avance Plan Anticorrupción y de Atención al Ciudadano </v>
      </c>
      <c r="B78" s="316"/>
      <c r="C78" s="72" t="str">
        <f>PAI!G92</f>
        <v>KF</v>
      </c>
      <c r="D78" s="51" t="str">
        <f>IF(PAI!I92="","",PAI!I92)</f>
        <v>P</v>
      </c>
      <c r="E78" s="51" t="str">
        <f>IF(PAI!J92="","",PAI!J92)</f>
        <v>P</v>
      </c>
      <c r="F78" s="51" t="str">
        <f>IF(PAI!K92="","",PAI!K92)</f>
        <v/>
      </c>
      <c r="G78" s="51" t="str">
        <f>IF(PAI!L92="","",PAI!L92)</f>
        <v/>
      </c>
      <c r="H78" s="51" t="str">
        <f>IF(PAI!M92="","",PAI!M92)</f>
        <v>P</v>
      </c>
      <c r="I78" s="51" t="str">
        <f>IF(PAI!N92="","",PAI!N92)</f>
        <v/>
      </c>
      <c r="J78" s="51" t="str">
        <f>IF(PAI!O92="","",PAI!O92)</f>
        <v/>
      </c>
      <c r="K78" s="51" t="str">
        <f>IF(PAI!P92="","",PAI!P92)</f>
        <v/>
      </c>
      <c r="L78" s="51" t="str">
        <f>IF(PAI!Q92="","",PAI!Q92)</f>
        <v>P</v>
      </c>
      <c r="M78" s="51" t="str">
        <f>IF(PAI!R92="","",PAI!R92)</f>
        <v/>
      </c>
      <c r="N78" s="51" t="str">
        <f>IF(PAI!S92="","",PAI!S92)</f>
        <v/>
      </c>
      <c r="O78" s="51" t="str">
        <f>IF(PAI!T92="","",PAI!T92)</f>
        <v/>
      </c>
      <c r="P78" s="4" t="s">
        <v>88</v>
      </c>
      <c r="Q78" s="10">
        <v>1</v>
      </c>
      <c r="R78" s="4" t="s">
        <v>94</v>
      </c>
      <c r="S78" s="78" t="str">
        <f t="shared" si="3"/>
        <v>Culminada DENTRO DE LOS PLAZOS</v>
      </c>
      <c r="T78" s="3"/>
    </row>
    <row r="79" spans="1:20" x14ac:dyDescent="0.25">
      <c r="A79" s="316" t="str">
        <f>PAI!A93</f>
        <v xml:space="preserve">Administración del Riesgo de Gestión y Corrupción institucional y por proceso </v>
      </c>
      <c r="B79" s="316"/>
      <c r="C79" s="72" t="str">
        <f>PAI!G93</f>
        <v>AG</v>
      </c>
      <c r="D79" s="51" t="str">
        <f>IF(PAI!I93="","",PAI!I93)</f>
        <v>P</v>
      </c>
      <c r="E79" s="51" t="str">
        <f>IF(PAI!J93="","",PAI!J93)</f>
        <v/>
      </c>
      <c r="F79" s="51" t="str">
        <f>IF(PAI!K93="","",PAI!K93)</f>
        <v/>
      </c>
      <c r="G79" s="51" t="str">
        <f>IF(PAI!L93="","",PAI!L93)</f>
        <v/>
      </c>
      <c r="H79" s="51" t="str">
        <f>IF(PAI!M93="","",PAI!M93)</f>
        <v>P</v>
      </c>
      <c r="I79" s="51" t="str">
        <f>IF(PAI!N93="","",PAI!N93)</f>
        <v/>
      </c>
      <c r="J79" s="51" t="str">
        <f>IF(PAI!O93="","",PAI!O93)</f>
        <v/>
      </c>
      <c r="K79" s="51" t="str">
        <f>IF(PAI!P93="","",PAI!P93)</f>
        <v/>
      </c>
      <c r="L79" s="51" t="str">
        <f>IF(PAI!Q93="","",PAI!Q93)</f>
        <v>P</v>
      </c>
      <c r="M79" s="51" t="str">
        <f>IF(PAI!R93="","",PAI!R93)</f>
        <v/>
      </c>
      <c r="N79" s="51" t="str">
        <f>IF(PAI!S93="","",PAI!S93)</f>
        <v/>
      </c>
      <c r="O79" s="51" t="str">
        <f>IF(PAI!T93="","",PAI!T93)</f>
        <v/>
      </c>
      <c r="P79" s="4" t="s">
        <v>88</v>
      </c>
      <c r="Q79" s="10">
        <v>1</v>
      </c>
      <c r="R79" s="4" t="s">
        <v>94</v>
      </c>
      <c r="S79" s="78" t="str">
        <f t="shared" si="3"/>
        <v>Culminada DENTRO DE LOS PLAZOS</v>
      </c>
      <c r="T79" s="3"/>
    </row>
    <row r="80" spans="1:20" x14ac:dyDescent="0.25">
      <c r="A80" s="316" t="str">
        <f>PAI!A94</f>
        <v xml:space="preserve">Seguimiento a PQRS </v>
      </c>
      <c r="B80" s="316"/>
      <c r="C80" s="72" t="str">
        <f>PAI!G94</f>
        <v>AG</v>
      </c>
      <c r="D80" s="51" t="str">
        <f>IF(PAI!I94="","",PAI!I94)</f>
        <v/>
      </c>
      <c r="E80" s="51" t="str">
        <f>IF(PAI!J94="","",PAI!J94)</f>
        <v/>
      </c>
      <c r="F80" s="51" t="str">
        <f>IF(PAI!K94="","",PAI!K94)</f>
        <v/>
      </c>
      <c r="G80" s="51" t="str">
        <f>IF(PAI!L94="","",PAI!L94)</f>
        <v/>
      </c>
      <c r="H80" s="51" t="str">
        <f>IF(PAI!M94="","",PAI!M94)</f>
        <v/>
      </c>
      <c r="I80" s="51" t="str">
        <f>IF(PAI!N94="","",PAI!N94)</f>
        <v/>
      </c>
      <c r="J80" s="51" t="str">
        <f>IF(PAI!O94="","",PAI!O94)</f>
        <v>P</v>
      </c>
      <c r="K80" s="51" t="str">
        <f>IF(PAI!P94="","",PAI!P94)</f>
        <v/>
      </c>
      <c r="L80" s="51" t="str">
        <f>IF(PAI!Q94="","",PAI!Q94)</f>
        <v/>
      </c>
      <c r="M80" s="51" t="str">
        <f>IF(PAI!R94="","",PAI!R94)</f>
        <v/>
      </c>
      <c r="N80" s="51" t="str">
        <f>IF(PAI!S94="","",PAI!S94)</f>
        <v/>
      </c>
      <c r="O80" s="51" t="str">
        <f>IF(PAI!T94="","",PAI!T94)</f>
        <v>P</v>
      </c>
      <c r="P80" s="4" t="s">
        <v>88</v>
      </c>
      <c r="Q80" s="10">
        <v>1</v>
      </c>
      <c r="R80" s="4" t="s">
        <v>94</v>
      </c>
      <c r="S80" s="78" t="str">
        <f t="shared" si="3"/>
        <v>Culminada DENTRO DE LOS PLAZOS</v>
      </c>
      <c r="T80" s="3"/>
    </row>
    <row r="81" spans="1:20" x14ac:dyDescent="0.25">
      <c r="A81" s="316" t="str">
        <f>PAI!A95</f>
        <v>Indice de Transparencia y Acceso a la información ITA</v>
      </c>
      <c r="B81" s="316"/>
      <c r="C81" s="72" t="str">
        <f>PAI!G95</f>
        <v>KF</v>
      </c>
      <c r="D81" s="51" t="str">
        <f>IF(PAI!I95="","",PAI!I95)</f>
        <v/>
      </c>
      <c r="E81" s="51" t="str">
        <f>IF(PAI!J95="","",PAI!J95)</f>
        <v/>
      </c>
      <c r="F81" s="51" t="str">
        <f>IF(PAI!K95="","",PAI!K95)</f>
        <v/>
      </c>
      <c r="G81" s="51" t="str">
        <f>IF(PAI!L95="","",PAI!L95)</f>
        <v/>
      </c>
      <c r="H81" s="51" t="str">
        <f>IF(PAI!M95="","",PAI!M95)</f>
        <v/>
      </c>
      <c r="I81" s="51" t="str">
        <f>IF(PAI!N95="","",PAI!N95)</f>
        <v/>
      </c>
      <c r="J81" s="51" t="str">
        <f>IF(PAI!O95="","",PAI!O95)</f>
        <v/>
      </c>
      <c r="K81" s="51" t="str">
        <f>IF(PAI!P95="","",PAI!P95)</f>
        <v/>
      </c>
      <c r="L81" s="51" t="str">
        <f>IF(PAI!Q95="","",PAI!Q95)</f>
        <v>P</v>
      </c>
      <c r="M81" s="51" t="str">
        <f>IF(PAI!R95="","",PAI!R95)</f>
        <v>P</v>
      </c>
      <c r="N81" s="51" t="str">
        <f>IF(PAI!S95="","",PAI!S95)</f>
        <v>P</v>
      </c>
      <c r="O81" s="51" t="str">
        <f>IF(PAI!T95="","",PAI!T95)</f>
        <v/>
      </c>
      <c r="P81" s="4" t="s">
        <v>88</v>
      </c>
      <c r="Q81" s="10">
        <v>1</v>
      </c>
      <c r="R81" s="4" t="s">
        <v>94</v>
      </c>
      <c r="S81" s="78" t="str">
        <f t="shared" si="3"/>
        <v>Culminada DENTRO DE LOS PLAZOS</v>
      </c>
      <c r="T81" s="3"/>
    </row>
    <row r="82" spans="1:20" x14ac:dyDescent="0.25">
      <c r="A82" s="316" t="str">
        <f>PAI!A97</f>
        <v xml:space="preserve"> Activos Inmobiliarios SIGA</v>
      </c>
      <c r="B82" s="316"/>
      <c r="C82" s="72" t="str">
        <f>PAI!G97</f>
        <v>LC</v>
      </c>
      <c r="D82" s="51" t="str">
        <f>IF(PAI!I97="","",PAI!I97)</f>
        <v/>
      </c>
      <c r="E82" s="51" t="str">
        <f>IF(PAI!J97="","",PAI!J97)</f>
        <v/>
      </c>
      <c r="F82" s="51" t="str">
        <f>IF(PAI!K97="","",PAI!K97)</f>
        <v/>
      </c>
      <c r="G82" s="51" t="str">
        <f>IF(PAI!L97="","",PAI!L97)</f>
        <v/>
      </c>
      <c r="H82" s="51" t="str">
        <f>IF(PAI!M97="","",PAI!M97)</f>
        <v/>
      </c>
      <c r="I82" s="51" t="str">
        <f>IF(PAI!N97="","",PAI!N97)</f>
        <v/>
      </c>
      <c r="J82" s="51" t="str">
        <f>IF(PAI!O97="","",PAI!O97)</f>
        <v/>
      </c>
      <c r="K82" s="51" t="str">
        <f>IF(PAI!P97="","",PAI!P97)</f>
        <v/>
      </c>
      <c r="L82" s="51" t="str">
        <f>IF(PAI!Q97="","",PAI!Q97)</f>
        <v/>
      </c>
      <c r="M82" s="51" t="str">
        <f>IF(PAI!R97="","",PAI!R97)</f>
        <v/>
      </c>
      <c r="N82" s="51" t="str">
        <f>IF(PAI!S97="","",PAI!S97)</f>
        <v>P</v>
      </c>
      <c r="O82" s="51" t="str">
        <f>IF(PAI!T97="","",PAI!T97)</f>
        <v/>
      </c>
      <c r="P82" s="4" t="s">
        <v>88</v>
      </c>
      <c r="Q82" s="10">
        <v>1</v>
      </c>
      <c r="R82" s="4" t="s">
        <v>94</v>
      </c>
      <c r="S82" s="78" t="str">
        <f>CONCATENATE(P82," ",R82)</f>
        <v>Culminada DENTRO DE LOS PLAZOS</v>
      </c>
      <c r="T82" s="3"/>
    </row>
    <row r="83" spans="1:20" x14ac:dyDescent="0.25">
      <c r="A83" s="316" t="str">
        <f>PAI!A98</f>
        <v>Trabajo en Casa y Estado Joven</v>
      </c>
      <c r="B83" s="316"/>
      <c r="C83" s="72" t="str">
        <f>PAI!G98</f>
        <v>IM</v>
      </c>
      <c r="D83" s="51" t="str">
        <f>IF(PAI!I98="","",PAI!I98)</f>
        <v>P</v>
      </c>
      <c r="E83" s="51" t="str">
        <f>IF(PAI!J98="","",PAI!J98)</f>
        <v/>
      </c>
      <c r="F83" s="51" t="str">
        <f>IF(PAI!K98="","",PAI!K98)</f>
        <v/>
      </c>
      <c r="G83" s="51" t="str">
        <f>IF(PAI!L98="","",PAI!L98)</f>
        <v>P</v>
      </c>
      <c r="H83" s="51" t="str">
        <f>IF(PAI!M98="","",PAI!M98)</f>
        <v/>
      </c>
      <c r="I83" s="51" t="str">
        <f>IF(PAI!N98="","",PAI!N98)</f>
        <v/>
      </c>
      <c r="J83" s="51" t="str">
        <f>IF(PAI!O98="","",PAI!O98)</f>
        <v>P</v>
      </c>
      <c r="K83" s="51" t="str">
        <f>IF(PAI!P98="","",PAI!P98)</f>
        <v/>
      </c>
      <c r="L83" s="51" t="str">
        <f>IF(PAI!Q98="","",PAI!Q98)</f>
        <v/>
      </c>
      <c r="M83" s="51" t="str">
        <f>IF(PAI!R98="","",PAI!R98)</f>
        <v>P</v>
      </c>
      <c r="N83" s="51" t="str">
        <f>IF(PAI!S98="","",PAI!S98)</f>
        <v/>
      </c>
      <c r="O83" s="51" t="str">
        <f>IF(PAI!T98="","",PAI!T98)</f>
        <v/>
      </c>
      <c r="P83" s="4" t="s">
        <v>88</v>
      </c>
      <c r="Q83" s="10">
        <v>1</v>
      </c>
      <c r="R83" s="4" t="s">
        <v>94</v>
      </c>
      <c r="S83" s="78" t="str">
        <f>CONCATENATE(P83," ",R83)</f>
        <v>Culminada DENTRO DE LOS PLAZOS</v>
      </c>
      <c r="T83" s="3"/>
    </row>
    <row r="84" spans="1:20" x14ac:dyDescent="0.25">
      <c r="A84" s="320" t="str">
        <f>PAI!A99</f>
        <v>Solicitada o Requerida</v>
      </c>
      <c r="B84" s="320"/>
      <c r="C84" s="141"/>
      <c r="D84" s="141"/>
      <c r="E84" s="141"/>
      <c r="F84" s="141"/>
      <c r="G84" s="141"/>
      <c r="H84" s="141"/>
      <c r="I84" s="141"/>
      <c r="J84" s="141"/>
      <c r="K84" s="141"/>
      <c r="L84" s="141"/>
      <c r="M84" s="141"/>
      <c r="N84" s="141"/>
      <c r="O84" s="141"/>
      <c r="P84" s="76"/>
      <c r="Q84" s="76"/>
      <c r="R84" s="76"/>
      <c r="S84" s="76"/>
      <c r="T84" s="77"/>
    </row>
    <row r="85" spans="1:20" ht="15" customHeight="1" x14ac:dyDescent="0.25">
      <c r="A85" s="316">
        <f>PAI!A100</f>
        <v>0</v>
      </c>
      <c r="B85" s="316"/>
      <c r="C85" s="72">
        <f>PAI!G100</f>
        <v>0</v>
      </c>
      <c r="D85" s="51" t="str">
        <f>IF(PAI!I100="","",PAI!I100)</f>
        <v/>
      </c>
      <c r="E85" s="51" t="str">
        <f>IF(PAI!J100="","",PAI!J100)</f>
        <v/>
      </c>
      <c r="F85" s="51" t="str">
        <f>IF(PAI!K100="","",PAI!K100)</f>
        <v/>
      </c>
      <c r="G85" s="51" t="str">
        <f>IF(PAI!L100="","",PAI!L100)</f>
        <v/>
      </c>
      <c r="H85" s="51" t="str">
        <f>IF(PAI!M100="","",PAI!M100)</f>
        <v/>
      </c>
      <c r="I85" s="51" t="str">
        <f>IF(PAI!N100="","",PAI!N100)</f>
        <v/>
      </c>
      <c r="J85" s="51" t="str">
        <f>IF(PAI!O100="","",PAI!O100)</f>
        <v/>
      </c>
      <c r="K85" s="51" t="str">
        <f>IF(PAI!P100="","",PAI!P100)</f>
        <v/>
      </c>
      <c r="L85" s="51" t="str">
        <f>IF(PAI!Q100="","",PAI!Q100)</f>
        <v/>
      </c>
      <c r="M85" s="51" t="str">
        <f>IF(PAI!R100="","",PAI!R100)</f>
        <v/>
      </c>
      <c r="N85" s="51" t="str">
        <f>IF(PAI!S100="","",PAI!S100)</f>
        <v/>
      </c>
      <c r="O85" s="51" t="str">
        <f>IF(PAI!T100="","",PAI!T100)</f>
        <v/>
      </c>
      <c r="P85" s="4"/>
      <c r="Q85" s="23"/>
      <c r="R85" s="4"/>
      <c r="S85" s="78" t="str">
        <f>CONCATENATE(P85," ",R85)</f>
        <v xml:space="preserve"> </v>
      </c>
      <c r="T85" s="3"/>
    </row>
    <row r="86" spans="1:20" ht="18" customHeight="1" x14ac:dyDescent="0.25">
      <c r="A86" s="38" t="str">
        <f>PAI!A101</f>
        <v>Atención a entes de control</v>
      </c>
      <c r="B86" s="38"/>
      <c r="C86" s="140"/>
      <c r="D86" s="140"/>
      <c r="E86" s="140"/>
      <c r="F86" s="140"/>
      <c r="G86" s="140"/>
      <c r="H86" s="140"/>
      <c r="I86" s="140"/>
      <c r="J86" s="140"/>
      <c r="K86" s="140"/>
      <c r="L86" s="140"/>
      <c r="M86" s="140"/>
      <c r="N86" s="140"/>
      <c r="O86" s="140"/>
      <c r="P86" s="6"/>
      <c r="Q86" s="6"/>
      <c r="R86" s="6"/>
      <c r="S86" s="6"/>
      <c r="T86" s="2"/>
    </row>
    <row r="87" spans="1:20" ht="18" customHeight="1" x14ac:dyDescent="0.25">
      <c r="A87" s="316" t="str">
        <f>PAI!A102</f>
        <v>Auditoria Contraloria General del Departamento del Magdalena</v>
      </c>
      <c r="B87" s="316"/>
      <c r="C87" s="72" t="str">
        <f>PAI!G102</f>
        <v>Equipo OCI</v>
      </c>
      <c r="D87" s="51" t="str">
        <f>IF(PAI!I102="","",PAI!I102)</f>
        <v/>
      </c>
      <c r="E87" s="51" t="str">
        <f>IF(PAI!J102="","",PAI!J102)</f>
        <v>P</v>
      </c>
      <c r="F87" s="51" t="str">
        <f>IF(PAI!K102="","",PAI!K102)</f>
        <v>P</v>
      </c>
      <c r="G87" s="51" t="str">
        <f>IF(PAI!L102="","",PAI!L102)</f>
        <v>P</v>
      </c>
      <c r="H87" s="51" t="str">
        <f>IF(PAI!M102="","",PAI!M102)</f>
        <v/>
      </c>
      <c r="I87" s="51" t="str">
        <f>IF(PAI!N102="","",PAI!N102)</f>
        <v/>
      </c>
      <c r="J87" s="51" t="str">
        <f>IF(PAI!O102="","",PAI!O102)</f>
        <v/>
      </c>
      <c r="K87" s="51" t="str">
        <f>IF(PAI!P102="","",PAI!P102)</f>
        <v/>
      </c>
      <c r="L87" s="51" t="str">
        <f>IF(PAI!Q102="","",PAI!Q102)</f>
        <v/>
      </c>
      <c r="M87" s="51" t="str">
        <f>IF(PAI!R102="","",PAI!R102)</f>
        <v/>
      </c>
      <c r="N87" s="51" t="str">
        <f>IF(PAI!S102="","",PAI!S102)</f>
        <v/>
      </c>
      <c r="O87" s="51" t="str">
        <f>IF(PAI!T102="","",PAI!T102)</f>
        <v/>
      </c>
      <c r="P87" s="4" t="s">
        <v>88</v>
      </c>
      <c r="Q87" s="23">
        <v>1</v>
      </c>
      <c r="R87" s="4" t="s">
        <v>94</v>
      </c>
      <c r="S87" s="78" t="str">
        <f>CONCATENATE(P87," ",R87)</f>
        <v>Culminada DENTRO DE LOS PLAZOS</v>
      </c>
      <c r="T87" s="3"/>
    </row>
    <row r="88" spans="1:20" ht="18" customHeight="1" x14ac:dyDescent="0.25">
      <c r="A88" s="320" t="str">
        <f>PAI!A104</f>
        <v>Solicitada o Requerida</v>
      </c>
      <c r="B88" s="320"/>
      <c r="C88" s="141"/>
      <c r="D88" s="141"/>
      <c r="E88" s="141"/>
      <c r="F88" s="141"/>
      <c r="G88" s="141"/>
      <c r="H88" s="141"/>
      <c r="I88" s="141"/>
      <c r="J88" s="141"/>
      <c r="K88" s="141"/>
      <c r="L88" s="141"/>
      <c r="M88" s="141"/>
      <c r="N88" s="141"/>
      <c r="O88" s="141"/>
      <c r="P88" s="76"/>
      <c r="Q88" s="76"/>
      <c r="R88" s="76"/>
      <c r="S88" s="76"/>
      <c r="T88" s="77"/>
    </row>
    <row r="89" spans="1:20" ht="18" customHeight="1" x14ac:dyDescent="0.25">
      <c r="A89" s="316">
        <f>PAI!A105</f>
        <v>0</v>
      </c>
      <c r="B89" s="316"/>
      <c r="C89" s="72">
        <f>PAI!G105</f>
        <v>0</v>
      </c>
      <c r="D89" s="51" t="str">
        <f>IF(PAI!I105="","",PAI!I105)</f>
        <v/>
      </c>
      <c r="E89" s="51" t="str">
        <f>IF(PAI!J105="","",PAI!J105)</f>
        <v/>
      </c>
      <c r="F89" s="51" t="str">
        <f>IF(PAI!K105="","",PAI!K105)</f>
        <v/>
      </c>
      <c r="G89" s="51" t="str">
        <f>IF(PAI!L105="","",PAI!L105)</f>
        <v/>
      </c>
      <c r="H89" s="51" t="str">
        <f>IF(PAI!M105="","",PAI!M105)</f>
        <v/>
      </c>
      <c r="I89" s="51" t="str">
        <f>IF(PAI!N105="","",PAI!N105)</f>
        <v/>
      </c>
      <c r="J89" s="51" t="str">
        <f>IF(PAI!O105="","",PAI!O105)</f>
        <v/>
      </c>
      <c r="K89" s="51" t="str">
        <f>IF(PAI!P105="","",PAI!P105)</f>
        <v/>
      </c>
      <c r="L89" s="51" t="str">
        <f>IF(PAI!Q105="","",PAI!Q105)</f>
        <v/>
      </c>
      <c r="M89" s="51" t="str">
        <f>IF(PAI!R105="","",PAI!R105)</f>
        <v/>
      </c>
      <c r="N89" s="51" t="str">
        <f>IF(PAI!S105="","",PAI!S105)</f>
        <v/>
      </c>
      <c r="O89" s="51" t="str">
        <f>IF(PAI!T105="","",PAI!T105)</f>
        <v/>
      </c>
      <c r="P89" s="4"/>
      <c r="Q89" s="23"/>
      <c r="R89" s="4"/>
      <c r="S89" s="78" t="str">
        <f>CONCATENATE(P89," ",R89)</f>
        <v xml:space="preserve"> </v>
      </c>
      <c r="T89" s="3"/>
    </row>
    <row r="90" spans="1:20" ht="18" customHeight="1" x14ac:dyDescent="0.25">
      <c r="A90" s="38" t="str">
        <f>PAI!A106</f>
        <v>Participación en Comités</v>
      </c>
      <c r="B90" s="38"/>
      <c r="C90" s="140"/>
      <c r="D90" s="140"/>
      <c r="E90" s="140"/>
      <c r="F90" s="140"/>
      <c r="G90" s="140"/>
      <c r="H90" s="140"/>
      <c r="I90" s="140"/>
      <c r="J90" s="140"/>
      <c r="K90" s="140"/>
      <c r="L90" s="140"/>
      <c r="M90" s="140"/>
      <c r="N90" s="140"/>
      <c r="O90" s="140"/>
      <c r="P90" s="6"/>
      <c r="Q90" s="6"/>
      <c r="R90" s="6"/>
      <c r="S90" s="6"/>
      <c r="T90" s="2"/>
    </row>
    <row r="91" spans="1:20" ht="18" customHeight="1" x14ac:dyDescent="0.25">
      <c r="A91" s="316" t="str">
        <f>PAI!A107</f>
        <v>De Coordinación del SCI</v>
      </c>
      <c r="B91" s="316"/>
      <c r="C91" s="72" t="str">
        <f>PAI!G107</f>
        <v>Equipo OCI</v>
      </c>
      <c r="D91" s="51" t="str">
        <f>IF(PAI!I107="","",PAI!I107)</f>
        <v/>
      </c>
      <c r="E91" s="51" t="str">
        <f>IF(PAI!J107="","",PAI!J107)</f>
        <v/>
      </c>
      <c r="F91" s="51" t="str">
        <f>IF(PAI!K107="","",PAI!K107)</f>
        <v>P</v>
      </c>
      <c r="G91" s="51" t="str">
        <f>IF(PAI!L107="","",PAI!L107)</f>
        <v/>
      </c>
      <c r="H91" s="51" t="str">
        <f>IF(PAI!M107="","",PAI!M107)</f>
        <v/>
      </c>
      <c r="I91" s="51" t="str">
        <f>IF(PAI!N107="","",PAI!N107)</f>
        <v/>
      </c>
      <c r="J91" s="51" t="str">
        <f>IF(PAI!O107="","",PAI!O107)</f>
        <v/>
      </c>
      <c r="K91" s="51" t="str">
        <f>IF(PAI!P107="","",PAI!P107)</f>
        <v/>
      </c>
      <c r="L91" s="51" t="str">
        <f>IF(PAI!Q107="","",PAI!Q107)</f>
        <v/>
      </c>
      <c r="M91" s="51" t="str">
        <f>IF(PAI!R107="","",PAI!R107)</f>
        <v/>
      </c>
      <c r="N91" s="51" t="str">
        <f>IF(PAI!S107="","",PAI!S107)</f>
        <v/>
      </c>
      <c r="O91" s="51" t="str">
        <f>IF(PAI!T107="","",PAI!T107)</f>
        <v/>
      </c>
      <c r="P91" s="4" t="s">
        <v>88</v>
      </c>
      <c r="Q91" s="23">
        <v>1</v>
      </c>
      <c r="R91" s="4" t="s">
        <v>94</v>
      </c>
      <c r="S91" s="78" t="str">
        <f>CONCATENATE(P91," ",R91)</f>
        <v>Culminada DENTRO DE LOS PLAZOS</v>
      </c>
      <c r="T91" s="3"/>
    </row>
    <row r="92" spans="1:20" ht="18" customHeight="1" x14ac:dyDescent="0.25">
      <c r="A92" s="316" t="str">
        <f>PAI!A108</f>
        <v>De Conciliación</v>
      </c>
      <c r="B92" s="316"/>
      <c r="C92" s="72" t="str">
        <f>PAI!G108</f>
        <v>MD</v>
      </c>
      <c r="D92" s="51" t="str">
        <f>IF(PAI!I108="","",PAI!I108)</f>
        <v>P</v>
      </c>
      <c r="E92" s="51" t="str">
        <f>IF(PAI!J108="","",PAI!J108)</f>
        <v>P</v>
      </c>
      <c r="F92" s="51" t="str">
        <f>IF(PAI!K108="","",PAI!K108)</f>
        <v>P</v>
      </c>
      <c r="G92" s="51" t="str">
        <f>IF(PAI!L108="","",PAI!L108)</f>
        <v>P</v>
      </c>
      <c r="H92" s="51" t="str">
        <f>IF(PAI!M108="","",PAI!M108)</f>
        <v>P</v>
      </c>
      <c r="I92" s="51" t="str">
        <f>IF(PAI!N108="","",PAI!N108)</f>
        <v>P</v>
      </c>
      <c r="J92" s="51" t="str">
        <f>IF(PAI!O108="","",PAI!O108)</f>
        <v>P</v>
      </c>
      <c r="K92" s="51" t="str">
        <f>IF(PAI!P108="","",PAI!P108)</f>
        <v>P</v>
      </c>
      <c r="L92" s="51" t="str">
        <f>IF(PAI!Q108="","",PAI!Q108)</f>
        <v>P</v>
      </c>
      <c r="M92" s="51" t="str">
        <f>IF(PAI!R108="","",PAI!R108)</f>
        <v>P</v>
      </c>
      <c r="N92" s="51" t="str">
        <f>IF(PAI!S108="","",PAI!S108)</f>
        <v>P</v>
      </c>
      <c r="O92" s="51" t="str">
        <f>IF(PAI!T108="","",PAI!T108)</f>
        <v>P</v>
      </c>
      <c r="P92" s="4" t="s">
        <v>88</v>
      </c>
      <c r="Q92" s="23">
        <v>1</v>
      </c>
      <c r="R92" s="4" t="s">
        <v>94</v>
      </c>
      <c r="S92" s="78" t="str">
        <f>CONCATENATE(P92," ",R92)</f>
        <v>Culminada DENTRO DE LOS PLAZOS</v>
      </c>
      <c r="T92" s="3"/>
    </row>
    <row r="93" spans="1:20" ht="15" customHeight="1" x14ac:dyDescent="0.25">
      <c r="A93" s="316" t="str">
        <f>PAI!A109</f>
        <v>De Admisiones</v>
      </c>
      <c r="B93" s="316"/>
      <c r="C93" s="72" t="str">
        <f>PAI!G109</f>
        <v>Equipo OCI</v>
      </c>
      <c r="D93" s="51" t="str">
        <f>IF(PAI!I109="","",PAI!I109)</f>
        <v/>
      </c>
      <c r="E93" s="51" t="str">
        <f>IF(PAI!J109="","",PAI!J109)</f>
        <v/>
      </c>
      <c r="F93" s="51" t="str">
        <f>IF(PAI!K109="","",PAI!K109)</f>
        <v/>
      </c>
      <c r="G93" s="51" t="str">
        <f>IF(PAI!L109="","",PAI!L109)</f>
        <v/>
      </c>
      <c r="H93" s="51" t="str">
        <f>IF(PAI!M109="","",PAI!M109)</f>
        <v/>
      </c>
      <c r="I93" s="51" t="str">
        <f>IF(PAI!N109="","",PAI!N109)</f>
        <v/>
      </c>
      <c r="J93" s="51" t="str">
        <f>IF(PAI!O109="","",PAI!O109)</f>
        <v/>
      </c>
      <c r="K93" s="51" t="str">
        <f>IF(PAI!P109="","",PAI!P109)</f>
        <v/>
      </c>
      <c r="L93" s="51" t="str">
        <f>IF(PAI!Q109="","",PAI!Q109)</f>
        <v/>
      </c>
      <c r="M93" s="51" t="str">
        <f>IF(PAI!R109="","",PAI!R109)</f>
        <v/>
      </c>
      <c r="N93" s="51" t="str">
        <f>IF(PAI!S109="","",PAI!S109)</f>
        <v/>
      </c>
      <c r="O93" s="51" t="str">
        <f>IF(PAI!T109="","",PAI!T109)</f>
        <v/>
      </c>
      <c r="P93" s="4" t="s">
        <v>87</v>
      </c>
      <c r="Q93" s="23"/>
      <c r="R93" s="4"/>
      <c r="S93" s="78" t="str">
        <f>CONCATENATE(P93," ",R93)</f>
        <v xml:space="preserve">NA </v>
      </c>
      <c r="T93" s="3"/>
    </row>
    <row r="94" spans="1:20" ht="15" customHeight="1" x14ac:dyDescent="0.25">
      <c r="A94" s="316" t="str">
        <f>PAI!A110</f>
        <v>De Calidad del Proceso</v>
      </c>
      <c r="B94" s="316"/>
      <c r="C94" s="72" t="str">
        <f>PAI!G110</f>
        <v>Equipo OCI</v>
      </c>
      <c r="D94" s="51" t="str">
        <f>IF(PAI!I110="","",PAI!I110)</f>
        <v/>
      </c>
      <c r="E94" s="51" t="str">
        <f>IF(PAI!J110="","",PAI!J110)</f>
        <v/>
      </c>
      <c r="F94" s="51" t="str">
        <f>IF(PAI!K110="","",PAI!K110)</f>
        <v/>
      </c>
      <c r="G94" s="51" t="str">
        <f>IF(PAI!L110="","",PAI!L110)</f>
        <v>P</v>
      </c>
      <c r="H94" s="51" t="str">
        <f>IF(PAI!M110="","",PAI!M110)</f>
        <v/>
      </c>
      <c r="I94" s="51" t="str">
        <f>IF(PAI!N110="","",PAI!N110)</f>
        <v/>
      </c>
      <c r="J94" s="51" t="str">
        <f>IF(PAI!O110="","",PAI!O110)</f>
        <v>P</v>
      </c>
      <c r="K94" s="51" t="str">
        <f>IF(PAI!P110="","",PAI!P110)</f>
        <v/>
      </c>
      <c r="L94" s="51" t="str">
        <f>IF(PAI!Q110="","",PAI!Q110)</f>
        <v/>
      </c>
      <c r="M94" s="51" t="str">
        <f>IF(PAI!R110="","",PAI!R110)</f>
        <v>P</v>
      </c>
      <c r="N94" s="51" t="str">
        <f>IF(PAI!S110="","",PAI!S110)</f>
        <v/>
      </c>
      <c r="O94" s="51" t="str">
        <f>IF(PAI!T110="","",PAI!T110)</f>
        <v>P</v>
      </c>
      <c r="P94" s="4" t="s">
        <v>88</v>
      </c>
      <c r="Q94" s="23">
        <v>1</v>
      </c>
      <c r="R94" s="4" t="s">
        <v>94</v>
      </c>
      <c r="S94" s="78" t="str">
        <f>CONCATENATE(P94," ",R94)</f>
        <v>Culminada DENTRO DE LOS PLAZOS</v>
      </c>
      <c r="T94" s="3"/>
    </row>
    <row r="95" spans="1:20" ht="15" customHeight="1" x14ac:dyDescent="0.25">
      <c r="A95" s="320" t="str">
        <f>PAI!A111</f>
        <v>Solicitada o Requerida</v>
      </c>
      <c r="B95" s="320"/>
      <c r="C95" s="141"/>
      <c r="D95" s="141"/>
      <c r="E95" s="141"/>
      <c r="F95" s="141"/>
      <c r="G95" s="141"/>
      <c r="H95" s="141"/>
      <c r="I95" s="141"/>
      <c r="J95" s="141"/>
      <c r="K95" s="141"/>
      <c r="L95" s="141"/>
      <c r="M95" s="141"/>
      <c r="N95" s="141"/>
      <c r="O95" s="141"/>
      <c r="P95" s="76"/>
      <c r="Q95" s="76"/>
      <c r="R95" s="76"/>
      <c r="S95" s="76"/>
      <c r="T95" s="77"/>
    </row>
    <row r="96" spans="1:20" ht="15" customHeight="1" x14ac:dyDescent="0.25">
      <c r="A96" s="316">
        <f>PAI!A112</f>
        <v>0</v>
      </c>
      <c r="B96" s="316"/>
      <c r="C96" s="72">
        <f>PAI!G112</f>
        <v>0</v>
      </c>
      <c r="D96" s="51" t="str">
        <f>IF(PAI!I112="","",PAI!I112)</f>
        <v/>
      </c>
      <c r="E96" s="51" t="str">
        <f>IF(PAI!J112="","",PAI!J112)</f>
        <v/>
      </c>
      <c r="F96" s="51" t="str">
        <f>IF(PAI!K112="","",PAI!K112)</f>
        <v/>
      </c>
      <c r="G96" s="51" t="str">
        <f>IF(PAI!L112="","",PAI!L112)</f>
        <v/>
      </c>
      <c r="H96" s="51" t="str">
        <f>IF(PAI!M112="","",PAI!M112)</f>
        <v/>
      </c>
      <c r="I96" s="51" t="str">
        <f>IF(PAI!N112="","",PAI!N112)</f>
        <v/>
      </c>
      <c r="J96" s="51" t="str">
        <f>IF(PAI!O112="","",PAI!O112)</f>
        <v/>
      </c>
      <c r="K96" s="51" t="str">
        <f>IF(PAI!P112="","",PAI!P112)</f>
        <v/>
      </c>
      <c r="L96" s="51" t="str">
        <f>IF(PAI!Q112="","",PAI!Q112)</f>
        <v/>
      </c>
      <c r="M96" s="51" t="str">
        <f>IF(PAI!R112="","",PAI!R112)</f>
        <v/>
      </c>
      <c r="N96" s="51" t="str">
        <f>IF(PAI!S112="","",PAI!S112)</f>
        <v/>
      </c>
      <c r="O96" s="51" t="str">
        <f>IF(PAI!T112="","",PAI!T112)</f>
        <v/>
      </c>
      <c r="P96" s="4"/>
      <c r="Q96" s="23"/>
      <c r="R96" s="4"/>
      <c r="S96" s="78" t="str">
        <f>CONCATENATE(P96," ",R96)</f>
        <v xml:space="preserve"> </v>
      </c>
      <c r="T96" s="3"/>
    </row>
    <row r="97" spans="1:20" ht="24.75" customHeight="1" x14ac:dyDescent="0.25">
      <c r="A97" s="297"/>
      <c r="B97" s="297"/>
      <c r="C97" s="297"/>
      <c r="D97" s="297"/>
      <c r="E97" s="297"/>
      <c r="F97" s="297"/>
      <c r="G97" s="297"/>
      <c r="H97" s="297"/>
      <c r="I97" s="297"/>
      <c r="J97" s="297"/>
      <c r="K97" s="298"/>
      <c r="L97" s="304" t="s">
        <v>93</v>
      </c>
      <c r="M97" s="305"/>
      <c r="N97" s="305"/>
      <c r="O97" s="306"/>
      <c r="P97" s="21">
        <f>SUM(P99:Q101)</f>
        <v>58</v>
      </c>
      <c r="Q97" s="22">
        <f>SUM(Q5:Q96)/P97</f>
        <v>0.9517241379310345</v>
      </c>
      <c r="R97" s="22">
        <f>SUM(P99,P100)/P97</f>
        <v>0.63793103448275867</v>
      </c>
      <c r="S97" s="11"/>
      <c r="T97" s="14"/>
    </row>
    <row r="98" spans="1:20" ht="24.75" customHeight="1" x14ac:dyDescent="0.25">
      <c r="A98" s="299"/>
      <c r="B98" s="299"/>
      <c r="C98" s="299"/>
      <c r="D98" s="299"/>
      <c r="E98" s="299"/>
      <c r="F98" s="299"/>
      <c r="G98" s="299"/>
      <c r="H98" s="299"/>
      <c r="I98" s="299"/>
      <c r="J98" s="299"/>
      <c r="K98" s="300"/>
      <c r="L98" s="310" t="str">
        <f>Datos!A1</f>
        <v>Estado</v>
      </c>
      <c r="M98" s="311"/>
      <c r="N98" s="311"/>
      <c r="O98" s="312"/>
      <c r="P98" s="19" t="s">
        <v>99</v>
      </c>
      <c r="Q98" s="19" t="s">
        <v>100</v>
      </c>
      <c r="R98" s="12"/>
      <c r="S98" s="9"/>
      <c r="T98" s="15"/>
    </row>
    <row r="99" spans="1:20" ht="24.75" customHeight="1" x14ac:dyDescent="0.25">
      <c r="A99" s="299"/>
      <c r="B99" s="299"/>
      <c r="C99" s="299"/>
      <c r="D99" s="299"/>
      <c r="E99" s="299"/>
      <c r="F99" s="299"/>
      <c r="G99" s="299"/>
      <c r="H99" s="299"/>
      <c r="I99" s="299"/>
      <c r="J99" s="299"/>
      <c r="K99" s="300"/>
      <c r="L99" s="313" t="str">
        <f>Datos!A2</f>
        <v>Culminada</v>
      </c>
      <c r="M99" s="314"/>
      <c r="N99" s="314"/>
      <c r="O99" s="315"/>
      <c r="P99" s="4">
        <f>COUNTIF(S$5:S$96,"Culminada DENTRO DE LOS PLAZOS")</f>
        <v>37</v>
      </c>
      <c r="Q99" s="4">
        <f>COUNTIF(S$5:S$96,"Culminada FUERA DE LOS PLAZOS")</f>
        <v>17</v>
      </c>
      <c r="R99" s="12"/>
      <c r="S99" s="8"/>
      <c r="T99" s="15"/>
    </row>
    <row r="100" spans="1:20" ht="24.75" customHeight="1" x14ac:dyDescent="0.25">
      <c r="A100" s="299"/>
      <c r="B100" s="299"/>
      <c r="C100" s="299"/>
      <c r="D100" s="299"/>
      <c r="E100" s="299"/>
      <c r="F100" s="299"/>
      <c r="G100" s="299"/>
      <c r="H100" s="299"/>
      <c r="I100" s="299"/>
      <c r="J100" s="299"/>
      <c r="K100" s="300"/>
      <c r="L100" s="313" t="str">
        <f>Datos!A3</f>
        <v>En ejecución</v>
      </c>
      <c r="M100" s="314"/>
      <c r="N100" s="314"/>
      <c r="O100" s="315"/>
      <c r="P100" s="4">
        <f>COUNTIF(S$5:S$96,"En ejecución DENTRO DE LOS PLAZOS")</f>
        <v>0</v>
      </c>
      <c r="Q100" s="4">
        <f>COUNTIF(S$5:S$96,"En ejecución FUERA DE LOS PLAZOS")</f>
        <v>2</v>
      </c>
      <c r="R100" s="12"/>
      <c r="S100" s="8"/>
      <c r="T100" s="15"/>
    </row>
    <row r="101" spans="1:20" ht="24.75" customHeight="1" x14ac:dyDescent="0.25">
      <c r="A101" s="299"/>
      <c r="B101" s="299"/>
      <c r="C101" s="299"/>
      <c r="D101" s="299"/>
      <c r="E101" s="299"/>
      <c r="F101" s="299"/>
      <c r="G101" s="299"/>
      <c r="H101" s="299"/>
      <c r="I101" s="299"/>
      <c r="J101" s="299"/>
      <c r="K101" s="300"/>
      <c r="L101" s="313" t="str">
        <f>Datos!A4</f>
        <v>Sin Iniciar</v>
      </c>
      <c r="M101" s="314"/>
      <c r="N101" s="314"/>
      <c r="O101" s="315"/>
      <c r="P101" s="4">
        <f>COUNTIF(S$5:S$96,"Sin Iniciar DENTRO DE LOS PLAZOS")</f>
        <v>0</v>
      </c>
      <c r="Q101" s="4">
        <f>COUNTIF(S$5:S$96,"Sin Iniciar FUERA DE LOS PLAZOS")</f>
        <v>2</v>
      </c>
      <c r="R101" s="12"/>
      <c r="S101" s="8"/>
      <c r="T101" s="15"/>
    </row>
    <row r="102" spans="1:20" ht="24.75" customHeight="1" x14ac:dyDescent="0.25">
      <c r="A102" s="299"/>
      <c r="B102" s="299"/>
      <c r="C102" s="299"/>
      <c r="D102" s="299"/>
      <c r="E102" s="299"/>
      <c r="F102" s="299"/>
      <c r="G102" s="299"/>
      <c r="H102" s="299"/>
      <c r="I102" s="299"/>
      <c r="J102" s="299"/>
      <c r="K102" s="300"/>
      <c r="L102" s="313" t="s">
        <v>101</v>
      </c>
      <c r="M102" s="314"/>
      <c r="N102" s="314"/>
      <c r="O102" s="315"/>
      <c r="P102" s="4">
        <f>COUNTIF(S$5:S$96,"NA ")</f>
        <v>9</v>
      </c>
      <c r="Q102" s="4" t="s">
        <v>87</v>
      </c>
      <c r="R102" s="12"/>
      <c r="S102" s="8"/>
      <c r="T102" s="15"/>
    </row>
    <row r="103" spans="1:20" ht="29.25" customHeight="1" x14ac:dyDescent="0.25">
      <c r="A103" s="299"/>
      <c r="B103" s="299"/>
      <c r="C103" s="299"/>
      <c r="D103" s="299"/>
      <c r="E103" s="299"/>
      <c r="F103" s="299"/>
      <c r="G103" s="299"/>
      <c r="H103" s="299"/>
      <c r="I103" s="299"/>
      <c r="J103" s="299"/>
      <c r="K103" s="300"/>
      <c r="L103" s="307" t="s">
        <v>91</v>
      </c>
      <c r="M103" s="308"/>
      <c r="N103" s="308"/>
      <c r="O103" s="309"/>
      <c r="P103" s="13">
        <f>SUM(P99:P102)</f>
        <v>46</v>
      </c>
      <c r="Q103" s="13">
        <f>SUM(Q99:Q102)</f>
        <v>21</v>
      </c>
      <c r="R103" s="16"/>
      <c r="S103" s="17"/>
      <c r="T103" s="18"/>
    </row>
  </sheetData>
  <mergeCells count="92">
    <mergeCell ref="A47:B47"/>
    <mergeCell ref="A82:B82"/>
    <mergeCell ref="A83:B83"/>
    <mergeCell ref="A85:B85"/>
    <mergeCell ref="A73:B73"/>
    <mergeCell ref="A74:B74"/>
    <mergeCell ref="A75:B75"/>
    <mergeCell ref="A76:B76"/>
    <mergeCell ref="A77:B77"/>
    <mergeCell ref="A79:B79"/>
    <mergeCell ref="A80:B80"/>
    <mergeCell ref="A62:B62"/>
    <mergeCell ref="A64:B64"/>
    <mergeCell ref="A65:B65"/>
    <mergeCell ref="A66:B66"/>
    <mergeCell ref="A63:B63"/>
    <mergeCell ref="A95:B95"/>
    <mergeCell ref="A96:B96"/>
    <mergeCell ref="A91:B91"/>
    <mergeCell ref="A92:B92"/>
    <mergeCell ref="A69:B69"/>
    <mergeCell ref="A70:B70"/>
    <mergeCell ref="A71:B71"/>
    <mergeCell ref="A72:B72"/>
    <mergeCell ref="A93:B93"/>
    <mergeCell ref="A87:B87"/>
    <mergeCell ref="A88:B88"/>
    <mergeCell ref="A89:B89"/>
    <mergeCell ref="A94:B94"/>
    <mergeCell ref="A78:B78"/>
    <mergeCell ref="A81:B81"/>
    <mergeCell ref="A84:B84"/>
    <mergeCell ref="A57:B57"/>
    <mergeCell ref="A58:B58"/>
    <mergeCell ref="A59:B59"/>
    <mergeCell ref="A60:B60"/>
    <mergeCell ref="A61:B61"/>
    <mergeCell ref="A52:B52"/>
    <mergeCell ref="A53:B53"/>
    <mergeCell ref="A54:B54"/>
    <mergeCell ref="A56:B56"/>
    <mergeCell ref="A48:B48"/>
    <mergeCell ref="A49:B49"/>
    <mergeCell ref="A51:B51"/>
    <mergeCell ref="A46:B46"/>
    <mergeCell ref="A44:B44"/>
    <mergeCell ref="A45:B45"/>
    <mergeCell ref="A34:B34"/>
    <mergeCell ref="A35:B35"/>
    <mergeCell ref="A36:B36"/>
    <mergeCell ref="A37:B37"/>
    <mergeCell ref="A39:B39"/>
    <mergeCell ref="A40:B40"/>
    <mergeCell ref="A41:B41"/>
    <mergeCell ref="A38:B38"/>
    <mergeCell ref="A30:B30"/>
    <mergeCell ref="A31:B31"/>
    <mergeCell ref="A32:B32"/>
    <mergeCell ref="A33:B33"/>
    <mergeCell ref="A11:B11"/>
    <mergeCell ref="A17:B17"/>
    <mergeCell ref="A13:B13"/>
    <mergeCell ref="A14:B14"/>
    <mergeCell ref="A12:B12"/>
    <mergeCell ref="A15:B15"/>
    <mergeCell ref="A19:B19"/>
    <mergeCell ref="A20:B20"/>
    <mergeCell ref="A21:B21"/>
    <mergeCell ref="A22:B22"/>
    <mergeCell ref="A18:B18"/>
    <mergeCell ref="A27:B27"/>
    <mergeCell ref="A28:B28"/>
    <mergeCell ref="A23:B23"/>
    <mergeCell ref="A24:B24"/>
    <mergeCell ref="A25:B25"/>
    <mergeCell ref="A26:B26"/>
    <mergeCell ref="A97:K103"/>
    <mergeCell ref="P1:Q1"/>
    <mergeCell ref="A2:B2"/>
    <mergeCell ref="L97:O97"/>
    <mergeCell ref="L103:O103"/>
    <mergeCell ref="L98:O98"/>
    <mergeCell ref="L99:O99"/>
    <mergeCell ref="L100:O100"/>
    <mergeCell ref="L101:O101"/>
    <mergeCell ref="L102:O102"/>
    <mergeCell ref="A5:B5"/>
    <mergeCell ref="A6:B6"/>
    <mergeCell ref="A7:B7"/>
    <mergeCell ref="A8:B8"/>
    <mergeCell ref="A9:B9"/>
    <mergeCell ref="A10:B10"/>
  </mergeCells>
  <conditionalFormatting sqref="D5:O12 D30:O37 D39:O41">
    <cfRule type="containsText" dxfId="151" priority="334" operator="containsText" text="I">
      <formula>NOT(ISERROR(SEARCH("I",D5)))</formula>
    </cfRule>
    <cfRule type="containsText" dxfId="150" priority="335" operator="containsText" text="A">
      <formula>NOT(ISERROR(SEARCH("A",D5)))</formula>
    </cfRule>
    <cfRule type="containsText" dxfId="149" priority="336" operator="containsText" text="P">
      <formula>NOT(ISERROR(SEARCH("P",D5)))</formula>
    </cfRule>
  </conditionalFormatting>
  <conditionalFormatting sqref="P5:P11 P30:P37 P39">
    <cfRule type="containsText" dxfId="148" priority="228" operator="containsText" text="Sin Iniciar">
      <formula>NOT(ISERROR(SEARCH("Sin Iniciar",P5)))</formula>
    </cfRule>
    <cfRule type="containsText" dxfId="147" priority="229" operator="containsText" text="Culminada">
      <formula>NOT(ISERROR(SEARCH("Culminada",P5)))</formula>
    </cfRule>
    <cfRule type="containsText" dxfId="146" priority="230" operator="containsText" text="En ejecución">
      <formula>NOT(ISERROR(SEARCH("En ejecución",P5)))</formula>
    </cfRule>
  </conditionalFormatting>
  <conditionalFormatting sqref="D14:O14">
    <cfRule type="containsText" dxfId="145" priority="180" operator="containsText" text="I">
      <formula>NOT(ISERROR(SEARCH("I",D14)))</formula>
    </cfRule>
    <cfRule type="containsText" dxfId="144" priority="181" operator="containsText" text="A">
      <formula>NOT(ISERROR(SEARCH("A",D14)))</formula>
    </cfRule>
    <cfRule type="containsText" dxfId="143" priority="182" operator="containsText" text="P">
      <formula>NOT(ISERROR(SEARCH("P",D14)))</formula>
    </cfRule>
  </conditionalFormatting>
  <conditionalFormatting sqref="P14">
    <cfRule type="containsText" dxfId="142" priority="177" operator="containsText" text="Sin Iniciar">
      <formula>NOT(ISERROR(SEARCH("Sin Iniciar",P14)))</formula>
    </cfRule>
    <cfRule type="containsText" dxfId="141" priority="178" operator="containsText" text="Culminada">
      <formula>NOT(ISERROR(SEARCH("Culminada",P14)))</formula>
    </cfRule>
    <cfRule type="containsText" dxfId="140" priority="179" operator="containsText" text="En ejecución">
      <formula>NOT(ISERROR(SEARCH("En ejecución",P14)))</formula>
    </cfRule>
  </conditionalFormatting>
  <conditionalFormatting sqref="P18">
    <cfRule type="containsText" dxfId="139" priority="171" operator="containsText" text="Sin Iniciar">
      <formula>NOT(ISERROR(SEARCH("Sin Iniciar",P18)))</formula>
    </cfRule>
    <cfRule type="containsText" dxfId="138" priority="172" operator="containsText" text="Culminada">
      <formula>NOT(ISERROR(SEARCH("Culminada",P18)))</formula>
    </cfRule>
    <cfRule type="containsText" dxfId="137" priority="173" operator="containsText" text="En ejecución">
      <formula>NOT(ISERROR(SEARCH("En ejecución",P18)))</formula>
    </cfRule>
  </conditionalFormatting>
  <conditionalFormatting sqref="D28:O28">
    <cfRule type="containsText" dxfId="136" priority="168" operator="containsText" text="I">
      <formula>NOT(ISERROR(SEARCH("I",D28)))</formula>
    </cfRule>
    <cfRule type="containsText" dxfId="135" priority="169" operator="containsText" text="A">
      <formula>NOT(ISERROR(SEARCH("A",D28)))</formula>
    </cfRule>
    <cfRule type="containsText" dxfId="134" priority="170" operator="containsText" text="P">
      <formula>NOT(ISERROR(SEARCH("P",D28)))</formula>
    </cfRule>
  </conditionalFormatting>
  <conditionalFormatting sqref="P28">
    <cfRule type="containsText" dxfId="133" priority="165" operator="containsText" text="Sin Iniciar">
      <formula>NOT(ISERROR(SEARCH("Sin Iniciar",P28)))</formula>
    </cfRule>
    <cfRule type="containsText" dxfId="132" priority="166" operator="containsText" text="Culminada">
      <formula>NOT(ISERROR(SEARCH("Culminada",P28)))</formula>
    </cfRule>
    <cfRule type="containsText" dxfId="131" priority="167" operator="containsText" text="En ejecución">
      <formula>NOT(ISERROR(SEARCH("En ejecución",P28)))</formula>
    </cfRule>
  </conditionalFormatting>
  <conditionalFormatting sqref="D44:O46">
    <cfRule type="containsText" dxfId="130" priority="150" operator="containsText" text="I">
      <formula>NOT(ISERROR(SEARCH("I",D44)))</formula>
    </cfRule>
    <cfRule type="containsText" dxfId="129" priority="151" operator="containsText" text="A">
      <formula>NOT(ISERROR(SEARCH("A",D44)))</formula>
    </cfRule>
    <cfRule type="containsText" dxfId="128" priority="152" operator="containsText" text="P">
      <formula>NOT(ISERROR(SEARCH("P",D44)))</formula>
    </cfRule>
  </conditionalFormatting>
  <conditionalFormatting sqref="D49:O49">
    <cfRule type="containsText" dxfId="127" priority="144" operator="containsText" text="I">
      <formula>NOT(ISERROR(SEARCH("I",D49)))</formula>
    </cfRule>
    <cfRule type="containsText" dxfId="126" priority="145" operator="containsText" text="A">
      <formula>NOT(ISERROR(SEARCH("A",D49)))</formula>
    </cfRule>
    <cfRule type="containsText" dxfId="125" priority="146" operator="containsText" text="P">
      <formula>NOT(ISERROR(SEARCH("P",D49)))</formula>
    </cfRule>
  </conditionalFormatting>
  <conditionalFormatting sqref="P44:P46">
    <cfRule type="containsText" dxfId="124" priority="147" operator="containsText" text="Sin Iniciar">
      <formula>NOT(ISERROR(SEARCH("Sin Iniciar",P44)))</formula>
    </cfRule>
    <cfRule type="containsText" dxfId="123" priority="148" operator="containsText" text="Culminada">
      <formula>NOT(ISERROR(SEARCH("Culminada",P44)))</formula>
    </cfRule>
    <cfRule type="containsText" dxfId="122" priority="149" operator="containsText" text="En ejecución">
      <formula>NOT(ISERROR(SEARCH("En ejecución",P44)))</formula>
    </cfRule>
  </conditionalFormatting>
  <conditionalFormatting sqref="P49">
    <cfRule type="containsText" dxfId="121" priority="141" operator="containsText" text="Sin Iniciar">
      <formula>NOT(ISERROR(SEARCH("Sin Iniciar",P49)))</formula>
    </cfRule>
    <cfRule type="containsText" dxfId="120" priority="142" operator="containsText" text="Culminada">
      <formula>NOT(ISERROR(SEARCH("Culminada",P49)))</formula>
    </cfRule>
    <cfRule type="containsText" dxfId="119" priority="143" operator="containsText" text="En ejecución">
      <formula>NOT(ISERROR(SEARCH("En ejecución",P49)))</formula>
    </cfRule>
  </conditionalFormatting>
  <conditionalFormatting sqref="D51:O51">
    <cfRule type="containsText" dxfId="118" priority="138" operator="containsText" text="I">
      <formula>NOT(ISERROR(SEARCH("I",D51)))</formula>
    </cfRule>
    <cfRule type="containsText" dxfId="117" priority="139" operator="containsText" text="A">
      <formula>NOT(ISERROR(SEARCH("A",D51)))</formula>
    </cfRule>
    <cfRule type="containsText" dxfId="116" priority="140" operator="containsText" text="P">
      <formula>NOT(ISERROR(SEARCH("P",D51)))</formula>
    </cfRule>
  </conditionalFormatting>
  <conditionalFormatting sqref="P51">
    <cfRule type="containsText" dxfId="115" priority="135" operator="containsText" text="Sin Iniciar">
      <formula>NOT(ISERROR(SEARCH("Sin Iniciar",P51)))</formula>
    </cfRule>
    <cfRule type="containsText" dxfId="114" priority="136" operator="containsText" text="Culminada">
      <formula>NOT(ISERROR(SEARCH("Culminada",P51)))</formula>
    </cfRule>
    <cfRule type="containsText" dxfId="113" priority="137" operator="containsText" text="En ejecución">
      <formula>NOT(ISERROR(SEARCH("En ejecución",P51)))</formula>
    </cfRule>
  </conditionalFormatting>
  <conditionalFormatting sqref="D52:O52">
    <cfRule type="containsText" dxfId="112" priority="132" operator="containsText" text="I">
      <formula>NOT(ISERROR(SEARCH("I",D52)))</formula>
    </cfRule>
    <cfRule type="containsText" dxfId="111" priority="133" operator="containsText" text="A">
      <formula>NOT(ISERROR(SEARCH("A",D52)))</formula>
    </cfRule>
    <cfRule type="containsText" dxfId="110" priority="134" operator="containsText" text="P">
      <formula>NOT(ISERROR(SEARCH("P",D52)))</formula>
    </cfRule>
  </conditionalFormatting>
  <conditionalFormatting sqref="P52">
    <cfRule type="containsText" dxfId="109" priority="129" operator="containsText" text="Sin Iniciar">
      <formula>NOT(ISERROR(SEARCH("Sin Iniciar",P52)))</formula>
    </cfRule>
    <cfRule type="containsText" dxfId="108" priority="130" operator="containsText" text="Culminada">
      <formula>NOT(ISERROR(SEARCH("Culminada",P52)))</formula>
    </cfRule>
    <cfRule type="containsText" dxfId="107" priority="131" operator="containsText" text="En ejecución">
      <formula>NOT(ISERROR(SEARCH("En ejecución",P52)))</formula>
    </cfRule>
  </conditionalFormatting>
  <conditionalFormatting sqref="D54:O54">
    <cfRule type="containsText" dxfId="106" priority="126" operator="containsText" text="I">
      <formula>NOT(ISERROR(SEARCH("I",D54)))</formula>
    </cfRule>
    <cfRule type="containsText" dxfId="105" priority="127" operator="containsText" text="A">
      <formula>NOT(ISERROR(SEARCH("A",D54)))</formula>
    </cfRule>
    <cfRule type="containsText" dxfId="104" priority="128" operator="containsText" text="P">
      <formula>NOT(ISERROR(SEARCH("P",D54)))</formula>
    </cfRule>
  </conditionalFormatting>
  <conditionalFormatting sqref="P54">
    <cfRule type="containsText" dxfId="103" priority="123" operator="containsText" text="Sin Iniciar">
      <formula>NOT(ISERROR(SEARCH("Sin Iniciar",P54)))</formula>
    </cfRule>
    <cfRule type="containsText" dxfId="102" priority="124" operator="containsText" text="Culminada">
      <formula>NOT(ISERROR(SEARCH("Culminada",P54)))</formula>
    </cfRule>
    <cfRule type="containsText" dxfId="101" priority="125" operator="containsText" text="En ejecución">
      <formula>NOT(ISERROR(SEARCH("En ejecución",P54)))</formula>
    </cfRule>
  </conditionalFormatting>
  <conditionalFormatting sqref="D56:O64">
    <cfRule type="containsText" dxfId="100" priority="120" operator="containsText" text="I">
      <formula>NOT(ISERROR(SEARCH("I",D56)))</formula>
    </cfRule>
    <cfRule type="containsText" dxfId="99" priority="121" operator="containsText" text="A">
      <formula>NOT(ISERROR(SEARCH("A",D56)))</formula>
    </cfRule>
    <cfRule type="containsText" dxfId="98" priority="122" operator="containsText" text="P">
      <formula>NOT(ISERROR(SEARCH("P",D56)))</formula>
    </cfRule>
  </conditionalFormatting>
  <conditionalFormatting sqref="P56:P62 P64">
    <cfRule type="containsText" dxfId="97" priority="117" operator="containsText" text="Sin Iniciar">
      <formula>NOT(ISERROR(SEARCH("Sin Iniciar",P56)))</formula>
    </cfRule>
    <cfRule type="containsText" dxfId="96" priority="118" operator="containsText" text="Culminada">
      <formula>NOT(ISERROR(SEARCH("Culminada",P56)))</formula>
    </cfRule>
    <cfRule type="containsText" dxfId="95" priority="119" operator="containsText" text="En ejecución">
      <formula>NOT(ISERROR(SEARCH("En ejecución",P56)))</formula>
    </cfRule>
  </conditionalFormatting>
  <conditionalFormatting sqref="D66:O66">
    <cfRule type="containsText" dxfId="94" priority="114" operator="containsText" text="I">
      <formula>NOT(ISERROR(SEARCH("I",D66)))</formula>
    </cfRule>
    <cfRule type="containsText" dxfId="93" priority="115" operator="containsText" text="A">
      <formula>NOT(ISERROR(SEARCH("A",D66)))</formula>
    </cfRule>
    <cfRule type="containsText" dxfId="92" priority="116" operator="containsText" text="P">
      <formula>NOT(ISERROR(SEARCH("P",D66)))</formula>
    </cfRule>
  </conditionalFormatting>
  <conditionalFormatting sqref="P66">
    <cfRule type="containsText" dxfId="91" priority="111" operator="containsText" text="Sin Iniciar">
      <formula>NOT(ISERROR(SEARCH("Sin Iniciar",P66)))</formula>
    </cfRule>
    <cfRule type="containsText" dxfId="90" priority="112" operator="containsText" text="Culminada">
      <formula>NOT(ISERROR(SEARCH("Culminada",P66)))</formula>
    </cfRule>
    <cfRule type="containsText" dxfId="89" priority="113" operator="containsText" text="En ejecución">
      <formula>NOT(ISERROR(SEARCH("En ejecución",P66)))</formula>
    </cfRule>
  </conditionalFormatting>
  <conditionalFormatting sqref="D69:O81">
    <cfRule type="containsText" dxfId="88" priority="108" operator="containsText" text="I">
      <formula>NOT(ISERROR(SEARCH("I",D69)))</formula>
    </cfRule>
    <cfRule type="containsText" dxfId="87" priority="109" operator="containsText" text="A">
      <formula>NOT(ISERROR(SEARCH("A",D69)))</formula>
    </cfRule>
    <cfRule type="containsText" dxfId="86" priority="110" operator="containsText" text="P">
      <formula>NOT(ISERROR(SEARCH("P",D69)))</formula>
    </cfRule>
  </conditionalFormatting>
  <conditionalFormatting sqref="P69:P78 P81">
    <cfRule type="containsText" dxfId="85" priority="105" operator="containsText" text="Sin Iniciar">
      <formula>NOT(ISERROR(SEARCH("Sin Iniciar",P69)))</formula>
    </cfRule>
    <cfRule type="containsText" dxfId="84" priority="106" operator="containsText" text="Culminada">
      <formula>NOT(ISERROR(SEARCH("Culminada",P69)))</formula>
    </cfRule>
    <cfRule type="containsText" dxfId="83" priority="107" operator="containsText" text="En ejecución">
      <formula>NOT(ISERROR(SEARCH("En ejecución",P69)))</formula>
    </cfRule>
  </conditionalFormatting>
  <conditionalFormatting sqref="D85:O85">
    <cfRule type="containsText" dxfId="82" priority="102" operator="containsText" text="I">
      <formula>NOT(ISERROR(SEARCH("I",D85)))</formula>
    </cfRule>
    <cfRule type="containsText" dxfId="81" priority="103" operator="containsText" text="A">
      <formula>NOT(ISERROR(SEARCH("A",D85)))</formula>
    </cfRule>
    <cfRule type="containsText" dxfId="80" priority="104" operator="containsText" text="P">
      <formula>NOT(ISERROR(SEARCH("P",D85)))</formula>
    </cfRule>
  </conditionalFormatting>
  <conditionalFormatting sqref="P85">
    <cfRule type="containsText" dxfId="79" priority="99" operator="containsText" text="Sin Iniciar">
      <formula>NOT(ISERROR(SEARCH("Sin Iniciar",P85)))</formula>
    </cfRule>
    <cfRule type="containsText" dxfId="78" priority="100" operator="containsText" text="Culminada">
      <formula>NOT(ISERROR(SEARCH("Culminada",P85)))</formula>
    </cfRule>
    <cfRule type="containsText" dxfId="77" priority="101" operator="containsText" text="En ejecución">
      <formula>NOT(ISERROR(SEARCH("En ejecución",P85)))</formula>
    </cfRule>
  </conditionalFormatting>
  <conditionalFormatting sqref="D87:O87">
    <cfRule type="containsText" dxfId="76" priority="96" operator="containsText" text="I">
      <formula>NOT(ISERROR(SEARCH("I",D87)))</formula>
    </cfRule>
    <cfRule type="containsText" dxfId="75" priority="97" operator="containsText" text="A">
      <formula>NOT(ISERROR(SEARCH("A",D87)))</formula>
    </cfRule>
    <cfRule type="containsText" dxfId="74" priority="98" operator="containsText" text="P">
      <formula>NOT(ISERROR(SEARCH("P",D87)))</formula>
    </cfRule>
  </conditionalFormatting>
  <conditionalFormatting sqref="P87">
    <cfRule type="containsText" dxfId="73" priority="93" operator="containsText" text="Sin Iniciar">
      <formula>NOT(ISERROR(SEARCH("Sin Iniciar",P87)))</formula>
    </cfRule>
    <cfRule type="containsText" dxfId="72" priority="94" operator="containsText" text="Culminada">
      <formula>NOT(ISERROR(SEARCH("Culminada",P87)))</formula>
    </cfRule>
    <cfRule type="containsText" dxfId="71" priority="95" operator="containsText" text="En ejecución">
      <formula>NOT(ISERROR(SEARCH("En ejecución",P87)))</formula>
    </cfRule>
  </conditionalFormatting>
  <conditionalFormatting sqref="D89:O89">
    <cfRule type="containsText" dxfId="70" priority="90" operator="containsText" text="I">
      <formula>NOT(ISERROR(SEARCH("I",D89)))</formula>
    </cfRule>
    <cfRule type="containsText" dxfId="69" priority="91" operator="containsText" text="A">
      <formula>NOT(ISERROR(SEARCH("A",D89)))</formula>
    </cfRule>
    <cfRule type="containsText" dxfId="68" priority="92" operator="containsText" text="P">
      <formula>NOT(ISERROR(SEARCH("P",D89)))</formula>
    </cfRule>
  </conditionalFormatting>
  <conditionalFormatting sqref="P89">
    <cfRule type="containsText" dxfId="67" priority="87" operator="containsText" text="Sin Iniciar">
      <formula>NOT(ISERROR(SEARCH("Sin Iniciar",P89)))</formula>
    </cfRule>
    <cfRule type="containsText" dxfId="66" priority="88" operator="containsText" text="Culminada">
      <formula>NOT(ISERROR(SEARCH("Culminada",P89)))</formula>
    </cfRule>
    <cfRule type="containsText" dxfId="65" priority="89" operator="containsText" text="En ejecución">
      <formula>NOT(ISERROR(SEARCH("En ejecución",P89)))</formula>
    </cfRule>
  </conditionalFormatting>
  <conditionalFormatting sqref="D91:O91">
    <cfRule type="containsText" dxfId="64" priority="84" operator="containsText" text="I">
      <formula>NOT(ISERROR(SEARCH("I",D91)))</formula>
    </cfRule>
    <cfRule type="containsText" dxfId="63" priority="85" operator="containsText" text="A">
      <formula>NOT(ISERROR(SEARCH("A",D91)))</formula>
    </cfRule>
    <cfRule type="containsText" dxfId="62" priority="86" operator="containsText" text="P">
      <formula>NOT(ISERROR(SEARCH("P",D91)))</formula>
    </cfRule>
  </conditionalFormatting>
  <conditionalFormatting sqref="P91">
    <cfRule type="containsText" dxfId="61" priority="81" operator="containsText" text="Sin Iniciar">
      <formula>NOT(ISERROR(SEARCH("Sin Iniciar",P91)))</formula>
    </cfRule>
    <cfRule type="containsText" dxfId="60" priority="82" operator="containsText" text="Culminada">
      <formula>NOT(ISERROR(SEARCH("Culminada",P91)))</formula>
    </cfRule>
    <cfRule type="containsText" dxfId="59" priority="83" operator="containsText" text="En ejecución">
      <formula>NOT(ISERROR(SEARCH("En ejecución",P91)))</formula>
    </cfRule>
  </conditionalFormatting>
  <conditionalFormatting sqref="D92:O94">
    <cfRule type="containsText" dxfId="58" priority="78" operator="containsText" text="I">
      <formula>NOT(ISERROR(SEARCH("I",D92)))</formula>
    </cfRule>
    <cfRule type="containsText" dxfId="57" priority="79" operator="containsText" text="A">
      <formula>NOT(ISERROR(SEARCH("A",D92)))</formula>
    </cfRule>
    <cfRule type="containsText" dxfId="56" priority="80" operator="containsText" text="P">
      <formula>NOT(ISERROR(SEARCH("P",D92)))</formula>
    </cfRule>
  </conditionalFormatting>
  <conditionalFormatting sqref="P92:P94">
    <cfRule type="containsText" dxfId="55" priority="75" operator="containsText" text="Sin Iniciar">
      <formula>NOT(ISERROR(SEARCH("Sin Iniciar",P92)))</formula>
    </cfRule>
    <cfRule type="containsText" dxfId="54" priority="76" operator="containsText" text="Culminada">
      <formula>NOT(ISERROR(SEARCH("Culminada",P92)))</formula>
    </cfRule>
    <cfRule type="containsText" dxfId="53" priority="77" operator="containsText" text="En ejecución">
      <formula>NOT(ISERROR(SEARCH("En ejecución",P92)))</formula>
    </cfRule>
  </conditionalFormatting>
  <conditionalFormatting sqref="D96:O96">
    <cfRule type="containsText" dxfId="52" priority="72" operator="containsText" text="I">
      <formula>NOT(ISERROR(SEARCH("I",D96)))</formula>
    </cfRule>
    <cfRule type="containsText" dxfId="51" priority="73" operator="containsText" text="A">
      <formula>NOT(ISERROR(SEARCH("A",D96)))</formula>
    </cfRule>
    <cfRule type="containsText" dxfId="50" priority="74" operator="containsText" text="P">
      <formula>NOT(ISERROR(SEARCH("P",D96)))</formula>
    </cfRule>
  </conditionalFormatting>
  <conditionalFormatting sqref="P96">
    <cfRule type="containsText" dxfId="49" priority="69" operator="containsText" text="Sin Iniciar">
      <formula>NOT(ISERROR(SEARCH("Sin Iniciar",P96)))</formula>
    </cfRule>
    <cfRule type="containsText" dxfId="48" priority="70" operator="containsText" text="Culminada">
      <formula>NOT(ISERROR(SEARCH("Culminada",P96)))</formula>
    </cfRule>
    <cfRule type="containsText" dxfId="47" priority="71" operator="containsText" text="En ejecución">
      <formula>NOT(ISERROR(SEARCH("En ejecución",P96)))</formula>
    </cfRule>
  </conditionalFormatting>
  <conditionalFormatting sqref="P1:Q1">
    <cfRule type="containsText" dxfId="46" priority="68" operator="containsText" text="Seleccione Periodo">
      <formula>NOT(ISERROR(SEARCH("Seleccione Periodo",P1)))</formula>
    </cfRule>
  </conditionalFormatting>
  <conditionalFormatting sqref="T1">
    <cfRule type="containsText" dxfId="45" priority="67" operator="containsText" text="aaaa/mm/dd">
      <formula>NOT(ISERROR(SEARCH("aaaa/mm/dd",T1)))</formula>
    </cfRule>
  </conditionalFormatting>
  <conditionalFormatting sqref="D15:O15">
    <cfRule type="containsText" dxfId="44" priority="58" operator="containsText" text="I">
      <formula>NOT(ISERROR(SEARCH("I",D15)))</formula>
    </cfRule>
    <cfRule type="containsText" dxfId="43" priority="59" operator="containsText" text="A">
      <formula>NOT(ISERROR(SEARCH("A",D15)))</formula>
    </cfRule>
    <cfRule type="containsText" dxfId="42" priority="60" operator="containsText" text="P">
      <formula>NOT(ISERROR(SEARCH("P",D15)))</formula>
    </cfRule>
  </conditionalFormatting>
  <conditionalFormatting sqref="P12">
    <cfRule type="containsText" dxfId="41" priority="61" operator="containsText" text="Sin Iniciar">
      <formula>NOT(ISERROR(SEARCH("Sin Iniciar",P12)))</formula>
    </cfRule>
    <cfRule type="containsText" dxfId="40" priority="62" operator="containsText" text="Culminada">
      <formula>NOT(ISERROR(SEARCH("Culminada",P12)))</formula>
    </cfRule>
    <cfRule type="containsText" dxfId="39" priority="63" operator="containsText" text="En ejecución">
      <formula>NOT(ISERROR(SEARCH("En ejecución",P12)))</formula>
    </cfRule>
  </conditionalFormatting>
  <conditionalFormatting sqref="P15">
    <cfRule type="containsText" dxfId="38" priority="55" operator="containsText" text="Sin Iniciar">
      <formula>NOT(ISERROR(SEARCH("Sin Iniciar",P15)))</formula>
    </cfRule>
    <cfRule type="containsText" dxfId="37" priority="56" operator="containsText" text="Culminada">
      <formula>NOT(ISERROR(SEARCH("Culminada",P15)))</formula>
    </cfRule>
    <cfRule type="containsText" dxfId="36" priority="57" operator="containsText" text="En ejecución">
      <formula>NOT(ISERROR(SEARCH("En ejecución",P15)))</formula>
    </cfRule>
  </conditionalFormatting>
  <conditionalFormatting sqref="P40:P41">
    <cfRule type="containsText" dxfId="35" priority="49" operator="containsText" text="Sin Iniciar">
      <formula>NOT(ISERROR(SEARCH("Sin Iniciar",P40)))</formula>
    </cfRule>
    <cfRule type="containsText" dxfId="34" priority="50" operator="containsText" text="Culminada">
      <formula>NOT(ISERROR(SEARCH("Culminada",P40)))</formula>
    </cfRule>
    <cfRule type="containsText" dxfId="33" priority="51" operator="containsText" text="En ejecución">
      <formula>NOT(ISERROR(SEARCH("En ejecución",P40)))</formula>
    </cfRule>
  </conditionalFormatting>
  <conditionalFormatting sqref="P63">
    <cfRule type="containsText" dxfId="32" priority="43" operator="containsText" text="Sin Iniciar">
      <formula>NOT(ISERROR(SEARCH("Sin Iniciar",P63)))</formula>
    </cfRule>
    <cfRule type="containsText" dxfId="31" priority="44" operator="containsText" text="Culminada">
      <formula>NOT(ISERROR(SEARCH("Culminada",P63)))</formula>
    </cfRule>
    <cfRule type="containsText" dxfId="30" priority="45" operator="containsText" text="En ejecución">
      <formula>NOT(ISERROR(SEARCH("En ejecución",P63)))</formula>
    </cfRule>
  </conditionalFormatting>
  <conditionalFormatting sqref="P79:P80">
    <cfRule type="containsText" dxfId="29" priority="37" operator="containsText" text="Sin Iniciar">
      <formula>NOT(ISERROR(SEARCH("Sin Iniciar",P79)))</formula>
    </cfRule>
    <cfRule type="containsText" dxfId="28" priority="38" operator="containsText" text="Culminada">
      <formula>NOT(ISERROR(SEARCH("Culminada",P79)))</formula>
    </cfRule>
    <cfRule type="containsText" dxfId="27" priority="39" operator="containsText" text="En ejecución">
      <formula>NOT(ISERROR(SEARCH("En ejecución",P79)))</formula>
    </cfRule>
  </conditionalFormatting>
  <conditionalFormatting sqref="P17">
    <cfRule type="containsText" dxfId="26" priority="31" operator="containsText" text="Sin Iniciar">
      <formula>NOT(ISERROR(SEARCH("Sin Iniciar",P17)))</formula>
    </cfRule>
    <cfRule type="containsText" dxfId="25" priority="32" operator="containsText" text="Culminada">
      <formula>NOT(ISERROR(SEARCH("Culminada",P17)))</formula>
    </cfRule>
    <cfRule type="containsText" dxfId="24" priority="33" operator="containsText" text="En ejecución">
      <formula>NOT(ISERROR(SEARCH("En ejecución",P17)))</formula>
    </cfRule>
  </conditionalFormatting>
  <conditionalFormatting sqref="P19:P26">
    <cfRule type="containsText" dxfId="23" priority="25" operator="containsText" text="Sin Iniciar">
      <formula>NOT(ISERROR(SEARCH("Sin Iniciar",P19)))</formula>
    </cfRule>
    <cfRule type="containsText" dxfId="22" priority="26" operator="containsText" text="Culminada">
      <formula>NOT(ISERROR(SEARCH("Culminada",P19)))</formula>
    </cfRule>
    <cfRule type="containsText" dxfId="21" priority="27" operator="containsText" text="En ejecución">
      <formula>NOT(ISERROR(SEARCH("En ejecución",P19)))</formula>
    </cfRule>
  </conditionalFormatting>
  <conditionalFormatting sqref="D17:O26">
    <cfRule type="containsText" dxfId="20" priority="19" operator="containsText" text="I">
      <formula>NOT(ISERROR(SEARCH("I",D17)))</formula>
    </cfRule>
    <cfRule type="containsText" dxfId="19" priority="20" operator="containsText" text="A">
      <formula>NOT(ISERROR(SEARCH("A",D17)))</formula>
    </cfRule>
    <cfRule type="containsText" dxfId="18" priority="21" operator="containsText" text="P">
      <formula>NOT(ISERROR(SEARCH("P",D17)))</formula>
    </cfRule>
  </conditionalFormatting>
  <conditionalFormatting sqref="D82:O83">
    <cfRule type="containsText" dxfId="17" priority="16" operator="containsText" text="I">
      <formula>NOT(ISERROR(SEARCH("I",D82)))</formula>
    </cfRule>
    <cfRule type="containsText" dxfId="16" priority="17" operator="containsText" text="A">
      <formula>NOT(ISERROR(SEARCH("A",D82)))</formula>
    </cfRule>
    <cfRule type="containsText" dxfId="15" priority="18" operator="containsText" text="P">
      <formula>NOT(ISERROR(SEARCH("P",D82)))</formula>
    </cfRule>
  </conditionalFormatting>
  <conditionalFormatting sqref="P82:P83">
    <cfRule type="containsText" dxfId="14" priority="13" operator="containsText" text="Sin Iniciar">
      <formula>NOT(ISERROR(SEARCH("Sin Iniciar",P82)))</formula>
    </cfRule>
    <cfRule type="containsText" dxfId="13" priority="14" operator="containsText" text="Culminada">
      <formula>NOT(ISERROR(SEARCH("Culminada",P82)))</formula>
    </cfRule>
    <cfRule type="containsText" dxfId="12" priority="15" operator="containsText" text="En ejecución">
      <formula>NOT(ISERROR(SEARCH("En ejecución",P82)))</formula>
    </cfRule>
  </conditionalFormatting>
  <conditionalFormatting sqref="D38:O38">
    <cfRule type="containsText" dxfId="11" priority="10" operator="containsText" text="I">
      <formula>NOT(ISERROR(SEARCH("I",D38)))</formula>
    </cfRule>
    <cfRule type="containsText" dxfId="10" priority="11" operator="containsText" text="A">
      <formula>NOT(ISERROR(SEARCH("A",D38)))</formula>
    </cfRule>
    <cfRule type="containsText" dxfId="9" priority="12" operator="containsText" text="P">
      <formula>NOT(ISERROR(SEARCH("P",D38)))</formula>
    </cfRule>
  </conditionalFormatting>
  <conditionalFormatting sqref="P38">
    <cfRule type="containsText" dxfId="8" priority="7" operator="containsText" text="Sin Iniciar">
      <formula>NOT(ISERROR(SEARCH("Sin Iniciar",P38)))</formula>
    </cfRule>
    <cfRule type="containsText" dxfId="7" priority="8" operator="containsText" text="Culminada">
      <formula>NOT(ISERROR(SEARCH("Culminada",P38)))</formula>
    </cfRule>
    <cfRule type="containsText" dxfId="6" priority="9" operator="containsText" text="En ejecución">
      <formula>NOT(ISERROR(SEARCH("En ejecución",P38)))</formula>
    </cfRule>
  </conditionalFormatting>
  <conditionalFormatting sqref="D47:O47">
    <cfRule type="containsText" dxfId="5" priority="4" operator="containsText" text="I">
      <formula>NOT(ISERROR(SEARCH("I",D47)))</formula>
    </cfRule>
    <cfRule type="containsText" dxfId="4" priority="5" operator="containsText" text="A">
      <formula>NOT(ISERROR(SEARCH("A",D47)))</formula>
    </cfRule>
    <cfRule type="containsText" dxfId="3" priority="6" operator="containsText" text="P">
      <formula>NOT(ISERROR(SEARCH("P",D47)))</formula>
    </cfRule>
  </conditionalFormatting>
  <conditionalFormatting sqref="P47">
    <cfRule type="containsText" dxfId="2" priority="1" operator="containsText" text="Sin Iniciar">
      <formula>NOT(ISERROR(SEARCH("Sin Iniciar",P47)))</formula>
    </cfRule>
    <cfRule type="containsText" dxfId="1" priority="2" operator="containsText" text="Culminada">
      <formula>NOT(ISERROR(SEARCH("Culminada",P47)))</formula>
    </cfRule>
    <cfRule type="containsText" dxfId="0" priority="3" operator="containsText" text="En ejecución">
      <formula>NOT(ISERROR(SEARCH("En ejecución",P47)))</formula>
    </cfRule>
  </conditionalFormatting>
  <dataValidations count="3">
    <dataValidation type="list" allowBlank="1" showInputMessage="1" showErrorMessage="1" sqref="P28 P51:P52 P30:P41 P87 P91:P94 P5:P12 P56:P64 P96 P14:P15 P49 P54 P66 P85 P89 P69:P83 P17:P26 P44:P47" xr:uid="{00000000-0002-0000-0400-000000000000}">
      <formula1>estado</formula1>
    </dataValidation>
    <dataValidation type="list" allowBlank="1" showInputMessage="1" showErrorMessage="1" sqref="R28 R51:R52 R87 R96 R5:R12 R56:R64 R91:R94 R14:R15 R49 R54 R66 R85 R89 R69:R83 R30:R41 R17:R26 R44:R47" xr:uid="{00000000-0002-0000-0400-000001000000}">
      <formula1>IF(P5="Culminada",culminada,IF(P5="En ejecución",enejecucion,IF(P5="Sin Iniciar",sininiciar,IF(P5="Incumplida",incumplida,na))))</formula1>
    </dataValidation>
    <dataValidation type="list" allowBlank="1" showInputMessage="1" showErrorMessage="1" sqref="P1:Q1" xr:uid="{00000000-0002-0000-0400-000002000000}">
      <formula1>periodoseguimiento</formula1>
    </dataValidation>
  </dataValidations>
  <printOptions horizontalCentered="1"/>
  <pageMargins left="0.70866141732283472" right="0.70866141732283472" top="0.98425196850393704" bottom="0.74803149606299213" header="0.31496062992125984" footer="0.31496062992125984"/>
  <pageSetup paperSize="5" scale="77" orientation="landscape" r:id="rId1"/>
  <headerFooter>
    <oddHeader>&amp;L&amp;G&amp;CEVALUACION INDEPENDIENTE
PROGRAMA DE AUDITORÍA INTERNA - PAI&amp;R&amp;A: Página &amp;P de &amp;N
Código: EI-F01
Versión: 04</oddHeader>
    <oddFooter>&amp;L&amp;8Aprobado: 03/02/2021</oddFooter>
  </headerFooter>
  <rowBreaks count="1" manualBreakCount="1">
    <brk id="41"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7"/>
  <sheetViews>
    <sheetView workbookViewId="0">
      <selection activeCell="G12" sqref="G12"/>
    </sheetView>
  </sheetViews>
  <sheetFormatPr baseColWidth="10" defaultRowHeight="15" x14ac:dyDescent="0.25"/>
  <cols>
    <col min="1" max="1" width="12.28515625" style="156" customWidth="1"/>
    <col min="2" max="5" width="5.85546875" style="155" customWidth="1"/>
    <col min="6" max="6" width="5.85546875" style="156" customWidth="1"/>
    <col min="7" max="7" width="8.42578125" style="156" customWidth="1"/>
    <col min="8" max="8" width="5.7109375" style="156" customWidth="1"/>
    <col min="9" max="9" width="5.140625" style="156" customWidth="1"/>
    <col min="10" max="10" width="7.7109375" style="156" customWidth="1"/>
    <col min="11" max="15" width="5.85546875" style="41" customWidth="1"/>
    <col min="16" max="16" width="8.42578125" style="156" customWidth="1"/>
    <col min="17" max="17" width="3.42578125" style="156" customWidth="1"/>
    <col min="18" max="18" width="4.140625" style="156" customWidth="1"/>
    <col min="19" max="23" width="5.85546875" style="41" customWidth="1"/>
    <col min="24" max="24" width="8.42578125" style="156" customWidth="1"/>
    <col min="25" max="25" width="4" style="156" customWidth="1"/>
    <col min="26" max="26" width="3.85546875" style="156" customWidth="1"/>
    <col min="27" max="31" width="5.85546875" style="41" customWidth="1"/>
    <col min="32" max="32" width="8.42578125" style="156" customWidth="1"/>
    <col min="33" max="33" width="3.140625" style="156" hidden="1" customWidth="1"/>
    <col min="34" max="34" width="4" style="156" hidden="1" customWidth="1"/>
    <col min="35" max="16384" width="11.42578125" style="41"/>
  </cols>
  <sheetData>
    <row r="1" spans="1:36" ht="15.75" thickBot="1" x14ac:dyDescent="0.3">
      <c r="A1" s="323" t="str">
        <f>'Seguimiento PAI'!P1</f>
        <v>Anual (Ene-Dic)</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row>
    <row r="2" spans="1:36" ht="15.75" customHeight="1" thickTop="1" x14ac:dyDescent="0.25">
      <c r="A2" s="324" t="s">
        <v>109</v>
      </c>
      <c r="B2" s="325" t="str">
        <f>'Seguimiento PAI'!B3</f>
        <v>AUDITORIAS</v>
      </c>
      <c r="C2" s="325"/>
      <c r="D2" s="325"/>
      <c r="E2" s="325"/>
      <c r="F2" s="325"/>
      <c r="G2" s="326"/>
      <c r="H2" s="106"/>
      <c r="I2" s="106"/>
      <c r="J2" s="106"/>
      <c r="K2" s="327" t="str">
        <f>'Seguimiento PAI'!B42</f>
        <v>SEGUIMIENTOS</v>
      </c>
      <c r="L2" s="327"/>
      <c r="M2" s="327"/>
      <c r="N2" s="327"/>
      <c r="O2" s="327"/>
      <c r="P2" s="327"/>
      <c r="Q2" s="24"/>
      <c r="R2" s="24"/>
      <c r="S2" s="328" t="str">
        <f>'Seguimiento PAI'!B55</f>
        <v>ASESORÍAS, ACOMPAÑAMIENTOS Y OTROS SEGUIMIENTOS</v>
      </c>
      <c r="T2" s="328"/>
      <c r="U2" s="328"/>
      <c r="V2" s="328"/>
      <c r="W2" s="328"/>
      <c r="X2" s="328"/>
      <c r="Y2" s="25"/>
      <c r="Z2" s="25"/>
      <c r="AA2" s="329" t="str">
        <f>'Seguimiento PAI'!B67</f>
        <v>ACTIVIDADES RELACIONADAS</v>
      </c>
      <c r="AB2" s="329"/>
      <c r="AC2" s="329"/>
      <c r="AD2" s="329"/>
      <c r="AE2" s="329"/>
      <c r="AF2" s="329"/>
      <c r="AG2" s="26"/>
      <c r="AH2" s="26"/>
      <c r="AI2" s="330" t="s">
        <v>110</v>
      </c>
    </row>
    <row r="3" spans="1:36" ht="61.5" customHeight="1" x14ac:dyDescent="0.25">
      <c r="A3" s="324"/>
      <c r="B3" s="27" t="s">
        <v>88</v>
      </c>
      <c r="C3" s="28" t="s">
        <v>86</v>
      </c>
      <c r="D3" s="28" t="s">
        <v>89</v>
      </c>
      <c r="E3" s="28" t="s">
        <v>87</v>
      </c>
      <c r="F3" s="28" t="s">
        <v>111</v>
      </c>
      <c r="G3" s="29" t="s">
        <v>112</v>
      </c>
      <c r="H3" s="97"/>
      <c r="I3" s="97"/>
      <c r="J3" s="97"/>
      <c r="K3" s="28" t="s">
        <v>88</v>
      </c>
      <c r="L3" s="28" t="s">
        <v>86</v>
      </c>
      <c r="M3" s="28" t="s">
        <v>89</v>
      </c>
      <c r="N3" s="28" t="s">
        <v>87</v>
      </c>
      <c r="O3" s="28" t="s">
        <v>111</v>
      </c>
      <c r="P3" s="30" t="s">
        <v>112</v>
      </c>
      <c r="Q3" s="97"/>
      <c r="R3" s="97"/>
      <c r="S3" s="28" t="s">
        <v>88</v>
      </c>
      <c r="T3" s="28" t="s">
        <v>86</v>
      </c>
      <c r="U3" s="28" t="s">
        <v>89</v>
      </c>
      <c r="V3" s="28" t="s">
        <v>87</v>
      </c>
      <c r="W3" s="28" t="s">
        <v>111</v>
      </c>
      <c r="X3" s="25" t="s">
        <v>112</v>
      </c>
      <c r="Y3" s="97"/>
      <c r="Z3" s="97"/>
      <c r="AA3" s="28" t="s">
        <v>88</v>
      </c>
      <c r="AB3" s="28" t="s">
        <v>86</v>
      </c>
      <c r="AC3" s="28" t="s">
        <v>89</v>
      </c>
      <c r="AD3" s="28" t="s">
        <v>87</v>
      </c>
      <c r="AE3" s="28" t="s">
        <v>111</v>
      </c>
      <c r="AF3" s="26" t="s">
        <v>112</v>
      </c>
      <c r="AG3" s="26"/>
      <c r="AH3" s="26"/>
      <c r="AI3" s="324"/>
    </row>
    <row r="4" spans="1:36" x14ac:dyDescent="0.25">
      <c r="A4" s="147" t="s">
        <v>80</v>
      </c>
      <c r="B4" s="148">
        <f>COUNTIFS('Seguimiento PAI'!$C$5:$C$41,$A$4,'Seguimiento PAI'!$P$5:$P$41,B$3)</f>
        <v>6</v>
      </c>
      <c r="C4" s="148">
        <f>COUNTIFS('Seguimiento PAI'!$C$5:$C$41,$A$4,'Seguimiento PAI'!$P$5:$P$41,C$3)</f>
        <v>0</v>
      </c>
      <c r="D4" s="148">
        <f>COUNTIFS('Seguimiento PAI'!$C$5:$C$41,$A$4,'Seguimiento PAI'!$P$5:$P$41,D$3)</f>
        <v>0</v>
      </c>
      <c r="E4" s="148">
        <f>COUNTIFS('Seguimiento PAI'!$C$5:$C$41,$A$4,'Seguimiento PAI'!$P$5:$P$41,E$3)</f>
        <v>0</v>
      </c>
      <c r="F4" s="147">
        <f>COUNTIF('Seguimiento PAI'!$C$5:$C$41,A4)</f>
        <v>6</v>
      </c>
      <c r="G4" s="149">
        <f>IF(SUM(B4:D4)=0,"NA",SUMIF('Seguimiento PAI'!$C$5:$C$41,'otros datos SEGUIMIENTO'!$A4,'Seguimiento PAI'!$Q$5:$Q$41)/SUM(B4:D4))</f>
        <v>1</v>
      </c>
      <c r="H4" s="150">
        <f>SUMIF('Seguimiento PAI'!$C$5:$C$41,'otros datos SEGUIMIENTO'!$A4,'Seguimiento PAI'!$Q$5:$Q$41)</f>
        <v>6</v>
      </c>
      <c r="I4" s="151">
        <f>IF(G4="NA",0,G4)</f>
        <v>1</v>
      </c>
      <c r="J4" s="151">
        <f t="shared" ref="J4:J10" si="0">IF(G4="NA",0,1)</f>
        <v>1</v>
      </c>
      <c r="K4" s="152">
        <f>COUNTIFS('Seguimiento PAI'!$C$43:$C$54,$A$4,'Seguimiento PAI'!$P$43:$P$54,K$3)</f>
        <v>0</v>
      </c>
      <c r="L4" s="152">
        <f>COUNTIFS('Seguimiento PAI'!$C$43:$C$54,$A$4,'Seguimiento PAI'!$P$43:$P$54,L$3)</f>
        <v>0</v>
      </c>
      <c r="M4" s="152">
        <f>COUNTIFS('Seguimiento PAI'!$C$43:$C$54,$A$4,'Seguimiento PAI'!$P$43:$P$54,M$3)</f>
        <v>0</v>
      </c>
      <c r="N4" s="152">
        <f>COUNTIFS('Seguimiento PAI'!$C$43:$C$54,$A$4,'Seguimiento PAI'!$P$43:$P$54,N$3)</f>
        <v>0</v>
      </c>
      <c r="O4" s="147">
        <f>COUNTIF('Seguimiento PAI'!$C$43:$C$54,$A4)</f>
        <v>0</v>
      </c>
      <c r="P4" s="149" t="str">
        <f>IF(SUM(K4:M4)=0,"NA",SUMIF('Seguimiento PAI'!$C$43:$C$54,'otros datos SEGUIMIENTO'!$A4,'Seguimiento PAI'!$Q$43:$Q$54)/SUM(K4:M4))</f>
        <v>NA</v>
      </c>
      <c r="Q4" s="151">
        <f t="shared" ref="Q4:Q10" si="1">IF(P4="NA",0,P4)</f>
        <v>0</v>
      </c>
      <c r="R4" s="151">
        <f t="shared" ref="R4:R10" si="2">IF(P4="NA",0,1)</f>
        <v>0</v>
      </c>
      <c r="S4" s="152">
        <f>COUNTIFS('Seguimiento PAI'!$C$56:$C$66,$A$4,'Seguimiento PAI'!$P$56:$P$66,S$3)</f>
        <v>0</v>
      </c>
      <c r="T4" s="152">
        <f>COUNTIFS('Seguimiento PAI'!$C$56:$C$66,$A$4,'Seguimiento PAI'!$P$56:$P$66,T$3)</f>
        <v>0</v>
      </c>
      <c r="U4" s="152">
        <f>COUNTIFS('Seguimiento PAI'!$C$56:$C$66,$A$4,'Seguimiento PAI'!$P$56:$P$66,U$3)</f>
        <v>0</v>
      </c>
      <c r="V4" s="152">
        <f>COUNTIFS('Seguimiento PAI'!$C$56:$C$66,$A$4,'Seguimiento PAI'!$P$56:$P$66,V$3)</f>
        <v>0</v>
      </c>
      <c r="W4" s="147">
        <f>COUNTIF('Seguimiento PAI'!$C$56:$C$66,$A4)</f>
        <v>0</v>
      </c>
      <c r="X4" s="149" t="str">
        <f>IF(SUM(S4:U4)=0,"NA",SUMIF('Seguimiento PAI'!$C$56:$C$66,'otros datos SEGUIMIENTO'!$A4,'Seguimiento PAI'!$Q$56:$Q$66)/SUM(S4:U4))</f>
        <v>NA</v>
      </c>
      <c r="Y4" s="151">
        <f t="shared" ref="Y4:Y10" si="3">IF(X4="NA",0,X4)</f>
        <v>0</v>
      </c>
      <c r="Z4" s="151">
        <f t="shared" ref="Z4:Z10" si="4">IF(X4="NA",0,1)</f>
        <v>0</v>
      </c>
      <c r="AA4" s="152">
        <f>COUNTIFS('Seguimiento PAI'!$C$69:$C$96,$A$4,'Seguimiento PAI'!$P$69:$P$96,AA$3)</f>
        <v>2</v>
      </c>
      <c r="AB4" s="152">
        <f>COUNTIFS('Seguimiento PAI'!$C$69:$C$96,$A$4,'Seguimiento PAI'!$P$69:$P$96,AB$3)</f>
        <v>0</v>
      </c>
      <c r="AC4" s="152">
        <f>COUNTIFS('Seguimiento PAI'!$C$69:$C$96,$A$4,'Seguimiento PAI'!$P$69:$P$96,AC$3)</f>
        <v>0</v>
      </c>
      <c r="AD4" s="152">
        <f>COUNTIFS('Seguimiento PAI'!$C$69:$C$96,$A$4,'Seguimiento PAI'!$P$69:$P$96,AD$3)</f>
        <v>0</v>
      </c>
      <c r="AE4" s="147">
        <f>COUNTIF('Seguimiento PAI'!$C$69:$C$96,$A4)</f>
        <v>2</v>
      </c>
      <c r="AF4" s="149">
        <f>IF(SUM(AA4:AC4)=0,"NA",SUMIF('Seguimiento PAI'!$C$69:$C$96,'otros datos SEGUIMIENTO'!$A4,'Seguimiento PAI'!$Q$69:$Q$96)/SUM(AA4:AC4))</f>
        <v>1</v>
      </c>
      <c r="AG4" s="153">
        <f>IF(AF4="NA",0,AF4)</f>
        <v>1</v>
      </c>
      <c r="AH4" s="153">
        <f>IF(AF4="NA",0,1)</f>
        <v>1</v>
      </c>
      <c r="AI4" s="31">
        <f>SUMIF('Seguimiento PAI'!$C$5:$C$96,'otros datos SEGUIMIENTO'!$A4,'Seguimiento PAI'!$Q$5:$Q$96)/SUM(B4:D4,K4:M4,S4:U4,AA4:AC4)</f>
        <v>1</v>
      </c>
    </row>
    <row r="5" spans="1:36" x14ac:dyDescent="0.25">
      <c r="A5" s="147" t="s">
        <v>83</v>
      </c>
      <c r="B5" s="148">
        <f>COUNTIFS('Seguimiento PAI'!$C$5:$C$41,$A$5,'Seguimiento PAI'!$P$5:$P$41,B$3)</f>
        <v>1</v>
      </c>
      <c r="C5" s="148">
        <f>COUNTIFS('Seguimiento PAI'!$C$5:$C$41,$A$5,'Seguimiento PAI'!$P$5:$P$41,C$3)</f>
        <v>0</v>
      </c>
      <c r="D5" s="148">
        <f>COUNTIFS('Seguimiento PAI'!$C$5:$C$41,$A$5,'Seguimiento PAI'!$P$5:$P$41,D$3)</f>
        <v>1</v>
      </c>
      <c r="E5" s="148">
        <f>COUNTIFS('Seguimiento PAI'!$C$5:$C$41,$A$5,'Seguimiento PAI'!$P$5:$P$41,E$3)</f>
        <v>0</v>
      </c>
      <c r="F5" s="147">
        <f>COUNTIF('Seguimiento PAI'!$C$5:$C$41,A5)</f>
        <v>2</v>
      </c>
      <c r="G5" s="149">
        <f>IF(SUM(B5:D5)=0,"NA",SUMIF('Seguimiento PAI'!$C$5:$C$41,'otros datos SEGUIMIENTO'!$A5,'Seguimiento PAI'!$Q$5:$Q$41)/SUM(B5:D5))</f>
        <v>0.5</v>
      </c>
      <c r="H5" s="150">
        <f>SUMIF('Seguimiento PAI'!$C$5:$C$41,'otros datos SEGUIMIENTO'!$A5,'Seguimiento PAI'!$Q$5:$Q$41)</f>
        <v>1</v>
      </c>
      <c r="I5" s="151">
        <f t="shared" ref="I5:I10" si="5">IF(G5="NA",0,G5)</f>
        <v>0.5</v>
      </c>
      <c r="J5" s="151">
        <f t="shared" si="0"/>
        <v>1</v>
      </c>
      <c r="K5" s="152">
        <f>COUNTIFS('Seguimiento PAI'!$C$43:$C$54,$A$5,'Seguimiento PAI'!$P$43:$P$54,K$3)</f>
        <v>0</v>
      </c>
      <c r="L5" s="152">
        <f>COUNTIFS('Seguimiento PAI'!$C$43:$C$54,$A$5,'Seguimiento PAI'!$P$43:$P$54,L$3)</f>
        <v>0</v>
      </c>
      <c r="M5" s="152">
        <f>COUNTIFS('Seguimiento PAI'!$C$43:$C$54,$A$5,'Seguimiento PAI'!$P$43:$P$54,M$3)</f>
        <v>0</v>
      </c>
      <c r="N5" s="152">
        <f>COUNTIFS('Seguimiento PAI'!$C$43:$C$54,$A$5,'Seguimiento PAI'!$P$43:$P$54,N$3)</f>
        <v>0</v>
      </c>
      <c r="O5" s="147">
        <f>COUNTIF('Seguimiento PAI'!$C$43:$C$54,$A5)</f>
        <v>0</v>
      </c>
      <c r="P5" s="149" t="str">
        <f>IF(SUM(K5:M5)=0,"NA",SUMIF('Seguimiento PAI'!$C$43:$C$54,'otros datos SEGUIMIENTO'!$A5,'Seguimiento PAI'!$Q$43:$Q$54)/SUM(K5:M5))</f>
        <v>NA</v>
      </c>
      <c r="Q5" s="151">
        <f t="shared" si="1"/>
        <v>0</v>
      </c>
      <c r="R5" s="151">
        <f t="shared" si="2"/>
        <v>0</v>
      </c>
      <c r="S5" s="152">
        <f>COUNTIFS('Seguimiento PAI'!$C$56:$C$66,$A$5,'Seguimiento PAI'!$P$56:$P$66,S$3)</f>
        <v>1</v>
      </c>
      <c r="T5" s="152">
        <f>COUNTIFS('Seguimiento PAI'!$C$56:$C$66,$A$5,'Seguimiento PAI'!$P$56:$P$66,T$3)</f>
        <v>0</v>
      </c>
      <c r="U5" s="152">
        <f>COUNTIFS('Seguimiento PAI'!$C$56:$C$66,$A$5,'Seguimiento PAI'!$P$56:$P$66,U$3)</f>
        <v>0</v>
      </c>
      <c r="V5" s="152">
        <f>COUNTIFS('Seguimiento PAI'!$C$56:$C$66,$A$5,'Seguimiento PAI'!$P$56:$P$66,V$3)</f>
        <v>0</v>
      </c>
      <c r="W5" s="147">
        <f>COUNTIF('Seguimiento PAI'!$C$56:$C$66,$A5)</f>
        <v>1</v>
      </c>
      <c r="X5" s="149">
        <f>IF(SUM(S5:U5)=0,"NA",SUMIF('Seguimiento PAI'!$C$56:$C$66,'otros datos SEGUIMIENTO'!$A5,'Seguimiento PAI'!$Q$56:$Q$66)/SUM(S5:U5))</f>
        <v>1</v>
      </c>
      <c r="Y5" s="151">
        <f t="shared" si="3"/>
        <v>1</v>
      </c>
      <c r="Z5" s="151">
        <f t="shared" si="4"/>
        <v>1</v>
      </c>
      <c r="AA5" s="152">
        <f>COUNTIFS('Seguimiento PAI'!$C$69:$C$96,$A$5,'Seguimiento PAI'!$P$69:$P$96,AA$3)</f>
        <v>3</v>
      </c>
      <c r="AB5" s="152">
        <f>COUNTIFS('Seguimiento PAI'!$C$69:$C$96,$A$5,'Seguimiento PAI'!$P$69:$P$96,AB$3)</f>
        <v>0</v>
      </c>
      <c r="AC5" s="152">
        <f>COUNTIFS('Seguimiento PAI'!$C$69:$C$96,$A$5,'Seguimiento PAI'!$P$69:$P$96,AC$3)</f>
        <v>0</v>
      </c>
      <c r="AD5" s="152">
        <f>COUNTIFS('Seguimiento PAI'!$C$69:$C$96,$A$5,'Seguimiento PAI'!$P$69:$P$96,AD$3)</f>
        <v>0</v>
      </c>
      <c r="AE5" s="147">
        <f>COUNTIF('Seguimiento PAI'!$C$69:$C$96,$A5)</f>
        <v>3</v>
      </c>
      <c r="AF5" s="149">
        <f>IF(SUM(AA5:AC5)=0,"NA",SUMIF('Seguimiento PAI'!$C$69:$C$96,'otros datos SEGUIMIENTO'!$A5,'Seguimiento PAI'!$Q$69:$Q$96)/SUM(AA5:AC5))</f>
        <v>1</v>
      </c>
      <c r="AG5" s="153">
        <f t="shared" ref="AG5:AG10" si="6">IF(AF5="NA",0,AF5)</f>
        <v>1</v>
      </c>
      <c r="AH5" s="153">
        <f t="shared" ref="AH5:AH10" si="7">IF(AF5="NA",0,1)</f>
        <v>1</v>
      </c>
      <c r="AI5" s="31">
        <f>SUMIF('Seguimiento PAI'!$C$5:$C$96,'otros datos SEGUIMIENTO'!$A5,'Seguimiento PAI'!$Q$5:$Q$96)/SUM(B5:D5,K5:M5,S5:U5,AA5:AC5)</f>
        <v>0.83333333333333337</v>
      </c>
    </row>
    <row r="6" spans="1:36" x14ac:dyDescent="0.25">
      <c r="A6" s="147" t="s">
        <v>81</v>
      </c>
      <c r="B6" s="148">
        <f>COUNTIFS('Seguimiento PAI'!$C$5:$C$41,$A$6,'Seguimiento PAI'!$P$5:$P$41,B$3)</f>
        <v>1</v>
      </c>
      <c r="C6" s="148">
        <f>COUNTIFS('Seguimiento PAI'!$C$5:$C$41,$A$6,'Seguimiento PAI'!$P$5:$P$41,C$3)</f>
        <v>0</v>
      </c>
      <c r="D6" s="148">
        <f>COUNTIFS('Seguimiento PAI'!$C$5:$C$41,$A$6,'Seguimiento PAI'!$P$5:$P$41,D$3)</f>
        <v>0</v>
      </c>
      <c r="E6" s="148">
        <f>COUNTIFS('Seguimiento PAI'!$C$5:$C$41,$A$6,'Seguimiento PAI'!$P$5:$P$41,E$3)</f>
        <v>1</v>
      </c>
      <c r="F6" s="147">
        <f>COUNTIF('Seguimiento PAI'!$C$5:$C$41,A6)</f>
        <v>2</v>
      </c>
      <c r="G6" s="149">
        <f>IF(SUM(B6:D6)=0,"NA",SUMIF('Seguimiento PAI'!$C$5:$C$41,'otros datos SEGUIMIENTO'!$A6,'Seguimiento PAI'!$Q$5:$Q$41)/SUM(B6:D6))</f>
        <v>1</v>
      </c>
      <c r="H6" s="150">
        <f>SUMIF('Seguimiento PAI'!$C$5:$C$41,'otros datos SEGUIMIENTO'!$A6,'Seguimiento PAI'!$Q$5:$Q$41)</f>
        <v>1</v>
      </c>
      <c r="I6" s="151">
        <f t="shared" si="5"/>
        <v>1</v>
      </c>
      <c r="J6" s="151">
        <f t="shared" si="0"/>
        <v>1</v>
      </c>
      <c r="K6" s="152">
        <f>COUNTIFS('Seguimiento PAI'!$C$43:$C$54,$A$6,'Seguimiento PAI'!$P$43:$P$54,K$3)</f>
        <v>0</v>
      </c>
      <c r="L6" s="152">
        <f>COUNTIFS('Seguimiento PAI'!$C$43:$C$54,$A$6,'Seguimiento PAI'!$P$43:$P$54,L$3)</f>
        <v>0</v>
      </c>
      <c r="M6" s="152">
        <f>COUNTIFS('Seguimiento PAI'!$C$43:$C$54,$A$6,'Seguimiento PAI'!$P$43:$P$54,M$3)</f>
        <v>0</v>
      </c>
      <c r="N6" s="152">
        <f>COUNTIFS('Seguimiento PAI'!$C$43:$C$54,$A$6,'Seguimiento PAI'!$P$43:$P$54,N$3)</f>
        <v>0</v>
      </c>
      <c r="O6" s="147">
        <f>COUNTIF('Seguimiento PAI'!$C$43:$C$54,$A6)</f>
        <v>0</v>
      </c>
      <c r="P6" s="149" t="str">
        <f>IF(SUM(K6:M6)=0,"NA",SUMIF('Seguimiento PAI'!$C$43:$C$54,'otros datos SEGUIMIENTO'!$A6,'Seguimiento PAI'!$Q$43:$Q$54)/SUM(K6:M6))</f>
        <v>NA</v>
      </c>
      <c r="Q6" s="151">
        <f t="shared" si="1"/>
        <v>0</v>
      </c>
      <c r="R6" s="151">
        <f t="shared" si="2"/>
        <v>0</v>
      </c>
      <c r="S6" s="152">
        <f>COUNTIFS('Seguimiento PAI'!$C$56:$C$66,$A$6,'Seguimiento PAI'!$P$56:$P$66,S$3)</f>
        <v>0</v>
      </c>
      <c r="T6" s="152">
        <f>COUNTIFS('Seguimiento PAI'!$C$56:$C$66,$A$6,'Seguimiento PAI'!$P$56:$P$66,T$3)</f>
        <v>0</v>
      </c>
      <c r="U6" s="152">
        <f>COUNTIFS('Seguimiento PAI'!$C$56:$C$66,$A$6,'Seguimiento PAI'!$P$56:$P$66,U$3)</f>
        <v>0</v>
      </c>
      <c r="V6" s="152">
        <f>COUNTIFS('Seguimiento PAI'!$C$56:$C$66,$A$6,'Seguimiento PAI'!$P$56:$P$66,V$3)</f>
        <v>0</v>
      </c>
      <c r="W6" s="147">
        <f>COUNTIF('Seguimiento PAI'!$C$56:$C$66,$A6)</f>
        <v>0</v>
      </c>
      <c r="X6" s="149" t="str">
        <f>IF(SUM(S6:U6)=0,"NA",SUMIF('Seguimiento PAI'!$C$56:$C$66,'otros datos SEGUIMIENTO'!$A6,'Seguimiento PAI'!$Q$56:$Q$66)/SUM(S6:U6))</f>
        <v>NA</v>
      </c>
      <c r="Y6" s="151">
        <f t="shared" si="3"/>
        <v>0</v>
      </c>
      <c r="Z6" s="151">
        <f t="shared" si="4"/>
        <v>0</v>
      </c>
      <c r="AA6" s="152">
        <f>COUNTIFS('Seguimiento PAI'!$C$69:$C$96,$A$6,'Seguimiento PAI'!$P$69:$P$96,AA$3)</f>
        <v>5</v>
      </c>
      <c r="AB6" s="152">
        <f>COUNTIFS('Seguimiento PAI'!$C$69:$C$96,$A$6,'Seguimiento PAI'!$P$69:$P$96,AB$3)</f>
        <v>0</v>
      </c>
      <c r="AC6" s="152">
        <f>COUNTIFS('Seguimiento PAI'!$C$69:$C$96,$A$6,'Seguimiento PAI'!$P$69:$P$96,AC$3)</f>
        <v>0</v>
      </c>
      <c r="AD6" s="152">
        <f>COUNTIFS('Seguimiento PAI'!$C$69:$C$96,$A$6,'Seguimiento PAI'!$P$69:$P$96,AD$3)</f>
        <v>0</v>
      </c>
      <c r="AE6" s="147">
        <f>COUNTIF('Seguimiento PAI'!$C$69:$C$96,$A6)</f>
        <v>5</v>
      </c>
      <c r="AF6" s="149">
        <f>IF(SUM(AA6:AC6)=0,"NA",SUMIF('Seguimiento PAI'!$C$69:$C$96,'otros datos SEGUIMIENTO'!$A6,'Seguimiento PAI'!$Q$69:$Q$96)/SUM(AA6:AC6))</f>
        <v>1</v>
      </c>
      <c r="AG6" s="153">
        <f t="shared" si="6"/>
        <v>1</v>
      </c>
      <c r="AH6" s="153">
        <f t="shared" si="7"/>
        <v>1</v>
      </c>
      <c r="AI6" s="31">
        <f>SUMIF('Seguimiento PAI'!$C$5:$C$96,'otros datos SEGUIMIENTO'!$A6,'Seguimiento PAI'!$Q$5:$Q$96)/SUM(B6:D6,K6:M6,S6:U6,AA6:AC6)</f>
        <v>1</v>
      </c>
    </row>
    <row r="7" spans="1:36" x14ac:dyDescent="0.25">
      <c r="A7" s="147" t="s">
        <v>82</v>
      </c>
      <c r="B7" s="148">
        <f>COUNTIFS('Seguimiento PAI'!$C$5:$C$41,$A$7,'Seguimiento PAI'!$P$5:$P$41,B$3)</f>
        <v>2</v>
      </c>
      <c r="C7" s="148">
        <f>COUNTIFS('Seguimiento PAI'!$C$5:$C$41,$A$7,'Seguimiento PAI'!$P$5:$P$41,C$3)</f>
        <v>1</v>
      </c>
      <c r="D7" s="148">
        <f>COUNTIFS('Seguimiento PAI'!$C$5:$C$41,$A$7,'Seguimiento PAI'!$P$5:$P$41,D$3)</f>
        <v>0</v>
      </c>
      <c r="E7" s="148">
        <f>COUNTIFS('Seguimiento PAI'!$C$5:$C$41,$A$7,'Seguimiento PAI'!$P$5:$P$41,E$3)</f>
        <v>1</v>
      </c>
      <c r="F7" s="147">
        <f>COUNTIF('Seguimiento PAI'!$C$5:$C$41,A7)</f>
        <v>4</v>
      </c>
      <c r="G7" s="149">
        <f>IF(SUM(B7:D7)=0,"NA",SUMIF('Seguimiento PAI'!$C$5:$C$41,'otros datos SEGUIMIENTO'!$A7,'Seguimiento PAI'!$Q$5:$Q$41)/SUM(B7:D7))</f>
        <v>0.8666666666666667</v>
      </c>
      <c r="H7" s="150">
        <f>SUMIF('Seguimiento PAI'!$C$5:$C$41,'otros datos SEGUIMIENTO'!$A7,'Seguimiento PAI'!$Q$5:$Q$41)</f>
        <v>2.6</v>
      </c>
      <c r="I7" s="151">
        <f t="shared" si="5"/>
        <v>0.8666666666666667</v>
      </c>
      <c r="J7" s="151">
        <f t="shared" si="0"/>
        <v>1</v>
      </c>
      <c r="K7" s="152">
        <f>COUNTIFS('Seguimiento PAI'!$C$43:$C$54,$A$7,'Seguimiento PAI'!$P$43:$P$54,K$3)</f>
        <v>3</v>
      </c>
      <c r="L7" s="152">
        <f>COUNTIFS('Seguimiento PAI'!$C$43:$C$54,$A$7,'Seguimiento PAI'!$P$43:$P$54,L$3)</f>
        <v>0</v>
      </c>
      <c r="M7" s="152">
        <f>COUNTIFS('Seguimiento PAI'!$C$43:$C$54,$A$7,'Seguimiento PAI'!$P$43:$P$54,M$3)</f>
        <v>0</v>
      </c>
      <c r="N7" s="152">
        <f>COUNTIFS('Seguimiento PAI'!$C$43:$C$54,$A$7,'Seguimiento PAI'!$P$43:$P$54,N$3)</f>
        <v>0</v>
      </c>
      <c r="O7" s="147">
        <f>COUNTIF('Seguimiento PAI'!$C$43:$C$54,$A7)</f>
        <v>3</v>
      </c>
      <c r="P7" s="149">
        <f>IF(SUM(K7:M7)=0,"NA",SUMIF('Seguimiento PAI'!$C$43:$C$54,'otros datos SEGUIMIENTO'!$A7,'Seguimiento PAI'!$Q$43:$Q$54)/SUM(K7:M7))</f>
        <v>1</v>
      </c>
      <c r="Q7" s="151">
        <f t="shared" si="1"/>
        <v>1</v>
      </c>
      <c r="R7" s="151">
        <f t="shared" si="2"/>
        <v>1</v>
      </c>
      <c r="S7" s="152">
        <f>COUNTIFS('Seguimiento PAI'!$C$56:$C$66,$A$7,'Seguimiento PAI'!$P$56:$P$66,S$3)</f>
        <v>2</v>
      </c>
      <c r="T7" s="152">
        <f>COUNTIFS('Seguimiento PAI'!$C$56:$C$66,$A$7,'Seguimiento PAI'!$P$56:$P$66,T$3)</f>
        <v>0</v>
      </c>
      <c r="U7" s="152">
        <f>COUNTIFS('Seguimiento PAI'!$C$56:$C$66,$A$7,'Seguimiento PAI'!$P$56:$P$66,U$3)</f>
        <v>0</v>
      </c>
      <c r="V7" s="152">
        <f>COUNTIFS('Seguimiento PAI'!$C$56:$C$66,$A$7,'Seguimiento PAI'!$P$56:$P$66,V$3)</f>
        <v>0</v>
      </c>
      <c r="W7" s="147">
        <f>COUNTIF('Seguimiento PAI'!$C$56:$C$66,$A7)</f>
        <v>2</v>
      </c>
      <c r="X7" s="149">
        <f>IF(SUM(S7:U7)=0,"NA",SUMIF('Seguimiento PAI'!$C$56:$C$66,'otros datos SEGUIMIENTO'!$A7,'Seguimiento PAI'!$Q$56:$Q$66)/SUM(S7:U7))</f>
        <v>1</v>
      </c>
      <c r="Y7" s="151">
        <f t="shared" si="3"/>
        <v>1</v>
      </c>
      <c r="Z7" s="151">
        <f t="shared" si="4"/>
        <v>1</v>
      </c>
      <c r="AA7" s="152">
        <f>COUNTIFS('Seguimiento PAI'!$C$69:$C$96,$A$7,'Seguimiento PAI'!$P$69:$P$96,AA$3)</f>
        <v>2</v>
      </c>
      <c r="AB7" s="152">
        <f>COUNTIFS('Seguimiento PAI'!$C$69:$C$96,$A$7,'Seguimiento PAI'!$P$69:$P$96,AB$3)</f>
        <v>0</v>
      </c>
      <c r="AC7" s="152">
        <f>COUNTIFS('Seguimiento PAI'!$C$69:$C$96,$A$7,'Seguimiento PAI'!$P$69:$P$96,AC$3)</f>
        <v>0</v>
      </c>
      <c r="AD7" s="152">
        <f>COUNTIFS('Seguimiento PAI'!$C$69:$C$96,$A$7,'Seguimiento PAI'!$P$69:$P$96,AD$3)</f>
        <v>0</v>
      </c>
      <c r="AE7" s="147">
        <f>COUNTIF('Seguimiento PAI'!$C$69:$C$96,$A7)</f>
        <v>2</v>
      </c>
      <c r="AF7" s="149">
        <f>IF(SUM(AA7:AC7)=0,"NA",SUMIF('Seguimiento PAI'!$C$69:$C$96,'otros datos SEGUIMIENTO'!$A7,'Seguimiento PAI'!$Q$69:$Q$96)/SUM(AA7:AC7))</f>
        <v>1</v>
      </c>
      <c r="AG7" s="153">
        <f t="shared" si="6"/>
        <v>1</v>
      </c>
      <c r="AH7" s="153">
        <f t="shared" si="7"/>
        <v>1</v>
      </c>
      <c r="AI7" s="31">
        <f>SUMIF('Seguimiento PAI'!$C$5:$C$96,'otros datos SEGUIMIENTO'!$A7,'Seguimiento PAI'!$Q$5:$Q$96)/SUM(B7:D7,K7:M7,S7:U7,AA7:AC7)</f>
        <v>0.96</v>
      </c>
    </row>
    <row r="8" spans="1:36" x14ac:dyDescent="0.25">
      <c r="A8" s="147" t="s">
        <v>79</v>
      </c>
      <c r="B8" s="148">
        <f>COUNTIFS('Seguimiento PAI'!$C$5:$C$41,$A$8,'Seguimiento PAI'!$P$5:$P$41,B$3)</f>
        <v>0</v>
      </c>
      <c r="C8" s="148">
        <f>COUNTIFS('Seguimiento PAI'!$C$5:$C$41,$A$8,'Seguimiento PAI'!$P$5:$P$41,C$3)</f>
        <v>0</v>
      </c>
      <c r="D8" s="148">
        <f>COUNTIFS('Seguimiento PAI'!$C$5:$C$41,$A$8,'Seguimiento PAI'!$P$5:$P$41,D$3)</f>
        <v>1</v>
      </c>
      <c r="E8" s="148">
        <f>COUNTIFS('Seguimiento PAI'!$C$5:$C$41,$A$8,'Seguimiento PAI'!$P$5:$P$41,E$3)</f>
        <v>0</v>
      </c>
      <c r="F8" s="147">
        <f>COUNTIF('Seguimiento PAI'!$C$5:$C$41,A8)</f>
        <v>1</v>
      </c>
      <c r="G8" s="149">
        <f>IF(SUM(B8:D8)=0,"NA",SUMIF('Seguimiento PAI'!$C$5:$C$41,'otros datos SEGUIMIENTO'!$A8,'Seguimiento PAI'!$Q$5:$Q$41)/SUM(B8:D8))</f>
        <v>0</v>
      </c>
      <c r="H8" s="150">
        <f>SUMIF('Seguimiento PAI'!$C$5:$C$41,'otros datos SEGUIMIENTO'!$A8,'Seguimiento PAI'!$Q$5:$Q$41)</f>
        <v>0</v>
      </c>
      <c r="I8" s="151">
        <f t="shared" si="5"/>
        <v>0</v>
      </c>
      <c r="J8" s="151">
        <f t="shared" si="0"/>
        <v>1</v>
      </c>
      <c r="K8" s="152">
        <f>COUNTIFS('Seguimiento PAI'!$C$43:$C$54,$A$8,'Seguimiento PAI'!$P$43:$P$54,K$3)</f>
        <v>2</v>
      </c>
      <c r="L8" s="152">
        <f>COUNTIFS('Seguimiento PAI'!$C$43:$C$54,$A$8,'Seguimiento PAI'!$P$43:$P$54,L$3)</f>
        <v>0</v>
      </c>
      <c r="M8" s="152">
        <f>COUNTIFS('Seguimiento PAI'!$C$43:$C$54,$A$8,'Seguimiento PAI'!$P$43:$P$54,M$3)</f>
        <v>0</v>
      </c>
      <c r="N8" s="152">
        <f>COUNTIFS('Seguimiento PAI'!$C$43:$C$54,$A$8,'Seguimiento PAI'!$P$43:$P$54,N$3)</f>
        <v>0</v>
      </c>
      <c r="O8" s="147">
        <f>COUNTIF('Seguimiento PAI'!$C$43:$C$54,$A8)</f>
        <v>2</v>
      </c>
      <c r="P8" s="149">
        <f>IF(SUM(K8:M8)=0,"NA",SUMIF('Seguimiento PAI'!$C$43:$C$54,'otros datos SEGUIMIENTO'!$A8,'Seguimiento PAI'!$Q$43:$Q$54)/SUM(K8:M8))</f>
        <v>1</v>
      </c>
      <c r="Q8" s="151">
        <f t="shared" si="1"/>
        <v>1</v>
      </c>
      <c r="R8" s="151">
        <f t="shared" si="2"/>
        <v>1</v>
      </c>
      <c r="S8" s="152">
        <f>COUNTIFS('Seguimiento PAI'!$C$56:$C$66,$A$8,'Seguimiento PAI'!$P$56:$P$66,S$3)</f>
        <v>2</v>
      </c>
      <c r="T8" s="152">
        <f>COUNTIFS('Seguimiento PAI'!$C$56:$C$66,$A$8,'Seguimiento PAI'!$P$56:$P$66,T$3)</f>
        <v>0</v>
      </c>
      <c r="U8" s="152">
        <f>COUNTIFS('Seguimiento PAI'!$C$56:$C$66,$A$8,'Seguimiento PAI'!$P$56:$P$66,U$3)</f>
        <v>0</v>
      </c>
      <c r="V8" s="152">
        <f>COUNTIFS('Seguimiento PAI'!$C$56:$C$66,$A$8,'Seguimiento PAI'!$P$56:$P$66,V$3)</f>
        <v>0</v>
      </c>
      <c r="W8" s="147">
        <f>COUNTIF('Seguimiento PAI'!$C$56:$C$66,$A8)</f>
        <v>2</v>
      </c>
      <c r="X8" s="149">
        <f>IF(SUM(S8:U8)=0,"NA",SUMIF('Seguimiento PAI'!$C$56:$C$66,'otros datos SEGUIMIENTO'!$A8,'Seguimiento PAI'!$Q$56:$Q$66)/SUM(S8:U8))</f>
        <v>1</v>
      </c>
      <c r="Y8" s="151">
        <f t="shared" si="3"/>
        <v>1</v>
      </c>
      <c r="Z8" s="151">
        <f t="shared" si="4"/>
        <v>1</v>
      </c>
      <c r="AA8" s="152">
        <f>COUNTIFS('Seguimiento PAI'!$C$69:$C$96,$A$8,'Seguimiento PAI'!$P$69:$P$96,AA$3)</f>
        <v>3</v>
      </c>
      <c r="AB8" s="152">
        <f>COUNTIFS('Seguimiento PAI'!$C$69:$C$96,$A$8,'Seguimiento PAI'!$P$69:$P$96,AB$3)</f>
        <v>0</v>
      </c>
      <c r="AC8" s="152">
        <f>COUNTIFS('Seguimiento PAI'!$C$69:$C$96,$A$8,'Seguimiento PAI'!$P$69:$P$96,AC$3)</f>
        <v>0</v>
      </c>
      <c r="AD8" s="152">
        <f>COUNTIFS('Seguimiento PAI'!$C$69:$C$96,$A$8,'Seguimiento PAI'!$P$69:$P$96,AD$3)</f>
        <v>0</v>
      </c>
      <c r="AE8" s="147">
        <f>COUNTIF('Seguimiento PAI'!$C$69:$C$96,$A8)</f>
        <v>3</v>
      </c>
      <c r="AF8" s="149">
        <f>IF(SUM(AA8:AC8)=0,"NA",SUMIF('Seguimiento PAI'!$C$69:$C$96,'otros datos SEGUIMIENTO'!$A8,'Seguimiento PAI'!$Q$69:$Q$96)/SUM(AA8:AC8))</f>
        <v>1</v>
      </c>
      <c r="AG8" s="153">
        <f t="shared" si="6"/>
        <v>1</v>
      </c>
      <c r="AH8" s="153">
        <f t="shared" si="7"/>
        <v>1</v>
      </c>
      <c r="AI8" s="31">
        <f>SUMIF('Seguimiento PAI'!$C$5:$C$96,'otros datos SEGUIMIENTO'!$A8,'Seguimiento PAI'!$Q$5:$Q$96)/SUM(B8:D8,K8:M8,S8:U8,AA8:AC8)</f>
        <v>0.875</v>
      </c>
    </row>
    <row r="9" spans="1:36" x14ac:dyDescent="0.25">
      <c r="A9" s="147" t="s">
        <v>84</v>
      </c>
      <c r="B9" s="148">
        <f>COUNTIFS('Seguimiento PAI'!$C$5:$C$41,$A$9,'Seguimiento PAI'!$P$5:$P$41,B$3)</f>
        <v>0</v>
      </c>
      <c r="C9" s="148">
        <f>COUNTIFS('Seguimiento PAI'!$C$5:$C$41,$A$9,'Seguimiento PAI'!$P$5:$P$41,C$3)</f>
        <v>0</v>
      </c>
      <c r="D9" s="148">
        <f>COUNTIFS('Seguimiento PAI'!$C$5:$C$41,$A$9,'Seguimiento PAI'!$P$5:$P$41,D$3)</f>
        <v>0</v>
      </c>
      <c r="E9" s="148">
        <f>COUNTIFS('Seguimiento PAI'!$C$5:$C$41,$A$9,'Seguimiento PAI'!$P$5:$P$41,E$3)</f>
        <v>0</v>
      </c>
      <c r="F9" s="147">
        <f>COUNTIF('Seguimiento PAI'!$C$5:$C$41,A9)</f>
        <v>0</v>
      </c>
      <c r="G9" s="149" t="str">
        <f>IF(SUM(B9:D9)=0,"NA",SUMIF('Seguimiento PAI'!$C$5:$C$41,'otros datos SEGUIMIENTO'!$A9,'Seguimiento PAI'!$Q$5:$Q$41)/SUM(B9:D9))</f>
        <v>NA</v>
      </c>
      <c r="H9" s="150">
        <f>SUMIF('Seguimiento PAI'!$C$5:$C$41,'otros datos SEGUIMIENTO'!$A9,'Seguimiento PAI'!$Q$5:$Q$41)</f>
        <v>0</v>
      </c>
      <c r="I9" s="151">
        <f>IF(G9="NA",0,G9)</f>
        <v>0</v>
      </c>
      <c r="J9" s="151">
        <f t="shared" si="0"/>
        <v>0</v>
      </c>
      <c r="K9" s="152">
        <f>COUNTIFS('Seguimiento PAI'!$C$43:$C$54,$A$9,'Seguimiento PAI'!$P$43:$P$54,K$3)</f>
        <v>1</v>
      </c>
      <c r="L9" s="152">
        <f>COUNTIFS('Seguimiento PAI'!$C$43:$C$54,$A$9,'Seguimiento PAI'!$P$43:$P$54,L$3)</f>
        <v>0</v>
      </c>
      <c r="M9" s="152">
        <f>COUNTIFS('Seguimiento PAI'!$C$43:$C$54,$A$9,'Seguimiento PAI'!$P$43:$P$54,M$3)</f>
        <v>0</v>
      </c>
      <c r="N9" s="152">
        <f>COUNTIFS('Seguimiento PAI'!$C$43:$C$54,$A$9,'Seguimiento PAI'!$P$43:$P$54,N$3)</f>
        <v>0</v>
      </c>
      <c r="O9" s="147">
        <f>COUNTIF('Seguimiento PAI'!$C$43:$C$54,$A9)</f>
        <v>1</v>
      </c>
      <c r="P9" s="149">
        <f>IF(SUM(K9:M9)=0,"NA",SUMIF('Seguimiento PAI'!$C$43:$C$54,'otros datos SEGUIMIENTO'!$A9,'Seguimiento PAI'!$Q$43:$Q$54)/SUM(K9:M9))</f>
        <v>1</v>
      </c>
      <c r="Q9" s="151">
        <f t="shared" si="1"/>
        <v>1</v>
      </c>
      <c r="R9" s="151">
        <f t="shared" si="2"/>
        <v>1</v>
      </c>
      <c r="S9" s="152">
        <f>COUNTIFS('Seguimiento PAI'!$C$56:$C$66,$A$9,'Seguimiento PAI'!$P$56:$P$66,S$3)</f>
        <v>2</v>
      </c>
      <c r="T9" s="152">
        <f>COUNTIFS('Seguimiento PAI'!$C$56:$C$66,$A$9,'Seguimiento PAI'!$P$56:$P$66,T$3)</f>
        <v>0</v>
      </c>
      <c r="U9" s="152">
        <f>COUNTIFS('Seguimiento PAI'!$C$56:$C$66,$A$9,'Seguimiento PAI'!$P$56:$P$66,U$3)</f>
        <v>0</v>
      </c>
      <c r="V9" s="152">
        <f>COUNTIFS('Seguimiento PAI'!$C$56:$C$66,$A$9,'Seguimiento PAI'!$P$56:$P$66,V$3)</f>
        <v>0</v>
      </c>
      <c r="W9" s="147">
        <f>COUNTIF('Seguimiento PAI'!$C$56:$C$66,$A9)</f>
        <v>2</v>
      </c>
      <c r="X9" s="149">
        <f>IF(SUM(S9:U9)=0,"NA",SUMIF('Seguimiento PAI'!$C$56:$C$66,'otros datos SEGUIMIENTO'!$A9,'Seguimiento PAI'!$Q$56:$Q$66)/SUM(S9:U9))</f>
        <v>1</v>
      </c>
      <c r="Y9" s="151">
        <f t="shared" si="3"/>
        <v>1</v>
      </c>
      <c r="Z9" s="151">
        <f t="shared" si="4"/>
        <v>1</v>
      </c>
      <c r="AA9" s="152">
        <f>COUNTIFS('Seguimiento PAI'!$C$69:$C$96,$A$9,'Seguimiento PAI'!$P$69:$P$96,AA$3)</f>
        <v>1</v>
      </c>
      <c r="AB9" s="152">
        <f>COUNTIFS('Seguimiento PAI'!$C$69:$C$96,$A$9,'Seguimiento PAI'!$P$69:$P$96,AB$3)</f>
        <v>0</v>
      </c>
      <c r="AC9" s="152">
        <f>COUNTIFS('Seguimiento PAI'!$C$69:$C$96,$A$9,'Seguimiento PAI'!$P$69:$P$96,AC$3)</f>
        <v>0</v>
      </c>
      <c r="AD9" s="152">
        <f>COUNTIFS('Seguimiento PAI'!$C$69:$C$96,$A$9,'Seguimiento PAI'!$P$69:$P$96,AD$3)</f>
        <v>0</v>
      </c>
      <c r="AE9" s="147">
        <f>COUNTIF('Seguimiento PAI'!$C$69:$C$96,$A9)</f>
        <v>1</v>
      </c>
      <c r="AF9" s="149">
        <f>IF(SUM(AA9:AC9)=0,"NA",SUMIF('Seguimiento PAI'!$C$69:$C$96,'otros datos SEGUIMIENTO'!$A9,'Seguimiento PAI'!$Q$69:$Q$96)/SUM(AA9:AC9))</f>
        <v>1</v>
      </c>
      <c r="AG9" s="153">
        <f t="shared" si="6"/>
        <v>1</v>
      </c>
      <c r="AH9" s="153">
        <f t="shared" si="7"/>
        <v>1</v>
      </c>
      <c r="AI9" s="31">
        <f>SUMIF('Seguimiento PAI'!$C$5:$C$96,'otros datos SEGUIMIENTO'!$A9,'Seguimiento PAI'!$Q$5:$Q$96)/SUM(B9:D9,K9:M9,S9:U9,AA9:AC9)</f>
        <v>1</v>
      </c>
    </row>
    <row r="10" spans="1:36" x14ac:dyDescent="0.25">
      <c r="A10" s="147" t="s">
        <v>25</v>
      </c>
      <c r="B10" s="148">
        <f>COUNTIFS('Seguimiento PAI'!$C$5:$C$41,$A$10,'Seguimiento PAI'!$P$5:$P$41,B$3)</f>
        <v>0</v>
      </c>
      <c r="C10" s="148">
        <f>COUNTIFS('Seguimiento PAI'!$C$5:$C$41,$A$10,'Seguimiento PAI'!$P$5:$P$41,C$3)</f>
        <v>0</v>
      </c>
      <c r="D10" s="148">
        <f>COUNTIFS('Seguimiento PAI'!$C$5:$C$41,$A$10,'Seguimiento PAI'!$P$5:$P$41,D$3)</f>
        <v>0</v>
      </c>
      <c r="E10" s="148">
        <f>COUNTIFS('Seguimiento PAI'!$C$5:$C$41,$A$10,'Seguimiento PAI'!$P$5:$P$41,E$3)</f>
        <v>0</v>
      </c>
      <c r="F10" s="147">
        <f>COUNTIF('Seguimiento PAI'!$C$5:$C$41,A10)</f>
        <v>0</v>
      </c>
      <c r="G10" s="149" t="str">
        <f>IF(SUM(B10:D10)=0,"NA",SUMIF('Seguimiento PAI'!$C$5:$C$41,'otros datos SEGUIMIENTO'!$A10,'Seguimiento PAI'!$Q$5:$Q$41)/SUM(B10:D10))</f>
        <v>NA</v>
      </c>
      <c r="H10" s="150">
        <f>SUMIF('Seguimiento PAI'!$C$5:$C$41,'otros datos SEGUIMIENTO'!$A10,'Seguimiento PAI'!$Q$5:$Q$41)</f>
        <v>0</v>
      </c>
      <c r="I10" s="151">
        <f t="shared" si="5"/>
        <v>0</v>
      </c>
      <c r="J10" s="151">
        <f t="shared" si="0"/>
        <v>0</v>
      </c>
      <c r="K10" s="152">
        <f>COUNTIFS('Seguimiento PAI'!$C$43:$C$54,$A$10,'Seguimiento PAI'!$P$43:$P$54,K$3)</f>
        <v>0</v>
      </c>
      <c r="L10" s="152">
        <f>COUNTIFS('Seguimiento PAI'!$C$43:$C$54,$A$10,'Seguimiento PAI'!$P$43:$P$54,L$3)</f>
        <v>0</v>
      </c>
      <c r="M10" s="152">
        <f>COUNTIFS('Seguimiento PAI'!$C$43:$C$54,$A$10,'Seguimiento PAI'!$P$43:$P$54,M$3)</f>
        <v>0</v>
      </c>
      <c r="N10" s="152">
        <f>COUNTIFS('Seguimiento PAI'!$C$43:$C$54,$A$10,'Seguimiento PAI'!$P$43:$P$54,N$3)</f>
        <v>0</v>
      </c>
      <c r="O10" s="147">
        <f>COUNTIF('Seguimiento PAI'!$C$43:$C$54,$A10)</f>
        <v>0</v>
      </c>
      <c r="P10" s="149" t="str">
        <f>IF(SUM(K10:M10)=0,"NA",SUMIF('Seguimiento PAI'!$C$43:$C$54,'otros datos SEGUIMIENTO'!$A10,'Seguimiento PAI'!$Q$43:$Q$54)/SUM(K10:M10))</f>
        <v>NA</v>
      </c>
      <c r="Q10" s="151">
        <f t="shared" si="1"/>
        <v>0</v>
      </c>
      <c r="R10" s="151">
        <f t="shared" si="2"/>
        <v>0</v>
      </c>
      <c r="S10" s="152">
        <f>COUNTIFS('Seguimiento PAI'!$C$56:$C$66,$A$10,'Seguimiento PAI'!$P$56:$P$66,S$3)</f>
        <v>0</v>
      </c>
      <c r="T10" s="152">
        <f>COUNTIFS('Seguimiento PAI'!$C$56:$C$66,$A$10,'Seguimiento PAI'!$P$56:$P$66,T$3)</f>
        <v>0</v>
      </c>
      <c r="U10" s="152">
        <f>COUNTIFS('Seguimiento PAI'!$C$56:$C$66,$A$10,'Seguimiento PAI'!$P$56:$P$66,U$3)</f>
        <v>0</v>
      </c>
      <c r="V10" s="152">
        <f>COUNTIFS('Seguimiento PAI'!$C$56:$C$66,$A$10,'Seguimiento PAI'!$P$56:$P$66,V$3)</f>
        <v>0</v>
      </c>
      <c r="W10" s="147">
        <f>COUNTIF('Seguimiento PAI'!$C$56:$C$66,$A10)</f>
        <v>0</v>
      </c>
      <c r="X10" s="149" t="str">
        <f>IF(SUM(S10:U10)=0,"NA",SUMIF('Seguimiento PAI'!$C$56:$C$66,'otros datos SEGUIMIENTO'!$A10,'Seguimiento PAI'!$Q$56:$Q$66)/SUM(S10:U10))</f>
        <v>NA</v>
      </c>
      <c r="Y10" s="151">
        <f t="shared" si="3"/>
        <v>0</v>
      </c>
      <c r="Z10" s="151">
        <f t="shared" si="4"/>
        <v>0</v>
      </c>
      <c r="AA10" s="152">
        <f>COUNTIFS('Seguimiento PAI'!$C$69:$C$96,$A$10,'Seguimiento PAI'!$P$69:$P$96,AA$3)</f>
        <v>3</v>
      </c>
      <c r="AB10" s="152">
        <f>COUNTIFS('Seguimiento PAI'!$C$69:$C$96,$A$10,'Seguimiento PAI'!$P$69:$P$96,AB$3)</f>
        <v>0</v>
      </c>
      <c r="AC10" s="152">
        <f>COUNTIFS('Seguimiento PAI'!$C$69:$C$96,$A$10,'Seguimiento PAI'!$P$69:$P$96,AC$3)</f>
        <v>0</v>
      </c>
      <c r="AD10" s="152">
        <f>COUNTIFS('Seguimiento PAI'!$C$69:$C$96,$A$10,'Seguimiento PAI'!$P$69:$P$96,AD$3)</f>
        <v>1</v>
      </c>
      <c r="AE10" s="147">
        <f>COUNTIF('Seguimiento PAI'!$C$69:$C$96,$A10)</f>
        <v>4</v>
      </c>
      <c r="AF10" s="149">
        <f>IF(SUM(AA10:AC10)=0,"NA",SUMIF('Seguimiento PAI'!$C$69:$C$96,'otros datos SEGUIMIENTO'!$A10,'Seguimiento PAI'!$Q$69:$Q$96)/SUM(AA10:AC10))</f>
        <v>1</v>
      </c>
      <c r="AG10" s="153">
        <f t="shared" si="6"/>
        <v>1</v>
      </c>
      <c r="AH10" s="153">
        <f t="shared" si="7"/>
        <v>1</v>
      </c>
      <c r="AI10" s="31">
        <f>SUMIF('Seguimiento PAI'!$C$5:$C$96,'otros datos SEGUIMIENTO'!$A10,'Seguimiento PAI'!$Q$5:$Q$96)/SUM(B10:D10,K10:M10,S10:U10,AA10:AC10)</f>
        <v>1</v>
      </c>
    </row>
    <row r="11" spans="1:36" x14ac:dyDescent="0.25">
      <c r="A11" s="331" t="s">
        <v>113</v>
      </c>
      <c r="B11" s="331"/>
      <c r="C11" s="331"/>
      <c r="D11" s="331"/>
      <c r="E11" s="331"/>
      <c r="F11" s="331"/>
      <c r="G11" s="32">
        <f>SUM(H4:H10)/SUM(B4:D10)</f>
        <v>0.81538461538461537</v>
      </c>
      <c r="H11" s="40"/>
      <c r="I11" s="154"/>
      <c r="J11" s="154"/>
      <c r="K11" s="155"/>
      <c r="L11" s="155"/>
      <c r="M11" s="155"/>
      <c r="N11" s="155"/>
      <c r="O11" s="156"/>
      <c r="P11" s="33">
        <f>SUM('Seguimiento PAI'!Q43:Q54)/SUM(K4:M10)</f>
        <v>1</v>
      </c>
      <c r="Q11" s="154"/>
      <c r="R11" s="154"/>
      <c r="S11" s="155"/>
      <c r="T11" s="155"/>
      <c r="U11" s="155"/>
      <c r="V11" s="155"/>
      <c r="W11" s="156"/>
      <c r="X11" s="34">
        <f>SUM('Seguimiento PAI'!Q56:Q66)/SUM(S4:U10)</f>
        <v>1.2857142857142858</v>
      </c>
      <c r="Y11" s="154"/>
      <c r="Z11" s="154"/>
      <c r="AA11" s="155"/>
      <c r="AB11" s="155"/>
      <c r="AC11" s="155"/>
      <c r="AD11" s="155"/>
      <c r="AE11" s="156"/>
      <c r="AF11" s="35">
        <f>SUM('Seguimiento PAI'!Q69:Q96)/SUM(AA4:AC10)</f>
        <v>1</v>
      </c>
      <c r="AG11" s="154"/>
      <c r="AH11" s="154"/>
      <c r="AI11" s="36">
        <f>'Seguimiento PAI'!Q97</f>
        <v>0.9517241379310345</v>
      </c>
      <c r="AJ11" s="157"/>
    </row>
    <row r="23" spans="1:11" x14ac:dyDescent="0.25">
      <c r="A23" s="156">
        <v>1</v>
      </c>
      <c r="B23" s="322" t="str">
        <f>B2</f>
        <v>AUDITORIAS</v>
      </c>
      <c r="C23" s="322"/>
      <c r="D23" s="322"/>
      <c r="E23" s="322"/>
      <c r="F23" s="322"/>
      <c r="G23" s="322"/>
      <c r="H23" s="105"/>
      <c r="K23" s="37">
        <f>G11</f>
        <v>0.81538461538461537</v>
      </c>
    </row>
    <row r="24" spans="1:11" x14ac:dyDescent="0.25">
      <c r="A24" s="156">
        <v>2</v>
      </c>
      <c r="B24" s="322" t="str">
        <f>K2</f>
        <v>SEGUIMIENTOS</v>
      </c>
      <c r="C24" s="322"/>
      <c r="D24" s="322"/>
      <c r="E24" s="322"/>
      <c r="F24" s="322"/>
      <c r="G24" s="322"/>
      <c r="H24" s="105"/>
      <c r="K24" s="37">
        <f>P11</f>
        <v>1</v>
      </c>
    </row>
    <row r="25" spans="1:11" x14ac:dyDescent="0.25">
      <c r="A25" s="156">
        <v>3</v>
      </c>
      <c r="B25" s="322" t="str">
        <f>S2</f>
        <v>ASESORÍAS, ACOMPAÑAMIENTOS Y OTROS SEGUIMIENTOS</v>
      </c>
      <c r="C25" s="322"/>
      <c r="D25" s="322"/>
      <c r="E25" s="322"/>
      <c r="F25" s="322"/>
      <c r="G25" s="322"/>
      <c r="H25" s="105"/>
      <c r="K25" s="37">
        <f>X11</f>
        <v>1.2857142857142858</v>
      </c>
    </row>
    <row r="26" spans="1:11" x14ac:dyDescent="0.25">
      <c r="A26" s="156">
        <v>4</v>
      </c>
      <c r="B26" s="322" t="str">
        <f>AA2</f>
        <v>ACTIVIDADES RELACIONADAS</v>
      </c>
      <c r="C26" s="322"/>
      <c r="D26" s="322"/>
      <c r="E26" s="322"/>
      <c r="F26" s="322"/>
      <c r="G26" s="322"/>
      <c r="H26" s="105"/>
      <c r="K26" s="37">
        <f>AF11</f>
        <v>1</v>
      </c>
    </row>
    <row r="27" spans="1:11" x14ac:dyDescent="0.25">
      <c r="A27" s="156">
        <v>5</v>
      </c>
      <c r="B27" s="322" t="str">
        <f>AI2</f>
        <v>%Avance
TOTAL</v>
      </c>
      <c r="C27" s="322"/>
      <c r="D27" s="322"/>
      <c r="E27" s="322"/>
      <c r="F27" s="322"/>
      <c r="G27" s="322"/>
      <c r="H27" s="105"/>
      <c r="K27" s="37">
        <f>AI11</f>
        <v>0.9517241379310345</v>
      </c>
    </row>
  </sheetData>
  <mergeCells count="13">
    <mergeCell ref="B27:G27"/>
    <mergeCell ref="A1:AI1"/>
    <mergeCell ref="A2:A3"/>
    <mergeCell ref="B2:G2"/>
    <mergeCell ref="K2:P2"/>
    <mergeCell ref="S2:X2"/>
    <mergeCell ref="AA2:AF2"/>
    <mergeCell ref="AI2:AI3"/>
    <mergeCell ref="A11:F11"/>
    <mergeCell ref="B23:G23"/>
    <mergeCell ref="B24:G24"/>
    <mergeCell ref="B25:G25"/>
    <mergeCell ref="B26:G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
  <sheetViews>
    <sheetView topLeftCell="L1" workbookViewId="0">
      <selection activeCell="W15" sqref="W15"/>
    </sheetView>
  </sheetViews>
  <sheetFormatPr baseColWidth="10" defaultRowHeight="15" x14ac:dyDescent="0.25"/>
  <cols>
    <col min="1" max="1" width="13.7109375" style="125" customWidth="1"/>
    <col min="2" max="2" width="21.5703125" style="125" customWidth="1"/>
    <col min="3" max="3" width="23" style="125" customWidth="1"/>
    <col min="4" max="4" width="11.42578125" style="125"/>
    <col min="5" max="5" width="11.42578125" style="170"/>
    <col min="6" max="8" width="11.42578125" style="125"/>
    <col min="9" max="9" width="25" style="125" customWidth="1"/>
    <col min="10" max="10" width="2" style="125" bestFit="1" customWidth="1"/>
    <col min="11" max="11" width="11.42578125" style="125"/>
    <col min="12" max="12" width="2" style="125" bestFit="1" customWidth="1"/>
    <col min="13" max="13" width="11.42578125" style="125"/>
    <col min="14" max="14" width="2" style="125" bestFit="1" customWidth="1"/>
    <col min="15" max="15" width="15.140625" style="125" customWidth="1"/>
    <col min="16" max="16" width="2" style="125" bestFit="1" customWidth="1"/>
    <col min="17" max="17" width="24.7109375" style="125" customWidth="1"/>
    <col min="18" max="18" width="2" style="125" bestFit="1" customWidth="1"/>
    <col min="19" max="19" width="23.7109375" style="125" customWidth="1"/>
    <col min="20" max="20" width="2" style="125" bestFit="1" customWidth="1"/>
    <col min="21" max="21" width="11.42578125" style="125"/>
    <col min="22" max="22" width="3.28515625" style="125" customWidth="1"/>
    <col min="23" max="23" width="47.28515625" style="125" customWidth="1"/>
    <col min="24" max="16384" width="11.42578125" style="125"/>
  </cols>
  <sheetData>
    <row r="1" spans="1:23" ht="15.75" customHeight="1" thickBot="1" x14ac:dyDescent="0.3">
      <c r="A1" s="5" t="s">
        <v>85</v>
      </c>
      <c r="B1" s="5" t="s">
        <v>90</v>
      </c>
      <c r="G1" s="125" t="s">
        <v>124</v>
      </c>
      <c r="H1" s="125" t="s">
        <v>109</v>
      </c>
      <c r="I1" s="125" t="s">
        <v>164</v>
      </c>
      <c r="K1" s="125" t="s">
        <v>155</v>
      </c>
      <c r="M1" s="125" t="s">
        <v>171</v>
      </c>
      <c r="O1" s="125" t="s">
        <v>172</v>
      </c>
      <c r="Q1" s="125" t="s">
        <v>173</v>
      </c>
      <c r="S1" s="125" t="s">
        <v>174</v>
      </c>
      <c r="U1" s="125" t="s">
        <v>175</v>
      </c>
      <c r="W1" s="125" t="s">
        <v>279</v>
      </c>
    </row>
    <row r="2" spans="1:23" ht="15.75" thickBot="1" x14ac:dyDescent="0.3">
      <c r="A2" s="125" t="s">
        <v>88</v>
      </c>
      <c r="B2" s="125" t="s">
        <v>95</v>
      </c>
      <c r="C2" s="125" t="s">
        <v>94</v>
      </c>
      <c r="E2" s="170" t="s">
        <v>104</v>
      </c>
      <c r="F2" s="125" t="s">
        <v>105</v>
      </c>
      <c r="G2" s="125" t="s">
        <v>125</v>
      </c>
      <c r="H2" s="125" t="s">
        <v>82</v>
      </c>
      <c r="I2" s="171" t="s">
        <v>168</v>
      </c>
      <c r="J2" s="125">
        <v>1</v>
      </c>
      <c r="K2" s="125" t="s">
        <v>176</v>
      </c>
      <c r="L2" s="125">
        <v>1</v>
      </c>
      <c r="M2" s="125" t="s">
        <v>191</v>
      </c>
      <c r="N2" s="125">
        <v>1</v>
      </c>
      <c r="O2" s="125" t="s">
        <v>211</v>
      </c>
      <c r="P2" s="125">
        <v>1</v>
      </c>
      <c r="Q2" s="125" t="s">
        <v>216</v>
      </c>
      <c r="R2" s="125">
        <v>1</v>
      </c>
      <c r="S2" s="125" t="s">
        <v>221</v>
      </c>
      <c r="T2" s="125">
        <v>1</v>
      </c>
      <c r="U2" s="125" t="s">
        <v>186</v>
      </c>
      <c r="V2" s="125">
        <v>0</v>
      </c>
      <c r="W2" s="125" t="s">
        <v>148</v>
      </c>
    </row>
    <row r="3" spans="1:23" ht="15.75" thickBot="1" x14ac:dyDescent="0.3">
      <c r="A3" s="125" t="s">
        <v>86</v>
      </c>
      <c r="B3" s="125" t="s">
        <v>95</v>
      </c>
      <c r="C3" s="125" t="s">
        <v>94</v>
      </c>
      <c r="E3" s="170" t="s">
        <v>102</v>
      </c>
      <c r="F3" s="125" t="s">
        <v>106</v>
      </c>
      <c r="H3" s="125" t="s">
        <v>79</v>
      </c>
      <c r="I3" s="172" t="s">
        <v>167</v>
      </c>
      <c r="J3" s="125">
        <v>2</v>
      </c>
      <c r="K3" s="125" t="s">
        <v>177</v>
      </c>
      <c r="L3" s="125">
        <v>2</v>
      </c>
      <c r="M3" s="125" t="s">
        <v>192</v>
      </c>
      <c r="N3" s="125">
        <v>2</v>
      </c>
      <c r="O3" s="125" t="s">
        <v>212</v>
      </c>
      <c r="P3" s="125">
        <v>2</v>
      </c>
      <c r="Q3" s="125" t="s">
        <v>217</v>
      </c>
      <c r="R3" s="125">
        <v>2</v>
      </c>
      <c r="S3" s="125" t="s">
        <v>222</v>
      </c>
      <c r="T3" s="125">
        <v>2</v>
      </c>
      <c r="U3" s="125" t="s">
        <v>187</v>
      </c>
      <c r="V3" s="125">
        <v>5</v>
      </c>
      <c r="W3" s="125" t="s">
        <v>232</v>
      </c>
    </row>
    <row r="4" spans="1:23" ht="26.25" thickBot="1" x14ac:dyDescent="0.3">
      <c r="A4" s="125" t="s">
        <v>89</v>
      </c>
      <c r="B4" s="125" t="s">
        <v>95</v>
      </c>
      <c r="C4" s="125" t="s">
        <v>94</v>
      </c>
      <c r="E4" s="170" t="s">
        <v>103</v>
      </c>
      <c r="F4" s="125" t="s">
        <v>107</v>
      </c>
      <c r="H4" s="125" t="s">
        <v>83</v>
      </c>
      <c r="I4" s="172" t="s">
        <v>166</v>
      </c>
      <c r="J4" s="125">
        <v>3</v>
      </c>
      <c r="K4" s="125" t="s">
        <v>188</v>
      </c>
      <c r="L4" s="125">
        <v>3</v>
      </c>
      <c r="M4" s="125" t="s">
        <v>193</v>
      </c>
      <c r="N4" s="125">
        <v>3</v>
      </c>
      <c r="O4" s="125" t="s">
        <v>213</v>
      </c>
      <c r="P4" s="125">
        <v>3</v>
      </c>
      <c r="Q4" s="125" t="s">
        <v>218</v>
      </c>
      <c r="R4" s="125">
        <v>3</v>
      </c>
      <c r="S4" s="125" t="s">
        <v>223</v>
      </c>
      <c r="T4" s="125">
        <v>3</v>
      </c>
      <c r="W4" s="125" t="s">
        <v>281</v>
      </c>
    </row>
    <row r="5" spans="1:23" ht="26.25" thickBot="1" x14ac:dyDescent="0.3">
      <c r="A5" s="125" t="s">
        <v>87</v>
      </c>
      <c r="H5" s="125" t="s">
        <v>81</v>
      </c>
      <c r="I5" s="172" t="s">
        <v>169</v>
      </c>
      <c r="J5" s="125">
        <v>4</v>
      </c>
      <c r="K5" s="125" t="s">
        <v>189</v>
      </c>
      <c r="L5" s="125">
        <v>4</v>
      </c>
      <c r="M5" s="125" t="s">
        <v>194</v>
      </c>
      <c r="N5" s="125">
        <v>4</v>
      </c>
      <c r="O5" s="125" t="s">
        <v>214</v>
      </c>
      <c r="P5" s="125">
        <v>4</v>
      </c>
      <c r="Q5" s="125" t="s">
        <v>219</v>
      </c>
      <c r="R5" s="125">
        <v>4</v>
      </c>
      <c r="S5" s="125" t="s">
        <v>224</v>
      </c>
      <c r="T5" s="125">
        <v>4</v>
      </c>
      <c r="W5" s="125" t="s">
        <v>280</v>
      </c>
    </row>
    <row r="6" spans="1:23" ht="26.25" thickBot="1" x14ac:dyDescent="0.3">
      <c r="H6" s="125" t="s">
        <v>80</v>
      </c>
      <c r="I6" s="172" t="s">
        <v>170</v>
      </c>
      <c r="J6" s="125">
        <v>5</v>
      </c>
      <c r="K6" s="125" t="s">
        <v>190</v>
      </c>
      <c r="L6" s="125">
        <v>5</v>
      </c>
      <c r="M6" s="125" t="s">
        <v>195</v>
      </c>
      <c r="N6" s="125">
        <v>5</v>
      </c>
      <c r="O6" s="125" t="s">
        <v>215</v>
      </c>
      <c r="P6" s="125">
        <v>5</v>
      </c>
      <c r="Q6" s="125" t="s">
        <v>220</v>
      </c>
      <c r="R6" s="125">
        <v>5</v>
      </c>
      <c r="S6" s="125" t="s">
        <v>225</v>
      </c>
      <c r="T6" s="125">
        <v>5</v>
      </c>
      <c r="W6" s="125" t="s">
        <v>282</v>
      </c>
    </row>
    <row r="7" spans="1:23" x14ac:dyDescent="0.25">
      <c r="H7" s="125" t="s">
        <v>84</v>
      </c>
      <c r="W7" s="125" t="s">
        <v>283</v>
      </c>
    </row>
    <row r="8" spans="1:23" x14ac:dyDescent="0.25">
      <c r="H8" s="125" t="s">
        <v>25</v>
      </c>
      <c r="W8" s="125" t="s">
        <v>284</v>
      </c>
    </row>
    <row r="9" spans="1:23" x14ac:dyDescent="0.25">
      <c r="H9" s="125" t="s">
        <v>126</v>
      </c>
    </row>
    <row r="10" spans="1:23" x14ac:dyDescent="0.25">
      <c r="H10" s="125" t="s">
        <v>127</v>
      </c>
    </row>
    <row r="11" spans="1:23" x14ac:dyDescent="0.25">
      <c r="H11" s="125" t="s">
        <v>77</v>
      </c>
    </row>
    <row r="12" spans="1:23" x14ac:dyDescent="0.25">
      <c r="H12" s="125" t="s">
        <v>128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D3E10CFA84E94592AD4E9E43CD2218" ma:contentTypeVersion="2" ma:contentTypeDescription="Crear nuevo documento." ma:contentTypeScope="" ma:versionID="602353b6e03f212c3c09d4ffdfdaafbf">
  <xsd:schema xmlns:xsd="http://www.w3.org/2001/XMLSchema" xmlns:xs="http://www.w3.org/2001/XMLSchema" xmlns:p="http://schemas.microsoft.com/office/2006/metadata/properties" xmlns:ns2="70f2d1e5-efab-4bce-8ead-b20cc408e6a4" targetNamespace="http://schemas.microsoft.com/office/2006/metadata/properties" ma:root="true" ma:fieldsID="9153b59ec4f599a70c328258707b1605" ns2:_="">
    <xsd:import namespace="70f2d1e5-efab-4bce-8ead-b20cc408e6a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2d1e5-efab-4bce-8ead-b20cc408e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A10F0B-D5B4-40D8-845C-DB071728F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2d1e5-efab-4bce-8ead-b20cc408e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5AD823-57D2-4D5E-98DB-1D48265B2C9B}">
  <ds:schemaRefs>
    <ds:schemaRef ds:uri="http://schemas.microsoft.com/sharepoint/v3/contenttype/forms"/>
  </ds:schemaRefs>
</ds:datastoreItem>
</file>

<file path=customXml/itemProps3.xml><?xml version="1.0" encoding="utf-8"?>
<ds:datastoreItem xmlns:ds="http://schemas.openxmlformats.org/officeDocument/2006/customXml" ds:itemID="{13DE64AE-7D43-456E-B20A-D3923612910E}">
  <ds:schemaRefs>
    <ds:schemaRef ds:uri="http://purl.org/dc/elements/1.1/"/>
    <ds:schemaRef ds:uri="http://www.w3.org/XML/1998/namespace"/>
    <ds:schemaRef ds:uri="http://purl.org/dc/dcmitype/"/>
    <ds:schemaRef ds:uri="70f2d1e5-efab-4bce-8ead-b20cc408e6a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26</vt:i4>
      </vt:variant>
    </vt:vector>
  </HeadingPairs>
  <TitlesOfParts>
    <vt:vector size="33" baseType="lpstr">
      <vt:lpstr>Nivel Criticidad</vt:lpstr>
      <vt:lpstr>PAI</vt:lpstr>
      <vt:lpstr>Especificaciones Auditorias</vt:lpstr>
      <vt:lpstr>Responsabilidades</vt:lpstr>
      <vt:lpstr>Seguimiento PAI</vt:lpstr>
      <vt:lpstr>otros datos SEGUIMIENTO</vt:lpstr>
      <vt:lpstr>Datos</vt:lpstr>
      <vt:lpstr>'Especificaciones Auditorias'!_Toc487883384</vt:lpstr>
      <vt:lpstr>'Especificaciones Auditorias'!_Toc487883386</vt:lpstr>
      <vt:lpstr>'Especificaciones Auditorias'!_Toc487883387</vt:lpstr>
      <vt:lpstr>'Nivel Criticidad'!Área_de_impresión</vt:lpstr>
      <vt:lpstr>criticidadadicional</vt:lpstr>
      <vt:lpstr>criticidadauditoria</vt:lpstr>
      <vt:lpstr>criticidadhallazgo</vt:lpstr>
      <vt:lpstr>criticidadobjetivos</vt:lpstr>
      <vt:lpstr>criticidadplanmejoramiento</vt:lpstr>
      <vt:lpstr>criticidadpresupuesto</vt:lpstr>
      <vt:lpstr>criticidadriesgo</vt:lpstr>
      <vt:lpstr>culminada</vt:lpstr>
      <vt:lpstr>enejecucion</vt:lpstr>
      <vt:lpstr>estado</vt:lpstr>
      <vt:lpstr>lider</vt:lpstr>
      <vt:lpstr>mes</vt:lpstr>
      <vt:lpstr>na</vt:lpstr>
      <vt:lpstr>periodoseguimiento</vt:lpstr>
      <vt:lpstr>plazos</vt:lpstr>
      <vt:lpstr>sininiciar</vt:lpstr>
      <vt:lpstr>tipoproceso</vt:lpstr>
      <vt:lpstr>'Especificaciones Auditorias'!Títulos_a_imprimir</vt:lpstr>
      <vt:lpstr>'Nivel Criticidad'!Títulos_a_imprimir</vt:lpstr>
      <vt:lpstr>PAI!Títulos_a_imprimir</vt:lpstr>
      <vt:lpstr>Responsabilidades!Títulos_a_imprimir</vt:lpstr>
      <vt:lpstr>'Seguimiento PAI'!Títulos_a_imprimir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De León</dc:creator>
  <cp:lastModifiedBy>Milena De León</cp:lastModifiedBy>
  <cp:lastPrinted>2022-06-22T16:40:20Z</cp:lastPrinted>
  <dcterms:created xsi:type="dcterms:W3CDTF">2017-07-15T15:46:52Z</dcterms:created>
  <dcterms:modified xsi:type="dcterms:W3CDTF">2022-07-12T22:56:58Z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0x0101002BD3E10CFA84E94592AD4E9E43CD2218</vt:lpwstr>
  </property>
</Properties>
</file>