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universidadmag-my.sharepoint.com/personal/gacostao_unimagdalena_edu_co/Documents/DIRECCION ADMINISTRATIVA UP 2020/Control interno/2025/AUSTERIDAD/"/>
    </mc:Choice>
  </mc:AlternateContent>
  <xr:revisionPtr revIDLastSave="0" documentId="8_{37C5116E-64B2-4FE0-8466-5F582FE57584}" xr6:coauthVersionLast="47" xr6:coauthVersionMax="47" xr10:uidLastSave="{00000000-0000-0000-0000-000000000000}"/>
  <bookViews>
    <workbookView xWindow="-120" yWindow="-120" windowWidth="29040" windowHeight="15720" xr2:uid="{3A60437E-8946-4983-A318-1CAC30EB66AB}"/>
  </bookViews>
  <sheets>
    <sheet name="Hoja1" sheetId="1" r:id="rId1"/>
    <sheet name="Hoja2" sheetId="2" r:id="rId2"/>
  </sheets>
  <definedNames>
    <definedName name="_xlnm._FilterDatabase" localSheetId="0" hidden="1">Hoja1!$A$7:$K$26</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1" l="1"/>
  <c r="I26" i="1"/>
  <c r="H26" i="1"/>
  <c r="G26" i="1"/>
  <c r="J25" i="1"/>
  <c r="I25" i="1"/>
  <c r="H25" i="1"/>
  <c r="G25" i="1"/>
  <c r="G15" i="1"/>
  <c r="H20" i="1"/>
  <c r="I20" i="1" s="1"/>
  <c r="J20" i="1" s="1"/>
  <c r="H21" i="1"/>
  <c r="I21" i="1" s="1"/>
  <c r="J21" i="1" s="1"/>
  <c r="P17" i="2"/>
  <c r="O17" i="2"/>
  <c r="M20" i="2"/>
  <c r="J20" i="2"/>
  <c r="K20" i="2"/>
  <c r="L20" i="2"/>
  <c r="I20" i="2"/>
  <c r="G20" i="2"/>
  <c r="H20" i="2"/>
  <c r="F20" i="2"/>
</calcChain>
</file>

<file path=xl/sharedStrings.xml><?xml version="1.0" encoding="utf-8"?>
<sst xmlns="http://schemas.openxmlformats.org/spreadsheetml/2006/main" count="115" uniqueCount="106">
  <si>
    <t>UNIVERSIDAD DEL MAGDALENA</t>
  </si>
  <si>
    <t>PLAN DE AUSTERIDAD Y GESTIÓN AMBIENTAL</t>
  </si>
  <si>
    <t>PROGRAMA</t>
  </si>
  <si>
    <t>ACTIVIDADES</t>
  </si>
  <si>
    <t>RESPONSABLES</t>
  </si>
  <si>
    <t>DESCRIPCIÓN DEL INDICADOR</t>
  </si>
  <si>
    <t>INDICADOR</t>
  </si>
  <si>
    <t>META</t>
  </si>
  <si>
    <t>OBSERVACIÓN</t>
  </si>
  <si>
    <t>APROVECHAMIENTO DE RESIDUOS</t>
  </si>
  <si>
    <t>Sensibilización a la comunidad universitaria en la correcta segregación en la fuente.</t>
  </si>
  <si>
    <t>DIRECCIÓN ADMINISTRATIVA - PGIR</t>
  </si>
  <si>
    <t>Porcentaje de campañas realizadas</t>
  </si>
  <si>
    <t>(No. de campañas realizadas / No. de campañas programadas )*100</t>
  </si>
  <si>
    <t>Sensibilización al personal de aseo para la correcta segregación en la fuente, movimiento interno y almacenamiento de residuos.</t>
  </si>
  <si>
    <t>Clasificación, recolección, almacenamiento y disposición especial para los residuos sólidos aprovechables.</t>
  </si>
  <si>
    <t>TODA LA COMUNIDAD UNIVERSITARIA</t>
  </si>
  <si>
    <t>Porcentaje de residuos aprovechados</t>
  </si>
  <si>
    <t>(Kg de residuos inorgánicos aprovechados en el periodo actual - kg de residuos inorgánicos aprovechados en el periodo anterior) / cantidad (Kg) de residuos inorgánicos generados en el periodo anterior) *100</t>
  </si>
  <si>
    <t>AHORRO Y USO EFICIENTE DEL AGUA</t>
  </si>
  <si>
    <t>Instalar sistemas ahorradores del agua</t>
  </si>
  <si>
    <t>DIRECCIÓN ADMINISTRATIVA - PGIR-GRUPO DE SERVICIOS GENERALES</t>
  </si>
  <si>
    <t>Porcentaje sistemas ahorradores de agua  instalados en el campus</t>
  </si>
  <si>
    <t>Realizar inspección, mantenimiento y control de fugas en redes y unidades hidráulicas y sanitarias en el Campus</t>
  </si>
  <si>
    <t>GRUPO DE SERVICIOS GENERALES</t>
  </si>
  <si>
    <t>Porcentaje de cumplimiento de inspecciones</t>
  </si>
  <si>
    <t>(No. de inspecciones realizadas / No. de inspecciones programadas )*100</t>
  </si>
  <si>
    <t>Realizar campañas de sensibilización dirigida a la comunidad universitaria, respecto al uso eficiente del agua en la Universidad</t>
  </si>
  <si>
    <t>Porcentaje de cumplimiento de capacitaciones</t>
  </si>
  <si>
    <t>Identificar la proporción por estudiante del consumo de agua en el campus</t>
  </si>
  <si>
    <t>Proporción de consumo de M3 de agua por estudiante</t>
  </si>
  <si>
    <t>AHORRO Y USO EFICIENTE DE LA ENERGÍA</t>
  </si>
  <si>
    <t>Identificarla proporción por estudiante del consumo de energía eléctrica en el Campus</t>
  </si>
  <si>
    <t>Proporción de consumo de KWh por estudiante</t>
  </si>
  <si>
    <t>Incrementar el Área utilizada por sistemas alternos de energía eléctrica.</t>
  </si>
  <si>
    <t>DIRECCIÓN ADMINISTRATIVA</t>
  </si>
  <si>
    <t>GRUPO DE INFRAESTRUCTURA Y PLANTA FÍSICA</t>
  </si>
  <si>
    <t xml:space="preserve">Instalar medidores de energía para independizar el consumo por cada edificio </t>
  </si>
  <si>
    <t>Numero de medidores instalados</t>
  </si>
  <si>
    <t>POLÍTICA CERO PAPEL</t>
  </si>
  <si>
    <t>Reducir el consumo de hojas de papel</t>
  </si>
  <si>
    <t>GRUPO DE SERVICIOS TECNOLÓGICOS</t>
  </si>
  <si>
    <t>GRUPO DE GESTIÓN DOCUMENTAL- GRUPO DE SERVICIOS TECNOLÓGICOS</t>
  </si>
  <si>
    <t>NOMINA</t>
  </si>
  <si>
    <t>Realizar Seguimiento de horas extras</t>
  </si>
  <si>
    <t>DIRECCIÓN DE TALENTO HUMANO - GRUPO DE NOMINA</t>
  </si>
  <si>
    <t>Reducción del numero de horas extras</t>
  </si>
  <si>
    <t>CONSUMO DE COMBUSTIBLES Y REDUCCIÓN DE EMISIONES</t>
  </si>
  <si>
    <t>Realizar el mantenimiento preventivo periódico a todos los vehículos con el fin de mantenerlos en óptimas condiciones (alineación, Calibración, cambio de filtros, cambio de aceite)</t>
  </si>
  <si>
    <t>Porcentaje de mantenimiento preventivos realizados</t>
  </si>
  <si>
    <t>(No. de mantenimientos realizados / No. de mantenimientos programados )*100</t>
  </si>
  <si>
    <t>AUSTERIDAD EN VIÁTICOS Y GASTOS DE VIAJE</t>
  </si>
  <si>
    <t>Programar los desplazamientos con suficiente anticipación para acceder a mejores tarifas de transporte y desarrollar otras estrategias que permitan ahorrar en la compra de tiquetes aéreos.</t>
  </si>
  <si>
    <t>Porcentaje de tiquetes aéreos expedidos en clase económica</t>
  </si>
  <si>
    <t>Porcentaje de tiquetes comprados con antelación al viaje de por lo menos 10 días</t>
  </si>
  <si>
    <t>(No de tiquetes comprados con antelación al viaje de por lo menos 10 días/No total de tiquetes)*100</t>
  </si>
  <si>
    <t>No. de hojas utilizadas en comunicaciones digitales</t>
  </si>
  <si>
    <t>Incremento en el numero de comunicaciones digitales</t>
  </si>
  <si>
    <t>Elaborar tabla con el numero de kilómetros recorridos por cada vehículos del parque automotor institucional y determinar la proporción por cada estudiante</t>
  </si>
  <si>
    <t>Elaborar tabla de consumo de combustible por cada vehículo del parque automotor institucional y establecer la proporción por estudiante</t>
  </si>
  <si>
    <t>AVANCE MARZO</t>
  </si>
  <si>
    <t>AVANCE JUNIO</t>
  </si>
  <si>
    <t>AVANCE SEPTIEMBRE</t>
  </si>
  <si>
    <t>AVANCE DICIEMBRE</t>
  </si>
  <si>
    <t xml:space="preserve">(Proporción de m3 consumidos por estudiante en el campus principal </t>
  </si>
  <si>
    <t>0,67 m3 /estudiante</t>
  </si>
  <si>
    <t>(Proporción KWh consumidos por estudiante en el campus principal</t>
  </si>
  <si>
    <t>Numero de KWh generados en el periodo</t>
  </si>
  <si>
    <t>No. de resmas de papel utilizadas por mes</t>
  </si>
  <si>
    <t xml:space="preserve"> No km recorridos/estudiante</t>
  </si>
  <si>
    <t>No de galones de combustible /No de estudiantes</t>
  </si>
  <si>
    <t>2 gal/estudiante</t>
  </si>
  <si>
    <t>Numero de resmas de papel ahorradas el cual no debe superar lo establecido en la meta</t>
  </si>
  <si>
    <t>No de horas extras generadas en el año</t>
  </si>
  <si>
    <t>Capacidad producida en kWh en energías alternas en el campus principal</t>
  </si>
  <si>
    <t>Uso de medios digitales para las comunicaciones tomando como referencia Sistema para la Elaboración y Radicación de Comunicaciones Internas Electrónicas – SERIES, Gestión para la Administración  Integral de Radicados de correspondencia del Consejo Académico Plus - GAIRACA Plus y correos electrónicos oficiales de las dependencias</t>
  </si>
  <si>
    <t>Proporción de kilómetros por estudiante el cual no debe superar lo establecido en la meta</t>
  </si>
  <si>
    <t>Proporción de consumo de combustible por estudiante el cual no debe sobrepasar lo establecido en la meta</t>
  </si>
  <si>
    <t>(No de tiquetes expedidos en Clase económica/No total de tiquetes)*100</t>
  </si>
  <si>
    <t>(No. de lavamanos con sistemas ahorradores/No. Total de lavamanos en el campus principal )*100</t>
  </si>
  <si>
    <t>200 kwh /Estudiante</t>
  </si>
  <si>
    <t>200 resmas /mes</t>
  </si>
  <si>
    <t>4000  horas/año</t>
  </si>
  <si>
    <t>18 km/estudiante</t>
  </si>
  <si>
    <t>Cambiar progresivamente a tecnología LED las luminarias de las áreas construidas del campus.</t>
  </si>
  <si>
    <t>Porcentaje de área construida del campus con tecnología LED implementada</t>
  </si>
  <si>
    <t>(m2 de áreas con tecnología LED / m2 área total)*100</t>
  </si>
  <si>
    <t>80.000 kw/h</t>
  </si>
  <si>
    <t>16000/año</t>
  </si>
  <si>
    <t>Las cifras diligenciadas corresponden a las comunicaciones internas y externas tramitadas en las plataformas SERIES, CEE- GAIRACA, CEE- CORREO</t>
  </si>
  <si>
    <t>No se cumplio la meta para el periodo, pero con la implementación del Acuerdo superior 011 de 2025 que modificar la Planta de Personal y de adelantar una armonización salarial en determinados cargos ,Hay que tener en cuenta que con el cambio de  grado 09 a 12, no hay posibilidad de horas extras, solamente recargo nocturno</t>
  </si>
  <si>
    <t>Se programaron 32 capacitaciones establecidas en el PGIR Unimagdalena</t>
  </si>
  <si>
    <t>Ninguna</t>
  </si>
  <si>
    <t>Convencionales: 68
Ahorradores: 182</t>
  </si>
  <si>
    <t>Estas actividades son desarrolladas con el apoyo del Voluntariado Unimagdalena, se desarrollaron 2 actividades por disponibilidad de recursos (Actividades programadas:4).</t>
  </si>
  <si>
    <t>Aula deportes	- 10.985,70 Kwh
Lab energia renovable	- 16.200,00 Kwh
Aulas abiertas 2.0 - 5.760,00 Kwh
Aulas abiertas 2.1 -  12.240,00 Kwh
Biblioteca -  9.600,00 Kwh</t>
  </si>
  <si>
    <t>Se programaron 3 inspecciones mensuales de las cuales se realizaron 31 y dentro de las actividades se desarrollaron correcciones de fuga de agua en las tuberias sanitarias y cambio de llaves de agua asi como de laboratorio</t>
  </si>
  <si>
    <t xml:space="preserve">5.894.443,19 kwh durante el año 2025 con una población de 29.644 estudiantes De acuerdo al consumo en Kw consumo en el periodo 2025, aproximadamente se consume por estudiante el </t>
  </si>
  <si>
    <t>No se cumplio la meta para el periodo, debido a que no se realizaron las gestiones para la adquisición e instalación del medidor</t>
  </si>
  <si>
    <t xml:space="preserve">Para el periodo 2025 el Kilometraje recorrido por cada estudiante que realizó salida académica fue de 10,42 Km, en promedio. Lo anterior teniendo en cuenta que el servicio se prestó hasta el 28 de Septiembre a un total de 1598 estudiantes </t>
  </si>
  <si>
    <t>De 658 tiquetes comprados durante el año 2025  solo 2 fueron aqdquirirdo en clase Business quedando un 98% adquirido en clase Economica.</t>
  </si>
  <si>
    <t>En el año 2025 se realizaron 3 mantenimientos preventivos para cada uno de los dos vehiculos asignados a prácticas académicas (estaban en calidad de RENTING hasta Septiembre)
La programación de mantenimientos preventivos está condicionada al recorrido o kilómetros que consume cada vehiculo, por lo tanto es una obligacion realizar dicho mantenimiento cuando se cumple el mínimo de kilometraje exigido 6000 Km.</t>
  </si>
  <si>
    <t xml:space="preserve">Los tiempos de compras están condicinados  a variables tales como premuras en la solicitud, demoras en el tiempo de respuestas para aprobación por los usuarios , tiempo de respuesta de la agencia a la solicitud de reservas, tiempo de solicitud del operario  a la agencia, disponibilidad del presupuesto </t>
  </si>
  <si>
    <t>Se han renovado mas del 85% de las lamparas del campus princiapal</t>
  </si>
  <si>
    <t>La Universidad del Magdalena implementó estrategias orientadas a la optimización del uso del papel, promoviendo la transformación digital de procesos administrativos y académicos. Como resultado, se evidenció una disminución sostenida en el consumo mensual de resmas de papel frente a la línea base establecida, reflejando avances en eficiencia administrativa, control del gasto y fortalecimiento de la política institucional de sostenibilidad ambiental.</t>
  </si>
  <si>
    <t>Para el periodo 2025 el gasto por concepto de combustible por estudiante fue de 0,22 Gls. 
Total estudiantes del campus que periodo 2025: 29644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</si>
</sst>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i/>
      <sz val="14"/>
      <color theme="1"/>
      <name val="Calibri"/>
      <family val="2"/>
      <scheme val="minor"/>
    </font>
    <font>
      <b/>
      <sz val="10"/>
      <color theme="0"/>
      <name val="Calibri"/>
      <family val="2"/>
      <scheme val="minor"/>
    </font>
    <font>
      <sz val="10"/>
      <name val="Calibri"/>
      <family val="2"/>
      <scheme val="minor"/>
    </font>
    <font>
      <sz val="10"/>
      <color rgb="FF000000"/>
      <name val="Calibri"/>
      <family val="2"/>
      <scheme val="minor"/>
    </font>
    <font>
      <sz val="11"/>
      <name val="Calibri"/>
      <family val="2"/>
      <scheme val="minor"/>
    </font>
  </fonts>
  <fills count="6">
    <fill>
      <patternFill patternType="none"/>
    </fill>
    <fill>
      <patternFill patternType="gray125"/>
    </fill>
    <fill>
      <patternFill patternType="solid">
        <fgColor theme="2"/>
        <bgColor indexed="64"/>
      </patternFill>
    </fill>
    <fill>
      <patternFill patternType="solid">
        <fgColor theme="3"/>
        <bgColor indexed="64"/>
      </patternFill>
    </fill>
    <fill>
      <patternFill patternType="solid">
        <fgColor rgb="FF92D050"/>
        <bgColor indexed="64"/>
      </patternFill>
    </fill>
    <fill>
      <patternFill patternType="solid">
        <fgColor theme="4" tint="0.39997558519241921"/>
        <bgColor indexed="64"/>
      </patternFill>
    </fill>
  </fills>
  <borders count="5">
    <border>
      <left/>
      <right/>
      <top/>
      <bottom/>
      <diagonal/>
    </border>
    <border>
      <left/>
      <right/>
      <top style="thin">
        <color theme="4"/>
      </top>
      <bottom style="double">
        <color theme="4"/>
      </bottom>
      <diagonal/>
    </border>
    <border>
      <left/>
      <right/>
      <top/>
      <bottom style="double">
        <color theme="4"/>
      </bottom>
      <diagonal/>
    </border>
    <border>
      <left/>
      <right/>
      <top style="double">
        <color theme="4"/>
      </top>
      <bottom/>
      <diagonal/>
    </border>
    <border>
      <left/>
      <right/>
      <top style="thin">
        <color theme="4"/>
      </top>
      <bottom/>
      <diagonal/>
    </border>
  </borders>
  <cellStyleXfs count="4">
    <xf numFmtId="0" fontId="0" fillId="0" borderId="0"/>
    <xf numFmtId="9" fontId="1" fillId="0" borderId="0" applyFont="0" applyFill="0" applyBorder="0" applyAlignment="0" applyProtection="0"/>
    <xf numFmtId="0" fontId="2" fillId="0" borderId="1" applyNumberFormat="0" applyFill="0" applyAlignment="0" applyProtection="0"/>
    <xf numFmtId="43" fontId="1" fillId="0" borderId="0" applyFont="0" applyFill="0" applyBorder="0" applyAlignment="0" applyProtection="0"/>
  </cellStyleXfs>
  <cellXfs count="58">
    <xf numFmtId="0" fontId="0" fillId="0" borderId="0" xfId="0"/>
    <xf numFmtId="0" fontId="3" fillId="0" borderId="0" xfId="0" applyFont="1"/>
    <xf numFmtId="0" fontId="0" fillId="0" borderId="0" xfId="0" applyAlignment="1">
      <alignment horizontal="left"/>
    </xf>
    <xf numFmtId="0" fontId="0" fillId="0" borderId="0" xfId="0" applyAlignment="1">
      <alignment horizontal="center"/>
    </xf>
    <xf numFmtId="0" fontId="6" fillId="3" borderId="2" xfId="2" applyFont="1" applyFill="1" applyBorder="1" applyAlignment="1">
      <alignment horizontal="center" vertical="center" wrapText="1"/>
    </xf>
    <xf numFmtId="0" fontId="3" fillId="2" borderId="1" xfId="2" applyFont="1" applyFill="1" applyAlignment="1">
      <alignment horizontal="justify" vertical="center" wrapText="1"/>
    </xf>
    <xf numFmtId="0" fontId="3" fillId="2" borderId="1" xfId="2" applyFont="1" applyFill="1" applyAlignment="1">
      <alignment horizontal="center" vertical="center" wrapText="1"/>
    </xf>
    <xf numFmtId="9" fontId="3" fillId="2" borderId="1" xfId="2" applyNumberFormat="1" applyFont="1" applyFill="1" applyAlignment="1">
      <alignment horizontal="center" vertical="center"/>
    </xf>
    <xf numFmtId="0" fontId="3" fillId="2" borderId="1" xfId="2" applyFont="1" applyFill="1" applyAlignment="1">
      <alignment horizontal="left" vertical="center" wrapText="1"/>
    </xf>
    <xf numFmtId="0" fontId="3" fillId="2" borderId="1" xfId="2" applyFont="1" applyFill="1" applyAlignment="1">
      <alignment vertical="center" wrapText="1"/>
    </xf>
    <xf numFmtId="0" fontId="7" fillId="2" borderId="1" xfId="2" applyFont="1" applyFill="1" applyAlignment="1">
      <alignment horizontal="justify" vertical="center" wrapText="1"/>
    </xf>
    <xf numFmtId="9" fontId="7" fillId="2" borderId="1" xfId="1" applyFont="1" applyFill="1" applyBorder="1" applyAlignment="1">
      <alignment horizontal="center" vertical="center" wrapText="1"/>
    </xf>
    <xf numFmtId="9" fontId="3" fillId="2" borderId="1" xfId="1" applyFont="1" applyFill="1" applyBorder="1" applyAlignment="1">
      <alignment horizontal="center" vertical="center"/>
    </xf>
    <xf numFmtId="0" fontId="3" fillId="2" borderId="3" xfId="2" applyFont="1" applyFill="1" applyBorder="1" applyAlignment="1">
      <alignment vertical="center" wrapText="1"/>
    </xf>
    <xf numFmtId="9" fontId="7" fillId="2" borderId="1" xfId="2" applyNumberFormat="1" applyFont="1" applyFill="1" applyAlignment="1">
      <alignment horizontal="center" vertical="center"/>
    </xf>
    <xf numFmtId="9" fontId="7" fillId="2" borderId="1" xfId="1" applyFont="1" applyFill="1" applyBorder="1" applyAlignment="1">
      <alignment horizontal="center" vertical="center"/>
    </xf>
    <xf numFmtId="0" fontId="0" fillId="0" borderId="0" xfId="0" applyAlignment="1">
      <alignment horizontal="left" wrapText="1"/>
    </xf>
    <xf numFmtId="0" fontId="6" fillId="3" borderId="2" xfId="2" applyFont="1" applyFill="1" applyBorder="1" applyAlignment="1">
      <alignment horizontal="left" vertical="center" wrapText="1"/>
    </xf>
    <xf numFmtId="9" fontId="3" fillId="2" borderId="1" xfId="2" applyNumberFormat="1" applyFont="1" applyFill="1" applyAlignment="1">
      <alignment horizontal="center" vertical="center" wrapText="1"/>
    </xf>
    <xf numFmtId="1" fontId="3" fillId="2" borderId="1" xfId="3" applyNumberFormat="1" applyFont="1" applyFill="1" applyBorder="1" applyAlignment="1">
      <alignment horizontal="center" vertical="center"/>
    </xf>
    <xf numFmtId="0" fontId="6" fillId="3" borderId="4" xfId="2" applyFont="1" applyFill="1" applyBorder="1" applyAlignment="1">
      <alignment horizontal="center" vertical="center" wrapText="1"/>
    </xf>
    <xf numFmtId="0" fontId="8" fillId="2" borderId="1" xfId="2" applyFont="1" applyFill="1" applyAlignment="1">
      <alignment horizontal="justify" vertical="center" wrapText="1"/>
    </xf>
    <xf numFmtId="0" fontId="8" fillId="2" borderId="1" xfId="2" applyFont="1" applyFill="1" applyAlignment="1">
      <alignment horizontal="left" vertical="center" wrapText="1"/>
    </xf>
    <xf numFmtId="0" fontId="8" fillId="2" borderId="1" xfId="2" applyFont="1" applyFill="1" applyAlignment="1">
      <alignment horizontal="center" vertical="center" wrapText="1"/>
    </xf>
    <xf numFmtId="9" fontId="8" fillId="2" borderId="1" xfId="2" applyNumberFormat="1" applyFont="1" applyFill="1" applyAlignment="1">
      <alignment horizontal="center" vertical="center"/>
    </xf>
    <xf numFmtId="10" fontId="3" fillId="2" borderId="1" xfId="2" applyNumberFormat="1" applyFont="1" applyFill="1" applyAlignment="1">
      <alignment horizontal="center" vertical="center" wrapText="1"/>
    </xf>
    <xf numFmtId="0" fontId="7" fillId="2" borderId="1" xfId="2" applyFont="1" applyFill="1" applyAlignment="1">
      <alignment vertical="center" wrapText="1"/>
    </xf>
    <xf numFmtId="10" fontId="3" fillId="2" borderId="1" xfId="1" applyNumberFormat="1" applyFont="1" applyFill="1" applyBorder="1" applyAlignment="1">
      <alignment horizontal="center" vertical="center"/>
    </xf>
    <xf numFmtId="0" fontId="2" fillId="5" borderId="0" xfId="0" applyFont="1" applyFill="1"/>
    <xf numFmtId="3" fontId="0" fillId="0" borderId="0" xfId="0" applyNumberFormat="1"/>
    <xf numFmtId="0" fontId="2" fillId="4" borderId="3" xfId="2" applyFill="1" applyBorder="1" applyAlignment="1">
      <alignment horizontal="center" vertical="center" wrapText="1"/>
    </xf>
    <xf numFmtId="164" fontId="7" fillId="2" borderId="1" xfId="2" applyNumberFormat="1" applyFont="1" applyFill="1" applyAlignment="1">
      <alignment horizontal="center" vertical="center"/>
    </xf>
    <xf numFmtId="3" fontId="3" fillId="2" borderId="1" xfId="3" applyNumberFormat="1" applyFont="1" applyFill="1" applyBorder="1" applyAlignment="1">
      <alignment horizontal="center" vertical="center"/>
    </xf>
    <xf numFmtId="0" fontId="3" fillId="2" borderId="1" xfId="3" applyNumberFormat="1" applyFont="1" applyFill="1" applyBorder="1" applyAlignment="1">
      <alignment horizontal="center" vertical="center"/>
    </xf>
    <xf numFmtId="1" fontId="3" fillId="2" borderId="1" xfId="2" applyNumberFormat="1" applyFont="1" applyFill="1" applyAlignment="1">
      <alignment horizontal="center" vertical="center"/>
    </xf>
    <xf numFmtId="1" fontId="3" fillId="2" borderId="1" xfId="2" applyNumberFormat="1" applyFont="1" applyFill="1" applyAlignment="1">
      <alignment vertical="center" wrapText="1"/>
    </xf>
    <xf numFmtId="1" fontId="7" fillId="2" borderId="1" xfId="3" applyNumberFormat="1" applyFont="1" applyFill="1" applyBorder="1" applyAlignment="1">
      <alignment horizontal="center" vertical="center" wrapText="1"/>
    </xf>
    <xf numFmtId="164" fontId="7" fillId="2" borderId="1" xfId="1" applyNumberFormat="1" applyFont="1" applyFill="1" applyBorder="1" applyAlignment="1">
      <alignment horizontal="center" vertical="center"/>
    </xf>
    <xf numFmtId="0" fontId="2" fillId="4" borderId="3" xfId="2" applyFill="1" applyBorder="1" applyAlignment="1">
      <alignment horizontal="center" vertical="center" wrapText="1"/>
    </xf>
    <xf numFmtId="0" fontId="2" fillId="4" borderId="2" xfId="2" applyFill="1" applyBorder="1" applyAlignment="1">
      <alignment horizontal="center" vertical="center" wrapText="1"/>
    </xf>
    <xf numFmtId="0" fontId="2" fillId="4" borderId="0" xfId="2" applyFill="1" applyBorder="1" applyAlignment="1">
      <alignment horizontal="center" vertical="center" wrapText="1"/>
    </xf>
    <xf numFmtId="0" fontId="3" fillId="2" borderId="3" xfId="2" applyFont="1" applyFill="1" applyBorder="1" applyAlignment="1">
      <alignment horizontal="left" vertical="center" wrapText="1"/>
    </xf>
    <xf numFmtId="0" fontId="3" fillId="2" borderId="0" xfId="2" applyFont="1" applyFill="1" applyBorder="1" applyAlignment="1">
      <alignment horizontal="left" vertical="center" wrapText="1"/>
    </xf>
    <xf numFmtId="0" fontId="3" fillId="2" borderId="2" xfId="2" applyFont="1" applyFill="1" applyBorder="1" applyAlignment="1">
      <alignment horizontal="left" vertical="center" wrapText="1"/>
    </xf>
    <xf numFmtId="0" fontId="2" fillId="4" borderId="1" xfId="2" applyFill="1" applyAlignment="1">
      <alignment horizontal="center" vertical="center" wrapText="1"/>
    </xf>
    <xf numFmtId="0" fontId="3" fillId="2" borderId="3" xfId="2" applyFont="1" applyFill="1" applyBorder="1" applyAlignment="1">
      <alignment horizontal="justify" vertical="center" wrapText="1"/>
    </xf>
    <xf numFmtId="0" fontId="3" fillId="2" borderId="2" xfId="2" applyFont="1" applyFill="1" applyBorder="1" applyAlignment="1">
      <alignment horizontal="justify" vertical="center" wrapText="1"/>
    </xf>
    <xf numFmtId="0" fontId="4" fillId="2" borderId="0" xfId="0" applyFont="1" applyFill="1" applyAlignment="1">
      <alignment horizontal="center"/>
    </xf>
    <xf numFmtId="0" fontId="5" fillId="2" borderId="0" xfId="0" applyFont="1" applyFill="1" applyAlignment="1">
      <alignment horizontal="center"/>
    </xf>
    <xf numFmtId="0" fontId="8" fillId="2" borderId="1" xfId="2" applyFont="1" applyFill="1" applyAlignment="1">
      <alignment horizontal="center" vertical="center" wrapText="1"/>
    </xf>
    <xf numFmtId="9" fontId="9" fillId="2" borderId="3" xfId="2" applyNumberFormat="1" applyFont="1" applyFill="1" applyBorder="1" applyAlignment="1">
      <alignment horizontal="center" vertical="center"/>
    </xf>
    <xf numFmtId="9" fontId="9" fillId="2" borderId="2" xfId="2" applyNumberFormat="1" applyFont="1" applyFill="1" applyBorder="1" applyAlignment="1">
      <alignment horizontal="center" vertical="center"/>
    </xf>
    <xf numFmtId="9" fontId="8" fillId="2" borderId="3" xfId="2" applyNumberFormat="1" applyFont="1" applyFill="1" applyBorder="1" applyAlignment="1">
      <alignment horizontal="center" vertical="center"/>
    </xf>
    <xf numFmtId="9" fontId="8" fillId="2" borderId="2" xfId="2" applyNumberFormat="1" applyFont="1" applyFill="1" applyBorder="1" applyAlignment="1">
      <alignment horizontal="center" vertical="center"/>
    </xf>
    <xf numFmtId="9" fontId="9" fillId="2" borderId="3" xfId="2" applyNumberFormat="1" applyFont="1" applyFill="1" applyBorder="1" applyAlignment="1">
      <alignment horizontal="center" vertical="center" wrapText="1"/>
    </xf>
    <xf numFmtId="9" fontId="9" fillId="2" borderId="2" xfId="2" applyNumberFormat="1" applyFont="1" applyFill="1" applyBorder="1" applyAlignment="1">
      <alignment horizontal="center" vertical="center" wrapText="1"/>
    </xf>
    <xf numFmtId="4" fontId="7" fillId="2" borderId="1" xfId="3" applyNumberFormat="1" applyFont="1" applyFill="1" applyBorder="1" applyAlignment="1">
      <alignment horizontal="center" vertical="center" wrapText="1"/>
    </xf>
    <xf numFmtId="2" fontId="3" fillId="2" borderId="1" xfId="3" applyNumberFormat="1" applyFont="1" applyFill="1" applyBorder="1" applyAlignment="1">
      <alignment horizontal="center" vertical="center"/>
    </xf>
  </cellXfs>
  <cellStyles count="4">
    <cellStyle name="Millares" xfId="3" builtinId="3"/>
    <cellStyle name="Normal" xfId="0" builtinId="0"/>
    <cellStyle name="Porcentaje" xfId="1" builtinId="5"/>
    <cellStyle name="Total" xfId="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308113</xdr:colOff>
      <xdr:row>0</xdr:row>
      <xdr:rowOff>80341</xdr:rowOff>
    </xdr:from>
    <xdr:to>
      <xdr:col>0</xdr:col>
      <xdr:colOff>1176562</xdr:colOff>
      <xdr:row>5</xdr:row>
      <xdr:rowOff>1302</xdr:rowOff>
    </xdr:to>
    <xdr:pic>
      <xdr:nvPicPr>
        <xdr:cNvPr id="2" name="1 Imagen" descr="http://www.mineducacion.gov.co/cvn/1665/propertyvalues-43948_banner.jpg">
          <a:extLst>
            <a:ext uri="{FF2B5EF4-FFF2-40B4-BE49-F238E27FC236}">
              <a16:creationId xmlns:a16="http://schemas.microsoft.com/office/drawing/2014/main" id="{8E9F54AF-68F1-45AB-BA77-E49FC44970EA}"/>
            </a:ext>
          </a:extLst>
        </xdr:cNvPr>
        <xdr:cNvPicPr/>
      </xdr:nvPicPr>
      <xdr:blipFill>
        <a:blip xmlns:r="http://schemas.openxmlformats.org/officeDocument/2006/relationships" r:embed="rId1" cstate="print"/>
        <a:srcRect/>
        <a:stretch>
          <a:fillRect/>
        </a:stretch>
      </xdr:blipFill>
      <xdr:spPr bwMode="auto">
        <a:xfrm>
          <a:off x="308113" y="80341"/>
          <a:ext cx="868449" cy="80406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57151</xdr:colOff>
      <xdr:row>8</xdr:row>
      <xdr:rowOff>172501</xdr:rowOff>
    </xdr:to>
    <xdr:pic>
      <xdr:nvPicPr>
        <xdr:cNvPr id="2" name="Imagen 1">
          <a:extLst>
            <a:ext uri="{FF2B5EF4-FFF2-40B4-BE49-F238E27FC236}">
              <a16:creationId xmlns:a16="http://schemas.microsoft.com/office/drawing/2014/main" id="{998B9CA8-AF88-1BA8-A045-5DFF4A0D5313}"/>
            </a:ext>
          </a:extLst>
        </xdr:cNvPr>
        <xdr:cNvPicPr>
          <a:picLocks noChangeAspect="1"/>
        </xdr:cNvPicPr>
      </xdr:nvPicPr>
      <xdr:blipFill>
        <a:blip xmlns:r="http://schemas.openxmlformats.org/officeDocument/2006/relationships" r:embed="rId1"/>
        <a:stretch>
          <a:fillRect/>
        </a:stretch>
      </xdr:blipFill>
      <xdr:spPr>
        <a:xfrm>
          <a:off x="1" y="1"/>
          <a:ext cx="3714750" cy="1696500"/>
        </a:xfrm>
        <a:prstGeom prst="rect">
          <a:avLst/>
        </a:prstGeom>
      </xdr:spPr>
    </xdr:pic>
    <xdr:clientData/>
  </xdr:twoCellAnchor>
  <xdr:twoCellAnchor editAs="oneCell">
    <xdr:from>
      <xdr:col>6</xdr:col>
      <xdr:colOff>133350</xdr:colOff>
      <xdr:row>0</xdr:row>
      <xdr:rowOff>161925</xdr:rowOff>
    </xdr:from>
    <xdr:to>
      <xdr:col>11</xdr:col>
      <xdr:colOff>514350</xdr:colOff>
      <xdr:row>8</xdr:row>
      <xdr:rowOff>145382</xdr:rowOff>
    </xdr:to>
    <xdr:pic>
      <xdr:nvPicPr>
        <xdr:cNvPr id="3" name="Imagen 2">
          <a:extLst>
            <a:ext uri="{FF2B5EF4-FFF2-40B4-BE49-F238E27FC236}">
              <a16:creationId xmlns:a16="http://schemas.microsoft.com/office/drawing/2014/main" id="{DB1EF683-2294-2BEF-7840-6A7FE4F8C406}"/>
            </a:ext>
          </a:extLst>
        </xdr:cNvPr>
        <xdr:cNvPicPr>
          <a:picLocks noChangeAspect="1"/>
        </xdr:cNvPicPr>
      </xdr:nvPicPr>
      <xdr:blipFill>
        <a:blip xmlns:r="http://schemas.openxmlformats.org/officeDocument/2006/relationships" r:embed="rId2"/>
        <a:stretch>
          <a:fillRect/>
        </a:stretch>
      </xdr:blipFill>
      <xdr:spPr>
        <a:xfrm>
          <a:off x="3790950" y="161925"/>
          <a:ext cx="3429000" cy="1507457"/>
        </a:xfrm>
        <a:prstGeom prst="rect">
          <a:avLst/>
        </a:prstGeom>
      </xdr:spPr>
    </xdr:pic>
    <xdr:clientData/>
  </xdr:twoCellAnchor>
  <xdr:twoCellAnchor editAs="oneCell">
    <xdr:from>
      <xdr:col>12</xdr:col>
      <xdr:colOff>161925</xdr:colOff>
      <xdr:row>0</xdr:row>
      <xdr:rowOff>0</xdr:rowOff>
    </xdr:from>
    <xdr:to>
      <xdr:col>18</xdr:col>
      <xdr:colOff>488170</xdr:colOff>
      <xdr:row>10</xdr:row>
      <xdr:rowOff>19050</xdr:rowOff>
    </xdr:to>
    <xdr:pic>
      <xdr:nvPicPr>
        <xdr:cNvPr id="4" name="Imagen 3">
          <a:extLst>
            <a:ext uri="{FF2B5EF4-FFF2-40B4-BE49-F238E27FC236}">
              <a16:creationId xmlns:a16="http://schemas.microsoft.com/office/drawing/2014/main" id="{438E4C4E-DC88-AC28-4F98-399365298B42}"/>
            </a:ext>
          </a:extLst>
        </xdr:cNvPr>
        <xdr:cNvPicPr>
          <a:picLocks noChangeAspect="1"/>
        </xdr:cNvPicPr>
      </xdr:nvPicPr>
      <xdr:blipFill>
        <a:blip xmlns:r="http://schemas.openxmlformats.org/officeDocument/2006/relationships" r:embed="rId3"/>
        <a:stretch>
          <a:fillRect/>
        </a:stretch>
      </xdr:blipFill>
      <xdr:spPr>
        <a:xfrm>
          <a:off x="7477125" y="0"/>
          <a:ext cx="3983845" cy="1924050"/>
        </a:xfrm>
        <a:prstGeom prst="rect">
          <a:avLst/>
        </a:prstGeom>
      </xdr:spPr>
    </xdr:pic>
    <xdr:clientData/>
  </xdr:twoCellAnchor>
  <xdr:twoCellAnchor editAs="oneCell">
    <xdr:from>
      <xdr:col>19</xdr:col>
      <xdr:colOff>285750</xdr:colOff>
      <xdr:row>0</xdr:row>
      <xdr:rowOff>95251</xdr:rowOff>
    </xdr:from>
    <xdr:to>
      <xdr:col>24</xdr:col>
      <xdr:colOff>475436</xdr:colOff>
      <xdr:row>8</xdr:row>
      <xdr:rowOff>95425</xdr:rowOff>
    </xdr:to>
    <xdr:pic>
      <xdr:nvPicPr>
        <xdr:cNvPr id="5" name="Imagen 4">
          <a:extLst>
            <a:ext uri="{FF2B5EF4-FFF2-40B4-BE49-F238E27FC236}">
              <a16:creationId xmlns:a16="http://schemas.microsoft.com/office/drawing/2014/main" id="{00779109-67DA-8743-4D38-C038C9E4CF6C}"/>
            </a:ext>
          </a:extLst>
        </xdr:cNvPr>
        <xdr:cNvPicPr>
          <a:picLocks noChangeAspect="1"/>
        </xdr:cNvPicPr>
      </xdr:nvPicPr>
      <xdr:blipFill>
        <a:blip xmlns:r="http://schemas.openxmlformats.org/officeDocument/2006/relationships" r:embed="rId4"/>
        <a:stretch>
          <a:fillRect/>
        </a:stretch>
      </xdr:blipFill>
      <xdr:spPr>
        <a:xfrm>
          <a:off x="11868150" y="95251"/>
          <a:ext cx="3237686" cy="1524174"/>
        </a:xfrm>
        <a:prstGeom prst="rect">
          <a:avLst/>
        </a:prstGeom>
      </xdr:spPr>
    </xdr:pic>
    <xdr:clientData/>
  </xdr:twoCellAnchor>
  <xdr:twoCellAnchor editAs="oneCell">
    <xdr:from>
      <xdr:col>19</xdr:col>
      <xdr:colOff>371475</xdr:colOff>
      <xdr:row>13</xdr:row>
      <xdr:rowOff>28862</xdr:rowOff>
    </xdr:from>
    <xdr:to>
      <xdr:col>24</xdr:col>
      <xdr:colOff>427757</xdr:colOff>
      <xdr:row>20</xdr:row>
      <xdr:rowOff>28202</xdr:rowOff>
    </xdr:to>
    <xdr:pic>
      <xdr:nvPicPr>
        <xdr:cNvPr id="6" name="Imagen 5">
          <a:extLst>
            <a:ext uri="{FF2B5EF4-FFF2-40B4-BE49-F238E27FC236}">
              <a16:creationId xmlns:a16="http://schemas.microsoft.com/office/drawing/2014/main" id="{A1D07E17-A56D-D240-EA3F-B2B1767EA8B5}"/>
            </a:ext>
          </a:extLst>
        </xdr:cNvPr>
        <xdr:cNvPicPr>
          <a:picLocks noChangeAspect="1"/>
        </xdr:cNvPicPr>
      </xdr:nvPicPr>
      <xdr:blipFill>
        <a:blip xmlns:r="http://schemas.openxmlformats.org/officeDocument/2006/relationships" r:embed="rId5"/>
        <a:stretch>
          <a:fillRect/>
        </a:stretch>
      </xdr:blipFill>
      <xdr:spPr>
        <a:xfrm>
          <a:off x="11953875" y="2505362"/>
          <a:ext cx="3104282" cy="1332840"/>
        </a:xfrm>
        <a:prstGeom prst="rect">
          <a:avLst/>
        </a:prstGeom>
      </xdr:spPr>
    </xdr:pic>
    <xdr:clientData/>
  </xdr:twoCellAnchor>
  <xdr:twoCellAnchor editAs="oneCell">
    <xdr:from>
      <xdr:col>13</xdr:col>
      <xdr:colOff>276225</xdr:colOff>
      <xdr:row>20</xdr:row>
      <xdr:rowOff>123825</xdr:rowOff>
    </xdr:from>
    <xdr:to>
      <xdr:col>24</xdr:col>
      <xdr:colOff>370625</xdr:colOff>
      <xdr:row>32</xdr:row>
      <xdr:rowOff>9254</xdr:rowOff>
    </xdr:to>
    <xdr:pic>
      <xdr:nvPicPr>
        <xdr:cNvPr id="7" name="Imagen 6">
          <a:extLst>
            <a:ext uri="{FF2B5EF4-FFF2-40B4-BE49-F238E27FC236}">
              <a16:creationId xmlns:a16="http://schemas.microsoft.com/office/drawing/2014/main" id="{21435F0C-DF74-ACCB-C3B8-74D214257DAB}"/>
            </a:ext>
          </a:extLst>
        </xdr:cNvPr>
        <xdr:cNvPicPr>
          <a:picLocks noChangeAspect="1"/>
        </xdr:cNvPicPr>
      </xdr:nvPicPr>
      <xdr:blipFill>
        <a:blip xmlns:r="http://schemas.openxmlformats.org/officeDocument/2006/relationships" r:embed="rId6"/>
        <a:stretch>
          <a:fillRect/>
        </a:stretch>
      </xdr:blipFill>
      <xdr:spPr>
        <a:xfrm>
          <a:off x="8201025" y="3933825"/>
          <a:ext cx="6800000" cy="217142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B1BA3-8B03-4BEF-91B8-9483100B4C5F}">
  <dimension ref="A2:K27"/>
  <sheetViews>
    <sheetView tabSelected="1" zoomScale="70" zoomScaleNormal="70" workbookViewId="0">
      <pane xSplit="1" ySplit="7" topLeftCell="B8" activePane="bottomRight" state="frozen"/>
      <selection pane="topRight" activeCell="B1" sqref="B1"/>
      <selection pane="bottomLeft" activeCell="A8" sqref="A8"/>
      <selection pane="bottomRight" activeCell="J26" sqref="J26"/>
    </sheetView>
  </sheetViews>
  <sheetFormatPr baseColWidth="10" defaultColWidth="11.42578125" defaultRowHeight="15" x14ac:dyDescent="0.25"/>
  <cols>
    <col min="1" max="1" width="26" style="1" customWidth="1"/>
    <col min="2" max="2" width="48.85546875" style="2" customWidth="1"/>
    <col min="3" max="3" width="40.42578125" style="16" customWidth="1"/>
    <col min="4" max="4" width="30.5703125" style="3" customWidth="1"/>
    <col min="5" max="5" width="48" style="3" customWidth="1"/>
    <col min="6" max="6" width="20.140625" style="3" customWidth="1"/>
    <col min="7" max="7" width="22.42578125" style="3" customWidth="1"/>
    <col min="8" max="8" width="22" style="3" customWidth="1"/>
    <col min="9" max="9" width="23.42578125" style="3" customWidth="1"/>
    <col min="10" max="10" width="27" style="3" customWidth="1"/>
    <col min="11" max="11" width="51" customWidth="1"/>
  </cols>
  <sheetData>
    <row r="2" spans="1:11" ht="18.75" x14ac:dyDescent="0.3">
      <c r="B2" s="47" t="s">
        <v>0</v>
      </c>
      <c r="C2" s="47"/>
      <c r="D2" s="47"/>
      <c r="E2" s="47"/>
      <c r="F2" s="47"/>
      <c r="G2" s="47"/>
      <c r="H2" s="47"/>
      <c r="I2" s="47"/>
      <c r="J2" s="47"/>
      <c r="K2" s="47"/>
    </row>
    <row r="3" spans="1:11" ht="5.25" customHeight="1" x14ac:dyDescent="0.25"/>
    <row r="4" spans="1:11" ht="18.75" x14ac:dyDescent="0.3">
      <c r="B4" s="48" t="s">
        <v>1</v>
      </c>
      <c r="C4" s="48"/>
      <c r="D4" s="48"/>
      <c r="E4" s="48"/>
      <c r="F4" s="48"/>
      <c r="G4" s="48"/>
      <c r="H4" s="48"/>
      <c r="I4" s="48"/>
      <c r="J4" s="48"/>
      <c r="K4" s="48"/>
    </row>
    <row r="5" spans="1:11" ht="4.5" customHeight="1" x14ac:dyDescent="0.25"/>
    <row r="7" spans="1:11" ht="58.5" customHeight="1" thickBot="1" x14ac:dyDescent="0.3">
      <c r="A7" s="20" t="s">
        <v>2</v>
      </c>
      <c r="B7" s="4" t="s">
        <v>3</v>
      </c>
      <c r="C7" s="17" t="s">
        <v>4</v>
      </c>
      <c r="D7" s="4" t="s">
        <v>5</v>
      </c>
      <c r="E7" s="4" t="s">
        <v>6</v>
      </c>
      <c r="F7" s="4" t="s">
        <v>7</v>
      </c>
      <c r="G7" s="4" t="s">
        <v>60</v>
      </c>
      <c r="H7" s="4" t="s">
        <v>61</v>
      </c>
      <c r="I7" s="4" t="s">
        <v>62</v>
      </c>
      <c r="J7" s="4" t="s">
        <v>63</v>
      </c>
      <c r="K7" s="4" t="s">
        <v>8</v>
      </c>
    </row>
    <row r="8" spans="1:11" ht="45" customHeight="1" thickTop="1" thickBot="1" x14ac:dyDescent="0.3">
      <c r="A8" s="44" t="s">
        <v>9</v>
      </c>
      <c r="B8" s="21" t="s">
        <v>10</v>
      </c>
      <c r="C8" s="22" t="s">
        <v>11</v>
      </c>
      <c r="D8" s="49" t="s">
        <v>12</v>
      </c>
      <c r="E8" s="49" t="s">
        <v>13</v>
      </c>
      <c r="F8" s="52">
        <v>1</v>
      </c>
      <c r="G8" s="50">
        <v>0.40625</v>
      </c>
      <c r="H8" s="50">
        <v>0.5625</v>
      </c>
      <c r="I8" s="50">
        <v>0.8125</v>
      </c>
      <c r="J8" s="50">
        <v>1</v>
      </c>
      <c r="K8" s="54" t="s">
        <v>91</v>
      </c>
    </row>
    <row r="9" spans="1:11" ht="39.75" thickTop="1" thickBot="1" x14ac:dyDescent="0.3">
      <c r="A9" s="44"/>
      <c r="B9" s="21" t="s">
        <v>14</v>
      </c>
      <c r="C9" s="22" t="s">
        <v>11</v>
      </c>
      <c r="D9" s="49"/>
      <c r="E9" s="49"/>
      <c r="F9" s="53"/>
      <c r="G9" s="51"/>
      <c r="H9" s="51"/>
      <c r="I9" s="51"/>
      <c r="J9" s="51"/>
      <c r="K9" s="55"/>
    </row>
    <row r="10" spans="1:11" ht="78" customHeight="1" thickTop="1" thickBot="1" x14ac:dyDescent="0.3">
      <c r="A10" s="44"/>
      <c r="B10" s="22" t="s">
        <v>15</v>
      </c>
      <c r="C10" s="22" t="s">
        <v>16</v>
      </c>
      <c r="D10" s="23" t="s">
        <v>17</v>
      </c>
      <c r="E10" s="23" t="s">
        <v>18</v>
      </c>
      <c r="F10" s="24">
        <v>0.02</v>
      </c>
      <c r="G10" s="31">
        <v>2.1000000000000001E-2</v>
      </c>
      <c r="H10" s="31">
        <v>1.2999999999999999E-2</v>
      </c>
      <c r="I10" s="31">
        <v>3.0000000000000001E-3</v>
      </c>
      <c r="J10" s="31">
        <v>1.2999999999999999E-2</v>
      </c>
      <c r="K10" s="26" t="s">
        <v>92</v>
      </c>
    </row>
    <row r="11" spans="1:11" ht="60.75" customHeight="1" thickTop="1" thickBot="1" x14ac:dyDescent="0.3">
      <c r="A11" s="40" t="s">
        <v>19</v>
      </c>
      <c r="B11" s="8" t="s">
        <v>20</v>
      </c>
      <c r="C11" s="8" t="s">
        <v>21</v>
      </c>
      <c r="D11" s="6" t="s">
        <v>22</v>
      </c>
      <c r="E11" s="6" t="s">
        <v>79</v>
      </c>
      <c r="F11" s="7">
        <v>0.7</v>
      </c>
      <c r="G11" s="7">
        <v>0.72799999999999998</v>
      </c>
      <c r="H11" s="7">
        <v>0.72799999999999998</v>
      </c>
      <c r="I11" s="7">
        <v>0.72799999999999998</v>
      </c>
      <c r="J11" s="27">
        <v>0.72799999999999998</v>
      </c>
      <c r="K11" s="5" t="s">
        <v>93</v>
      </c>
    </row>
    <row r="12" spans="1:11" ht="81" customHeight="1" thickTop="1" thickBot="1" x14ac:dyDescent="0.3">
      <c r="A12" s="40"/>
      <c r="B12" s="5" t="s">
        <v>23</v>
      </c>
      <c r="C12" s="8" t="s">
        <v>24</v>
      </c>
      <c r="D12" s="6" t="s">
        <v>25</v>
      </c>
      <c r="E12" s="6" t="s">
        <v>26</v>
      </c>
      <c r="F12" s="7">
        <v>0.8</v>
      </c>
      <c r="G12" s="7">
        <v>0.66666666666666663</v>
      </c>
      <c r="H12" s="7">
        <v>0.66666666666666663</v>
      </c>
      <c r="I12" s="7">
        <v>0.77777777777777779</v>
      </c>
      <c r="J12" s="7">
        <v>0.86111111111111116</v>
      </c>
      <c r="K12" s="5" t="s">
        <v>96</v>
      </c>
    </row>
    <row r="13" spans="1:11" ht="69" customHeight="1" thickTop="1" thickBot="1" x14ac:dyDescent="0.3">
      <c r="A13" s="40"/>
      <c r="B13" s="5" t="s">
        <v>27</v>
      </c>
      <c r="C13" s="8" t="s">
        <v>11</v>
      </c>
      <c r="D13" s="6" t="s">
        <v>28</v>
      </c>
      <c r="E13" s="6" t="s">
        <v>13</v>
      </c>
      <c r="F13" s="7">
        <v>0.5</v>
      </c>
      <c r="G13" s="14">
        <v>0.5</v>
      </c>
      <c r="H13" s="14">
        <v>0.5</v>
      </c>
      <c r="I13" s="14">
        <v>0.5</v>
      </c>
      <c r="J13" s="14">
        <v>0.5</v>
      </c>
      <c r="K13" s="5" t="s">
        <v>94</v>
      </c>
    </row>
    <row r="14" spans="1:11" ht="72.75" customHeight="1" thickTop="1" thickBot="1" x14ac:dyDescent="0.3">
      <c r="A14" s="39"/>
      <c r="B14" s="5" t="s">
        <v>29</v>
      </c>
      <c r="C14" s="8" t="s">
        <v>24</v>
      </c>
      <c r="D14" s="6" t="s">
        <v>30</v>
      </c>
      <c r="E14" s="6" t="s">
        <v>64</v>
      </c>
      <c r="F14" s="25" t="s">
        <v>65</v>
      </c>
      <c r="G14" s="18">
        <v>0.19286010479888416</v>
      </c>
      <c r="H14" s="7">
        <v>0.45911712594714821</v>
      </c>
      <c r="I14" s="7">
        <v>0.68703723385411131</v>
      </c>
      <c r="J14" s="12">
        <v>0.84192439862542956</v>
      </c>
      <c r="K14" s="5"/>
    </row>
    <row r="15" spans="1:11" ht="91.5" customHeight="1" thickTop="1" thickBot="1" x14ac:dyDescent="0.3">
      <c r="A15" s="44" t="s">
        <v>31</v>
      </c>
      <c r="B15" s="10" t="s">
        <v>32</v>
      </c>
      <c r="C15" s="8" t="s">
        <v>24</v>
      </c>
      <c r="D15" s="6" t="s">
        <v>33</v>
      </c>
      <c r="E15" s="6" t="s">
        <v>66</v>
      </c>
      <c r="F15" s="15" t="s">
        <v>80</v>
      </c>
      <c r="G15" s="36">
        <f>1396389.74/28227</f>
        <v>49.470001771353665</v>
      </c>
      <c r="H15" s="36">
        <v>103.80420306798456</v>
      </c>
      <c r="I15" s="36">
        <v>150.97762413979223</v>
      </c>
      <c r="J15" s="36">
        <v>198.84101976791257</v>
      </c>
      <c r="K15" s="9" t="s">
        <v>97</v>
      </c>
    </row>
    <row r="16" spans="1:11" ht="90.75" customHeight="1" thickTop="1" thickBot="1" x14ac:dyDescent="0.3">
      <c r="A16" s="44"/>
      <c r="B16" s="10" t="s">
        <v>34</v>
      </c>
      <c r="C16" s="8" t="s">
        <v>35</v>
      </c>
      <c r="D16" s="6" t="s">
        <v>74</v>
      </c>
      <c r="E16" s="6" t="s">
        <v>67</v>
      </c>
      <c r="F16" s="15" t="s">
        <v>87</v>
      </c>
      <c r="G16" s="56">
        <v>13067.1</v>
      </c>
      <c r="H16" s="56">
        <v>26868.799999999999</v>
      </c>
      <c r="I16" s="56">
        <v>41040.9</v>
      </c>
      <c r="J16" s="56">
        <v>54785.7</v>
      </c>
      <c r="K16" s="9" t="s">
        <v>95</v>
      </c>
    </row>
    <row r="17" spans="1:11" ht="67.5" customHeight="1" thickTop="1" thickBot="1" x14ac:dyDescent="0.3">
      <c r="A17" s="44"/>
      <c r="B17" s="10" t="s">
        <v>84</v>
      </c>
      <c r="C17" s="8" t="s">
        <v>36</v>
      </c>
      <c r="D17" s="6" t="s">
        <v>85</v>
      </c>
      <c r="E17" s="6" t="s">
        <v>86</v>
      </c>
      <c r="F17" s="15">
        <v>0.7</v>
      </c>
      <c r="G17" s="11">
        <v>0.8</v>
      </c>
      <c r="H17" s="11">
        <v>0.81</v>
      </c>
      <c r="I17" s="11">
        <v>0.83</v>
      </c>
      <c r="J17" s="11">
        <v>0.85</v>
      </c>
      <c r="K17" s="9" t="s">
        <v>103</v>
      </c>
    </row>
    <row r="18" spans="1:11" ht="80.25" customHeight="1" thickTop="1" thickBot="1" x14ac:dyDescent="0.3">
      <c r="A18" s="44"/>
      <c r="B18" s="5" t="s">
        <v>37</v>
      </c>
      <c r="C18" s="8" t="s">
        <v>36</v>
      </c>
      <c r="D18" s="6" t="s">
        <v>38</v>
      </c>
      <c r="E18" s="6" t="s">
        <v>38</v>
      </c>
      <c r="F18" s="19">
        <v>1</v>
      </c>
      <c r="G18" s="33">
        <v>0</v>
      </c>
      <c r="H18" s="33">
        <v>0</v>
      </c>
      <c r="I18" s="33">
        <v>0</v>
      </c>
      <c r="J18" s="33">
        <v>0</v>
      </c>
      <c r="K18" s="9" t="s">
        <v>98</v>
      </c>
    </row>
    <row r="19" spans="1:11" ht="94.5" customHeight="1" thickTop="1" thickBot="1" x14ac:dyDescent="0.3">
      <c r="A19" s="38" t="s">
        <v>39</v>
      </c>
      <c r="B19" s="10" t="s">
        <v>40</v>
      </c>
      <c r="C19" s="8" t="s">
        <v>41</v>
      </c>
      <c r="D19" s="6" t="s">
        <v>72</v>
      </c>
      <c r="E19" s="6" t="s">
        <v>68</v>
      </c>
      <c r="F19" s="19" t="s">
        <v>81</v>
      </c>
      <c r="G19" s="33">
        <v>90</v>
      </c>
      <c r="H19" s="33">
        <v>107</v>
      </c>
      <c r="I19" s="33">
        <v>107</v>
      </c>
      <c r="J19" s="33">
        <v>85</v>
      </c>
      <c r="K19" s="9" t="s">
        <v>104</v>
      </c>
    </row>
    <row r="20" spans="1:11" ht="118.5" customHeight="1" thickTop="1" thickBot="1" x14ac:dyDescent="0.3">
      <c r="A20" s="39"/>
      <c r="B20" s="10" t="s">
        <v>75</v>
      </c>
      <c r="C20" s="8" t="s">
        <v>42</v>
      </c>
      <c r="D20" s="6" t="s">
        <v>57</v>
      </c>
      <c r="E20" s="6" t="s">
        <v>56</v>
      </c>
      <c r="F20" s="19" t="s">
        <v>88</v>
      </c>
      <c r="G20" s="32">
        <v>3076</v>
      </c>
      <c r="H20" s="32">
        <f>+G20+6541</f>
        <v>9617</v>
      </c>
      <c r="I20" s="32">
        <f>10526+H20</f>
        <v>20143</v>
      </c>
      <c r="J20" s="32">
        <f>14348+I20</f>
        <v>34491</v>
      </c>
      <c r="K20" s="9" t="s">
        <v>89</v>
      </c>
    </row>
    <row r="21" spans="1:11" ht="65.25" customHeight="1" thickTop="1" thickBot="1" x14ac:dyDescent="0.3">
      <c r="A21" s="30" t="s">
        <v>43</v>
      </c>
      <c r="B21" s="10" t="s">
        <v>44</v>
      </c>
      <c r="C21" s="8" t="s">
        <v>45</v>
      </c>
      <c r="D21" s="6" t="s">
        <v>46</v>
      </c>
      <c r="E21" s="6" t="s">
        <v>73</v>
      </c>
      <c r="F21" s="19" t="s">
        <v>82</v>
      </c>
      <c r="G21" s="32">
        <v>2830</v>
      </c>
      <c r="H21" s="32">
        <f>+G21+3023</f>
        <v>5853</v>
      </c>
      <c r="I21" s="32">
        <f>H21+3447</f>
        <v>9300</v>
      </c>
      <c r="J21" s="32">
        <f>I21+1836</f>
        <v>11136</v>
      </c>
      <c r="K21" s="9" t="s">
        <v>90</v>
      </c>
    </row>
    <row r="22" spans="1:11" ht="82.5" customHeight="1" thickTop="1" thickBot="1" x14ac:dyDescent="0.3">
      <c r="A22" s="38" t="s">
        <v>47</v>
      </c>
      <c r="B22" s="13" t="s">
        <v>58</v>
      </c>
      <c r="C22" s="41" t="s">
        <v>24</v>
      </c>
      <c r="D22" s="6" t="s">
        <v>76</v>
      </c>
      <c r="E22" s="6" t="s">
        <v>69</v>
      </c>
      <c r="F22" s="7" t="s">
        <v>83</v>
      </c>
      <c r="G22" s="34">
        <v>17.761904761904763</v>
      </c>
      <c r="H22" s="34">
        <v>9.026315789473685</v>
      </c>
      <c r="I22" s="34">
        <v>10.422403003754694</v>
      </c>
      <c r="J22" s="34">
        <v>10.422403003754694</v>
      </c>
      <c r="K22" s="35" t="s">
        <v>99</v>
      </c>
    </row>
    <row r="23" spans="1:11" ht="85.5" customHeight="1" thickTop="1" thickBot="1" x14ac:dyDescent="0.3">
      <c r="A23" s="40"/>
      <c r="B23" s="13" t="s">
        <v>59</v>
      </c>
      <c r="C23" s="42"/>
      <c r="D23" s="6" t="s">
        <v>77</v>
      </c>
      <c r="E23" s="6" t="s">
        <v>70</v>
      </c>
      <c r="F23" s="7" t="s">
        <v>71</v>
      </c>
      <c r="G23" s="57">
        <v>4.7671805424369183E-2</v>
      </c>
      <c r="H23" s="57">
        <v>0.12518216165159898</v>
      </c>
      <c r="I23" s="57">
        <v>0.19050809607340441</v>
      </c>
      <c r="J23" s="57">
        <v>0.22246022803940091</v>
      </c>
      <c r="K23" s="9" t="s">
        <v>105</v>
      </c>
    </row>
    <row r="24" spans="1:11" ht="135.75" customHeight="1" thickTop="1" thickBot="1" x14ac:dyDescent="0.3">
      <c r="A24" s="39"/>
      <c r="B24" s="13" t="s">
        <v>48</v>
      </c>
      <c r="C24" s="43"/>
      <c r="D24" s="6" t="s">
        <v>49</v>
      </c>
      <c r="E24" s="6" t="s">
        <v>50</v>
      </c>
      <c r="F24" s="7">
        <v>0.9</v>
      </c>
      <c r="G24" s="7">
        <v>0</v>
      </c>
      <c r="H24" s="7">
        <v>1</v>
      </c>
      <c r="I24" s="7">
        <v>1</v>
      </c>
      <c r="J24" s="7">
        <v>1</v>
      </c>
      <c r="K24" s="9" t="s">
        <v>101</v>
      </c>
    </row>
    <row r="25" spans="1:11" ht="44.25" customHeight="1" thickTop="1" thickBot="1" x14ac:dyDescent="0.3">
      <c r="A25" s="44" t="s">
        <v>51</v>
      </c>
      <c r="B25" s="45" t="s">
        <v>52</v>
      </c>
      <c r="C25" s="41" t="s">
        <v>35</v>
      </c>
      <c r="D25" s="6" t="s">
        <v>53</v>
      </c>
      <c r="E25" s="6" t="s">
        <v>78</v>
      </c>
      <c r="F25" s="14">
        <v>0.98</v>
      </c>
      <c r="G25" s="37">
        <f>(86/86)</f>
        <v>1</v>
      </c>
      <c r="H25" s="31">
        <f>(203/204)</f>
        <v>0.99509803921568629</v>
      </c>
      <c r="I25" s="31">
        <f>(163/164)</f>
        <v>0.99390243902439024</v>
      </c>
      <c r="J25" s="31">
        <f>(204/204)</f>
        <v>1</v>
      </c>
      <c r="K25" s="9" t="s">
        <v>100</v>
      </c>
    </row>
    <row r="26" spans="1:11" ht="78" thickTop="1" thickBot="1" x14ac:dyDescent="0.3">
      <c r="A26" s="44"/>
      <c r="B26" s="46"/>
      <c r="C26" s="43"/>
      <c r="D26" s="6" t="s">
        <v>54</v>
      </c>
      <c r="E26" s="6" t="s">
        <v>55</v>
      </c>
      <c r="F26" s="14">
        <v>0.5</v>
      </c>
      <c r="G26" s="14">
        <f>(19/86)</f>
        <v>0.22093023255813954</v>
      </c>
      <c r="H26" s="14">
        <f>(35/204)</f>
        <v>0.17156862745098039</v>
      </c>
      <c r="I26" s="14">
        <f>(54/164)</f>
        <v>0.32926829268292684</v>
      </c>
      <c r="J26" s="15">
        <f>(160/204)</f>
        <v>0.78431372549019607</v>
      </c>
      <c r="K26" s="9" t="s">
        <v>102</v>
      </c>
    </row>
    <row r="27" spans="1:11" ht="15.75" thickTop="1" x14ac:dyDescent="0.25"/>
  </sheetData>
  <autoFilter ref="A7:K26" xr:uid="{E9EB1BA3-8B03-4BEF-91B8-9483100B4C5F}"/>
  <mergeCells count="19">
    <mergeCell ref="A8:A10"/>
    <mergeCell ref="A11:A14"/>
    <mergeCell ref="A15:A18"/>
    <mergeCell ref="B2:K2"/>
    <mergeCell ref="B4:K4"/>
    <mergeCell ref="D8:D9"/>
    <mergeCell ref="E8:E9"/>
    <mergeCell ref="G8:G9"/>
    <mergeCell ref="H8:H9"/>
    <mergeCell ref="F8:F9"/>
    <mergeCell ref="J8:J9"/>
    <mergeCell ref="I8:I9"/>
    <mergeCell ref="K8:K9"/>
    <mergeCell ref="A19:A20"/>
    <mergeCell ref="A22:A24"/>
    <mergeCell ref="C22:C24"/>
    <mergeCell ref="A25:A26"/>
    <mergeCell ref="B25:B26"/>
    <mergeCell ref="C25:C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CA8AF-F5D4-4E53-A364-C9D5143C874D}">
  <dimension ref="E14:P20"/>
  <sheetViews>
    <sheetView zoomScaleNormal="60" zoomScaleSheetLayoutView="100" workbookViewId="0">
      <selection activeCell="AA10" sqref="AA10"/>
    </sheetView>
  </sheetViews>
  <sheetFormatPr baseColWidth="10" defaultColWidth="9.140625" defaultRowHeight="15" x14ac:dyDescent="0.25"/>
  <sheetData>
    <row r="14" spans="5:11" x14ac:dyDescent="0.25">
      <c r="E14">
        <v>500</v>
      </c>
    </row>
    <row r="16" spans="5:11" x14ac:dyDescent="0.25">
      <c r="F16">
        <v>255945</v>
      </c>
      <c r="G16">
        <v>189220</v>
      </c>
      <c r="H16">
        <v>36922</v>
      </c>
      <c r="I16">
        <v>36922</v>
      </c>
      <c r="J16">
        <v>53554</v>
      </c>
      <c r="K16" s="29">
        <v>79814</v>
      </c>
    </row>
    <row r="17" spans="6:16" x14ac:dyDescent="0.25">
      <c r="F17">
        <v>20313</v>
      </c>
      <c r="G17">
        <v>18513</v>
      </c>
      <c r="H17">
        <v>3553</v>
      </c>
      <c r="I17">
        <v>3553</v>
      </c>
      <c r="J17">
        <v>7310</v>
      </c>
      <c r="K17">
        <v>5944</v>
      </c>
      <c r="O17">
        <f>M20/500</f>
        <v>3223.8440000000001</v>
      </c>
      <c r="P17">
        <f>O17/12</f>
        <v>268.65366666666665</v>
      </c>
    </row>
    <row r="18" spans="6:16" x14ac:dyDescent="0.25">
      <c r="F18">
        <v>81945</v>
      </c>
      <c r="G18">
        <v>145291</v>
      </c>
      <c r="H18">
        <v>151944</v>
      </c>
      <c r="I18">
        <v>151944</v>
      </c>
      <c r="J18">
        <v>48304</v>
      </c>
      <c r="K18">
        <v>52238</v>
      </c>
    </row>
    <row r="19" spans="6:16" x14ac:dyDescent="0.25">
      <c r="F19">
        <v>50987</v>
      </c>
      <c r="G19">
        <v>75127</v>
      </c>
      <c r="H19">
        <v>30215</v>
      </c>
      <c r="I19">
        <v>30215</v>
      </c>
      <c r="J19">
        <v>25271</v>
      </c>
      <c r="K19">
        <v>21556</v>
      </c>
      <c r="L19" s="29">
        <v>35322</v>
      </c>
    </row>
    <row r="20" spans="6:16" x14ac:dyDescent="0.25">
      <c r="F20" s="28">
        <f>SUM(F16:F19)</f>
        <v>409190</v>
      </c>
      <c r="G20" s="28">
        <f t="shared" ref="G20:H20" si="0">SUM(G16:G19)</f>
        <v>428151</v>
      </c>
      <c r="H20" s="28">
        <f t="shared" si="0"/>
        <v>222634</v>
      </c>
      <c r="I20" s="28">
        <f>SUM(I16:I19)</f>
        <v>222634</v>
      </c>
      <c r="J20" s="28">
        <f t="shared" ref="J20:L20" si="1">SUM(J16:J19)</f>
        <v>134439</v>
      </c>
      <c r="K20" s="28">
        <f t="shared" si="1"/>
        <v>159552</v>
      </c>
      <c r="L20" s="28">
        <f t="shared" si="1"/>
        <v>35322</v>
      </c>
      <c r="M20" s="28">
        <f>SUM(F20:L20)</f>
        <v>1611922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Gustavo Adolfo Acosta Ochoa</dc:creator>
  <cp:keywords/>
  <dc:description/>
  <cp:lastModifiedBy>Gustavo Adolfo Acosta Ochoa</cp:lastModifiedBy>
  <cp:revision/>
  <dcterms:created xsi:type="dcterms:W3CDTF">2022-12-09T19:50:41Z</dcterms:created>
  <dcterms:modified xsi:type="dcterms:W3CDTF">2026-01-30T15:28:32Z</dcterms:modified>
  <cp:category/>
  <cp:contentStatus/>
</cp:coreProperties>
</file>