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orreal\Desktop\MATRICES\2017\"/>
    </mc:Choice>
  </mc:AlternateContent>
  <bookViews>
    <workbookView xWindow="0" yWindow="0" windowWidth="20490" windowHeight="7755" tabRatio="863"/>
  </bookViews>
  <sheets>
    <sheet name="21-12-2017" sheetId="23" r:id="rId1"/>
  </sheets>
  <definedNames>
    <definedName name="_xlnm._FilterDatabase" localSheetId="0" hidden="1">'21-12-2017'!$A$1:$N$122</definedName>
    <definedName name="_xlnm.Print_Area" localSheetId="0">'21-12-2017'!$A$1:$N$122</definedName>
    <definedName name="_xlnm.Print_Titles" localSheetId="0">'21-12-2017'!$1:$1</definedName>
  </definedNames>
  <calcPr calcId="162913"/>
</workbook>
</file>

<file path=xl/calcChain.xml><?xml version="1.0" encoding="utf-8"?>
<calcChain xmlns="http://schemas.openxmlformats.org/spreadsheetml/2006/main">
  <c r="L32" i="23" l="1"/>
  <c r="G4" i="23" l="1"/>
  <c r="G5" i="23"/>
  <c r="G6" i="23" s="1"/>
  <c r="G7" i="23" s="1"/>
  <c r="G8" i="23" s="1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7" i="23" s="1"/>
  <c r="G108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J113" i="23" l="1"/>
  <c r="J104" i="23"/>
  <c r="J89" i="23"/>
  <c r="J54" i="23"/>
  <c r="L121" i="23" l="1"/>
  <c r="L120" i="23"/>
  <c r="L119" i="23"/>
  <c r="L118" i="23"/>
  <c r="L117" i="23" l="1"/>
  <c r="L116" i="23"/>
  <c r="L115" i="23"/>
  <c r="L114" i="23"/>
  <c r="L113" i="23"/>
  <c r="L112" i="23"/>
  <c r="L111" i="23"/>
  <c r="L110" i="23"/>
  <c r="L109" i="23"/>
  <c r="L108" i="23"/>
  <c r="L107" i="23"/>
  <c r="L106" i="23"/>
  <c r="L105" i="23"/>
  <c r="L104" i="23"/>
  <c r="L103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L88" i="23"/>
  <c r="L87" i="23"/>
  <c r="J88" i="23"/>
  <c r="J86" i="23"/>
  <c r="L86" i="23" s="1"/>
  <c r="L85" i="23"/>
  <c r="L84" i="23"/>
  <c r="L8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62" i="23"/>
  <c r="L61" i="23"/>
  <c r="L60" i="23"/>
  <c r="L59" i="23"/>
  <c r="L58" i="23"/>
  <c r="L57" i="23"/>
  <c r="L56" i="23"/>
  <c r="L55" i="23"/>
  <c r="L54" i="23"/>
  <c r="L53" i="23"/>
  <c r="L52" i="23"/>
  <c r="L51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7" i="23"/>
  <c r="L36" i="23"/>
  <c r="L35" i="23"/>
  <c r="L34" i="23"/>
  <c r="L33" i="23"/>
  <c r="L31" i="23"/>
  <c r="L30" i="23"/>
  <c r="L29" i="23"/>
  <c r="L28" i="23"/>
  <c r="L27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G3" i="23"/>
  <c r="L4" i="23"/>
  <c r="L3" i="23"/>
  <c r="L2" i="23"/>
  <c r="M2" i="23" l="1"/>
  <c r="M118" i="23"/>
  <c r="M12" i="23"/>
  <c r="M86" i="23"/>
  <c r="M93" i="23"/>
  <c r="M5" i="23"/>
  <c r="M20" i="23"/>
  <c r="M28" i="23"/>
  <c r="M69" i="23"/>
  <c r="M77" i="23"/>
  <c r="M83" i="23"/>
  <c r="M89" i="23"/>
  <c r="M6" i="23"/>
  <c r="M21" i="23"/>
  <c r="M38" i="23"/>
  <c r="M46" i="23"/>
  <c r="M62" i="23"/>
  <c r="M106" i="23"/>
  <c r="M114" i="23"/>
  <c r="M18" i="23"/>
  <c r="M30" i="23"/>
  <c r="M40" i="23"/>
  <c r="M80" i="23"/>
  <c r="M99" i="23"/>
  <c r="M116" i="23"/>
  <c r="M22" i="23"/>
  <c r="M47" i="23"/>
  <c r="M8" i="23"/>
  <c r="M16" i="23"/>
  <c r="M33" i="23"/>
  <c r="M57" i="23"/>
  <c r="M65" i="23"/>
  <c r="M73" i="23"/>
  <c r="M109" i="23"/>
  <c r="M19" i="23"/>
  <c r="M14" i="23"/>
  <c r="M39" i="23"/>
  <c r="M107" i="23"/>
  <c r="M10" i="23"/>
  <c r="M34" i="23"/>
  <c r="M42" i="23"/>
  <c r="M111" i="23"/>
  <c r="M103" i="23"/>
  <c r="M54" i="23"/>
  <c r="M51" i="23"/>
  <c r="M48" i="23"/>
  <c r="M101" i="23"/>
  <c r="I26" i="23"/>
  <c r="L26" i="23" s="1"/>
  <c r="M26" i="23" s="1"/>
  <c r="K122" i="23" l="1"/>
</calcChain>
</file>

<file path=xl/sharedStrings.xml><?xml version="1.0" encoding="utf-8"?>
<sst xmlns="http://schemas.openxmlformats.org/spreadsheetml/2006/main" count="439" uniqueCount="293">
  <si>
    <t>INDICADOR</t>
  </si>
  <si>
    <t>RESPONSABLE</t>
  </si>
  <si>
    <t>Vicerrector Administrativo</t>
  </si>
  <si>
    <t>Gestión de proyectos de desarrollo social y productivo</t>
  </si>
  <si>
    <t>Recuperación y preservación del patrimonio y del acervo cultural local, regional y nacional</t>
  </si>
  <si>
    <t>Fortalecimiento de las capacidades y servicios de extensión</t>
  </si>
  <si>
    <t>Fomento al emprendimiento</t>
  </si>
  <si>
    <t>Gestión de proyectos de investigación en conjunto con el sector productivo y entidades gubernamentales</t>
  </si>
  <si>
    <t xml:space="preserve">Modernización y adecuación de la infraestructura física
</t>
  </si>
  <si>
    <t>Directora de Talento Humano</t>
  </si>
  <si>
    <t>N°</t>
  </si>
  <si>
    <t>Propiedad intelectual y gestión del conocimiento</t>
  </si>
  <si>
    <t>OBJETIVO</t>
  </si>
  <si>
    <t>Programa de seguimiento y vinculación del egresado y su asociación</t>
  </si>
  <si>
    <t>TOTAL</t>
  </si>
  <si>
    <t>Acreditación institucional y de programas académicos por alta calidad.</t>
  </si>
  <si>
    <t>Incremento y diversificación de las fuentes de recursos para el financiamiento.</t>
  </si>
  <si>
    <t>Modelo de gestión integral de personal administrativo.</t>
  </si>
  <si>
    <t>Fomento al desarrollo humano y salud integral.</t>
  </si>
  <si>
    <t>Fomento a la cultura y el deporte.</t>
  </si>
  <si>
    <t xml:space="preserve">Consolidación de grupos e institutos de investigación.
</t>
  </si>
  <si>
    <t>META</t>
  </si>
  <si>
    <t>PROYECTO</t>
  </si>
  <si>
    <t>Vicerrector de Investigación</t>
  </si>
  <si>
    <t>Director de Bienestar Universitario</t>
  </si>
  <si>
    <t>Modelo de gestión integral de personal docente.</t>
  </si>
  <si>
    <t>Actualización y cualificación docente</t>
  </si>
  <si>
    <t>Realizar acciones para la cualificación docente en las áreas disciplinares y de procesos pedagógicos y didácticos.</t>
  </si>
  <si>
    <t>Número de docentes cualificados.</t>
  </si>
  <si>
    <t>Número de estudiantes participantes en eventos académicos nacionales e internacionales</t>
  </si>
  <si>
    <t>Número de docentes participantes en eventos académicos nacionales e internacionales</t>
  </si>
  <si>
    <t>Mejoramiento de los resultados en las pruebas SABERPRO</t>
  </si>
  <si>
    <t>Incrementar el desempeño  de los estudiantes en las pruebas SABERPRO.</t>
  </si>
  <si>
    <t>Fortalecimiento de los procesos de autoevaluación, acreditación y mejoramiento continuo</t>
  </si>
  <si>
    <t>Número de programas radicados ante el MEN para solicitud de renovación de registros calificados</t>
  </si>
  <si>
    <t>Número de programas radicados ante el CNA para solicitud de acreditación de alta calidad y renovación</t>
  </si>
  <si>
    <t>Formulación de políticas y lineamientos para el diseño y desarrollo curricular</t>
  </si>
  <si>
    <t>Ampliación de cobertura y fortalecimiento de la oferta académica presencial.</t>
  </si>
  <si>
    <t>Reorganizar y fortalecer el Instituto de Posgrados en su componente organizacional y de oferta académica de posgrados y educación continua.</t>
  </si>
  <si>
    <t>Fortalecimiento de la oferta académica a distancia</t>
  </si>
  <si>
    <t>Reorganizar y fortalecer el IDEA en su componente organizacional y de oferta académica.</t>
  </si>
  <si>
    <t>Apoyo al desarrollo y calidad de vida de los estudiantes</t>
  </si>
  <si>
    <t>Porcentaje de estudiantes con acompañamiento psicopedagógico y atención a sus capacidades diferenciales de aprendizaje</t>
  </si>
  <si>
    <t>Fortalecer el desarrollo integral de los estudiantes en su diversidad.</t>
  </si>
  <si>
    <t>Infraestructura tecnológica adquirida y en funcionamiento</t>
  </si>
  <si>
    <t>Fomento del uso de las TIC en los procesos académicos y administrativos</t>
  </si>
  <si>
    <t>Organización y fortalecimiento del Centro de Tecnologías Educativas y Pedagógicas (CETEP)</t>
  </si>
  <si>
    <t xml:space="preserve">Convertir al CETEP en un centro de formación e incorporación de TIC en las actividades de enseñanza, aprendizaje e investigación creativa. </t>
  </si>
  <si>
    <t>Número de materiales y objetos de aprendizaje desarrollados por los profesores bajo la tutoría del CETEP.</t>
  </si>
  <si>
    <t>Número de docentes formados en uso y apropiación de TIC en actividades de enseñanza.</t>
  </si>
  <si>
    <t>Rediseño y fortalecimiento del Departamento de Estudios Generales e Idiomas</t>
  </si>
  <si>
    <t>Reorganizar y fortalecer el Departamento de Estudios Generales e Idiomas en su componente organizacional y de apoyo al desarrollo de competencias genéricas.</t>
  </si>
  <si>
    <t>Financiación de proyectos de I+D+i</t>
  </si>
  <si>
    <t>Financiar total o parcialmente la ejecución de proyectos de investigación, desarrollo experimental, innovación, creación artística y cultural , con el fin de generar producción intelectual y fortalecer las capacidades de los grupos de investigación</t>
  </si>
  <si>
    <t>Número de trabajos de grado en modalidad investigación aprobados en convocatorias internas de financiación</t>
  </si>
  <si>
    <t>Protección, promoción y divulgación de la producción intelectual</t>
  </si>
  <si>
    <t>Proteger, promover y divulgar la producción intelectual de carácter científico, tecnológico o artístico y cultural generada por los grupos de investigación y los investigadores de la Unimagdalena utilizando medios propios o potenciando la divulgación en medios de otras organizaciones.</t>
  </si>
  <si>
    <t>Número de eventos relacionados con I+D+i realizados por la Unimagdalena</t>
  </si>
  <si>
    <t>Número de ediciones (volúmenes o números) de revistas científicas publicados por la editorial Unimagdalena</t>
  </si>
  <si>
    <t xml:space="preserve">Número de espacios físicos para I+D+i nuevos o mejorados </t>
  </si>
  <si>
    <t>Diseño, creación y fortalecimiento de unidades organizativas para I+D+i</t>
  </si>
  <si>
    <t>Mejorar las capacidades del talento humano dedicado a actividades de I+D+i por medio de capacitaciones, formación en investigación en pregrado y vinculación de egresados como jóvenes investigadores.</t>
  </si>
  <si>
    <t>Número de unidades organizativas para I+D+i diseñadas</t>
  </si>
  <si>
    <t>Número de unidades organizativas para I+D+i creadas</t>
  </si>
  <si>
    <t>Desarrollo del talento humano para I+D+i</t>
  </si>
  <si>
    <t>Número de actividades de capacitación en temas relacionados con I+D+i realizadas por la Unimagdalena</t>
  </si>
  <si>
    <t>Número de participantes en actividades de capacitación en temas relacionados con I+D+i</t>
  </si>
  <si>
    <t xml:space="preserve">Programa para la participación bilateral de profesionales, docentes, investigadores y estudiantes en actividades con la industria </t>
  </si>
  <si>
    <t>Fortalecimiento de las relaciones con el entorno para la realización de actividades de  I+D+i</t>
  </si>
  <si>
    <t>Crear y fortalecer relaciones con organizaciones del entorno local, nacional e internacional que permitan dinamizar la realización de actividades de I+D+i por medio del establecimiento y operación de convenios, la movilidad saliente y entrante, la participación en eventos y la coautoría de productos de I+D+i.</t>
  </si>
  <si>
    <t>Número de convenios para dinamizar y realizar actividades de I+D+i</t>
  </si>
  <si>
    <t>Número de integrantes de grupos de investigación de la Unimagdalena en pasantías de I+D+i</t>
  </si>
  <si>
    <t>Número de investigadores de otras instituciones que visitan la Unimagdalena para realizar actividades de I+D+i</t>
  </si>
  <si>
    <t xml:space="preserve">Número de  integrantes de grupos de investigación que participan en eventos relacionados con I+D+i </t>
  </si>
  <si>
    <t>Fortalecimiento y Mejoramiento de la Gestión de la I+D+i</t>
  </si>
  <si>
    <t>Fortalecer y mejorar los procesos de gestión de la I+D+i por medio del rediseño de procedimientos y certificación con estándares nacionales de gestión de I+D+i (NTC 5801), la evolución del Sistema de Información de Apoyo la Gestión de la Investigación (SIVI), la adquisición de equipos e insumos y la contratación de personal de apoyo a la gestión de la I+D+i.</t>
  </si>
  <si>
    <t>Número de procedimientos rediseñados y ajustados a normas o estándares nacionales</t>
  </si>
  <si>
    <t>Número de módulos del Sistemas de Información de Apoyo a la Gestión de la Investigación (SIVI) rediseñados</t>
  </si>
  <si>
    <t>1. ASEGURAMIENTO DE LA CALIDAD Y ACREDITACIÓN</t>
  </si>
  <si>
    <t>2. FORMACIÓN AVANZADA Y DESARROLLO HUMANO</t>
  </si>
  <si>
    <t>3. INVESTIGACIÓN, INNOVACIÓN Y RESPONSABILIDAD SOCIAL Y AMBIENTAL</t>
  </si>
  <si>
    <t>4. DESARROLLO ORGANIZACIONAL, INFRAESTRUCTURA FÍSICA, TECNOLÓGICA Y DE SERVICIOS</t>
  </si>
  <si>
    <t>Numero de estudiantes internacionales y nacionales en movilidad entrante</t>
  </si>
  <si>
    <t xml:space="preserve">Numero de docentes y administrativos capacitados en Cooperación e Internacionalización </t>
  </si>
  <si>
    <t>Jefe Oficina de Relaciones Internacionales</t>
  </si>
  <si>
    <t>Número de actividades de bienestar realizadas para las familias de estudiantes, docentes, empleados administrativos, pensionados y graduados</t>
  </si>
  <si>
    <t>Porcentaje de beneficiarios del Programa de Almuerzos y Refrigerios Gratuitos que permanecen matriculados.</t>
  </si>
  <si>
    <t>Fortalecimiento de los programas para facilitar permanencia, graduación e inclusión de la comunidad estudiantil</t>
  </si>
  <si>
    <t>Fortalecimiento de los programas de apoyo a la manutención y desarrollo estudiantil</t>
  </si>
  <si>
    <t>Sistema de seguimiento y acompañamiento al Egresado</t>
  </si>
  <si>
    <t>Alianzas estratégicas Universidad-Empresa</t>
  </si>
  <si>
    <t>Emprendimiento universitario</t>
  </si>
  <si>
    <t>Extensión solidaria y educación continua</t>
  </si>
  <si>
    <t>Fortalecimiento del sistema de museos</t>
  </si>
  <si>
    <t>Participación en convocatorias externas</t>
  </si>
  <si>
    <t>Fortalecimiento de la capacidad financiera</t>
  </si>
  <si>
    <t>Movilidad de  estudiantes</t>
  </si>
  <si>
    <t xml:space="preserve">Movilidad de docentes </t>
  </si>
  <si>
    <t>Fortalecer el intercambio de estudiantes con comunidades académicas nacionales e internacionales.</t>
  </si>
  <si>
    <t>Fortalecer el intercambio de docentes con comunidades académicas nacionales e internacionales.</t>
  </si>
  <si>
    <t>Fortalecimiento de la planta de personal administrativo</t>
  </si>
  <si>
    <t xml:space="preserve">Modernización y adecuación de  la infraestructura tecnológica y de servicios.
</t>
  </si>
  <si>
    <t>Ordenamiento espacial del campus y gestión ambiental</t>
  </si>
  <si>
    <t>Diseño e implementación de la política de "Smart University"</t>
  </si>
  <si>
    <t>Fortalecimiento de la identidad, posicionamiento, presencia digital y de marca de la Universidad del Magdalena</t>
  </si>
  <si>
    <t>Accesibilidad e inclusión</t>
  </si>
  <si>
    <t>Centro de Atención Infantil de la Universidad (Jardín Infantil, Ludoteca)</t>
  </si>
  <si>
    <t>Fomento y creación de espacios académicos para el fortalecimiento de las relaciones con el entorno</t>
  </si>
  <si>
    <t>Ampliación, modernización e integración de sistemas de gestión, comunicación e información institucionales</t>
  </si>
  <si>
    <t>TEMA ESTRATÉGICO PDU 2010 - 2019</t>
  </si>
  <si>
    <t>OBJETIVO ESTRATÉGICO</t>
  </si>
  <si>
    <t xml:space="preserve">INICIATIVA ESTRATÉGICA </t>
  </si>
  <si>
    <r>
      <rPr>
        <b/>
        <sz val="12"/>
        <rFont val="Arial Narrow"/>
        <family val="2"/>
      </rPr>
      <t>Objetivo 1</t>
    </r>
    <r>
      <rPr>
        <sz val="12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</si>
  <si>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2"/>
        <rFont val="Arial Narrow"/>
        <family val="2"/>
      </rPr>
      <t xml:space="preserve">Objetivo 2 </t>
    </r>
    <r>
      <rPr>
        <sz val="12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</si>
  <si>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2"/>
        <rFont val="Arial Narrow"/>
        <family val="2"/>
      </rPr>
      <t xml:space="preserve">Objetivo 3 </t>
    </r>
    <r>
      <rPr>
        <sz val="12"/>
        <rFont val="Arial Narrow"/>
        <family val="2"/>
      </rPr>
      <t>Ampliar cobertura y la oferta académica en el pregrado y en el posgrado.</t>
    </r>
  </si>
  <si>
    <r>
      <rPr>
        <b/>
        <sz val="12"/>
        <rFont val="Arial Narrow"/>
        <family val="2"/>
      </rPr>
      <t xml:space="preserve">Objetivo 4 </t>
    </r>
    <r>
      <rPr>
        <sz val="12"/>
        <rFont val="Arial Narrow"/>
        <family val="2"/>
      </rPr>
      <t>Fortalecer la presencia regional de la Universidad</t>
    </r>
  </si>
  <si>
    <r>
      <rPr>
        <b/>
        <sz val="12"/>
        <rFont val="Arial Narrow"/>
        <family val="2"/>
      </rPr>
      <t xml:space="preserve">Objetivo 5 </t>
    </r>
    <r>
      <rPr>
        <sz val="12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</si>
  <si>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2"/>
        <rFont val="Arial Narrow"/>
        <family val="2"/>
      </rPr>
      <t xml:space="preserve">Objetivo 5 </t>
    </r>
    <r>
      <rPr>
        <sz val="12"/>
        <rFont val="Arial Narrow"/>
        <family val="2"/>
      </rPr>
      <t>Desarrollar un modelo de gestión de personal que eleve el nivel de formación y competencias del talento humano</t>
    </r>
  </si>
  <si>
    <r>
      <rPr>
        <b/>
        <sz val="12"/>
        <rFont val="Arial Narrow"/>
        <family val="2"/>
      </rPr>
      <t xml:space="preserve">Objetivo 6 </t>
    </r>
    <r>
      <rPr>
        <sz val="12"/>
        <rFont val="Arial Narrow"/>
        <family val="2"/>
      </rPr>
      <t>Mejorar la calidad de vida y el bienestar de la comunidad universitaria.</t>
    </r>
  </si>
  <si>
    <r>
      <rPr>
        <b/>
        <sz val="12"/>
        <rFont val="Arial Narrow"/>
        <family val="2"/>
      </rPr>
      <t xml:space="preserve">Objetivo 7 </t>
    </r>
    <r>
      <rPr>
        <sz val="12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</si>
  <si>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2"/>
        <rFont val="Arial Narrow"/>
        <family val="2"/>
      </rPr>
      <t xml:space="preserve">Objetivo 8 </t>
    </r>
    <r>
      <rPr>
        <sz val="12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</si>
  <si>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2"/>
        <rFont val="Arial Narrow"/>
        <family val="2"/>
      </rPr>
      <t xml:space="preserve">Objetivo 9 </t>
    </r>
    <r>
      <rPr>
        <sz val="12"/>
        <rFont val="Arial Narrow"/>
        <family val="2"/>
      </rPr>
      <t>Fortalecer la relación y cooperación universidad-empresa-estado en articulación con la sociedad.</t>
    </r>
  </si>
  <si>
    <r>
      <rPr>
        <b/>
        <sz val="12"/>
        <rFont val="Arial Narrow"/>
        <family val="2"/>
      </rPr>
      <t xml:space="preserve">Objetivo 10 </t>
    </r>
    <r>
      <rPr>
        <sz val="12"/>
        <rFont val="Arial Narrow"/>
        <family val="2"/>
      </rPr>
      <t>Ampliar y modernizar la infraestructura de manera sostenible y amigable con el ambiente.</t>
    </r>
  </si>
  <si>
    <r>
      <rPr>
        <b/>
        <sz val="12"/>
        <rFont val="Arial Narrow"/>
        <family val="2"/>
      </rPr>
      <t>Objetivo 10</t>
    </r>
    <r>
      <rPr>
        <sz val="12"/>
        <rFont val="Arial Narrow"/>
        <family val="2"/>
      </rPr>
      <t xml:space="preserve"> Ampliar y modernizar la infraestructura de manera sostenible y amigable con el ambiente.</t>
    </r>
  </si>
  <si>
    <r>
      <rPr>
        <b/>
        <sz val="12"/>
        <rFont val="Arial Narrow"/>
        <family val="2"/>
      </rPr>
      <t xml:space="preserve">Objetivo 12 </t>
    </r>
    <r>
      <rPr>
        <sz val="12"/>
        <rFont val="Arial Narrow"/>
        <family val="2"/>
      </rPr>
      <t>Apropiar y articular el uso de las TIC en los procesos misionales, estratégicos y de apoyo.</t>
    </r>
  </si>
  <si>
    <r>
      <t xml:space="preserve">
</t>
    </r>
    <r>
      <rPr>
        <b/>
        <sz val="12"/>
        <rFont val="Arial Narrow"/>
        <family val="2"/>
      </rPr>
      <t xml:space="preserve">Objetivo 14 </t>
    </r>
    <r>
      <rPr>
        <sz val="12"/>
        <rFont val="Arial Narrow"/>
        <family val="2"/>
      </rPr>
      <t xml:space="preserve">Diversificar mecanismos de gestión de recursos financieros que garanticen el cumplimiento de la misión institucional.
</t>
    </r>
  </si>
  <si>
    <r>
      <rPr>
        <b/>
        <sz val="12"/>
        <rFont val="Arial Narrow"/>
        <family val="2"/>
      </rPr>
      <t>Objetivo 8</t>
    </r>
    <r>
      <rPr>
        <sz val="12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</si>
  <si>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2"/>
        <rFont val="Arial Narrow"/>
        <family val="2"/>
      </rPr>
      <t xml:space="preserve">Objetivo 11 </t>
    </r>
    <r>
      <rPr>
        <sz val="12"/>
        <rFont val="Arial Narrow"/>
        <family val="2"/>
      </rPr>
      <t>Adoptar una estructura organizacional acorde con el crecimiento y desarrollo de la Institución</t>
    </r>
  </si>
  <si>
    <t>Modernización de la gestión administrativa</t>
  </si>
  <si>
    <r>
      <rPr>
        <b/>
        <sz val="12"/>
        <rFont val="Arial Narrow"/>
        <family val="2"/>
      </rPr>
      <t>Objetivo 11</t>
    </r>
    <r>
      <rPr>
        <sz val="12"/>
        <rFont val="Arial Narrow"/>
        <family val="2"/>
      </rPr>
      <t xml:space="preserve"> Adoptar una estructura organizacional acorde con el crecimiento y desarrollo de la Institución</t>
    </r>
  </si>
  <si>
    <t>Mejoramiento de la calidad de vida, bienestar y desarrollo personal de la comunidad universitaria</t>
  </si>
  <si>
    <t>Porcentaje de miembros de la comunidad universitaria participantes en actividades culturales en los niveles formativo, recreativo y representativo</t>
  </si>
  <si>
    <t>Porcentaje de miembros de la comunidad universitaria participantes en actividades deportivas en los niveles formativo, recreativo y representativo</t>
  </si>
  <si>
    <t>Porcentaje de miembros de la comunidad universitaria participantes en eventos y actividades de salud</t>
  </si>
  <si>
    <t>Número de programas de posgrado creados</t>
  </si>
  <si>
    <t>Número de programas de pregrado en modalidad a distancia ofertados</t>
  </si>
  <si>
    <t>Número de programas de formación  para el trabajo y desarrollo humano ofertados</t>
  </si>
  <si>
    <t>Incrementar la cobertura de los programas de apoyo, inclusión y beneficios estudiantiles orientados a mitigar los factores de riesgo (de exclusión, de marginación o de abandono del sistema educativo)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</si>
  <si>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</si>
  <si>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nuevos programas de becas implementados</t>
  </si>
  <si>
    <t>Formular planes estratégicos para la adopción de las concepciones de campus sostenible, campus inteligente y campus virtual, contenidas en la política de "Smart University" del Plan de Gobierno 2016-2020</t>
  </si>
  <si>
    <t>Número de planes estratégicos formulados en la política de "Smart University"</t>
  </si>
  <si>
    <t>Número de prototipos tecnológicos diseñados e implementados en el proceso de adopción de la política de Smart University</t>
  </si>
  <si>
    <t>Mejorar el posicionamiento y la presencia digital y de marca de Unimagdalena, a través del rediseño de un portal institucional integral que incluya  el desarrollo de plataformas digitales que promuevan la oferta científica, cultural y artística de la Universidad.</t>
  </si>
  <si>
    <t>Número de plataformas digitales desarrolladas para la promoción de la oferta científica, cultural y artística de la Universidad</t>
  </si>
  <si>
    <t>Porcentaje de ejecución de la estrategia de posicionamiento de marca Unimagdalena basada en el diseño de mascotas digitales bioculturales</t>
  </si>
  <si>
    <t>Incrementar la cobertura de los programas de apoyo a la manutención para mitigar los factores de riesgos económicos que conlleven al abandono del sistema educativo</t>
  </si>
  <si>
    <t>Fortalecimiento de la política de internacionalización de la Universidad del Magdalena</t>
  </si>
  <si>
    <t>Mejorar la calidad, eficacia y eficiencia de la investigación, la docencia y la extensión, mediante la participación en Consorcios y Alianzas Internacionales, movilidad nacional e internacional de estudiantes y en los diferentes espacios y contextos de formación, trabajo y vida universitaria</t>
  </si>
  <si>
    <t>Numero de proyectos financiados en convocatorias internacionales</t>
  </si>
  <si>
    <t>Documento de reorganización del Departamento de Estudios Generales e Idiomas socializado y aprobado</t>
  </si>
  <si>
    <t>Facilitar la gestión de recursos externos mediante la presentación de ofertas institucionales en convocatorias</t>
  </si>
  <si>
    <t>Número de propuestas presentadas</t>
  </si>
  <si>
    <t>Número de propuestas adjudicadas</t>
  </si>
  <si>
    <t>Recursos gestionados por convocatorias (millones de pesos)</t>
  </si>
  <si>
    <t>Número de cátedras realizadas</t>
  </si>
  <si>
    <t>Número de asistentes a la cátedra</t>
  </si>
  <si>
    <t>Generar espacios para la interacción universidad - sociedad en las diferentes manifestaciones culturales</t>
  </si>
  <si>
    <t>Número de organizaciones sociales fortalecidas</t>
  </si>
  <si>
    <t>Número de actividades realizadas para el fortalecimiento de la relación universidad - entorno</t>
  </si>
  <si>
    <t>Número de jornadas de atención integral desarrolladas</t>
  </si>
  <si>
    <t>Número de actividades de educación continua realizadas</t>
  </si>
  <si>
    <t>Número de personas capacitadas en las actividades de educación continua</t>
  </si>
  <si>
    <t>Estimular y fortalecer capacidades de emprendimiento en estudiantes, docentes,  egresados y comunidad externa</t>
  </si>
  <si>
    <t>Número de actividades de fomento al emprendimiento realizadas</t>
  </si>
  <si>
    <t>Número de personas formadas en emprendimiento (estudiantes, docentes, egresados, comunidad externa)</t>
  </si>
  <si>
    <t>Implementar el sistema de seguimiento al egresado que fortalezca su vínculo con la Institución.</t>
  </si>
  <si>
    <t>Número de graduados actualizados, carnetizados y participantes en eventos institucionales</t>
  </si>
  <si>
    <t>Número de graduados beneficiados con el programa de incentivos</t>
  </si>
  <si>
    <t>Número de encuentros de graduados realizados</t>
  </si>
  <si>
    <t>Promover el desarrollo de proyectos conjuntos universidad - sector público y privado</t>
  </si>
  <si>
    <t>Número de actividades realizadas (exposiciones de arte y etnográficas, actividades culturales y producciones musicales)</t>
  </si>
  <si>
    <t>Número de publicaciones y mecanismos de difusión cultural</t>
  </si>
  <si>
    <t>Número de asistentes al Sistema de Museos</t>
  </si>
  <si>
    <t>Número de Encuentros, seminarios y talleres artísticos con cooperación nacional y/o internacional del Sistema de Museos</t>
  </si>
  <si>
    <t>Ampliar el número de docentes de planta con alta titulación</t>
  </si>
  <si>
    <t>Número de docentes en el programa de Formación Avanzada para la Docencia y la Investigación</t>
  </si>
  <si>
    <t xml:space="preserve">Fortalecer las competencias de los empleados públicos administrativos a través de actividades de cualificación e intercambio de experiencias que soporten la gestión administrativa </t>
  </si>
  <si>
    <t>Número de cursos de capacitación y/o entrenamiento realizados</t>
  </si>
  <si>
    <t>Número de administrativos participantes de cursos de capacitación y/o entrenamiento.</t>
  </si>
  <si>
    <t>Número de empleados administrativos participantes en eventos académicos nacionales e internacionales</t>
  </si>
  <si>
    <t>Número de movilidades y/o intercambios de personal administrativo.</t>
  </si>
  <si>
    <t>Voluntariado Unimagdalena</t>
  </si>
  <si>
    <t>Número de proyectos y/o alianzas gestionados por el Voluntariado Unimagdalena</t>
  </si>
  <si>
    <t>Número de estudiantes activos en el Voluntariado Unimagdalena</t>
  </si>
  <si>
    <t>Número de actividades realizadas por el Voluntariado Unimagdalena</t>
  </si>
  <si>
    <t>Vincular a estudiantes a los proyectos en beneficio de la comunidad haciendo un ejercicio libre y organizado en cumplimiento de la política de responsabilidad social universitaria</t>
  </si>
  <si>
    <t>Número de proyectos de emprendimiento apoyados</t>
  </si>
  <si>
    <t>Jefe Oficina de Aseguramiento de la Calidad</t>
  </si>
  <si>
    <t>Numero de estudiantes en movilidad nacional e internacional saliente a través de Convocatorias</t>
  </si>
  <si>
    <t>Número de docentes vinculados por convocatoria pública de méritos, formación avanzada y relevo generacional.</t>
  </si>
  <si>
    <t>Mejorar la infraestructura física y tecnológica para I+D+i con la construcción o adecuación de espacios físicos, la adquisición o mejoramiento de equipos, la adquisición e incorporación de tecnologías de información y comunicación, y la adquisición de fuentes de conocimiento científico como  bases de datos y demás material bibliográfico.</t>
  </si>
  <si>
    <t xml:space="preserve">Diseñar, crear y fortalecer las unidades organizativas para I+D+i, tales como el Centro de Innovación y Emprendimiento, la Agencia de Desarrollo Local, centros especializados de servicios y el Centro de Colecciones </t>
  </si>
  <si>
    <t>Fomentar la interacción de la Universidad con la comunidad.</t>
  </si>
  <si>
    <t>Número de beneficiarios de las actividades de extensión solidaria</t>
  </si>
  <si>
    <t>Infraestructura, Dotación y Equipos para el Fortalecimiento de la Gestión Académica y el Bienestar Universitario</t>
  </si>
  <si>
    <t>Infraestructura, Dotación y Equipos para el Fortalecimiento de la Gestión de la Investigación, la Innovación y el Emprendimiento</t>
  </si>
  <si>
    <t>Infraestructura, Dotación y Equipos para el Fortalecimiento de la Gestión de la Extensión, la Proyección Social, Ambiental y Cultural</t>
  </si>
  <si>
    <t>Infraestructura, Dotación y Equipos para el Fortalecimiento de la Gestión Administrativa, Soporte Tecnológico, Campus Universitario y la Política de Regionalización</t>
  </si>
  <si>
    <t>Reformular la políticas y lineamientos para el diseño del currículo mediante estrategias participativas de la comunidad interna y externa.</t>
  </si>
  <si>
    <t>Documento de políticas y lineamientos para el diseño del currículo socializado y aprobado</t>
  </si>
  <si>
    <t>Vicerrectora Académica;
Directora Curricular y de Docencia</t>
  </si>
  <si>
    <t>Vicerrectora Académica</t>
  </si>
  <si>
    <t xml:space="preserve"> Director IDEA</t>
  </si>
  <si>
    <t xml:space="preserve"> Vicerrectora Académica</t>
  </si>
  <si>
    <t>Vicerrector de Extensión y Proyección Social</t>
  </si>
  <si>
    <t>Jefe Oficina Asesora de Planeación</t>
  </si>
  <si>
    <t>Vicerrectora Académica; 
Jefe de Departamento de Estudios Generales e Idiomas</t>
  </si>
  <si>
    <t>Vicerrectora Académica; 
Directora Curricular y de Docencia.</t>
  </si>
  <si>
    <t>Vicerrectora Académica; 
Director del CETEP</t>
  </si>
  <si>
    <t>Número de propuestas de proyectos de I+D+i presentadas para financiación interna, externa y de cooperación internacional.</t>
  </si>
  <si>
    <t>Número de proyectos de I+D+i con financiación interna, externa y de cooperación internacional que inician en el periodo.</t>
  </si>
  <si>
    <t>Número de libros publicados en la editorial Unimagdalena</t>
  </si>
  <si>
    <t>Número de artículos de autoría de investigadores de la Unimagdalena sometidos a publicación en el marco de la convocatoria de apoyo a publicación de artículos en inglés</t>
  </si>
  <si>
    <t>Número de equipos, licencias de software, libros y bases de datos para I+D+i adquiridos</t>
  </si>
  <si>
    <t>Número de unidades organizativas para I+D+i puestas en marcha o fortalecidas</t>
  </si>
  <si>
    <t>Número de estudiantes miembros de semilleros de investigación y jóvenes investigadores financiados</t>
  </si>
  <si>
    <t>Vicerrectora Académica; Responsable
Grupo de Admisiones, Registro y Control Académico</t>
  </si>
  <si>
    <t>Movilidad nacional e internacional de la comunidad universitaria.</t>
  </si>
  <si>
    <t>Número de solicitudes de protección de producción intelectual tramitadas ante las entidades encargadas (SIC, DNDA, ICA, etc.)</t>
  </si>
  <si>
    <t>Fomentar, hacer seguimiento y promover los procesos de Autoevaluación, Acreditación y Aseguramiento de la calidad en los  programas académicos y en la Institución.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</si>
  <si>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</si>
  <si>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</si>
  <si>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Construir y dotar el Centro de Atención Infantil (Jardín Infantil, Ludoteca) para atender la demanda social de la comunidad universitaria y soportar el proceso formativo de los estudiantes del programa de Licenciatura de Preescolar.</t>
  </si>
  <si>
    <t>Porcentaje de avance en la ejecución de obra</t>
  </si>
  <si>
    <t>Nuevos metros cuadrados construidos</t>
  </si>
  <si>
    <t>Aulas y laboratorios adecuados y/o modernizados para el desarrollo de actividades académicas</t>
  </si>
  <si>
    <t>Áreas intervenidas para el desarrollo de actividades de bienestar</t>
  </si>
  <si>
    <t>Dotación de implementos para el desarrollo de actividades en Disciplinas deportivas y áreas culturales  y de salud</t>
  </si>
  <si>
    <t>Número de estudiantes beneficiados por área construida, adecuada y/o modernizada para el desarrollo de actividades académicas y de bienestar universitario</t>
  </si>
  <si>
    <t>Espacios adecuados y/o modernizados para el desarrollo de actividades de extensión, proyección social, ambiental y Cultural</t>
  </si>
  <si>
    <t>Número de personas beneficiadas por espacios adecuados y/o modernizados para actividades de extensión, proyección social, ambiental y Cultural</t>
  </si>
  <si>
    <t>Espacios adecuados y/o modernizados para el desarrollo de la gestión administrativa</t>
  </si>
  <si>
    <t>Número de personas beneficiadas por espacios y/o redes de servicios adecuadas y/o modernizadas</t>
  </si>
  <si>
    <t>Número de redes de servicio construidas y/o modernizadas</t>
  </si>
  <si>
    <t>Incremento del recaudo de  recursos provenientes de la estampilla Refundación de la Universidad del Magdalena de Cara al Nuevo Milenio</t>
  </si>
  <si>
    <t>Número de pensiones subrogadas en nómina de Colpensiones y compartidas con la Universidad</t>
  </si>
  <si>
    <t>Disminución del gasto anual por pago de mesadas pensionales</t>
  </si>
  <si>
    <t xml:space="preserve">Número de sistemas y/o aplicaciones de apoyo a la gestión implementados </t>
  </si>
  <si>
    <t>Ampliar y modernizar la infraestructura física, logísticos y tecnológica orientada a la gestión académica y el bienestar universitario.</t>
  </si>
  <si>
    <t>Ampliar y modernizar la infraestructura física, logísticos y tecnológica orientada a la gestión de la extensión, la proyección social, ambiental y cultural</t>
  </si>
  <si>
    <t>Ampliar y modernizar la infraestructura física, logísticos y tecnológica orientada a la gestión administrativa y la política de regionalización</t>
  </si>
  <si>
    <t>Nuevos sistemas de información y/o aplicaciones integrados</t>
  </si>
  <si>
    <t>Fortalecer la capacidad financiera de la institución.</t>
  </si>
  <si>
    <t>Incremento en la generación de recursos por gestión financiera</t>
  </si>
  <si>
    <t>Vicerrectora Académica; 
Director de Desarrollo Estudiantil</t>
  </si>
  <si>
    <t>Número de miembros de la comunidad universitaria  beneficiados con el parque automotor</t>
  </si>
  <si>
    <t>Número de diplomados creados</t>
  </si>
  <si>
    <t>Avanzar en la consolidación e implementación del Proyecto Educativo de Facultad (PEF) que se ajuste a los lineamientos del Plan de Gobierno 2016-2020 y los retos de la facultad en torno a mejoramiento de procesos misionales, resultados en Saber-Pro, acreditación, internacionalización e impacto</t>
  </si>
  <si>
    <r>
      <rPr>
        <b/>
        <sz val="12"/>
        <rFont val="Arial Narrow"/>
        <family val="2"/>
      </rPr>
      <t xml:space="preserve">Objetivo 1 </t>
    </r>
    <r>
      <rPr>
        <sz val="12"/>
        <rFont val="Arial Narrow"/>
        <family val="2"/>
      </rPr>
      <t>Consolidar un sistema de aseguramiento de la calidad que garantice la acreditación por alta calidad de los programas académicos, a nivel nacional y/o internacional, y la Acreditación Institucional.</t>
    </r>
  </si>
  <si>
    <t>SI</t>
  </si>
  <si>
    <t>Porcentaje de Implementación PEF</t>
  </si>
  <si>
    <t>Documento de Proyecto Educativo Facultad Elaborado</t>
  </si>
  <si>
    <t>Fortalecimiento y cualificación de la planta docente</t>
  </si>
  <si>
    <t>Fortalecimiento de los procesos misionales de la Facultad de Ingeniería</t>
  </si>
  <si>
    <t>Fortalecimiento de los procesos misionales de la Facultad de Ciencias Empresariales y Económicas</t>
  </si>
  <si>
    <t>Fortalecimiento de los procesos misionales de la Facultad de Ciencias de la Salud</t>
  </si>
  <si>
    <t>Fortalecimiento de los procesos misionales de la Facultad de Ciencias de la Educación</t>
  </si>
  <si>
    <t>Fortalecimiento de los procesos misionales de la Facultad de Ciencias Básicas</t>
  </si>
  <si>
    <t>PRESUPUESTO</t>
  </si>
  <si>
    <t>Generar valor social en el entorno propiciando espacios de reflexión y formación sobre temas de actualidad e interés general, para la comunidad universitaria, organizaciones sociales y sus comunidades de influencia.</t>
  </si>
  <si>
    <t>Propuesta del proyecto de investigación - Proceso de autoevaluación con fines de renovación de la Acreditación Institucional</t>
  </si>
  <si>
    <t>Decano Facultad de Ingeniería</t>
  </si>
  <si>
    <t>Decano Facultad de Ciencias Empresariales y Económicas</t>
  </si>
  <si>
    <t>Decana Facultad de Ciencias de la Salud</t>
  </si>
  <si>
    <t>Decano Facultad de Ciencias de la Educación</t>
  </si>
  <si>
    <t>Decana Facultad de Ciencias Básicas</t>
  </si>
  <si>
    <t>Decano Facultad de Humanidades</t>
  </si>
  <si>
    <t>Vicerrectora Académica;  Director Centro de Postgrados y Educación Continuada</t>
  </si>
  <si>
    <t>Mejoramiento de la infraestructura tecnológica para el Sistema AyRE</t>
  </si>
  <si>
    <t>Fortalecer las tecnologías de información requeridas para asegurar los procesos de almacenamiento, concurrencia y seguridad de los datos del sistema AyRE.</t>
  </si>
  <si>
    <t>Fortalecimiento de los procesos misionales de la Facultad de Humanidades</t>
  </si>
  <si>
    <t>Fortalecimiento y Rediseño de la Oferta Académica del Centro Postgrados</t>
  </si>
  <si>
    <t>Fortalecimiento y Rediseño de la Oferta Académica del IDEA</t>
  </si>
  <si>
    <t>Número unidades organizativas de gestión de la I+D+i apoyadas con equipos, insumos o personal</t>
  </si>
  <si>
    <t>Número de estudiantes que iniciaron prácticas en entidades públicas y privadas en el periodo</t>
  </si>
  <si>
    <t>Número de proyectos y alianzas establecidas con el sector público y privado durante el periodo</t>
  </si>
  <si>
    <t>Número de organizaciones fortalecidas por el trabajo final de los estudiantes en prácticas profesionales en el periodo</t>
  </si>
  <si>
    <t>Porcentaje de estudiantes identificados con factores de riesgo, que fueron seleccionados y son beneficiarios de los programas de apoyo, inclusión y beneficios estudiantiles</t>
  </si>
  <si>
    <t>Número de talleres, pruebas diagnósticas y actividades de fortalecimiento en competencias básicas genéricas y específicas desarrollados con los estudiantes que presentarán la prueba SABERPRO en el 2017</t>
  </si>
  <si>
    <t>Fortalecer la gestión institucional, mediante la implementación de tecnologías y herramientas de gestión para mejorar la agilidad de los procesos, la recopilación y entrega oportuna de información, que garanticen el acceso y la calidad de la información pública, y promuevan la rendición de cuentas y la prevención de la corrupción</t>
  </si>
  <si>
    <t>Modelo de gestión integral de personal docente</t>
  </si>
  <si>
    <r>
      <rPr>
        <b/>
        <sz val="12"/>
        <rFont val="Arial Narrow"/>
        <family val="2"/>
      </rPr>
      <t>Objetivo 5</t>
    </r>
    <r>
      <rPr>
        <sz val="12"/>
        <rFont val="Arial Narrow"/>
        <family val="2"/>
      </rPr>
      <t xml:space="preserve"> Desarrollar un modelo de gestión de personal que eleve el nivel de formación y competencias del talento humano.</t>
    </r>
  </si>
  <si>
    <t>Financiación de la formación científica</t>
  </si>
  <si>
    <t xml:space="preserve">Mejorar las capacidades científicas de profesores y funcionarios miembros de grupos de investigación de la Universidad por medio de la financiación de cursos independientes homologables en programas de doctorado de instituciones colombianas o extranjeras.
</t>
  </si>
  <si>
    <t>Número de profesores y funcionarios miembros de grupos de investigación beneficiados</t>
  </si>
  <si>
    <t>Rector</t>
  </si>
  <si>
    <t>#</t>
  </si>
  <si>
    <t>CUMPLIMIENTO DEL INDICADOR</t>
  </si>
  <si>
    <t>AVANCE DEL PROYECTO</t>
  </si>
  <si>
    <t>NO</t>
  </si>
  <si>
    <t>Director de Comunicaciones</t>
  </si>
  <si>
    <t>MEDICIÓN 30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</si>
</sst>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* #,##0_);_(* \(#,##0\);_(* &quot;-&quot;??_);_(@_)"/>
    <numFmt numFmtId="168" formatCode="_ * #,##0.00_ ;_ * \-#,##0.00_ ;_ * &quot;-&quot;??_ ;_ @_ "/>
    <numFmt numFmtId="169" formatCode="&quot;$&quot;\ #,##0"/>
    <numFmt numFmtId="170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206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AFCB1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168" fontId="2" fillId="0" borderId="0" applyFont="0" applyFill="0" applyBorder="0" applyAlignment="0" applyProtection="0"/>
    <xf numFmtId="166" fontId="3" fillId="0" borderId="0" applyFont="0" applyFill="0" applyBorder="0" applyAlignment="0" applyProtection="0">
      <alignment vertical="top"/>
    </xf>
    <xf numFmtId="165" fontId="2" fillId="0" borderId="0" quotePrefix="1" applyFont="0" applyFill="0" applyBorder="0" applyAlignment="0">
      <protection locked="0"/>
    </xf>
    <xf numFmtId="0" fontId="3" fillId="0" borderId="0">
      <alignment vertical="top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67" fontId="7" fillId="0" borderId="0" xfId="1" applyNumberFormat="1" applyFont="1" applyFill="1" applyAlignment="1">
      <alignment vertical="center" wrapText="1"/>
    </xf>
    <xf numFmtId="169" fontId="8" fillId="0" borderId="1" xfId="2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169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left" vertical="center" wrapText="1"/>
    </xf>
    <xf numFmtId="3" fontId="7" fillId="0" borderId="0" xfId="1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2" quotePrefix="1" applyNumberFormat="1" applyFont="1" applyFill="1" applyBorder="1" applyAlignment="1">
      <alignment horizontal="center" vertical="center" wrapText="1"/>
    </xf>
    <xf numFmtId="169" fontId="8" fillId="0" borderId="1" xfId="2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8" fillId="0" borderId="1" xfId="0" applyNumberFormat="1" applyFont="1" applyFill="1" applyBorder="1" applyAlignment="1">
      <alignment horizontal="right" vertical="center" wrapText="1"/>
    </xf>
    <xf numFmtId="9" fontId="8" fillId="0" borderId="7" xfId="3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9" fontId="7" fillId="0" borderId="7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9" fontId="8" fillId="3" borderId="1" xfId="3" applyFont="1" applyFill="1" applyBorder="1" applyAlignment="1">
      <alignment horizontal="center" vertical="center" wrapText="1"/>
    </xf>
    <xf numFmtId="9" fontId="7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7" fillId="3" borderId="1" xfId="3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center" vertical="center" wrapText="1"/>
    </xf>
    <xf numFmtId="9" fontId="8" fillId="0" borderId="3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9" fontId="7" fillId="0" borderId="1" xfId="2" quotePrefix="1" applyNumberFormat="1" applyFont="1" applyFill="1" applyBorder="1" applyAlignment="1">
      <alignment horizontal="center" vertical="center" wrapText="1"/>
    </xf>
    <xf numFmtId="0" fontId="7" fillId="0" borderId="1" xfId="2" quotePrefix="1" applyNumberFormat="1" applyFont="1" applyFill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164" fontId="7" fillId="0" borderId="1" xfId="16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9" fontId="7" fillId="0" borderId="1" xfId="0" applyNumberFormat="1" applyFont="1" applyFill="1" applyBorder="1" applyAlignment="1">
      <alignment horizontal="right" vertical="center" wrapText="1"/>
    </xf>
    <xf numFmtId="169" fontId="11" fillId="2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169" fontId="11" fillId="2" borderId="5" xfId="0" applyNumberFormat="1" applyFont="1" applyFill="1" applyBorder="1" applyAlignment="1">
      <alignment horizontal="center" vertical="center" wrapText="1"/>
    </xf>
    <xf numFmtId="169" fontId="11" fillId="2" borderId="6" xfId="0" applyNumberFormat="1" applyFont="1" applyFill="1" applyBorder="1" applyAlignment="1">
      <alignment horizontal="center" vertical="center" wrapText="1"/>
    </xf>
    <xf numFmtId="169" fontId="11" fillId="2" borderId="7" xfId="0" applyNumberFormat="1" applyFont="1" applyFill="1" applyBorder="1" applyAlignment="1">
      <alignment horizontal="center" vertical="center" wrapText="1"/>
    </xf>
    <xf numFmtId="169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9" fontId="8" fillId="0" borderId="1" xfId="0" applyNumberFormat="1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169" fontId="8" fillId="0" borderId="3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9" fontId="8" fillId="0" borderId="1" xfId="3" applyFont="1" applyFill="1" applyBorder="1" applyAlignment="1">
      <alignment horizontal="center" vertical="center" wrapText="1"/>
    </xf>
    <xf numFmtId="9" fontId="8" fillId="0" borderId="2" xfId="3" applyFont="1" applyFill="1" applyBorder="1" applyAlignment="1">
      <alignment horizontal="center" vertical="center" wrapText="1"/>
    </xf>
    <xf numFmtId="9" fontId="8" fillId="0" borderId="3" xfId="3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9" fontId="8" fillId="0" borderId="2" xfId="3" applyNumberFormat="1" applyFont="1" applyFill="1" applyBorder="1" applyAlignment="1">
      <alignment horizontal="center" vertical="center" wrapText="1"/>
    </xf>
    <xf numFmtId="9" fontId="8" fillId="0" borderId="4" xfId="3" applyNumberFormat="1" applyFont="1" applyFill="1" applyBorder="1" applyAlignment="1">
      <alignment horizontal="center" vertical="center" wrapText="1"/>
    </xf>
    <xf numFmtId="9" fontId="8" fillId="0" borderId="3" xfId="3" applyNumberFormat="1" applyFont="1" applyFill="1" applyBorder="1" applyAlignment="1">
      <alignment horizontal="center" vertical="center" wrapText="1"/>
    </xf>
    <xf numFmtId="9" fontId="8" fillId="0" borderId="4" xfId="3" applyFont="1" applyFill="1" applyBorder="1" applyAlignment="1">
      <alignment horizontal="center" vertical="center" wrapText="1"/>
    </xf>
    <xf numFmtId="169" fontId="7" fillId="0" borderId="2" xfId="0" applyNumberFormat="1" applyFont="1" applyFill="1" applyBorder="1" applyAlignment="1">
      <alignment horizontal="right" vertical="center" wrapText="1"/>
    </xf>
    <xf numFmtId="169" fontId="7" fillId="0" borderId="4" xfId="0" applyNumberFormat="1" applyFont="1" applyFill="1" applyBorder="1" applyAlignment="1">
      <alignment horizontal="right" vertical="center" wrapText="1"/>
    </xf>
    <xf numFmtId="169" fontId="7" fillId="0" borderId="3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8" fillId="0" borderId="1" xfId="3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49" fontId="7" fillId="0" borderId="1" xfId="1" quotePrefix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169" fontId="8" fillId="0" borderId="2" xfId="0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169" fontId="8" fillId="0" borderId="2" xfId="2" applyNumberFormat="1" applyFont="1" applyFill="1" applyBorder="1" applyAlignment="1">
      <alignment horizontal="right" vertical="center" wrapText="1"/>
    </xf>
    <xf numFmtId="169" fontId="8" fillId="0" borderId="4" xfId="2" applyNumberFormat="1" applyFont="1" applyFill="1" applyBorder="1" applyAlignment="1">
      <alignment horizontal="right" vertical="center" wrapText="1"/>
    </xf>
    <xf numFmtId="169" fontId="8" fillId="0" borderId="3" xfId="2" applyNumberFormat="1" applyFont="1" applyFill="1" applyBorder="1" applyAlignment="1">
      <alignment horizontal="right" vertical="center" wrapText="1"/>
    </xf>
    <xf numFmtId="9" fontId="7" fillId="0" borderId="2" xfId="3" applyFont="1" applyFill="1" applyBorder="1" applyAlignment="1">
      <alignment horizontal="center" vertical="center" wrapText="1"/>
    </xf>
    <xf numFmtId="9" fontId="7" fillId="0" borderId="3" xfId="3" applyFont="1" applyFill="1" applyBorder="1" applyAlignment="1">
      <alignment horizontal="center" vertical="center" wrapText="1"/>
    </xf>
    <xf numFmtId="9" fontId="7" fillId="0" borderId="4" xfId="3" applyFont="1" applyFill="1" applyBorder="1" applyAlignment="1">
      <alignment horizontal="center" vertical="center" wrapText="1"/>
    </xf>
    <xf numFmtId="9" fontId="9" fillId="0" borderId="2" xfId="3" applyFont="1" applyFill="1" applyBorder="1" applyAlignment="1">
      <alignment horizontal="center" vertical="center" wrapText="1"/>
    </xf>
    <xf numFmtId="9" fontId="9" fillId="0" borderId="4" xfId="3" applyFont="1" applyFill="1" applyBorder="1" applyAlignment="1">
      <alignment horizontal="center" vertical="center" wrapText="1"/>
    </xf>
    <xf numFmtId="9" fontId="9" fillId="0" borderId="3" xfId="3" applyFont="1" applyFill="1" applyBorder="1" applyAlignment="1">
      <alignment horizontal="center" vertical="center" wrapText="1"/>
    </xf>
  </cellXfs>
  <cellStyles count="17">
    <cellStyle name="Millares" xfId="1" builtinId="3"/>
    <cellStyle name="Millares 14" xfId="15"/>
    <cellStyle name="Millares 2" xfId="7"/>
    <cellStyle name="Millares 2 2 2" xfId="13"/>
    <cellStyle name="Millares 3" xfId="6"/>
    <cellStyle name="Moneda" xfId="2" builtinId="4"/>
    <cellStyle name="Moneda [0]" xfId="16" builtinId="7"/>
    <cellStyle name="Moneda 2" xfId="8"/>
    <cellStyle name="Normal" xfId="0" builtinId="0"/>
    <cellStyle name="Normal 2" xfId="4"/>
    <cellStyle name="Normal 2 2" xfId="9"/>
    <cellStyle name="Normal 2 2 2" xfId="14"/>
    <cellStyle name="Normal 3" xfId="10"/>
    <cellStyle name="Normal 4" xfId="5"/>
    <cellStyle name="Normal 4 2" xfId="11"/>
    <cellStyle name="Porcentaje" xfId="3" builtinId="5"/>
    <cellStyle name="Porcentaje 2" xfId="12"/>
  </cellStyles>
  <dxfs count="0"/>
  <tableStyles count="0" defaultTableStyle="TableStyleMedium2" defaultPivotStyle="PivotStyleLight16"/>
  <colors>
    <mruColors>
      <color rgb="FFAFCB1F"/>
      <color rgb="FFFF403B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tabSelected="1" view="pageBreakPreview" topLeftCell="E1" zoomScale="55" zoomScaleNormal="55" zoomScaleSheetLayoutView="55" workbookViewId="0">
      <pane ySplit="1" topLeftCell="A113" activePane="bottomLeft" state="frozen"/>
      <selection pane="bottomLeft" activeCell="E109" sqref="E109:E110"/>
    </sheetView>
  </sheetViews>
  <sheetFormatPr baseColWidth="10" defaultColWidth="11.42578125" defaultRowHeight="15.75" x14ac:dyDescent="0.25"/>
  <cols>
    <col min="1" max="1" width="24" style="6" customWidth="1"/>
    <col min="2" max="2" width="34.28515625" style="6" customWidth="1"/>
    <col min="3" max="3" width="24.28515625" style="6" customWidth="1"/>
    <col min="4" max="4" width="5.85546875" style="7" customWidth="1"/>
    <col min="5" max="5" width="22.140625" style="8" customWidth="1"/>
    <col min="6" max="6" width="40.140625" style="8" customWidth="1"/>
    <col min="7" max="7" width="5.42578125" style="52" customWidth="1"/>
    <col min="8" max="8" width="49.140625" style="8" customWidth="1"/>
    <col min="9" max="9" width="18.140625" style="8" bestFit="1" customWidth="1"/>
    <col min="10" max="10" width="18.140625" style="8" customWidth="1"/>
    <col min="11" max="12" width="25.7109375" style="10" customWidth="1"/>
    <col min="13" max="13" width="12.7109375" style="10" customWidth="1"/>
    <col min="14" max="14" width="23.140625" style="11" customWidth="1"/>
    <col min="15" max="16384" width="11.42578125" style="1"/>
  </cols>
  <sheetData>
    <row r="1" spans="1:14" ht="55.5" customHeight="1" x14ac:dyDescent="0.25">
      <c r="A1" s="39" t="s">
        <v>109</v>
      </c>
      <c r="B1" s="39" t="s">
        <v>110</v>
      </c>
      <c r="C1" s="39" t="s">
        <v>111</v>
      </c>
      <c r="D1" s="40" t="s">
        <v>10</v>
      </c>
      <c r="E1" s="40" t="s">
        <v>22</v>
      </c>
      <c r="F1" s="40" t="s">
        <v>12</v>
      </c>
      <c r="G1" s="40" t="s">
        <v>287</v>
      </c>
      <c r="H1" s="40" t="s">
        <v>0</v>
      </c>
      <c r="I1" s="40" t="s">
        <v>21</v>
      </c>
      <c r="J1" s="40" t="s">
        <v>292</v>
      </c>
      <c r="K1" s="41" t="s">
        <v>259</v>
      </c>
      <c r="L1" s="41" t="s">
        <v>288</v>
      </c>
      <c r="M1" s="41" t="s">
        <v>289</v>
      </c>
      <c r="N1" s="40" t="s">
        <v>1</v>
      </c>
    </row>
    <row r="2" spans="1:14" ht="60" customHeight="1" x14ac:dyDescent="0.25">
      <c r="A2" s="79" t="s">
        <v>78</v>
      </c>
      <c r="B2" s="79" t="s">
        <v>112</v>
      </c>
      <c r="C2" s="79" t="s">
        <v>15</v>
      </c>
      <c r="D2" s="82">
        <v>1</v>
      </c>
      <c r="E2" s="83" t="s">
        <v>33</v>
      </c>
      <c r="F2" s="83" t="s">
        <v>220</v>
      </c>
      <c r="G2" s="44">
        <v>1</v>
      </c>
      <c r="H2" s="25" t="s">
        <v>261</v>
      </c>
      <c r="I2" s="30">
        <v>1</v>
      </c>
      <c r="J2" s="48">
        <v>1</v>
      </c>
      <c r="K2" s="85">
        <v>30000000</v>
      </c>
      <c r="L2" s="51">
        <f>IF(TYPE(I2)=1,+IF(J2/I2&gt;1,1,J2/I2),IF(I2=J2,1,0))</f>
        <v>1</v>
      </c>
      <c r="M2" s="95">
        <f>+SUM(L2:L4)/(COUNT(G2:G4))</f>
        <v>0.91666666666666663</v>
      </c>
      <c r="N2" s="84" t="s">
        <v>188</v>
      </c>
    </row>
    <row r="3" spans="1:14" ht="60" customHeight="1" x14ac:dyDescent="0.25">
      <c r="A3" s="79"/>
      <c r="B3" s="79"/>
      <c r="C3" s="79"/>
      <c r="D3" s="82"/>
      <c r="E3" s="83"/>
      <c r="F3" s="83"/>
      <c r="G3" s="44">
        <f>+G2+1</f>
        <v>2</v>
      </c>
      <c r="H3" s="25" t="s">
        <v>34</v>
      </c>
      <c r="I3" s="30">
        <v>6</v>
      </c>
      <c r="J3" s="49">
        <v>8</v>
      </c>
      <c r="K3" s="85"/>
      <c r="L3" s="51">
        <f t="shared" ref="L3:L4" si="0">IF(TYPE(I3)=1,+IF(J3/I3&gt;1,1,J3/I3),IF(I3=J3,1,0))</f>
        <v>1</v>
      </c>
      <c r="M3" s="101"/>
      <c r="N3" s="84"/>
    </row>
    <row r="4" spans="1:14" ht="60" customHeight="1" x14ac:dyDescent="0.25">
      <c r="A4" s="79"/>
      <c r="B4" s="79"/>
      <c r="C4" s="79"/>
      <c r="D4" s="82"/>
      <c r="E4" s="83"/>
      <c r="F4" s="83"/>
      <c r="G4" s="67">
        <f t="shared" ref="G4:G67" si="1">+G3+1</f>
        <v>3</v>
      </c>
      <c r="H4" s="25" t="s">
        <v>35</v>
      </c>
      <c r="I4" s="30">
        <v>8</v>
      </c>
      <c r="J4" s="48">
        <v>6</v>
      </c>
      <c r="K4" s="85"/>
      <c r="L4" s="51">
        <f t="shared" si="0"/>
        <v>0.75</v>
      </c>
      <c r="M4" s="96"/>
      <c r="N4" s="84"/>
    </row>
    <row r="5" spans="1:14" ht="135.75" customHeight="1" x14ac:dyDescent="0.25">
      <c r="A5" s="28" t="s">
        <v>78</v>
      </c>
      <c r="B5" s="28" t="s">
        <v>112</v>
      </c>
      <c r="C5" s="28" t="s">
        <v>15</v>
      </c>
      <c r="D5" s="29">
        <v>2</v>
      </c>
      <c r="E5" s="47" t="s">
        <v>36</v>
      </c>
      <c r="F5" s="31" t="s">
        <v>199</v>
      </c>
      <c r="G5" s="67">
        <f t="shared" si="1"/>
        <v>4</v>
      </c>
      <c r="H5" s="25" t="s">
        <v>200</v>
      </c>
      <c r="I5" s="30">
        <v>1</v>
      </c>
      <c r="J5" s="44">
        <v>0</v>
      </c>
      <c r="K5" s="50">
        <v>0</v>
      </c>
      <c r="L5" s="21">
        <f t="shared" ref="L5:L25" si="2">IF(TYPE(I5)=1,+IF(J5/I5&gt;1,1,J5/I5),IF(I5=J5,1,0))</f>
        <v>0</v>
      </c>
      <c r="M5" s="21">
        <f>+SUM(L5:L5)/(COUNT(G5:G5))</f>
        <v>0</v>
      </c>
      <c r="N5" s="32" t="s">
        <v>201</v>
      </c>
    </row>
    <row r="6" spans="1:14" ht="78.75" customHeight="1" x14ac:dyDescent="0.25">
      <c r="A6" s="80" t="s">
        <v>78</v>
      </c>
      <c r="B6" s="80" t="s">
        <v>249</v>
      </c>
      <c r="C6" s="80" t="s">
        <v>15</v>
      </c>
      <c r="D6" s="105">
        <v>3</v>
      </c>
      <c r="E6" s="88" t="s">
        <v>254</v>
      </c>
      <c r="F6" s="88" t="s">
        <v>248</v>
      </c>
      <c r="G6" s="67">
        <f t="shared" si="1"/>
        <v>5</v>
      </c>
      <c r="H6" s="25" t="s">
        <v>252</v>
      </c>
      <c r="I6" s="30" t="s">
        <v>250</v>
      </c>
      <c r="J6" s="43" t="s">
        <v>290</v>
      </c>
      <c r="K6" s="114">
        <v>20000000</v>
      </c>
      <c r="L6" s="53">
        <f t="shared" si="2"/>
        <v>0</v>
      </c>
      <c r="M6" s="120">
        <f>+SUM(L6:L7)/(COUNT(G6:G7))</f>
        <v>0</v>
      </c>
      <c r="N6" s="91" t="s">
        <v>262</v>
      </c>
    </row>
    <row r="7" spans="1:14" ht="78.75" customHeight="1" x14ac:dyDescent="0.25">
      <c r="A7" s="81"/>
      <c r="B7" s="81"/>
      <c r="C7" s="81"/>
      <c r="D7" s="106"/>
      <c r="E7" s="89"/>
      <c r="F7" s="89"/>
      <c r="G7" s="67">
        <f t="shared" si="1"/>
        <v>6</v>
      </c>
      <c r="H7" s="25" t="s">
        <v>251</v>
      </c>
      <c r="I7" s="3">
        <v>0.25</v>
      </c>
      <c r="J7" s="17">
        <v>0</v>
      </c>
      <c r="K7" s="90"/>
      <c r="L7" s="53">
        <f t="shared" si="2"/>
        <v>0</v>
      </c>
      <c r="M7" s="121"/>
      <c r="N7" s="92"/>
    </row>
    <row r="8" spans="1:14" ht="81" customHeight="1" x14ac:dyDescent="0.25">
      <c r="A8" s="80" t="s">
        <v>78</v>
      </c>
      <c r="B8" s="80" t="s">
        <v>249</v>
      </c>
      <c r="C8" s="80" t="s">
        <v>15</v>
      </c>
      <c r="D8" s="105">
        <v>4</v>
      </c>
      <c r="E8" s="88" t="s">
        <v>255</v>
      </c>
      <c r="F8" s="88" t="s">
        <v>248</v>
      </c>
      <c r="G8" s="67">
        <f t="shared" si="1"/>
        <v>7</v>
      </c>
      <c r="H8" s="25" t="s">
        <v>252</v>
      </c>
      <c r="I8" s="30" t="s">
        <v>250</v>
      </c>
      <c r="J8" s="44" t="s">
        <v>290</v>
      </c>
      <c r="K8" s="114">
        <v>20000000</v>
      </c>
      <c r="L8" s="51">
        <f t="shared" si="2"/>
        <v>0</v>
      </c>
      <c r="M8" s="95">
        <f>+SUM(L8:L9)/(COUNT(G8:G9))</f>
        <v>0</v>
      </c>
      <c r="N8" s="91" t="s">
        <v>263</v>
      </c>
    </row>
    <row r="9" spans="1:14" ht="81" customHeight="1" x14ac:dyDescent="0.25">
      <c r="A9" s="81"/>
      <c r="B9" s="81"/>
      <c r="C9" s="81"/>
      <c r="D9" s="106"/>
      <c r="E9" s="89"/>
      <c r="F9" s="89"/>
      <c r="G9" s="67">
        <f t="shared" si="1"/>
        <v>8</v>
      </c>
      <c r="H9" s="25" t="s">
        <v>251</v>
      </c>
      <c r="I9" s="3">
        <v>0.25</v>
      </c>
      <c r="J9" s="3">
        <v>0</v>
      </c>
      <c r="K9" s="90"/>
      <c r="L9" s="51">
        <f t="shared" si="2"/>
        <v>0</v>
      </c>
      <c r="M9" s="96"/>
      <c r="N9" s="92"/>
    </row>
    <row r="10" spans="1:14" ht="78.75" customHeight="1" x14ac:dyDescent="0.25">
      <c r="A10" s="80" t="s">
        <v>78</v>
      </c>
      <c r="B10" s="80" t="s">
        <v>249</v>
      </c>
      <c r="C10" s="80" t="s">
        <v>15</v>
      </c>
      <c r="D10" s="105">
        <v>5</v>
      </c>
      <c r="E10" s="88" t="s">
        <v>256</v>
      </c>
      <c r="F10" s="88" t="s">
        <v>248</v>
      </c>
      <c r="G10" s="67">
        <f t="shared" si="1"/>
        <v>9</v>
      </c>
      <c r="H10" s="25" t="s">
        <v>252</v>
      </c>
      <c r="I10" s="30" t="s">
        <v>250</v>
      </c>
      <c r="J10" s="44" t="s">
        <v>290</v>
      </c>
      <c r="K10" s="114">
        <v>20000000</v>
      </c>
      <c r="L10" s="51">
        <f t="shared" si="2"/>
        <v>0</v>
      </c>
      <c r="M10" s="95">
        <f>+SUM(L10:L11)/(COUNT(G10:G11))</f>
        <v>0</v>
      </c>
      <c r="N10" s="91" t="s">
        <v>264</v>
      </c>
    </row>
    <row r="11" spans="1:14" ht="78.75" customHeight="1" x14ac:dyDescent="0.25">
      <c r="A11" s="81"/>
      <c r="B11" s="81"/>
      <c r="C11" s="81"/>
      <c r="D11" s="106"/>
      <c r="E11" s="89"/>
      <c r="F11" s="89"/>
      <c r="G11" s="67">
        <f t="shared" si="1"/>
        <v>10</v>
      </c>
      <c r="H11" s="25" t="s">
        <v>251</v>
      </c>
      <c r="I11" s="3">
        <v>0.25</v>
      </c>
      <c r="J11" s="3">
        <v>0</v>
      </c>
      <c r="K11" s="90"/>
      <c r="L11" s="51">
        <f t="shared" si="2"/>
        <v>0</v>
      </c>
      <c r="M11" s="96"/>
      <c r="N11" s="92"/>
    </row>
    <row r="12" spans="1:14" ht="87" customHeight="1" x14ac:dyDescent="0.25">
      <c r="A12" s="80" t="s">
        <v>78</v>
      </c>
      <c r="B12" s="80" t="s">
        <v>249</v>
      </c>
      <c r="C12" s="80" t="s">
        <v>15</v>
      </c>
      <c r="D12" s="105">
        <v>6</v>
      </c>
      <c r="E12" s="88" t="s">
        <v>257</v>
      </c>
      <c r="F12" s="88" t="s">
        <v>248</v>
      </c>
      <c r="G12" s="67">
        <f t="shared" si="1"/>
        <v>11</v>
      </c>
      <c r="H12" s="25" t="s">
        <v>252</v>
      </c>
      <c r="I12" s="30" t="s">
        <v>250</v>
      </c>
      <c r="J12" s="44" t="s">
        <v>250</v>
      </c>
      <c r="K12" s="114">
        <v>20000000</v>
      </c>
      <c r="L12" s="51">
        <f t="shared" si="2"/>
        <v>1</v>
      </c>
      <c r="M12" s="95">
        <f>+SUM(L12:L13)/(COUNT(G12:G13))</f>
        <v>0.5</v>
      </c>
      <c r="N12" s="91" t="s">
        <v>265</v>
      </c>
    </row>
    <row r="13" spans="1:14" ht="83.25" customHeight="1" x14ac:dyDescent="0.25">
      <c r="A13" s="81"/>
      <c r="B13" s="81"/>
      <c r="C13" s="81"/>
      <c r="D13" s="106"/>
      <c r="E13" s="89"/>
      <c r="F13" s="89"/>
      <c r="G13" s="67">
        <f t="shared" si="1"/>
        <v>12</v>
      </c>
      <c r="H13" s="25" t="s">
        <v>251</v>
      </c>
      <c r="I13" s="3">
        <v>0.25</v>
      </c>
      <c r="J13" s="3">
        <v>0</v>
      </c>
      <c r="K13" s="90"/>
      <c r="L13" s="51">
        <f t="shared" si="2"/>
        <v>0</v>
      </c>
      <c r="M13" s="96"/>
      <c r="N13" s="92"/>
    </row>
    <row r="14" spans="1:14" ht="75.75" customHeight="1" x14ac:dyDescent="0.25">
      <c r="A14" s="80" t="s">
        <v>78</v>
      </c>
      <c r="B14" s="80" t="s">
        <v>249</v>
      </c>
      <c r="C14" s="80" t="s">
        <v>15</v>
      </c>
      <c r="D14" s="105">
        <v>7</v>
      </c>
      <c r="E14" s="88" t="s">
        <v>258</v>
      </c>
      <c r="F14" s="88" t="s">
        <v>248</v>
      </c>
      <c r="G14" s="67">
        <f t="shared" si="1"/>
        <v>13</v>
      </c>
      <c r="H14" s="25" t="s">
        <v>252</v>
      </c>
      <c r="I14" s="30" t="s">
        <v>250</v>
      </c>
      <c r="J14" s="43" t="s">
        <v>290</v>
      </c>
      <c r="K14" s="114">
        <v>20000000</v>
      </c>
      <c r="L14" s="53">
        <f t="shared" si="2"/>
        <v>0</v>
      </c>
      <c r="M14" s="120">
        <f>+SUM(L14:L15)/(COUNT(G14:G15))</f>
        <v>0.1</v>
      </c>
      <c r="N14" s="91" t="s">
        <v>266</v>
      </c>
    </row>
    <row r="15" spans="1:14" ht="78.75" customHeight="1" x14ac:dyDescent="0.25">
      <c r="A15" s="81"/>
      <c r="B15" s="81"/>
      <c r="C15" s="81"/>
      <c r="D15" s="106"/>
      <c r="E15" s="89"/>
      <c r="F15" s="89"/>
      <c r="G15" s="67">
        <f t="shared" si="1"/>
        <v>14</v>
      </c>
      <c r="H15" s="25" t="s">
        <v>251</v>
      </c>
      <c r="I15" s="3">
        <v>0.25</v>
      </c>
      <c r="J15" s="17">
        <v>0.05</v>
      </c>
      <c r="K15" s="90"/>
      <c r="L15" s="53">
        <f t="shared" si="2"/>
        <v>0.2</v>
      </c>
      <c r="M15" s="121"/>
      <c r="N15" s="92"/>
    </row>
    <row r="16" spans="1:14" ht="78.75" customHeight="1" x14ac:dyDescent="0.25">
      <c r="A16" s="80" t="s">
        <v>78</v>
      </c>
      <c r="B16" s="80" t="s">
        <v>249</v>
      </c>
      <c r="C16" s="80" t="s">
        <v>15</v>
      </c>
      <c r="D16" s="105">
        <v>8</v>
      </c>
      <c r="E16" s="88" t="s">
        <v>271</v>
      </c>
      <c r="F16" s="88" t="s">
        <v>248</v>
      </c>
      <c r="G16" s="67">
        <f t="shared" si="1"/>
        <v>15</v>
      </c>
      <c r="H16" s="25" t="s">
        <v>252</v>
      </c>
      <c r="I16" s="30" t="s">
        <v>250</v>
      </c>
      <c r="J16" s="43" t="s">
        <v>250</v>
      </c>
      <c r="K16" s="114">
        <v>20000000</v>
      </c>
      <c r="L16" s="53">
        <f t="shared" si="2"/>
        <v>1</v>
      </c>
      <c r="M16" s="120">
        <f>+SUM(L16:L17)/(COUNT(G16:G17))</f>
        <v>1</v>
      </c>
      <c r="N16" s="91" t="s">
        <v>267</v>
      </c>
    </row>
    <row r="17" spans="1:14" ht="78.75" customHeight="1" x14ac:dyDescent="0.25">
      <c r="A17" s="81"/>
      <c r="B17" s="81"/>
      <c r="C17" s="81"/>
      <c r="D17" s="106"/>
      <c r="E17" s="89"/>
      <c r="F17" s="89"/>
      <c r="G17" s="67">
        <f t="shared" si="1"/>
        <v>16</v>
      </c>
      <c r="H17" s="25" t="s">
        <v>251</v>
      </c>
      <c r="I17" s="3">
        <v>0.25</v>
      </c>
      <c r="J17" s="17">
        <v>0.5</v>
      </c>
      <c r="K17" s="90"/>
      <c r="L17" s="53">
        <f t="shared" si="2"/>
        <v>1</v>
      </c>
      <c r="M17" s="121"/>
      <c r="N17" s="92"/>
    </row>
    <row r="18" spans="1:14" ht="123" customHeight="1" x14ac:dyDescent="0.25">
      <c r="A18" s="28" t="s">
        <v>78</v>
      </c>
      <c r="B18" s="28" t="s">
        <v>112</v>
      </c>
      <c r="C18" s="28" t="s">
        <v>15</v>
      </c>
      <c r="D18" s="29">
        <v>9</v>
      </c>
      <c r="E18" s="47" t="s">
        <v>50</v>
      </c>
      <c r="F18" s="31" t="s">
        <v>51</v>
      </c>
      <c r="G18" s="67">
        <f t="shared" si="1"/>
        <v>17</v>
      </c>
      <c r="H18" s="25" t="s">
        <v>150</v>
      </c>
      <c r="I18" s="19">
        <v>1</v>
      </c>
      <c r="J18" s="44">
        <v>0</v>
      </c>
      <c r="K18" s="50">
        <v>0</v>
      </c>
      <c r="L18" s="21">
        <f t="shared" si="2"/>
        <v>0</v>
      </c>
      <c r="M18" s="21">
        <f>+SUM(L18:L18)/(COUNT(G18:G18))</f>
        <v>0</v>
      </c>
      <c r="N18" s="32" t="s">
        <v>207</v>
      </c>
    </row>
    <row r="19" spans="1:14" ht="135.75" customHeight="1" x14ac:dyDescent="0.25">
      <c r="A19" s="28" t="s">
        <v>78</v>
      </c>
      <c r="B19" s="28" t="s">
        <v>112</v>
      </c>
      <c r="C19" s="28" t="s">
        <v>15</v>
      </c>
      <c r="D19" s="29">
        <v>10</v>
      </c>
      <c r="E19" s="47" t="s">
        <v>31</v>
      </c>
      <c r="F19" s="31" t="s">
        <v>32</v>
      </c>
      <c r="G19" s="67">
        <f t="shared" si="1"/>
        <v>18</v>
      </c>
      <c r="H19" s="25" t="s">
        <v>279</v>
      </c>
      <c r="I19" s="19">
        <v>40</v>
      </c>
      <c r="J19" s="45">
        <v>99</v>
      </c>
      <c r="K19" s="50">
        <v>200000000</v>
      </c>
      <c r="L19" s="21">
        <f t="shared" si="2"/>
        <v>1</v>
      </c>
      <c r="M19" s="21">
        <f>+SUM(L19:L19)/(COUNT(G19:G19))</f>
        <v>1</v>
      </c>
      <c r="N19" s="32" t="s">
        <v>202</v>
      </c>
    </row>
    <row r="20" spans="1:14" ht="129.6" customHeight="1" x14ac:dyDescent="0.25">
      <c r="A20" s="28" t="s">
        <v>78</v>
      </c>
      <c r="B20" s="28" t="s">
        <v>113</v>
      </c>
      <c r="C20" s="28" t="s">
        <v>218</v>
      </c>
      <c r="D20" s="29">
        <v>11</v>
      </c>
      <c r="E20" s="47" t="s">
        <v>96</v>
      </c>
      <c r="F20" s="31" t="s">
        <v>98</v>
      </c>
      <c r="G20" s="67">
        <f t="shared" si="1"/>
        <v>19</v>
      </c>
      <c r="H20" s="25" t="s">
        <v>29</v>
      </c>
      <c r="I20" s="30">
        <v>400</v>
      </c>
      <c r="J20" s="45">
        <v>578</v>
      </c>
      <c r="K20" s="50">
        <v>400000000</v>
      </c>
      <c r="L20" s="21">
        <f t="shared" si="2"/>
        <v>1</v>
      </c>
      <c r="M20" s="21">
        <f>+SUM(L20:L20)/(COUNT(G20:G20))</f>
        <v>1</v>
      </c>
      <c r="N20" s="32" t="s">
        <v>202</v>
      </c>
    </row>
    <row r="21" spans="1:14" ht="115.15" customHeight="1" x14ac:dyDescent="0.25">
      <c r="A21" s="28" t="s">
        <v>78</v>
      </c>
      <c r="B21" s="28" t="s">
        <v>113</v>
      </c>
      <c r="C21" s="28" t="s">
        <v>218</v>
      </c>
      <c r="D21" s="29">
        <v>12</v>
      </c>
      <c r="E21" s="47" t="s">
        <v>97</v>
      </c>
      <c r="F21" s="31" t="s">
        <v>99</v>
      </c>
      <c r="G21" s="67">
        <f t="shared" si="1"/>
        <v>20</v>
      </c>
      <c r="H21" s="25" t="s">
        <v>30</v>
      </c>
      <c r="I21" s="30">
        <v>100</v>
      </c>
      <c r="J21" s="45">
        <v>149</v>
      </c>
      <c r="K21" s="50">
        <v>400000000</v>
      </c>
      <c r="L21" s="21">
        <f t="shared" si="2"/>
        <v>1</v>
      </c>
      <c r="M21" s="21">
        <f>+SUM(L21:L21)/(COUNT(G21:G21))</f>
        <v>1</v>
      </c>
      <c r="N21" s="32" t="s">
        <v>202</v>
      </c>
    </row>
    <row r="22" spans="1:14" ht="47.45" customHeight="1" x14ac:dyDescent="0.25">
      <c r="A22" s="79" t="s">
        <v>78</v>
      </c>
      <c r="B22" s="79" t="s">
        <v>113</v>
      </c>
      <c r="C22" s="79" t="s">
        <v>218</v>
      </c>
      <c r="D22" s="82">
        <v>13</v>
      </c>
      <c r="E22" s="83" t="s">
        <v>147</v>
      </c>
      <c r="F22" s="83" t="s">
        <v>148</v>
      </c>
      <c r="G22" s="67">
        <f t="shared" si="1"/>
        <v>21</v>
      </c>
      <c r="H22" s="25" t="s">
        <v>189</v>
      </c>
      <c r="I22" s="30">
        <v>127</v>
      </c>
      <c r="J22" s="43">
        <v>97</v>
      </c>
      <c r="K22" s="85">
        <v>1100000000</v>
      </c>
      <c r="L22" s="33">
        <f t="shared" si="2"/>
        <v>0.76377952755905509</v>
      </c>
      <c r="M22" s="120">
        <f>+SUM(L22:L25)/(COUNT(G22:G25))</f>
        <v>0.82219488188976375</v>
      </c>
      <c r="N22" s="84" t="s">
        <v>84</v>
      </c>
    </row>
    <row r="23" spans="1:14" ht="60.6" customHeight="1" x14ac:dyDescent="0.25">
      <c r="A23" s="79"/>
      <c r="B23" s="79"/>
      <c r="C23" s="79"/>
      <c r="D23" s="82"/>
      <c r="E23" s="83"/>
      <c r="F23" s="83"/>
      <c r="G23" s="67">
        <f t="shared" si="1"/>
        <v>22</v>
      </c>
      <c r="H23" s="25" t="s">
        <v>83</v>
      </c>
      <c r="I23" s="30">
        <v>80</v>
      </c>
      <c r="J23" s="43">
        <v>42</v>
      </c>
      <c r="K23" s="85"/>
      <c r="L23" s="33">
        <f t="shared" si="2"/>
        <v>0.52500000000000002</v>
      </c>
      <c r="M23" s="122"/>
      <c r="N23" s="84"/>
    </row>
    <row r="24" spans="1:14" ht="57" customHeight="1" x14ac:dyDescent="0.25">
      <c r="A24" s="79"/>
      <c r="B24" s="79"/>
      <c r="C24" s="79"/>
      <c r="D24" s="82"/>
      <c r="E24" s="83"/>
      <c r="F24" s="83"/>
      <c r="G24" s="67">
        <f t="shared" si="1"/>
        <v>23</v>
      </c>
      <c r="H24" s="25" t="s">
        <v>82</v>
      </c>
      <c r="I24" s="30">
        <v>20</v>
      </c>
      <c r="J24" s="43">
        <v>41</v>
      </c>
      <c r="K24" s="85"/>
      <c r="L24" s="33">
        <f t="shared" si="2"/>
        <v>1</v>
      </c>
      <c r="M24" s="122"/>
      <c r="N24" s="84"/>
    </row>
    <row r="25" spans="1:14" ht="37.15" customHeight="1" x14ac:dyDescent="0.25">
      <c r="A25" s="79"/>
      <c r="B25" s="79"/>
      <c r="C25" s="79"/>
      <c r="D25" s="82"/>
      <c r="E25" s="83"/>
      <c r="F25" s="83"/>
      <c r="G25" s="67">
        <f t="shared" si="1"/>
        <v>24</v>
      </c>
      <c r="H25" s="25" t="s">
        <v>149</v>
      </c>
      <c r="I25" s="30">
        <v>4</v>
      </c>
      <c r="J25" s="43">
        <v>5</v>
      </c>
      <c r="K25" s="85"/>
      <c r="L25" s="33">
        <f t="shared" si="2"/>
        <v>1</v>
      </c>
      <c r="M25" s="121"/>
      <c r="N25" s="84"/>
    </row>
    <row r="26" spans="1:14" ht="45.75" customHeight="1" x14ac:dyDescent="0.25">
      <c r="A26" s="105" t="s">
        <v>78</v>
      </c>
      <c r="B26" s="80" t="s">
        <v>114</v>
      </c>
      <c r="C26" s="80" t="s">
        <v>37</v>
      </c>
      <c r="D26" s="105">
        <v>14</v>
      </c>
      <c r="E26" s="88" t="s">
        <v>272</v>
      </c>
      <c r="F26" s="88" t="s">
        <v>38</v>
      </c>
      <c r="G26" s="67">
        <f t="shared" si="1"/>
        <v>25</v>
      </c>
      <c r="H26" s="25" t="s">
        <v>134</v>
      </c>
      <c r="I26" s="30">
        <f>12+19</f>
        <v>31</v>
      </c>
      <c r="J26" s="54">
        <v>11</v>
      </c>
      <c r="K26" s="114">
        <v>100000000</v>
      </c>
      <c r="L26" s="51">
        <f t="shared" ref="L26:L27" si="3">IF(TYPE(I26)=1,+IF(J26/I26&gt;1,1,J26/I26),IF(I26=J26,1,0))</f>
        <v>0.35483870967741937</v>
      </c>
      <c r="M26" s="95">
        <f>+SUM(L26:L27)/(COUNT(G26:G27))</f>
        <v>0.17741935483870969</v>
      </c>
      <c r="N26" s="91" t="s">
        <v>268</v>
      </c>
    </row>
    <row r="27" spans="1:14" ht="51" customHeight="1" x14ac:dyDescent="0.25">
      <c r="A27" s="106"/>
      <c r="B27" s="81"/>
      <c r="C27" s="115"/>
      <c r="D27" s="116"/>
      <c r="E27" s="115"/>
      <c r="F27" s="115"/>
      <c r="G27" s="67">
        <f t="shared" si="1"/>
        <v>26</v>
      </c>
      <c r="H27" s="25" t="s">
        <v>247</v>
      </c>
      <c r="I27" s="30">
        <v>10</v>
      </c>
      <c r="J27" s="54">
        <v>0</v>
      </c>
      <c r="K27" s="90"/>
      <c r="L27" s="51">
        <f t="shared" si="3"/>
        <v>0</v>
      </c>
      <c r="M27" s="96"/>
      <c r="N27" s="92"/>
    </row>
    <row r="28" spans="1:14" ht="51" customHeight="1" x14ac:dyDescent="0.25">
      <c r="A28" s="79" t="s">
        <v>78</v>
      </c>
      <c r="B28" s="79" t="s">
        <v>115</v>
      </c>
      <c r="C28" s="79" t="s">
        <v>39</v>
      </c>
      <c r="D28" s="82">
        <v>15</v>
      </c>
      <c r="E28" s="83" t="s">
        <v>273</v>
      </c>
      <c r="F28" s="83" t="s">
        <v>40</v>
      </c>
      <c r="G28" s="67">
        <f t="shared" si="1"/>
        <v>27</v>
      </c>
      <c r="H28" s="25" t="s">
        <v>135</v>
      </c>
      <c r="I28" s="37">
        <v>3</v>
      </c>
      <c r="J28" s="46">
        <v>3</v>
      </c>
      <c r="K28" s="85">
        <v>100000000</v>
      </c>
      <c r="L28" s="53">
        <f>IF(TYPE(I28)=1,+IF(J28/I28&gt;1,1,J28/I28),IF(I28=J28,1,0))</f>
        <v>1</v>
      </c>
      <c r="M28" s="95">
        <f>+SUM(L28:L29)/(COUNT(G28:G29))</f>
        <v>0.875</v>
      </c>
      <c r="N28" s="84" t="s">
        <v>203</v>
      </c>
    </row>
    <row r="29" spans="1:14" ht="48.6" customHeight="1" x14ac:dyDescent="0.25">
      <c r="A29" s="79"/>
      <c r="B29" s="79"/>
      <c r="C29" s="79"/>
      <c r="D29" s="82"/>
      <c r="E29" s="83"/>
      <c r="F29" s="83"/>
      <c r="G29" s="67">
        <f t="shared" si="1"/>
        <v>28</v>
      </c>
      <c r="H29" s="25" t="s">
        <v>136</v>
      </c>
      <c r="I29" s="37">
        <v>4</v>
      </c>
      <c r="J29" s="46">
        <v>3</v>
      </c>
      <c r="K29" s="85"/>
      <c r="L29" s="53">
        <f>IF(TYPE(I29)=1,+IF(J29/I29&gt;1,1,J29/I29),IF(I29=J29,1,0))</f>
        <v>0.75</v>
      </c>
      <c r="M29" s="96"/>
      <c r="N29" s="84"/>
    </row>
    <row r="30" spans="1:14" ht="59.45" customHeight="1" x14ac:dyDescent="0.25">
      <c r="A30" s="79" t="s">
        <v>79</v>
      </c>
      <c r="B30" s="79" t="s">
        <v>116</v>
      </c>
      <c r="C30" s="79" t="s">
        <v>25</v>
      </c>
      <c r="D30" s="82">
        <v>16</v>
      </c>
      <c r="E30" s="83" t="s">
        <v>253</v>
      </c>
      <c r="F30" s="83" t="s">
        <v>175</v>
      </c>
      <c r="G30" s="67">
        <f t="shared" si="1"/>
        <v>29</v>
      </c>
      <c r="H30" s="18" t="s">
        <v>176</v>
      </c>
      <c r="I30" s="30">
        <v>25</v>
      </c>
      <c r="J30" s="54">
        <v>24</v>
      </c>
      <c r="K30" s="85">
        <v>740000000</v>
      </c>
      <c r="L30" s="51">
        <f t="shared" ref="L30:L32" si="4">IF(TYPE(I30)=1,+IF(J30/I30&gt;1,1,J30/I30),IF(I30=J30,1,0))</f>
        <v>0.96</v>
      </c>
      <c r="M30" s="95">
        <f>+SUM(L30:L31)/(COUNT(G30:G31))</f>
        <v>0.49960784313725487</v>
      </c>
      <c r="N30" s="84" t="s">
        <v>204</v>
      </c>
    </row>
    <row r="31" spans="1:14" ht="66" customHeight="1" x14ac:dyDescent="0.25">
      <c r="A31" s="79"/>
      <c r="B31" s="79"/>
      <c r="C31" s="79"/>
      <c r="D31" s="82"/>
      <c r="E31" s="83"/>
      <c r="F31" s="83"/>
      <c r="G31" s="67">
        <f t="shared" si="1"/>
        <v>30</v>
      </c>
      <c r="H31" s="18" t="s">
        <v>190</v>
      </c>
      <c r="I31" s="30">
        <v>51</v>
      </c>
      <c r="J31" s="54">
        <v>2</v>
      </c>
      <c r="K31" s="85"/>
      <c r="L31" s="51">
        <f t="shared" si="4"/>
        <v>3.9215686274509803E-2</v>
      </c>
      <c r="M31" s="96"/>
      <c r="N31" s="84"/>
    </row>
    <row r="32" spans="1:14" ht="108.75" customHeight="1" x14ac:dyDescent="0.25">
      <c r="A32" s="35" t="s">
        <v>79</v>
      </c>
      <c r="B32" s="35" t="s">
        <v>282</v>
      </c>
      <c r="C32" s="35" t="s">
        <v>281</v>
      </c>
      <c r="D32" s="36">
        <v>17</v>
      </c>
      <c r="E32" s="34" t="s">
        <v>283</v>
      </c>
      <c r="F32" s="34" t="s">
        <v>284</v>
      </c>
      <c r="G32" s="67">
        <f t="shared" si="1"/>
        <v>31</v>
      </c>
      <c r="H32" s="18" t="s">
        <v>285</v>
      </c>
      <c r="I32" s="37">
        <v>10</v>
      </c>
      <c r="J32" s="44">
        <v>13</v>
      </c>
      <c r="K32" s="50">
        <v>180000000</v>
      </c>
      <c r="L32" s="50">
        <f t="shared" si="4"/>
        <v>1</v>
      </c>
      <c r="M32" s="50"/>
      <c r="N32" s="38" t="s">
        <v>286</v>
      </c>
    </row>
    <row r="33" spans="1:14" ht="102" customHeight="1" x14ac:dyDescent="0.25">
      <c r="A33" s="28" t="s">
        <v>79</v>
      </c>
      <c r="B33" s="28" t="s">
        <v>116</v>
      </c>
      <c r="C33" s="28" t="s">
        <v>25</v>
      </c>
      <c r="D33" s="29">
        <v>18</v>
      </c>
      <c r="E33" s="47" t="s">
        <v>26</v>
      </c>
      <c r="F33" s="31" t="s">
        <v>27</v>
      </c>
      <c r="G33" s="67">
        <f t="shared" si="1"/>
        <v>32</v>
      </c>
      <c r="H33" s="25" t="s">
        <v>28</v>
      </c>
      <c r="I33" s="30">
        <v>200</v>
      </c>
      <c r="J33" s="45">
        <v>633</v>
      </c>
      <c r="K33" s="50">
        <v>100000000</v>
      </c>
      <c r="L33" s="21">
        <f t="shared" ref="L33:L38" si="5">IF(TYPE(I33)=1,+IF(J33/I33&gt;1,1,J33/I33),IF(I33=J33,1,0))</f>
        <v>1</v>
      </c>
      <c r="M33" s="21">
        <f>+SUM(L33:L33)/(COUNT(G33:G33))</f>
        <v>1</v>
      </c>
      <c r="N33" s="32" t="s">
        <v>208</v>
      </c>
    </row>
    <row r="34" spans="1:14" ht="47.45" customHeight="1" x14ac:dyDescent="0.25">
      <c r="A34" s="79" t="s">
        <v>79</v>
      </c>
      <c r="B34" s="79" t="s">
        <v>117</v>
      </c>
      <c r="C34" s="79" t="s">
        <v>17</v>
      </c>
      <c r="D34" s="82">
        <v>19</v>
      </c>
      <c r="E34" s="83" t="s">
        <v>100</v>
      </c>
      <c r="F34" s="83" t="s">
        <v>177</v>
      </c>
      <c r="G34" s="67">
        <f t="shared" si="1"/>
        <v>33</v>
      </c>
      <c r="H34" s="25" t="s">
        <v>178</v>
      </c>
      <c r="I34" s="30">
        <v>60</v>
      </c>
      <c r="J34" s="46">
        <v>100</v>
      </c>
      <c r="K34" s="85">
        <v>252896919</v>
      </c>
      <c r="L34" s="33">
        <f t="shared" si="5"/>
        <v>1</v>
      </c>
      <c r="M34" s="123">
        <f>+SUM(L34:L37)/(COUNT(G34:G37))</f>
        <v>1</v>
      </c>
      <c r="N34" s="84" t="s">
        <v>9</v>
      </c>
    </row>
    <row r="35" spans="1:14" ht="37.15" customHeight="1" x14ac:dyDescent="0.25">
      <c r="A35" s="79"/>
      <c r="B35" s="79"/>
      <c r="C35" s="79"/>
      <c r="D35" s="82"/>
      <c r="E35" s="83"/>
      <c r="F35" s="83"/>
      <c r="G35" s="67">
        <f t="shared" si="1"/>
        <v>34</v>
      </c>
      <c r="H35" s="18" t="s">
        <v>179</v>
      </c>
      <c r="I35" s="30">
        <v>240</v>
      </c>
      <c r="J35" s="46">
        <v>275</v>
      </c>
      <c r="K35" s="85"/>
      <c r="L35" s="33">
        <f t="shared" si="5"/>
        <v>1</v>
      </c>
      <c r="M35" s="124"/>
      <c r="N35" s="84"/>
    </row>
    <row r="36" spans="1:14" ht="57" customHeight="1" x14ac:dyDescent="0.25">
      <c r="A36" s="79"/>
      <c r="B36" s="79"/>
      <c r="C36" s="79"/>
      <c r="D36" s="82"/>
      <c r="E36" s="83"/>
      <c r="F36" s="83"/>
      <c r="G36" s="67">
        <f t="shared" si="1"/>
        <v>35</v>
      </c>
      <c r="H36" s="18" t="s">
        <v>180</v>
      </c>
      <c r="I36" s="30">
        <v>10</v>
      </c>
      <c r="J36" s="46">
        <v>18</v>
      </c>
      <c r="K36" s="85"/>
      <c r="L36" s="33">
        <f t="shared" si="5"/>
        <v>1</v>
      </c>
      <c r="M36" s="124"/>
      <c r="N36" s="84"/>
    </row>
    <row r="37" spans="1:14" ht="44.45" customHeight="1" x14ac:dyDescent="0.25">
      <c r="A37" s="79"/>
      <c r="B37" s="79"/>
      <c r="C37" s="79"/>
      <c r="D37" s="82"/>
      <c r="E37" s="83"/>
      <c r="F37" s="83"/>
      <c r="G37" s="67">
        <f t="shared" si="1"/>
        <v>36</v>
      </c>
      <c r="H37" s="18" t="s">
        <v>181</v>
      </c>
      <c r="I37" s="30">
        <v>20</v>
      </c>
      <c r="J37" s="46">
        <v>26</v>
      </c>
      <c r="K37" s="85"/>
      <c r="L37" s="33">
        <f t="shared" si="5"/>
        <v>1</v>
      </c>
      <c r="M37" s="125"/>
      <c r="N37" s="84"/>
    </row>
    <row r="38" spans="1:14" ht="78.599999999999994" customHeight="1" x14ac:dyDescent="0.25">
      <c r="A38" s="28" t="s">
        <v>79</v>
      </c>
      <c r="B38" s="28" t="s">
        <v>118</v>
      </c>
      <c r="C38" s="28" t="s">
        <v>18</v>
      </c>
      <c r="D38" s="29">
        <v>20</v>
      </c>
      <c r="E38" s="47" t="s">
        <v>41</v>
      </c>
      <c r="F38" s="31" t="s">
        <v>43</v>
      </c>
      <c r="G38" s="67">
        <f t="shared" si="1"/>
        <v>37</v>
      </c>
      <c r="H38" s="28" t="s">
        <v>42</v>
      </c>
      <c r="I38" s="17">
        <v>0.4</v>
      </c>
      <c r="J38" s="64">
        <v>0.4</v>
      </c>
      <c r="K38" s="68">
        <v>100000000</v>
      </c>
      <c r="L38" s="21">
        <f t="shared" si="5"/>
        <v>1</v>
      </c>
      <c r="M38" s="21">
        <f>+SUM(L38:L38)/(COUNT(G38:G38))</f>
        <v>1</v>
      </c>
      <c r="N38" s="32" t="s">
        <v>245</v>
      </c>
    </row>
    <row r="39" spans="1:14" ht="102" customHeight="1" x14ac:dyDescent="0.25">
      <c r="A39" s="28" t="s">
        <v>79</v>
      </c>
      <c r="B39" s="28" t="s">
        <v>118</v>
      </c>
      <c r="C39" s="28" t="s">
        <v>18</v>
      </c>
      <c r="D39" s="30">
        <v>21</v>
      </c>
      <c r="E39" s="31" t="s">
        <v>88</v>
      </c>
      <c r="F39" s="31" t="s">
        <v>146</v>
      </c>
      <c r="G39" s="67">
        <f t="shared" si="1"/>
        <v>38</v>
      </c>
      <c r="H39" s="28" t="s">
        <v>86</v>
      </c>
      <c r="I39" s="21">
        <v>0.8</v>
      </c>
      <c r="J39" s="55">
        <v>0.94822627037392104</v>
      </c>
      <c r="K39" s="68">
        <v>1550649400.3</v>
      </c>
      <c r="L39" s="21">
        <f t="shared" ref="L39:L68" si="6">IF(TYPE(I39)=1,+IF(J39/I39&gt;1,1,J39/I39),IF(I39=J39,1,0))</f>
        <v>1</v>
      </c>
      <c r="M39" s="21">
        <f>+SUM(L39:L39)/(COUNT(G39:G39))</f>
        <v>1</v>
      </c>
      <c r="N39" s="30" t="s">
        <v>24</v>
      </c>
    </row>
    <row r="40" spans="1:14" ht="79.150000000000006" customHeight="1" x14ac:dyDescent="0.25">
      <c r="A40" s="79" t="s">
        <v>79</v>
      </c>
      <c r="B40" s="79" t="s">
        <v>118</v>
      </c>
      <c r="C40" s="79" t="s">
        <v>18</v>
      </c>
      <c r="D40" s="78">
        <v>22</v>
      </c>
      <c r="E40" s="83" t="s">
        <v>87</v>
      </c>
      <c r="F40" s="83" t="s">
        <v>137</v>
      </c>
      <c r="G40" s="67">
        <f t="shared" si="1"/>
        <v>39</v>
      </c>
      <c r="H40" s="35" t="s">
        <v>278</v>
      </c>
      <c r="I40" s="3">
        <v>0.2</v>
      </c>
      <c r="J40" s="56">
        <v>0.5531062124248497</v>
      </c>
      <c r="K40" s="77">
        <v>2749046976.25</v>
      </c>
      <c r="L40" s="51">
        <f t="shared" si="6"/>
        <v>1</v>
      </c>
      <c r="M40" s="95">
        <f>+SUM(L40:L41)/(COUNT(G40:G41))</f>
        <v>1</v>
      </c>
      <c r="N40" s="78" t="s">
        <v>24</v>
      </c>
    </row>
    <row r="41" spans="1:14" ht="50.45" customHeight="1" x14ac:dyDescent="0.25">
      <c r="A41" s="79"/>
      <c r="B41" s="79"/>
      <c r="C41" s="79"/>
      <c r="D41" s="78"/>
      <c r="E41" s="83"/>
      <c r="F41" s="83"/>
      <c r="G41" s="67">
        <f t="shared" si="1"/>
        <v>40</v>
      </c>
      <c r="H41" s="35" t="s">
        <v>139</v>
      </c>
      <c r="I41" s="20">
        <v>2</v>
      </c>
      <c r="J41" s="57">
        <v>3</v>
      </c>
      <c r="K41" s="77"/>
      <c r="L41" s="51">
        <f t="shared" si="6"/>
        <v>1</v>
      </c>
      <c r="M41" s="96"/>
      <c r="N41" s="78"/>
    </row>
    <row r="42" spans="1:14" ht="72.599999999999994" customHeight="1" x14ac:dyDescent="0.25">
      <c r="A42" s="79" t="s">
        <v>79</v>
      </c>
      <c r="B42" s="79" t="s">
        <v>118</v>
      </c>
      <c r="C42" s="79" t="s">
        <v>19</v>
      </c>
      <c r="D42" s="82">
        <v>23</v>
      </c>
      <c r="E42" s="83" t="s">
        <v>130</v>
      </c>
      <c r="F42" s="83" t="s">
        <v>138</v>
      </c>
      <c r="G42" s="67">
        <f t="shared" si="1"/>
        <v>41</v>
      </c>
      <c r="H42" s="28" t="s">
        <v>132</v>
      </c>
      <c r="I42" s="33">
        <v>0.1</v>
      </c>
      <c r="J42" s="56">
        <v>0.39</v>
      </c>
      <c r="K42" s="77">
        <v>2012710897.0699999</v>
      </c>
      <c r="L42" s="21">
        <f t="shared" si="6"/>
        <v>1</v>
      </c>
      <c r="M42" s="95">
        <f>+SUM(L42:L45)/(COUNT(G42:G45))</f>
        <v>0.79</v>
      </c>
      <c r="N42" s="84" t="s">
        <v>24</v>
      </c>
    </row>
    <row r="43" spans="1:14" ht="68.45" customHeight="1" x14ac:dyDescent="0.25">
      <c r="A43" s="79"/>
      <c r="B43" s="79"/>
      <c r="C43" s="79"/>
      <c r="D43" s="82"/>
      <c r="E43" s="83"/>
      <c r="F43" s="83"/>
      <c r="G43" s="67">
        <f t="shared" si="1"/>
        <v>42</v>
      </c>
      <c r="H43" s="28" t="s">
        <v>131</v>
      </c>
      <c r="I43" s="33">
        <v>0.25</v>
      </c>
      <c r="J43" s="56">
        <v>0.04</v>
      </c>
      <c r="K43" s="77"/>
      <c r="L43" s="21">
        <f t="shared" si="6"/>
        <v>0.16</v>
      </c>
      <c r="M43" s="101"/>
      <c r="N43" s="84"/>
    </row>
    <row r="44" spans="1:14" ht="55.15" customHeight="1" x14ac:dyDescent="0.25">
      <c r="A44" s="79"/>
      <c r="B44" s="79"/>
      <c r="C44" s="79"/>
      <c r="D44" s="82"/>
      <c r="E44" s="83"/>
      <c r="F44" s="83"/>
      <c r="G44" s="67">
        <f t="shared" si="1"/>
        <v>43</v>
      </c>
      <c r="H44" s="28" t="s">
        <v>133</v>
      </c>
      <c r="I44" s="33">
        <v>0.35</v>
      </c>
      <c r="J44" s="58">
        <v>0.82</v>
      </c>
      <c r="K44" s="77"/>
      <c r="L44" s="21">
        <f t="shared" si="6"/>
        <v>1</v>
      </c>
      <c r="M44" s="101"/>
      <c r="N44" s="84"/>
    </row>
    <row r="45" spans="1:14" ht="75" customHeight="1" x14ac:dyDescent="0.25">
      <c r="A45" s="79"/>
      <c r="B45" s="79"/>
      <c r="C45" s="79"/>
      <c r="D45" s="82"/>
      <c r="E45" s="83"/>
      <c r="F45" s="83"/>
      <c r="G45" s="67">
        <f t="shared" si="1"/>
        <v>44</v>
      </c>
      <c r="H45" s="28" t="s">
        <v>85</v>
      </c>
      <c r="I45" s="29">
        <v>4</v>
      </c>
      <c r="J45" s="59">
        <v>4</v>
      </c>
      <c r="K45" s="77"/>
      <c r="L45" s="21">
        <f t="shared" si="6"/>
        <v>1</v>
      </c>
      <c r="M45" s="96"/>
      <c r="N45" s="84"/>
    </row>
    <row r="46" spans="1:14" ht="108" customHeight="1" x14ac:dyDescent="0.25">
      <c r="A46" s="28" t="s">
        <v>79</v>
      </c>
      <c r="B46" s="28" t="s">
        <v>118</v>
      </c>
      <c r="C46" s="31" t="s">
        <v>18</v>
      </c>
      <c r="D46" s="30">
        <v>24</v>
      </c>
      <c r="E46" s="47" t="s">
        <v>105</v>
      </c>
      <c r="F46" s="31" t="s">
        <v>221</v>
      </c>
      <c r="G46" s="67">
        <f t="shared" si="1"/>
        <v>45</v>
      </c>
      <c r="H46" s="28" t="s">
        <v>222</v>
      </c>
      <c r="I46" s="20">
        <v>8</v>
      </c>
      <c r="J46" s="46">
        <v>5</v>
      </c>
      <c r="K46" s="68">
        <v>0</v>
      </c>
      <c r="L46" s="53">
        <f t="shared" si="6"/>
        <v>0.625</v>
      </c>
      <c r="M46" s="21">
        <f>+SUM(L46:L46)/(COUNT(G46:G46))</f>
        <v>0.625</v>
      </c>
      <c r="N46" s="30" t="s">
        <v>2</v>
      </c>
    </row>
    <row r="47" spans="1:14" ht="119.25" customHeight="1" x14ac:dyDescent="0.25">
      <c r="A47" s="28" t="s">
        <v>79</v>
      </c>
      <c r="B47" s="28" t="s">
        <v>118</v>
      </c>
      <c r="C47" s="31" t="s">
        <v>18</v>
      </c>
      <c r="D47" s="30">
        <v>25</v>
      </c>
      <c r="E47" s="47" t="s">
        <v>106</v>
      </c>
      <c r="F47" s="27" t="s">
        <v>223</v>
      </c>
      <c r="G47" s="67">
        <f t="shared" si="1"/>
        <v>46</v>
      </c>
      <c r="H47" s="28" t="s">
        <v>224</v>
      </c>
      <c r="I47" s="21">
        <v>0.5</v>
      </c>
      <c r="J47" s="21">
        <v>0</v>
      </c>
      <c r="K47" s="68">
        <v>200000000</v>
      </c>
      <c r="L47" s="53">
        <f t="shared" si="6"/>
        <v>0</v>
      </c>
      <c r="M47" s="21">
        <f>+SUM(L47:L47)/(COUNT(G47:G47))</f>
        <v>0</v>
      </c>
      <c r="N47" s="30" t="s">
        <v>2</v>
      </c>
    </row>
    <row r="48" spans="1:14" ht="67.900000000000006" customHeight="1" x14ac:dyDescent="0.25">
      <c r="A48" s="79" t="s">
        <v>80</v>
      </c>
      <c r="B48" s="79" t="s">
        <v>119</v>
      </c>
      <c r="C48" s="79" t="s">
        <v>20</v>
      </c>
      <c r="D48" s="82">
        <v>26</v>
      </c>
      <c r="E48" s="79" t="s">
        <v>52</v>
      </c>
      <c r="F48" s="79" t="s">
        <v>53</v>
      </c>
      <c r="G48" s="67">
        <f t="shared" si="1"/>
        <v>47</v>
      </c>
      <c r="H48" s="25" t="s">
        <v>210</v>
      </c>
      <c r="I48" s="36">
        <v>100</v>
      </c>
      <c r="J48" s="45">
        <v>172</v>
      </c>
      <c r="K48" s="77">
        <v>3350913520.1799998</v>
      </c>
      <c r="L48" s="51">
        <f t="shared" si="6"/>
        <v>1</v>
      </c>
      <c r="M48" s="95">
        <f>+SUM(L48:L50)/(COUNT(G48:G50))</f>
        <v>1</v>
      </c>
      <c r="N48" s="97" t="s">
        <v>23</v>
      </c>
    </row>
    <row r="49" spans="1:14" ht="74.45" customHeight="1" x14ac:dyDescent="0.25">
      <c r="A49" s="79"/>
      <c r="B49" s="79"/>
      <c r="C49" s="79"/>
      <c r="D49" s="82"/>
      <c r="E49" s="79"/>
      <c r="F49" s="79"/>
      <c r="G49" s="67">
        <f t="shared" si="1"/>
        <v>48</v>
      </c>
      <c r="H49" s="25" t="s">
        <v>211</v>
      </c>
      <c r="I49" s="29">
        <v>50</v>
      </c>
      <c r="J49" s="45">
        <v>63</v>
      </c>
      <c r="K49" s="77"/>
      <c r="L49" s="51">
        <f t="shared" si="6"/>
        <v>1</v>
      </c>
      <c r="M49" s="101"/>
      <c r="N49" s="97"/>
    </row>
    <row r="50" spans="1:14" ht="55.9" customHeight="1" x14ac:dyDescent="0.25">
      <c r="A50" s="79"/>
      <c r="B50" s="79"/>
      <c r="C50" s="79"/>
      <c r="D50" s="82"/>
      <c r="E50" s="79"/>
      <c r="F50" s="79"/>
      <c r="G50" s="67">
        <f t="shared" si="1"/>
        <v>49</v>
      </c>
      <c r="H50" s="25" t="s">
        <v>54</v>
      </c>
      <c r="I50" s="29">
        <v>66</v>
      </c>
      <c r="J50" s="45">
        <v>69</v>
      </c>
      <c r="K50" s="77"/>
      <c r="L50" s="51">
        <f t="shared" si="6"/>
        <v>1</v>
      </c>
      <c r="M50" s="96"/>
      <c r="N50" s="97"/>
    </row>
    <row r="51" spans="1:14" ht="45.6" customHeight="1" x14ac:dyDescent="0.25">
      <c r="A51" s="79" t="s">
        <v>80</v>
      </c>
      <c r="B51" s="79" t="s">
        <v>119</v>
      </c>
      <c r="C51" s="79" t="s">
        <v>20</v>
      </c>
      <c r="D51" s="82">
        <v>27</v>
      </c>
      <c r="E51" s="79" t="s">
        <v>60</v>
      </c>
      <c r="F51" s="79" t="s">
        <v>192</v>
      </c>
      <c r="G51" s="67">
        <f t="shared" si="1"/>
        <v>50</v>
      </c>
      <c r="H51" s="18" t="s">
        <v>62</v>
      </c>
      <c r="I51" s="36">
        <v>4</v>
      </c>
      <c r="J51" s="45">
        <v>3</v>
      </c>
      <c r="K51" s="77">
        <v>350000000</v>
      </c>
      <c r="L51" s="51">
        <f t="shared" si="6"/>
        <v>0.75</v>
      </c>
      <c r="M51" s="95">
        <f>+SUM(L51:L53)/(COUNT(G51:G53))</f>
        <v>0.75</v>
      </c>
      <c r="N51" s="97" t="s">
        <v>23</v>
      </c>
    </row>
    <row r="52" spans="1:14" ht="45.6" customHeight="1" x14ac:dyDescent="0.25">
      <c r="A52" s="79"/>
      <c r="B52" s="79"/>
      <c r="C52" s="79"/>
      <c r="D52" s="82"/>
      <c r="E52" s="79"/>
      <c r="F52" s="79"/>
      <c r="G52" s="67">
        <f t="shared" si="1"/>
        <v>51</v>
      </c>
      <c r="H52" s="18" t="s">
        <v>63</v>
      </c>
      <c r="I52" s="36">
        <v>4</v>
      </c>
      <c r="J52" s="45">
        <v>2</v>
      </c>
      <c r="K52" s="77"/>
      <c r="L52" s="51">
        <f t="shared" si="6"/>
        <v>0.5</v>
      </c>
      <c r="M52" s="101"/>
      <c r="N52" s="97"/>
    </row>
    <row r="53" spans="1:14" ht="45.6" customHeight="1" x14ac:dyDescent="0.25">
      <c r="A53" s="79"/>
      <c r="B53" s="79"/>
      <c r="C53" s="79"/>
      <c r="D53" s="82"/>
      <c r="E53" s="79"/>
      <c r="F53" s="79"/>
      <c r="G53" s="67">
        <f t="shared" si="1"/>
        <v>52</v>
      </c>
      <c r="H53" s="18" t="s">
        <v>215</v>
      </c>
      <c r="I53" s="36">
        <v>50</v>
      </c>
      <c r="J53" s="45">
        <v>51</v>
      </c>
      <c r="K53" s="77"/>
      <c r="L53" s="51">
        <f t="shared" si="6"/>
        <v>1</v>
      </c>
      <c r="M53" s="96"/>
      <c r="N53" s="97"/>
    </row>
    <row r="54" spans="1:14" ht="57.6" customHeight="1" x14ac:dyDescent="0.25">
      <c r="A54" s="79" t="s">
        <v>80</v>
      </c>
      <c r="B54" s="79" t="s">
        <v>119</v>
      </c>
      <c r="C54" s="79" t="s">
        <v>20</v>
      </c>
      <c r="D54" s="82">
        <v>28</v>
      </c>
      <c r="E54" s="79" t="s">
        <v>64</v>
      </c>
      <c r="F54" s="79" t="s">
        <v>61</v>
      </c>
      <c r="G54" s="67">
        <f t="shared" si="1"/>
        <v>53</v>
      </c>
      <c r="H54" s="25" t="s">
        <v>65</v>
      </c>
      <c r="I54" s="22">
        <v>20</v>
      </c>
      <c r="J54" s="45">
        <f>15+5</f>
        <v>20</v>
      </c>
      <c r="K54" s="77">
        <v>250000000</v>
      </c>
      <c r="L54" s="51">
        <f t="shared" si="6"/>
        <v>1</v>
      </c>
      <c r="M54" s="95">
        <f>+SUM(L54:L56)/(COUNT(G54:G56))</f>
        <v>1</v>
      </c>
      <c r="N54" s="97" t="s">
        <v>23</v>
      </c>
    </row>
    <row r="55" spans="1:14" ht="58.9" customHeight="1" x14ac:dyDescent="0.25">
      <c r="A55" s="79"/>
      <c r="B55" s="79"/>
      <c r="C55" s="79"/>
      <c r="D55" s="82"/>
      <c r="E55" s="79"/>
      <c r="F55" s="79"/>
      <c r="G55" s="67">
        <f t="shared" si="1"/>
        <v>54</v>
      </c>
      <c r="H55" s="25" t="s">
        <v>66</v>
      </c>
      <c r="I55" s="22">
        <v>400</v>
      </c>
      <c r="J55" s="45">
        <v>881</v>
      </c>
      <c r="K55" s="77"/>
      <c r="L55" s="51">
        <f t="shared" si="6"/>
        <v>1</v>
      </c>
      <c r="M55" s="101"/>
      <c r="N55" s="97"/>
    </row>
    <row r="56" spans="1:14" ht="55.9" customHeight="1" x14ac:dyDescent="0.25">
      <c r="A56" s="79"/>
      <c r="B56" s="79"/>
      <c r="C56" s="79"/>
      <c r="D56" s="82"/>
      <c r="E56" s="79"/>
      <c r="F56" s="79"/>
      <c r="G56" s="67">
        <f t="shared" si="1"/>
        <v>55</v>
      </c>
      <c r="H56" s="25" t="s">
        <v>216</v>
      </c>
      <c r="I56" s="22">
        <v>350</v>
      </c>
      <c r="J56" s="45">
        <v>442</v>
      </c>
      <c r="K56" s="77"/>
      <c r="L56" s="51">
        <f t="shared" si="6"/>
        <v>1</v>
      </c>
      <c r="M56" s="96"/>
      <c r="N56" s="97"/>
    </row>
    <row r="57" spans="1:14" ht="43.15" customHeight="1" x14ac:dyDescent="0.25">
      <c r="A57" s="79" t="s">
        <v>80</v>
      </c>
      <c r="B57" s="79" t="s">
        <v>119</v>
      </c>
      <c r="C57" s="79" t="s">
        <v>11</v>
      </c>
      <c r="D57" s="82">
        <v>29</v>
      </c>
      <c r="E57" s="79" t="s">
        <v>55</v>
      </c>
      <c r="F57" s="79" t="s">
        <v>56</v>
      </c>
      <c r="G57" s="67">
        <f t="shared" si="1"/>
        <v>56</v>
      </c>
      <c r="H57" s="18" t="s">
        <v>212</v>
      </c>
      <c r="I57" s="29">
        <v>10</v>
      </c>
      <c r="J57" s="46">
        <v>10</v>
      </c>
      <c r="K57" s="102">
        <v>969577504</v>
      </c>
      <c r="L57" s="21">
        <f t="shared" si="6"/>
        <v>1</v>
      </c>
      <c r="M57" s="94">
        <f>+SUM(L57:L61)/(COUNT(G57:G61))</f>
        <v>0.78</v>
      </c>
      <c r="N57" s="97" t="s">
        <v>23</v>
      </c>
    </row>
    <row r="58" spans="1:14" ht="57" customHeight="1" x14ac:dyDescent="0.25">
      <c r="A58" s="79"/>
      <c r="B58" s="79"/>
      <c r="C58" s="79"/>
      <c r="D58" s="82"/>
      <c r="E58" s="79"/>
      <c r="F58" s="79"/>
      <c r="G58" s="67">
        <f t="shared" si="1"/>
        <v>57</v>
      </c>
      <c r="H58" s="18" t="s">
        <v>58</v>
      </c>
      <c r="I58" s="29">
        <v>12</v>
      </c>
      <c r="J58" s="46">
        <v>11</v>
      </c>
      <c r="K58" s="103"/>
      <c r="L58" s="21">
        <f t="shared" si="6"/>
        <v>0.91666666666666663</v>
      </c>
      <c r="M58" s="94"/>
      <c r="N58" s="97"/>
    </row>
    <row r="59" spans="1:14" ht="80.45" customHeight="1" x14ac:dyDescent="0.25">
      <c r="A59" s="79"/>
      <c r="B59" s="79"/>
      <c r="C59" s="79"/>
      <c r="D59" s="82"/>
      <c r="E59" s="79"/>
      <c r="F59" s="79"/>
      <c r="G59" s="67">
        <f t="shared" si="1"/>
        <v>58</v>
      </c>
      <c r="H59" s="18" t="s">
        <v>213</v>
      </c>
      <c r="I59" s="29">
        <v>30</v>
      </c>
      <c r="J59" s="46">
        <v>22</v>
      </c>
      <c r="K59" s="103"/>
      <c r="L59" s="21">
        <f t="shared" si="6"/>
        <v>0.73333333333333328</v>
      </c>
      <c r="M59" s="94"/>
      <c r="N59" s="97"/>
    </row>
    <row r="60" spans="1:14" ht="40.9" customHeight="1" x14ac:dyDescent="0.25">
      <c r="A60" s="79"/>
      <c r="B60" s="79"/>
      <c r="C60" s="79"/>
      <c r="D60" s="82"/>
      <c r="E60" s="79"/>
      <c r="F60" s="79"/>
      <c r="G60" s="67">
        <f t="shared" si="1"/>
        <v>59</v>
      </c>
      <c r="H60" s="18" t="s">
        <v>57</v>
      </c>
      <c r="I60" s="36">
        <v>12</v>
      </c>
      <c r="J60" s="46">
        <v>35</v>
      </c>
      <c r="K60" s="103"/>
      <c r="L60" s="21">
        <f t="shared" si="6"/>
        <v>1</v>
      </c>
      <c r="M60" s="94"/>
      <c r="N60" s="97"/>
    </row>
    <row r="61" spans="1:14" ht="59.45" customHeight="1" x14ac:dyDescent="0.25">
      <c r="A61" s="79"/>
      <c r="B61" s="79"/>
      <c r="C61" s="79"/>
      <c r="D61" s="82"/>
      <c r="E61" s="79"/>
      <c r="F61" s="79"/>
      <c r="G61" s="67">
        <f t="shared" si="1"/>
        <v>60</v>
      </c>
      <c r="H61" s="18" t="s">
        <v>219</v>
      </c>
      <c r="I61" s="29">
        <v>4</v>
      </c>
      <c r="J61" s="46">
        <v>1</v>
      </c>
      <c r="K61" s="104"/>
      <c r="L61" s="21">
        <f t="shared" si="6"/>
        <v>0.25</v>
      </c>
      <c r="M61" s="94"/>
      <c r="N61" s="97"/>
    </row>
    <row r="62" spans="1:14" ht="39.6" customHeight="1" x14ac:dyDescent="0.25">
      <c r="A62" s="79" t="s">
        <v>80</v>
      </c>
      <c r="B62" s="79" t="s">
        <v>120</v>
      </c>
      <c r="C62" s="79" t="s">
        <v>3</v>
      </c>
      <c r="D62" s="82">
        <v>30</v>
      </c>
      <c r="E62" s="79" t="s">
        <v>94</v>
      </c>
      <c r="F62" s="79" t="s">
        <v>151</v>
      </c>
      <c r="G62" s="67">
        <f t="shared" si="1"/>
        <v>61</v>
      </c>
      <c r="H62" s="18" t="s">
        <v>152</v>
      </c>
      <c r="I62" s="29">
        <v>12</v>
      </c>
      <c r="J62" s="43">
        <v>47</v>
      </c>
      <c r="K62" s="77">
        <v>15823291</v>
      </c>
      <c r="L62" s="60">
        <f t="shared" si="6"/>
        <v>1</v>
      </c>
      <c r="M62" s="99">
        <f>+SUM(L62:L64)/(COUNT(G62:G64))</f>
        <v>1</v>
      </c>
      <c r="N62" s="97" t="s">
        <v>205</v>
      </c>
    </row>
    <row r="63" spans="1:14" ht="39.6" customHeight="1" x14ac:dyDescent="0.25">
      <c r="A63" s="79"/>
      <c r="B63" s="79"/>
      <c r="C63" s="79"/>
      <c r="D63" s="82"/>
      <c r="E63" s="79"/>
      <c r="F63" s="79"/>
      <c r="G63" s="67">
        <f t="shared" si="1"/>
        <v>62</v>
      </c>
      <c r="H63" s="18" t="s">
        <v>153</v>
      </c>
      <c r="I63" s="29">
        <v>6</v>
      </c>
      <c r="J63" s="43">
        <v>40</v>
      </c>
      <c r="K63" s="77"/>
      <c r="L63" s="21">
        <f t="shared" si="6"/>
        <v>1</v>
      </c>
      <c r="M63" s="99"/>
      <c r="N63" s="97"/>
    </row>
    <row r="64" spans="1:14" ht="39.6" customHeight="1" x14ac:dyDescent="0.25">
      <c r="A64" s="79"/>
      <c r="B64" s="79"/>
      <c r="C64" s="79"/>
      <c r="D64" s="82"/>
      <c r="E64" s="79"/>
      <c r="F64" s="79"/>
      <c r="G64" s="67">
        <f t="shared" si="1"/>
        <v>63</v>
      </c>
      <c r="H64" s="18" t="s">
        <v>154</v>
      </c>
      <c r="I64" s="29">
        <v>12000</v>
      </c>
      <c r="J64" s="43">
        <v>18563</v>
      </c>
      <c r="K64" s="77"/>
      <c r="L64" s="21">
        <f t="shared" si="6"/>
        <v>1</v>
      </c>
      <c r="M64" s="100"/>
      <c r="N64" s="97"/>
    </row>
    <row r="65" spans="1:14" s="6" customFormat="1" ht="76.150000000000006" customHeight="1" x14ac:dyDescent="0.25">
      <c r="A65" s="79" t="s">
        <v>80</v>
      </c>
      <c r="B65" s="79" t="s">
        <v>120</v>
      </c>
      <c r="C65" s="79" t="s">
        <v>4</v>
      </c>
      <c r="D65" s="82">
        <v>31</v>
      </c>
      <c r="E65" s="79" t="s">
        <v>93</v>
      </c>
      <c r="F65" s="79" t="s">
        <v>157</v>
      </c>
      <c r="G65" s="67">
        <f t="shared" si="1"/>
        <v>64</v>
      </c>
      <c r="H65" s="18" t="s">
        <v>171</v>
      </c>
      <c r="I65" s="29">
        <v>67</v>
      </c>
      <c r="J65" s="43">
        <v>101</v>
      </c>
      <c r="K65" s="77">
        <v>88268717</v>
      </c>
      <c r="L65" s="21">
        <f t="shared" si="6"/>
        <v>1</v>
      </c>
      <c r="M65" s="107">
        <f>+SUM(L65:L68)/(COUNT(G65:G68))</f>
        <v>1</v>
      </c>
      <c r="N65" s="97" t="s">
        <v>205</v>
      </c>
    </row>
    <row r="66" spans="1:14" s="6" customFormat="1" ht="36.6" customHeight="1" x14ac:dyDescent="0.25">
      <c r="A66" s="79"/>
      <c r="B66" s="79"/>
      <c r="C66" s="79"/>
      <c r="D66" s="82"/>
      <c r="E66" s="79"/>
      <c r="F66" s="79"/>
      <c r="G66" s="67">
        <f t="shared" si="1"/>
        <v>65</v>
      </c>
      <c r="H66" s="18" t="s">
        <v>172</v>
      </c>
      <c r="I66" s="29">
        <v>4</v>
      </c>
      <c r="J66" s="43">
        <v>6</v>
      </c>
      <c r="K66" s="77"/>
      <c r="L66" s="21">
        <f t="shared" si="6"/>
        <v>1</v>
      </c>
      <c r="M66" s="107"/>
      <c r="N66" s="97"/>
    </row>
    <row r="67" spans="1:14" s="6" customFormat="1" ht="36.6" customHeight="1" x14ac:dyDescent="0.25">
      <c r="A67" s="79"/>
      <c r="B67" s="79"/>
      <c r="C67" s="79"/>
      <c r="D67" s="82"/>
      <c r="E67" s="79"/>
      <c r="F67" s="79"/>
      <c r="G67" s="67">
        <f t="shared" si="1"/>
        <v>66</v>
      </c>
      <c r="H67" s="18" t="s">
        <v>173</v>
      </c>
      <c r="I67" s="29">
        <v>20000</v>
      </c>
      <c r="J67" s="43">
        <v>34500</v>
      </c>
      <c r="K67" s="77"/>
      <c r="L67" s="21">
        <f t="shared" si="6"/>
        <v>1</v>
      </c>
      <c r="M67" s="107"/>
      <c r="N67" s="97"/>
    </row>
    <row r="68" spans="1:14" s="6" customFormat="1" ht="54" customHeight="1" x14ac:dyDescent="0.25">
      <c r="A68" s="79"/>
      <c r="B68" s="79"/>
      <c r="C68" s="79"/>
      <c r="D68" s="82"/>
      <c r="E68" s="79"/>
      <c r="F68" s="79"/>
      <c r="G68" s="67">
        <f t="shared" ref="G68:G121" si="7">+G67+1</f>
        <v>67</v>
      </c>
      <c r="H68" s="18" t="s">
        <v>174</v>
      </c>
      <c r="I68" s="29">
        <v>7</v>
      </c>
      <c r="J68" s="43">
        <v>12</v>
      </c>
      <c r="K68" s="77"/>
      <c r="L68" s="21">
        <f t="shared" si="6"/>
        <v>1</v>
      </c>
      <c r="M68" s="107"/>
      <c r="N68" s="97"/>
    </row>
    <row r="69" spans="1:14" ht="43.15" customHeight="1" x14ac:dyDescent="0.25">
      <c r="A69" s="79" t="s">
        <v>80</v>
      </c>
      <c r="B69" s="79" t="s">
        <v>126</v>
      </c>
      <c r="C69" s="83" t="s">
        <v>4</v>
      </c>
      <c r="D69" s="78">
        <v>32</v>
      </c>
      <c r="E69" s="83" t="s">
        <v>107</v>
      </c>
      <c r="F69" s="83" t="s">
        <v>260</v>
      </c>
      <c r="G69" s="67">
        <f t="shared" si="7"/>
        <v>68</v>
      </c>
      <c r="H69" s="18" t="s">
        <v>155</v>
      </c>
      <c r="I69" s="29">
        <v>12</v>
      </c>
      <c r="J69" s="43">
        <v>10</v>
      </c>
      <c r="K69" s="77">
        <v>135000000</v>
      </c>
      <c r="L69" s="21">
        <f>IF(TYPE(I69)=1,+IF(J69/I69&gt;1,1,J69/I69),IF(I69=J69,1,0))</f>
        <v>0.83333333333333337</v>
      </c>
      <c r="M69" s="98">
        <f>+SUM(L69:L72)/(COUNT(G69:G72))</f>
        <v>0.88416666666666666</v>
      </c>
      <c r="N69" s="78" t="s">
        <v>205</v>
      </c>
    </row>
    <row r="70" spans="1:14" ht="43.15" customHeight="1" x14ac:dyDescent="0.25">
      <c r="A70" s="79"/>
      <c r="B70" s="79"/>
      <c r="C70" s="83"/>
      <c r="D70" s="78"/>
      <c r="E70" s="83"/>
      <c r="F70" s="83"/>
      <c r="G70" s="67">
        <f t="shared" si="7"/>
        <v>69</v>
      </c>
      <c r="H70" s="18" t="s">
        <v>156</v>
      </c>
      <c r="I70" s="29">
        <v>2400</v>
      </c>
      <c r="J70" s="43">
        <v>1928</v>
      </c>
      <c r="K70" s="77"/>
      <c r="L70" s="21">
        <f>IF(TYPE(I70)=1,+IF(J70/I70&gt;1,1,J70/I70),IF(I70=J70,1,0))</f>
        <v>0.80333333333333334</v>
      </c>
      <c r="M70" s="99"/>
      <c r="N70" s="78"/>
    </row>
    <row r="71" spans="1:14" ht="43.15" customHeight="1" x14ac:dyDescent="0.25">
      <c r="A71" s="79"/>
      <c r="B71" s="79"/>
      <c r="C71" s="83"/>
      <c r="D71" s="78"/>
      <c r="E71" s="83"/>
      <c r="F71" s="83"/>
      <c r="G71" s="67">
        <f t="shared" si="7"/>
        <v>70</v>
      </c>
      <c r="H71" s="28" t="s">
        <v>158</v>
      </c>
      <c r="I71" s="20">
        <v>7</v>
      </c>
      <c r="J71" s="43">
        <v>12</v>
      </c>
      <c r="K71" s="77"/>
      <c r="L71" s="21">
        <f>IF(TYPE(I71)=1,+IF(J71/I71&gt;1,1,J71/I71),IF(I71=J71,1,0))</f>
        <v>1</v>
      </c>
      <c r="M71" s="99"/>
      <c r="N71" s="78"/>
    </row>
    <row r="72" spans="1:14" ht="58.15" customHeight="1" x14ac:dyDescent="0.25">
      <c r="A72" s="79"/>
      <c r="B72" s="79"/>
      <c r="C72" s="83"/>
      <c r="D72" s="78"/>
      <c r="E72" s="83"/>
      <c r="F72" s="83"/>
      <c r="G72" s="67">
        <f t="shared" si="7"/>
        <v>71</v>
      </c>
      <c r="H72" s="28" t="s">
        <v>159</v>
      </c>
      <c r="I72" s="20">
        <v>10</v>
      </c>
      <c r="J72" s="43">
        <v>9</v>
      </c>
      <c r="K72" s="77"/>
      <c r="L72" s="21">
        <f t="shared" ref="L72" si="8">IF(TYPE(I72)=1,+IF(J72/I72&gt;1,1,J72/I72),IF(I72=J72,1,0))</f>
        <v>0.9</v>
      </c>
      <c r="M72" s="100"/>
      <c r="N72" s="78"/>
    </row>
    <row r="73" spans="1:14" ht="37.9" customHeight="1" x14ac:dyDescent="0.25">
      <c r="A73" s="79" t="s">
        <v>80</v>
      </c>
      <c r="B73" s="79" t="s">
        <v>120</v>
      </c>
      <c r="C73" s="79" t="s">
        <v>5</v>
      </c>
      <c r="D73" s="82">
        <v>33</v>
      </c>
      <c r="E73" s="79" t="s">
        <v>92</v>
      </c>
      <c r="F73" s="79" t="s">
        <v>193</v>
      </c>
      <c r="G73" s="67">
        <f t="shared" si="7"/>
        <v>72</v>
      </c>
      <c r="H73" s="18" t="s">
        <v>161</v>
      </c>
      <c r="I73" s="29">
        <v>70</v>
      </c>
      <c r="J73" s="43">
        <v>83</v>
      </c>
      <c r="K73" s="77">
        <v>85000000</v>
      </c>
      <c r="L73" s="21">
        <f>IF(TYPE(I73)=1,+IF(J73/I73&gt;1,1,J73/I73),IF(I73=J73,1,0))</f>
        <v>1</v>
      </c>
      <c r="M73" s="98">
        <f>+SUM(L73:L76)/(COUNT(G73:G76))</f>
        <v>1</v>
      </c>
      <c r="N73" s="97" t="s">
        <v>205</v>
      </c>
    </row>
    <row r="74" spans="1:14" ht="51" customHeight="1" x14ac:dyDescent="0.25">
      <c r="A74" s="79"/>
      <c r="B74" s="79"/>
      <c r="C74" s="79"/>
      <c r="D74" s="82"/>
      <c r="E74" s="79"/>
      <c r="F74" s="79"/>
      <c r="G74" s="67">
        <f t="shared" si="7"/>
        <v>73</v>
      </c>
      <c r="H74" s="18" t="s">
        <v>162</v>
      </c>
      <c r="I74" s="29">
        <v>1400</v>
      </c>
      <c r="J74" s="43">
        <v>3936</v>
      </c>
      <c r="K74" s="77"/>
      <c r="L74" s="21">
        <f>IF(TYPE(I74)=1,+IF(J74/I74&gt;1,1,J74/I74),IF(I74=J74,1,0))</f>
        <v>1</v>
      </c>
      <c r="M74" s="99"/>
      <c r="N74" s="97"/>
    </row>
    <row r="75" spans="1:14" ht="41.45" customHeight="1" x14ac:dyDescent="0.25">
      <c r="A75" s="79"/>
      <c r="B75" s="79"/>
      <c r="C75" s="79"/>
      <c r="D75" s="82"/>
      <c r="E75" s="79"/>
      <c r="F75" s="79"/>
      <c r="G75" s="67">
        <f t="shared" si="7"/>
        <v>74</v>
      </c>
      <c r="H75" s="18" t="s">
        <v>160</v>
      </c>
      <c r="I75" s="29">
        <v>17</v>
      </c>
      <c r="J75" s="43">
        <v>19</v>
      </c>
      <c r="K75" s="77"/>
      <c r="L75" s="21">
        <f>IF(TYPE(I75)=1,+IF(J75/I75&gt;1,1,J75/I75),IF(I75=J75,1,0))</f>
        <v>1</v>
      </c>
      <c r="M75" s="99"/>
      <c r="N75" s="97"/>
    </row>
    <row r="76" spans="1:14" ht="39" customHeight="1" x14ac:dyDescent="0.25">
      <c r="A76" s="79"/>
      <c r="B76" s="79"/>
      <c r="C76" s="79"/>
      <c r="D76" s="82"/>
      <c r="E76" s="79"/>
      <c r="F76" s="79"/>
      <c r="G76" s="67">
        <f t="shared" si="7"/>
        <v>75</v>
      </c>
      <c r="H76" s="18" t="s">
        <v>194</v>
      </c>
      <c r="I76" s="29">
        <v>2000</v>
      </c>
      <c r="J76" s="42">
        <v>7071</v>
      </c>
      <c r="K76" s="77"/>
      <c r="L76" s="21">
        <f t="shared" ref="L76:L98" si="9">IF(TYPE(I76)=1,+IF(J76/I76&gt;1,1,J76/I76),IF(I76=J76,1,0))</f>
        <v>1</v>
      </c>
      <c r="M76" s="100"/>
      <c r="N76" s="97"/>
    </row>
    <row r="77" spans="1:14" ht="37.9" customHeight="1" x14ac:dyDescent="0.25">
      <c r="A77" s="79" t="s">
        <v>80</v>
      </c>
      <c r="B77" s="79" t="s">
        <v>120</v>
      </c>
      <c r="C77" s="79" t="s">
        <v>5</v>
      </c>
      <c r="D77" s="82">
        <v>34</v>
      </c>
      <c r="E77" s="79" t="s">
        <v>182</v>
      </c>
      <c r="F77" s="79" t="s">
        <v>186</v>
      </c>
      <c r="G77" s="67">
        <f t="shared" si="7"/>
        <v>76</v>
      </c>
      <c r="H77" s="18" t="s">
        <v>185</v>
      </c>
      <c r="I77" s="36">
        <v>100</v>
      </c>
      <c r="J77" s="43">
        <v>105</v>
      </c>
      <c r="K77" s="77">
        <v>0</v>
      </c>
      <c r="L77" s="51">
        <f t="shared" si="9"/>
        <v>1</v>
      </c>
      <c r="M77" s="98">
        <f>+SUM(L77:L79)/(COUNT(G77:G79))</f>
        <v>1</v>
      </c>
      <c r="N77" s="97" t="s">
        <v>205</v>
      </c>
    </row>
    <row r="78" spans="1:14" ht="37.9" customHeight="1" x14ac:dyDescent="0.25">
      <c r="A78" s="79"/>
      <c r="B78" s="79"/>
      <c r="C78" s="79"/>
      <c r="D78" s="82"/>
      <c r="E78" s="79"/>
      <c r="F78" s="79"/>
      <c r="G78" s="67">
        <f t="shared" si="7"/>
        <v>77</v>
      </c>
      <c r="H78" s="18" t="s">
        <v>183</v>
      </c>
      <c r="I78" s="36">
        <v>5</v>
      </c>
      <c r="J78" s="43">
        <v>5</v>
      </c>
      <c r="K78" s="77"/>
      <c r="L78" s="51">
        <f t="shared" si="9"/>
        <v>1</v>
      </c>
      <c r="M78" s="99"/>
      <c r="N78" s="97"/>
    </row>
    <row r="79" spans="1:14" ht="49.15" customHeight="1" x14ac:dyDescent="0.25">
      <c r="A79" s="79"/>
      <c r="B79" s="79"/>
      <c r="C79" s="79"/>
      <c r="D79" s="82"/>
      <c r="E79" s="79"/>
      <c r="F79" s="79"/>
      <c r="G79" s="67">
        <f t="shared" si="7"/>
        <v>78</v>
      </c>
      <c r="H79" s="18" t="s">
        <v>184</v>
      </c>
      <c r="I79" s="36">
        <v>300</v>
      </c>
      <c r="J79" s="42">
        <v>381</v>
      </c>
      <c r="K79" s="77"/>
      <c r="L79" s="51">
        <f t="shared" si="9"/>
        <v>1</v>
      </c>
      <c r="M79" s="100"/>
      <c r="N79" s="97"/>
    </row>
    <row r="80" spans="1:14" ht="48" customHeight="1" x14ac:dyDescent="0.25">
      <c r="A80" s="79" t="s">
        <v>80</v>
      </c>
      <c r="B80" s="79" t="s">
        <v>120</v>
      </c>
      <c r="C80" s="79" t="s">
        <v>6</v>
      </c>
      <c r="D80" s="82">
        <v>35</v>
      </c>
      <c r="E80" s="79" t="s">
        <v>91</v>
      </c>
      <c r="F80" s="79" t="s">
        <v>163</v>
      </c>
      <c r="G80" s="67">
        <f t="shared" si="7"/>
        <v>79</v>
      </c>
      <c r="H80" s="18" t="s">
        <v>164</v>
      </c>
      <c r="I80" s="29">
        <v>10</v>
      </c>
      <c r="J80" s="43">
        <v>15</v>
      </c>
      <c r="K80" s="77">
        <v>25000000</v>
      </c>
      <c r="L80" s="51">
        <f t="shared" si="9"/>
        <v>1</v>
      </c>
      <c r="M80" s="98">
        <f>+SUM(L80:L82)/(COUNT(G80:G82))</f>
        <v>0.95666666666666667</v>
      </c>
      <c r="N80" s="97" t="s">
        <v>205</v>
      </c>
    </row>
    <row r="81" spans="1:14" ht="36.6" customHeight="1" x14ac:dyDescent="0.25">
      <c r="A81" s="79"/>
      <c r="B81" s="79"/>
      <c r="C81" s="79"/>
      <c r="D81" s="82"/>
      <c r="E81" s="79"/>
      <c r="F81" s="79"/>
      <c r="G81" s="67">
        <f t="shared" si="7"/>
        <v>80</v>
      </c>
      <c r="H81" s="18" t="s">
        <v>187</v>
      </c>
      <c r="I81" s="29">
        <v>7</v>
      </c>
      <c r="J81" s="43">
        <v>44</v>
      </c>
      <c r="K81" s="77"/>
      <c r="L81" s="51">
        <f t="shared" si="9"/>
        <v>1</v>
      </c>
      <c r="M81" s="99"/>
      <c r="N81" s="97"/>
    </row>
    <row r="82" spans="1:14" ht="55.15" customHeight="1" x14ac:dyDescent="0.25">
      <c r="A82" s="79"/>
      <c r="B82" s="79"/>
      <c r="C82" s="79"/>
      <c r="D82" s="82"/>
      <c r="E82" s="79"/>
      <c r="F82" s="79"/>
      <c r="G82" s="67">
        <f t="shared" si="7"/>
        <v>81</v>
      </c>
      <c r="H82" s="18" t="s">
        <v>165</v>
      </c>
      <c r="I82" s="29">
        <v>500</v>
      </c>
      <c r="J82" s="42">
        <v>435</v>
      </c>
      <c r="K82" s="77"/>
      <c r="L82" s="51">
        <f t="shared" si="9"/>
        <v>0.87</v>
      </c>
      <c r="M82" s="100"/>
      <c r="N82" s="97"/>
    </row>
    <row r="83" spans="1:14" ht="60.6" customHeight="1" x14ac:dyDescent="0.25">
      <c r="A83" s="79" t="s">
        <v>80</v>
      </c>
      <c r="B83" s="79" t="s">
        <v>120</v>
      </c>
      <c r="C83" s="79" t="s">
        <v>13</v>
      </c>
      <c r="D83" s="82">
        <v>36</v>
      </c>
      <c r="E83" s="79" t="s">
        <v>89</v>
      </c>
      <c r="F83" s="79" t="s">
        <v>166</v>
      </c>
      <c r="G83" s="67">
        <f t="shared" si="7"/>
        <v>82</v>
      </c>
      <c r="H83" s="18" t="s">
        <v>167</v>
      </c>
      <c r="I83" s="29">
        <v>2000</v>
      </c>
      <c r="J83" s="43">
        <v>10971</v>
      </c>
      <c r="K83" s="77">
        <v>32000000</v>
      </c>
      <c r="L83" s="51">
        <f t="shared" si="9"/>
        <v>1</v>
      </c>
      <c r="M83" s="98">
        <f>+SUM(L83:L85)/(COUNT(G83:G85))</f>
        <v>1</v>
      </c>
      <c r="N83" s="97" t="s">
        <v>205</v>
      </c>
    </row>
    <row r="84" spans="1:14" ht="42" customHeight="1" x14ac:dyDescent="0.25">
      <c r="A84" s="79"/>
      <c r="B84" s="79"/>
      <c r="C84" s="79"/>
      <c r="D84" s="82"/>
      <c r="E84" s="79"/>
      <c r="F84" s="79"/>
      <c r="G84" s="67">
        <f t="shared" si="7"/>
        <v>83</v>
      </c>
      <c r="H84" s="18" t="s">
        <v>168</v>
      </c>
      <c r="I84" s="29">
        <v>100</v>
      </c>
      <c r="J84" s="43">
        <v>168</v>
      </c>
      <c r="K84" s="77"/>
      <c r="L84" s="51">
        <f t="shared" si="9"/>
        <v>1</v>
      </c>
      <c r="M84" s="99"/>
      <c r="N84" s="97"/>
    </row>
    <row r="85" spans="1:14" ht="37.15" customHeight="1" x14ac:dyDescent="0.25">
      <c r="A85" s="79"/>
      <c r="B85" s="79"/>
      <c r="C85" s="79"/>
      <c r="D85" s="82"/>
      <c r="E85" s="79"/>
      <c r="F85" s="79"/>
      <c r="G85" s="67">
        <f t="shared" si="7"/>
        <v>84</v>
      </c>
      <c r="H85" s="18" t="s">
        <v>169</v>
      </c>
      <c r="I85" s="29">
        <v>3</v>
      </c>
      <c r="J85" s="42">
        <v>6</v>
      </c>
      <c r="K85" s="77"/>
      <c r="L85" s="51">
        <f t="shared" si="9"/>
        <v>1</v>
      </c>
      <c r="M85" s="100"/>
      <c r="N85" s="97"/>
    </row>
    <row r="86" spans="1:14" s="4" customFormat="1" ht="50.45" customHeight="1" x14ac:dyDescent="0.25">
      <c r="A86" s="79" t="s">
        <v>80</v>
      </c>
      <c r="B86" s="79" t="s">
        <v>121</v>
      </c>
      <c r="C86" s="79" t="s">
        <v>7</v>
      </c>
      <c r="D86" s="82">
        <v>37</v>
      </c>
      <c r="E86" s="79" t="s">
        <v>90</v>
      </c>
      <c r="F86" s="79" t="s">
        <v>170</v>
      </c>
      <c r="G86" s="67">
        <f t="shared" si="7"/>
        <v>85</v>
      </c>
      <c r="H86" s="18" t="s">
        <v>275</v>
      </c>
      <c r="I86" s="36">
        <v>530</v>
      </c>
      <c r="J86" s="43">
        <f>434+104+108</f>
        <v>646</v>
      </c>
      <c r="K86" s="77">
        <v>40415126</v>
      </c>
      <c r="L86" s="51">
        <f t="shared" si="9"/>
        <v>1</v>
      </c>
      <c r="M86" s="98">
        <f>+SUM(L86:L88)/(COUNT(G86:G88))</f>
        <v>1</v>
      </c>
      <c r="N86" s="97" t="s">
        <v>205</v>
      </c>
    </row>
    <row r="87" spans="1:14" s="4" customFormat="1" ht="50.45" customHeight="1" x14ac:dyDescent="0.25">
      <c r="A87" s="79"/>
      <c r="B87" s="79"/>
      <c r="C87" s="79"/>
      <c r="D87" s="82"/>
      <c r="E87" s="79"/>
      <c r="F87" s="79"/>
      <c r="G87" s="67">
        <f t="shared" si="7"/>
        <v>86</v>
      </c>
      <c r="H87" s="18" t="s">
        <v>276</v>
      </c>
      <c r="I87" s="36">
        <v>80</v>
      </c>
      <c r="J87" s="43">
        <v>82</v>
      </c>
      <c r="K87" s="77"/>
      <c r="L87" s="51">
        <f t="shared" si="9"/>
        <v>1</v>
      </c>
      <c r="M87" s="99"/>
      <c r="N87" s="97"/>
    </row>
    <row r="88" spans="1:14" s="4" customFormat="1" ht="50.45" customHeight="1" x14ac:dyDescent="0.25">
      <c r="A88" s="79"/>
      <c r="B88" s="79"/>
      <c r="C88" s="79"/>
      <c r="D88" s="82"/>
      <c r="E88" s="79"/>
      <c r="F88" s="79"/>
      <c r="G88" s="67">
        <f t="shared" si="7"/>
        <v>87</v>
      </c>
      <c r="H88" s="18" t="s">
        <v>277</v>
      </c>
      <c r="I88" s="36">
        <v>150</v>
      </c>
      <c r="J88" s="43">
        <f>227+165+145</f>
        <v>537</v>
      </c>
      <c r="K88" s="77"/>
      <c r="L88" s="51">
        <f t="shared" si="9"/>
        <v>1</v>
      </c>
      <c r="M88" s="100"/>
      <c r="N88" s="97"/>
    </row>
    <row r="89" spans="1:14" s="4" customFormat="1" ht="53.45" customHeight="1" x14ac:dyDescent="0.25">
      <c r="A89" s="79" t="s">
        <v>80</v>
      </c>
      <c r="B89" s="79" t="s">
        <v>121</v>
      </c>
      <c r="C89" s="79" t="s">
        <v>67</v>
      </c>
      <c r="D89" s="82">
        <v>38</v>
      </c>
      <c r="E89" s="79" t="s">
        <v>68</v>
      </c>
      <c r="F89" s="79" t="s">
        <v>69</v>
      </c>
      <c r="G89" s="67">
        <f t="shared" si="7"/>
        <v>88</v>
      </c>
      <c r="H89" s="18" t="s">
        <v>70</v>
      </c>
      <c r="I89" s="29">
        <v>5</v>
      </c>
      <c r="J89" s="45">
        <f>2+3</f>
        <v>5</v>
      </c>
      <c r="K89" s="77">
        <v>1280123795</v>
      </c>
      <c r="L89" s="21">
        <f t="shared" si="9"/>
        <v>1</v>
      </c>
      <c r="M89" s="95">
        <f>+SUM(L89:L92)/(COUNT(G89:G92))</f>
        <v>1</v>
      </c>
      <c r="N89" s="97" t="s">
        <v>23</v>
      </c>
    </row>
    <row r="90" spans="1:14" s="4" customFormat="1" ht="53.45" customHeight="1" x14ac:dyDescent="0.25">
      <c r="A90" s="79"/>
      <c r="B90" s="79"/>
      <c r="C90" s="79"/>
      <c r="D90" s="82"/>
      <c r="E90" s="79"/>
      <c r="F90" s="79"/>
      <c r="G90" s="67">
        <f t="shared" si="7"/>
        <v>89</v>
      </c>
      <c r="H90" s="18" t="s">
        <v>71</v>
      </c>
      <c r="I90" s="36">
        <v>30</v>
      </c>
      <c r="J90" s="45">
        <v>32</v>
      </c>
      <c r="K90" s="77"/>
      <c r="L90" s="21">
        <f t="shared" si="9"/>
        <v>1</v>
      </c>
      <c r="M90" s="101"/>
      <c r="N90" s="97"/>
    </row>
    <row r="91" spans="1:14" s="4" customFormat="1" ht="56.45" customHeight="1" x14ac:dyDescent="0.25">
      <c r="A91" s="79"/>
      <c r="B91" s="79"/>
      <c r="C91" s="79"/>
      <c r="D91" s="82"/>
      <c r="E91" s="79"/>
      <c r="F91" s="79"/>
      <c r="G91" s="67">
        <f t="shared" si="7"/>
        <v>90</v>
      </c>
      <c r="H91" s="18" t="s">
        <v>72</v>
      </c>
      <c r="I91" s="29">
        <v>35</v>
      </c>
      <c r="J91" s="45">
        <v>73</v>
      </c>
      <c r="K91" s="77"/>
      <c r="L91" s="21">
        <f t="shared" si="9"/>
        <v>1</v>
      </c>
      <c r="M91" s="101"/>
      <c r="N91" s="97"/>
    </row>
    <row r="92" spans="1:14" s="4" customFormat="1" ht="56.45" customHeight="1" x14ac:dyDescent="0.25">
      <c r="A92" s="79"/>
      <c r="B92" s="79"/>
      <c r="C92" s="79"/>
      <c r="D92" s="82"/>
      <c r="E92" s="79"/>
      <c r="F92" s="79"/>
      <c r="G92" s="67">
        <f t="shared" si="7"/>
        <v>91</v>
      </c>
      <c r="H92" s="18" t="s">
        <v>73</v>
      </c>
      <c r="I92" s="29">
        <v>100</v>
      </c>
      <c r="J92" s="45">
        <v>126</v>
      </c>
      <c r="K92" s="77"/>
      <c r="L92" s="21">
        <f t="shared" si="9"/>
        <v>1</v>
      </c>
      <c r="M92" s="96"/>
      <c r="N92" s="97"/>
    </row>
    <row r="93" spans="1:14" s="4" customFormat="1" ht="28.9" customHeight="1" x14ac:dyDescent="0.25">
      <c r="A93" s="79" t="s">
        <v>81</v>
      </c>
      <c r="B93" s="79" t="s">
        <v>122</v>
      </c>
      <c r="C93" s="79" t="s">
        <v>8</v>
      </c>
      <c r="D93" s="82">
        <v>39</v>
      </c>
      <c r="E93" s="83" t="s">
        <v>195</v>
      </c>
      <c r="F93" s="112" t="s">
        <v>239</v>
      </c>
      <c r="G93" s="67">
        <f t="shared" si="7"/>
        <v>92</v>
      </c>
      <c r="H93" s="25" t="s">
        <v>225</v>
      </c>
      <c r="I93" s="30">
        <v>1960</v>
      </c>
      <c r="J93" s="46">
        <v>0</v>
      </c>
      <c r="K93" s="85">
        <v>16608000000</v>
      </c>
      <c r="L93" s="33">
        <f t="shared" si="9"/>
        <v>0</v>
      </c>
      <c r="M93" s="94">
        <f>+SUM(L93:L98)/(COUNT(G93:G98))</f>
        <v>0.70229166666666665</v>
      </c>
      <c r="N93" s="84" t="s">
        <v>2</v>
      </c>
    </row>
    <row r="94" spans="1:14" s="4" customFormat="1" ht="53.25" customHeight="1" x14ac:dyDescent="0.25">
      <c r="A94" s="79"/>
      <c r="B94" s="79"/>
      <c r="C94" s="79"/>
      <c r="D94" s="82"/>
      <c r="E94" s="83"/>
      <c r="F94" s="113"/>
      <c r="G94" s="67">
        <f t="shared" si="7"/>
        <v>93</v>
      </c>
      <c r="H94" s="25" t="s">
        <v>226</v>
      </c>
      <c r="I94" s="30">
        <v>45</v>
      </c>
      <c r="J94" s="46">
        <v>47</v>
      </c>
      <c r="K94" s="85"/>
      <c r="L94" s="33">
        <f t="shared" si="9"/>
        <v>1</v>
      </c>
      <c r="M94" s="94"/>
      <c r="N94" s="84"/>
    </row>
    <row r="95" spans="1:14" s="4" customFormat="1" ht="40.9" customHeight="1" x14ac:dyDescent="0.25">
      <c r="A95" s="79"/>
      <c r="B95" s="79"/>
      <c r="C95" s="79"/>
      <c r="D95" s="82"/>
      <c r="E95" s="83"/>
      <c r="F95" s="113"/>
      <c r="G95" s="67">
        <f t="shared" si="7"/>
        <v>94</v>
      </c>
      <c r="H95" s="25" t="s">
        <v>227</v>
      </c>
      <c r="I95" s="30">
        <v>5</v>
      </c>
      <c r="J95" s="46">
        <v>7</v>
      </c>
      <c r="K95" s="85"/>
      <c r="L95" s="33">
        <f t="shared" si="9"/>
        <v>1</v>
      </c>
      <c r="M95" s="94"/>
      <c r="N95" s="84"/>
    </row>
    <row r="96" spans="1:14" s="4" customFormat="1" ht="57" customHeight="1" x14ac:dyDescent="0.25">
      <c r="A96" s="79"/>
      <c r="B96" s="79"/>
      <c r="C96" s="79"/>
      <c r="D96" s="82"/>
      <c r="E96" s="83"/>
      <c r="F96" s="113"/>
      <c r="G96" s="67">
        <f t="shared" si="7"/>
        <v>95</v>
      </c>
      <c r="H96" s="25" t="s">
        <v>228</v>
      </c>
      <c r="I96" s="30">
        <v>25</v>
      </c>
      <c r="J96" s="46">
        <v>24</v>
      </c>
      <c r="K96" s="85"/>
      <c r="L96" s="33">
        <f t="shared" si="9"/>
        <v>0.96</v>
      </c>
      <c r="M96" s="94"/>
      <c r="N96" s="84"/>
    </row>
    <row r="97" spans="1:14" s="4" customFormat="1" ht="69" customHeight="1" x14ac:dyDescent="0.25">
      <c r="A97" s="79"/>
      <c r="B97" s="79"/>
      <c r="C97" s="79"/>
      <c r="D97" s="82"/>
      <c r="E97" s="83"/>
      <c r="F97" s="113"/>
      <c r="G97" s="67">
        <f t="shared" si="7"/>
        <v>96</v>
      </c>
      <c r="H97" s="18" t="s">
        <v>229</v>
      </c>
      <c r="I97" s="30">
        <v>12000</v>
      </c>
      <c r="J97" s="46">
        <v>13262</v>
      </c>
      <c r="K97" s="85"/>
      <c r="L97" s="33">
        <f t="shared" si="9"/>
        <v>1</v>
      </c>
      <c r="M97" s="94"/>
      <c r="N97" s="84"/>
    </row>
    <row r="98" spans="1:14" s="4" customFormat="1" ht="53.25" customHeight="1" x14ac:dyDescent="0.25">
      <c r="A98" s="79"/>
      <c r="B98" s="79"/>
      <c r="C98" s="79"/>
      <c r="D98" s="82"/>
      <c r="E98" s="83"/>
      <c r="F98" s="113"/>
      <c r="G98" s="67">
        <f t="shared" si="7"/>
        <v>97</v>
      </c>
      <c r="H98" s="18" t="s">
        <v>246</v>
      </c>
      <c r="I98" s="30">
        <v>4000</v>
      </c>
      <c r="J98" s="46">
        <v>1015</v>
      </c>
      <c r="K98" s="85"/>
      <c r="L98" s="33">
        <f t="shared" si="9"/>
        <v>0.25374999999999998</v>
      </c>
      <c r="M98" s="94"/>
      <c r="N98" s="84"/>
    </row>
    <row r="99" spans="1:14" s="4" customFormat="1" ht="93" customHeight="1" x14ac:dyDescent="0.25">
      <c r="A99" s="79" t="s">
        <v>81</v>
      </c>
      <c r="B99" s="79" t="s">
        <v>122</v>
      </c>
      <c r="C99" s="79" t="s">
        <v>8</v>
      </c>
      <c r="D99" s="78">
        <v>40</v>
      </c>
      <c r="E99" s="83" t="s">
        <v>196</v>
      </c>
      <c r="F99" s="79" t="s">
        <v>191</v>
      </c>
      <c r="G99" s="67">
        <f t="shared" si="7"/>
        <v>98</v>
      </c>
      <c r="H99" s="25" t="s">
        <v>59</v>
      </c>
      <c r="I99" s="22">
        <v>6</v>
      </c>
      <c r="J99" s="22">
        <v>6</v>
      </c>
      <c r="K99" s="85">
        <v>3134173636</v>
      </c>
      <c r="L99" s="51">
        <f>IF(TYPE(I99)=1,+IF(J99/I99&gt;1,1,J99/I99),IF(I99=J99,1,0))</f>
        <v>1</v>
      </c>
      <c r="M99" s="95">
        <f>+SUM(L99:L100)/(COUNT(G99:G100))</f>
        <v>1</v>
      </c>
      <c r="N99" s="84" t="s">
        <v>23</v>
      </c>
    </row>
    <row r="100" spans="1:14" s="4" customFormat="1" ht="93" customHeight="1" x14ac:dyDescent="0.25">
      <c r="A100" s="79"/>
      <c r="B100" s="79"/>
      <c r="C100" s="79"/>
      <c r="D100" s="78"/>
      <c r="E100" s="83"/>
      <c r="F100" s="79"/>
      <c r="G100" s="67">
        <f t="shared" si="7"/>
        <v>99</v>
      </c>
      <c r="H100" s="25" t="s">
        <v>214</v>
      </c>
      <c r="I100" s="22">
        <v>200</v>
      </c>
      <c r="J100" s="45">
        <v>271</v>
      </c>
      <c r="K100" s="85"/>
      <c r="L100" s="51">
        <f>IF(TYPE(I100)=1,+IF(J100/I100&gt;1,1,J100/I100),IF(I100=J100,1,0))</f>
        <v>1</v>
      </c>
      <c r="M100" s="96"/>
      <c r="N100" s="84"/>
    </row>
    <row r="101" spans="1:14" s="4" customFormat="1" ht="60" customHeight="1" x14ac:dyDescent="0.25">
      <c r="A101" s="79" t="s">
        <v>81</v>
      </c>
      <c r="B101" s="79" t="s">
        <v>122</v>
      </c>
      <c r="C101" s="79" t="s">
        <v>8</v>
      </c>
      <c r="D101" s="82">
        <v>41</v>
      </c>
      <c r="E101" s="83" t="s">
        <v>197</v>
      </c>
      <c r="F101" s="112" t="s">
        <v>240</v>
      </c>
      <c r="G101" s="67">
        <f t="shared" si="7"/>
        <v>100</v>
      </c>
      <c r="H101" s="18" t="s">
        <v>230</v>
      </c>
      <c r="I101" s="30">
        <v>4</v>
      </c>
      <c r="J101" s="61">
        <v>1</v>
      </c>
      <c r="K101" s="85">
        <v>1260000000</v>
      </c>
      <c r="L101" s="53">
        <f t="shared" ref="L101:L102" si="10">IF(TYPE(I101)=1,+IF(J101/I101&gt;1,1,J101/I101),IF(I101=J101,1,0))</f>
        <v>0.25</v>
      </c>
      <c r="M101" s="95">
        <f>+SUM(L101:L102)/(COUNT(G101:G102))</f>
        <v>0.20333333333333334</v>
      </c>
      <c r="N101" s="84" t="s">
        <v>2</v>
      </c>
    </row>
    <row r="102" spans="1:14" s="4" customFormat="1" ht="63" customHeight="1" x14ac:dyDescent="0.25">
      <c r="A102" s="79"/>
      <c r="B102" s="79"/>
      <c r="C102" s="79"/>
      <c r="D102" s="82"/>
      <c r="E102" s="83"/>
      <c r="F102" s="113"/>
      <c r="G102" s="67">
        <f t="shared" si="7"/>
        <v>101</v>
      </c>
      <c r="H102" s="25" t="s">
        <v>231</v>
      </c>
      <c r="I102" s="30">
        <v>15000</v>
      </c>
      <c r="J102" s="61">
        <v>2350</v>
      </c>
      <c r="K102" s="85"/>
      <c r="L102" s="53">
        <f t="shared" si="10"/>
        <v>0.15666666666666668</v>
      </c>
      <c r="M102" s="96"/>
      <c r="N102" s="84"/>
    </row>
    <row r="103" spans="1:14" s="4" customFormat="1" ht="45" customHeight="1" x14ac:dyDescent="0.25">
      <c r="A103" s="79" t="s">
        <v>81</v>
      </c>
      <c r="B103" s="79" t="s">
        <v>122</v>
      </c>
      <c r="C103" s="79" t="s">
        <v>8</v>
      </c>
      <c r="D103" s="82">
        <v>42</v>
      </c>
      <c r="E103" s="83" t="s">
        <v>198</v>
      </c>
      <c r="F103" s="112" t="s">
        <v>241</v>
      </c>
      <c r="G103" s="67">
        <f t="shared" si="7"/>
        <v>102</v>
      </c>
      <c r="H103" s="25" t="s">
        <v>232</v>
      </c>
      <c r="I103" s="30">
        <v>5</v>
      </c>
      <c r="J103" s="46">
        <v>6</v>
      </c>
      <c r="K103" s="85">
        <v>4380516638</v>
      </c>
      <c r="L103" s="53">
        <f t="shared" ref="L103:L108" si="11">IF(TYPE(I103)=1,+IF(J103/I103&gt;1,1,J103/I103),IF(I103=J103,1,0))</f>
        <v>1</v>
      </c>
      <c r="M103" s="95">
        <f>+SUM(L103:L105)/(COUNT(G103:G105))</f>
        <v>0.94640000000000002</v>
      </c>
      <c r="N103" s="84" t="s">
        <v>2</v>
      </c>
    </row>
    <row r="104" spans="1:14" s="4" customFormat="1" ht="54" customHeight="1" x14ac:dyDescent="0.25">
      <c r="A104" s="79"/>
      <c r="B104" s="79"/>
      <c r="C104" s="79"/>
      <c r="D104" s="82"/>
      <c r="E104" s="83"/>
      <c r="F104" s="113"/>
      <c r="G104" s="67">
        <f t="shared" si="7"/>
        <v>103</v>
      </c>
      <c r="H104" s="25" t="s">
        <v>233</v>
      </c>
      <c r="I104" s="30">
        <v>15000</v>
      </c>
      <c r="J104" s="46">
        <f>10+8127+8+1400+7+20+8+507+19+9+17+36+1100+200+100+120+500+400</f>
        <v>12588</v>
      </c>
      <c r="K104" s="85"/>
      <c r="L104" s="53">
        <f t="shared" si="11"/>
        <v>0.83919999999999995</v>
      </c>
      <c r="M104" s="101"/>
      <c r="N104" s="84"/>
    </row>
    <row r="105" spans="1:14" s="4" customFormat="1" ht="42.75" customHeight="1" x14ac:dyDescent="0.25">
      <c r="A105" s="79"/>
      <c r="B105" s="79"/>
      <c r="C105" s="79"/>
      <c r="D105" s="82"/>
      <c r="E105" s="83"/>
      <c r="F105" s="113"/>
      <c r="G105" s="67">
        <f t="shared" si="7"/>
        <v>104</v>
      </c>
      <c r="H105" s="25" t="s">
        <v>234</v>
      </c>
      <c r="I105" s="30">
        <v>5</v>
      </c>
      <c r="J105" s="46">
        <v>6</v>
      </c>
      <c r="K105" s="85"/>
      <c r="L105" s="53">
        <f t="shared" si="11"/>
        <v>1</v>
      </c>
      <c r="M105" s="96"/>
      <c r="N105" s="84"/>
    </row>
    <row r="106" spans="1:14" ht="108.75" customHeight="1" x14ac:dyDescent="0.25">
      <c r="A106" s="28" t="s">
        <v>81</v>
      </c>
      <c r="B106" s="28" t="s">
        <v>123</v>
      </c>
      <c r="C106" s="28" t="s">
        <v>101</v>
      </c>
      <c r="D106" s="29">
        <v>43</v>
      </c>
      <c r="E106" s="47" t="s">
        <v>269</v>
      </c>
      <c r="F106" s="31" t="s">
        <v>270</v>
      </c>
      <c r="G106" s="67">
        <f t="shared" si="7"/>
        <v>105</v>
      </c>
      <c r="H106" s="25" t="s">
        <v>44</v>
      </c>
      <c r="I106" s="3">
        <v>0.8</v>
      </c>
      <c r="J106" s="64">
        <v>0.4</v>
      </c>
      <c r="K106" s="50">
        <v>500000000</v>
      </c>
      <c r="L106" s="21">
        <f t="shared" si="11"/>
        <v>0.5</v>
      </c>
      <c r="M106" s="21">
        <f>+SUM(L106:L106)/(COUNT(G106:G106))</f>
        <v>0.5</v>
      </c>
      <c r="N106" s="32" t="s">
        <v>217</v>
      </c>
    </row>
    <row r="107" spans="1:14" ht="52.5" customHeight="1" x14ac:dyDescent="0.25">
      <c r="A107" s="79" t="s">
        <v>81</v>
      </c>
      <c r="B107" s="79" t="s">
        <v>122</v>
      </c>
      <c r="C107" s="79" t="s">
        <v>102</v>
      </c>
      <c r="D107" s="82">
        <v>44</v>
      </c>
      <c r="E107" s="79" t="s">
        <v>103</v>
      </c>
      <c r="F107" s="83" t="s">
        <v>140</v>
      </c>
      <c r="G107" s="67">
        <f t="shared" si="7"/>
        <v>106</v>
      </c>
      <c r="H107" s="25" t="s">
        <v>141</v>
      </c>
      <c r="I107" s="30">
        <v>3</v>
      </c>
      <c r="J107" s="45">
        <v>2</v>
      </c>
      <c r="K107" s="85">
        <v>300000000</v>
      </c>
      <c r="L107" s="51">
        <f t="shared" si="11"/>
        <v>0.66666666666666663</v>
      </c>
      <c r="M107" s="95">
        <f>+SUM(L107:L108)/(COUNT(G107:G108))</f>
        <v>0.83333333333333326</v>
      </c>
      <c r="N107" s="84" t="s">
        <v>206</v>
      </c>
    </row>
    <row r="108" spans="1:14" ht="74.45" customHeight="1" x14ac:dyDescent="0.25">
      <c r="A108" s="79"/>
      <c r="B108" s="79"/>
      <c r="C108" s="79"/>
      <c r="D108" s="82"/>
      <c r="E108" s="79"/>
      <c r="F108" s="83"/>
      <c r="G108" s="67">
        <f t="shared" si="7"/>
        <v>107</v>
      </c>
      <c r="H108" s="25" t="s">
        <v>142</v>
      </c>
      <c r="I108" s="30">
        <v>9</v>
      </c>
      <c r="J108" s="45">
        <v>11</v>
      </c>
      <c r="K108" s="85"/>
      <c r="L108" s="51">
        <f t="shared" si="11"/>
        <v>1</v>
      </c>
      <c r="M108" s="96"/>
      <c r="N108" s="84"/>
    </row>
    <row r="109" spans="1:14" ht="75.75" customHeight="1" x14ac:dyDescent="0.25">
      <c r="A109" s="79" t="s">
        <v>81</v>
      </c>
      <c r="B109" s="79" t="s">
        <v>127</v>
      </c>
      <c r="C109" s="83" t="s">
        <v>128</v>
      </c>
      <c r="D109" s="78">
        <v>45</v>
      </c>
      <c r="E109" s="83" t="s">
        <v>108</v>
      </c>
      <c r="F109" s="93" t="s">
        <v>280</v>
      </c>
      <c r="G109" s="67">
        <f t="shared" si="7"/>
        <v>108</v>
      </c>
      <c r="H109" s="31" t="s">
        <v>238</v>
      </c>
      <c r="I109" s="30">
        <v>3</v>
      </c>
      <c r="J109" s="46">
        <v>4</v>
      </c>
      <c r="K109" s="77">
        <v>150000000</v>
      </c>
      <c r="L109" s="53">
        <f t="shared" ref="L109:L110" si="12">IF(TYPE(I109)=1,+IF(J109/I109&gt;1,1,J109/I109),IF(I109=J109,1,0))</f>
        <v>1</v>
      </c>
      <c r="M109" s="95">
        <f>+SUM(L109:L110)/(COUNT(G109:G110))</f>
        <v>1</v>
      </c>
      <c r="N109" s="78" t="s">
        <v>2</v>
      </c>
    </row>
    <row r="110" spans="1:14" ht="96.75" customHeight="1" x14ac:dyDescent="0.25">
      <c r="A110" s="79"/>
      <c r="B110" s="79"/>
      <c r="C110" s="83"/>
      <c r="D110" s="78"/>
      <c r="E110" s="83"/>
      <c r="F110" s="93"/>
      <c r="G110" s="67">
        <f t="shared" si="7"/>
        <v>109</v>
      </c>
      <c r="H110" s="31" t="s">
        <v>242</v>
      </c>
      <c r="I110" s="30">
        <v>3</v>
      </c>
      <c r="J110" s="46">
        <v>5</v>
      </c>
      <c r="K110" s="77"/>
      <c r="L110" s="53">
        <f t="shared" si="12"/>
        <v>1</v>
      </c>
      <c r="M110" s="96"/>
      <c r="N110" s="78"/>
    </row>
    <row r="111" spans="1:14" s="4" customFormat="1" ht="61.15" customHeight="1" x14ac:dyDescent="0.25">
      <c r="A111" s="79" t="s">
        <v>81</v>
      </c>
      <c r="B111" s="79" t="s">
        <v>129</v>
      </c>
      <c r="C111" s="83" t="s">
        <v>128</v>
      </c>
      <c r="D111" s="78">
        <v>46</v>
      </c>
      <c r="E111" s="83" t="s">
        <v>74</v>
      </c>
      <c r="F111" s="83" t="s">
        <v>75</v>
      </c>
      <c r="G111" s="67">
        <f t="shared" si="7"/>
        <v>110</v>
      </c>
      <c r="H111" s="25" t="s">
        <v>76</v>
      </c>
      <c r="I111" s="22">
        <v>10</v>
      </c>
      <c r="J111" s="45">
        <v>21</v>
      </c>
      <c r="K111" s="85">
        <v>800000000</v>
      </c>
      <c r="L111" s="51">
        <f>IF(TYPE(I111)=1,+IF(J111/I111&gt;1,1,J111/I111),IF(I111=J111,1,0))</f>
        <v>1</v>
      </c>
      <c r="M111" s="95">
        <f>+SUM(L111:L113)/(COUNT(G111:G113))</f>
        <v>1</v>
      </c>
      <c r="N111" s="84" t="s">
        <v>23</v>
      </c>
    </row>
    <row r="112" spans="1:14" s="4" customFormat="1" ht="67.5" customHeight="1" x14ac:dyDescent="0.25">
      <c r="A112" s="79"/>
      <c r="B112" s="79"/>
      <c r="C112" s="83"/>
      <c r="D112" s="78"/>
      <c r="E112" s="83"/>
      <c r="F112" s="83"/>
      <c r="G112" s="67">
        <f t="shared" si="7"/>
        <v>111</v>
      </c>
      <c r="H112" s="25" t="s">
        <v>77</v>
      </c>
      <c r="I112" s="22">
        <v>5</v>
      </c>
      <c r="J112" s="45">
        <v>5</v>
      </c>
      <c r="K112" s="85"/>
      <c r="L112" s="51">
        <f>IF(TYPE(I112)=1,+IF(J112/I112&gt;1,1,J112/I112),IF(I112=J112,1,0))</f>
        <v>1</v>
      </c>
      <c r="M112" s="101"/>
      <c r="N112" s="84"/>
    </row>
    <row r="113" spans="1:14" s="4" customFormat="1" ht="66" customHeight="1" x14ac:dyDescent="0.25">
      <c r="A113" s="79"/>
      <c r="B113" s="79"/>
      <c r="C113" s="83"/>
      <c r="D113" s="78"/>
      <c r="E113" s="83"/>
      <c r="F113" s="83"/>
      <c r="G113" s="67">
        <f t="shared" si="7"/>
        <v>112</v>
      </c>
      <c r="H113" s="25" t="s">
        <v>274</v>
      </c>
      <c r="I113" s="22">
        <v>10</v>
      </c>
      <c r="J113" s="45">
        <f>6+8</f>
        <v>14</v>
      </c>
      <c r="K113" s="85"/>
      <c r="L113" s="51">
        <f>IF(TYPE(I113)=1,+IF(J113/I113&gt;1,1,J113/I113),IF(I113=J113,1,0))</f>
        <v>1</v>
      </c>
      <c r="M113" s="96"/>
      <c r="N113" s="84"/>
    </row>
    <row r="114" spans="1:14" s="4" customFormat="1" ht="55.15" customHeight="1" x14ac:dyDescent="0.25">
      <c r="A114" s="79" t="s">
        <v>81</v>
      </c>
      <c r="B114" s="80" t="s">
        <v>124</v>
      </c>
      <c r="C114" s="79" t="s">
        <v>45</v>
      </c>
      <c r="D114" s="82">
        <v>47</v>
      </c>
      <c r="E114" s="83" t="s">
        <v>46</v>
      </c>
      <c r="F114" s="83" t="s">
        <v>47</v>
      </c>
      <c r="G114" s="67">
        <f t="shared" si="7"/>
        <v>113</v>
      </c>
      <c r="H114" s="25" t="s">
        <v>48</v>
      </c>
      <c r="I114" s="30">
        <v>20</v>
      </c>
      <c r="J114" s="54">
        <v>5</v>
      </c>
      <c r="K114" s="85">
        <v>50000000</v>
      </c>
      <c r="L114" s="51">
        <f t="shared" ref="L114:L115" si="13">IF(TYPE(I114)=1,+IF(J114/I114&gt;1,1,J114/I114),IF(I114=J114,1,0))</f>
        <v>0.25</v>
      </c>
      <c r="M114" s="95">
        <f>+SUM(L114:L115)/(COUNT(G114:G115))</f>
        <v>0.625</v>
      </c>
      <c r="N114" s="84" t="s">
        <v>209</v>
      </c>
    </row>
    <row r="115" spans="1:14" s="4" customFormat="1" ht="66" customHeight="1" thickBot="1" x14ac:dyDescent="0.3">
      <c r="A115" s="79"/>
      <c r="B115" s="81"/>
      <c r="C115" s="79"/>
      <c r="D115" s="82"/>
      <c r="E115" s="83"/>
      <c r="F115" s="83"/>
      <c r="G115" s="67">
        <f t="shared" si="7"/>
        <v>114</v>
      </c>
      <c r="H115" s="25" t="s">
        <v>49</v>
      </c>
      <c r="I115" s="30">
        <v>120</v>
      </c>
      <c r="J115" s="65">
        <v>335</v>
      </c>
      <c r="K115" s="85"/>
      <c r="L115" s="51">
        <f t="shared" si="13"/>
        <v>1</v>
      </c>
      <c r="M115" s="96"/>
      <c r="N115" s="84"/>
    </row>
    <row r="116" spans="1:14" s="4" customFormat="1" ht="77.25" customHeight="1" x14ac:dyDescent="0.25">
      <c r="A116" s="79"/>
      <c r="B116" s="79"/>
      <c r="C116" s="86" t="s">
        <v>128</v>
      </c>
      <c r="D116" s="86">
        <v>48</v>
      </c>
      <c r="E116" s="88" t="s">
        <v>104</v>
      </c>
      <c r="F116" s="88" t="s">
        <v>143</v>
      </c>
      <c r="G116" s="67">
        <f t="shared" si="7"/>
        <v>115</v>
      </c>
      <c r="H116" s="25" t="s">
        <v>144</v>
      </c>
      <c r="I116" s="30">
        <v>2</v>
      </c>
      <c r="J116" s="46">
        <v>3</v>
      </c>
      <c r="K116" s="90">
        <v>400000000</v>
      </c>
      <c r="L116" s="51">
        <f>IF(TYPE(I116)=1,+IF(J116/I116&gt;1,1,J116/I116),IF(I116=J116,1,0))</f>
        <v>1</v>
      </c>
      <c r="M116" s="95">
        <f>+SUM(L116:L117)/(COUNT(G116:G117))</f>
        <v>1</v>
      </c>
      <c r="N116" s="91" t="s">
        <v>291</v>
      </c>
    </row>
    <row r="117" spans="1:14" s="4" customFormat="1" ht="74.25" customHeight="1" x14ac:dyDescent="0.25">
      <c r="A117" s="79"/>
      <c r="B117" s="79"/>
      <c r="C117" s="87"/>
      <c r="D117" s="87"/>
      <c r="E117" s="89"/>
      <c r="F117" s="89"/>
      <c r="G117" s="67">
        <f t="shared" si="7"/>
        <v>116</v>
      </c>
      <c r="H117" s="25" t="s">
        <v>145</v>
      </c>
      <c r="I117" s="3">
        <v>0.5</v>
      </c>
      <c r="J117" s="3">
        <v>0.5</v>
      </c>
      <c r="K117" s="85"/>
      <c r="L117" s="51">
        <f t="shared" ref="L117:L121" si="14">IF(TYPE(I117)=1,+IF(J117/I117&gt;1,1,J117/I117),IF(I117=J117,1,0))</f>
        <v>1</v>
      </c>
      <c r="M117" s="96"/>
      <c r="N117" s="92"/>
    </row>
    <row r="118" spans="1:14" s="4" customFormat="1" ht="69.75" customHeight="1" x14ac:dyDescent="0.25">
      <c r="A118" s="80" t="s">
        <v>81</v>
      </c>
      <c r="B118" s="80" t="s">
        <v>125</v>
      </c>
      <c r="C118" s="80" t="s">
        <v>16</v>
      </c>
      <c r="D118" s="105">
        <v>49</v>
      </c>
      <c r="E118" s="88" t="s">
        <v>95</v>
      </c>
      <c r="F118" s="93" t="s">
        <v>243</v>
      </c>
      <c r="G118" s="67">
        <f t="shared" si="7"/>
        <v>117</v>
      </c>
      <c r="H118" s="31" t="s">
        <v>235</v>
      </c>
      <c r="I118" s="5">
        <v>5000000000</v>
      </c>
      <c r="J118" s="66">
        <v>1119531610</v>
      </c>
      <c r="K118" s="117">
        <v>800000000</v>
      </c>
      <c r="L118" s="33">
        <f t="shared" si="14"/>
        <v>0.22390632199999999</v>
      </c>
      <c r="M118" s="95">
        <f>+SUM(L118:L121)/(COUNT(G118:G121))</f>
        <v>0.25641814882681818</v>
      </c>
      <c r="N118" s="91" t="s">
        <v>2</v>
      </c>
    </row>
    <row r="119" spans="1:14" s="4" customFormat="1" ht="51.75" customHeight="1" x14ac:dyDescent="0.25">
      <c r="A119" s="111"/>
      <c r="B119" s="111"/>
      <c r="C119" s="111"/>
      <c r="D119" s="110"/>
      <c r="E119" s="109"/>
      <c r="F119" s="93"/>
      <c r="G119" s="67">
        <f t="shared" si="7"/>
        <v>118</v>
      </c>
      <c r="H119" s="26" t="s">
        <v>244</v>
      </c>
      <c r="I119" s="24">
        <v>1000000000</v>
      </c>
      <c r="J119" s="66">
        <v>462014880.57999998</v>
      </c>
      <c r="K119" s="118"/>
      <c r="L119" s="33">
        <f t="shared" si="14"/>
        <v>0.46201488058000001</v>
      </c>
      <c r="M119" s="101"/>
      <c r="N119" s="108"/>
    </row>
    <row r="120" spans="1:14" s="4" customFormat="1" ht="51" customHeight="1" x14ac:dyDescent="0.25">
      <c r="A120" s="111"/>
      <c r="B120" s="111"/>
      <c r="C120" s="111"/>
      <c r="D120" s="110"/>
      <c r="E120" s="109"/>
      <c r="F120" s="93"/>
      <c r="G120" s="67">
        <f t="shared" si="7"/>
        <v>119</v>
      </c>
      <c r="H120" s="26" t="s">
        <v>236</v>
      </c>
      <c r="I120" s="23">
        <v>11</v>
      </c>
      <c r="J120" s="63">
        <v>3</v>
      </c>
      <c r="K120" s="118"/>
      <c r="L120" s="33">
        <f t="shared" si="14"/>
        <v>0.27272727272727271</v>
      </c>
      <c r="M120" s="101"/>
      <c r="N120" s="108"/>
    </row>
    <row r="121" spans="1:14" ht="43.15" customHeight="1" x14ac:dyDescent="0.25">
      <c r="A121" s="81"/>
      <c r="B121" s="81"/>
      <c r="C121" s="81"/>
      <c r="D121" s="106"/>
      <c r="E121" s="89"/>
      <c r="F121" s="93"/>
      <c r="G121" s="67">
        <f t="shared" si="7"/>
        <v>120</v>
      </c>
      <c r="H121" s="26" t="s">
        <v>237</v>
      </c>
      <c r="I121" s="24">
        <v>300000000</v>
      </c>
      <c r="J121" s="62">
        <v>20107236</v>
      </c>
      <c r="K121" s="119"/>
      <c r="L121" s="33">
        <f t="shared" si="14"/>
        <v>6.7024120000000006E-2</v>
      </c>
      <c r="M121" s="96"/>
      <c r="N121" s="92"/>
    </row>
    <row r="122" spans="1:14" s="70" customFormat="1" ht="36.6" customHeight="1" x14ac:dyDescent="0.25">
      <c r="A122" s="71" t="s">
        <v>14</v>
      </c>
      <c r="B122" s="72"/>
      <c r="C122" s="72"/>
      <c r="D122" s="72"/>
      <c r="E122" s="72"/>
      <c r="F122" s="72"/>
      <c r="G122" s="72"/>
      <c r="H122" s="72"/>
      <c r="I122" s="72"/>
      <c r="J122" s="73"/>
      <c r="K122" s="69">
        <f>+SUM(K2:K121)</f>
        <v>45340116419.800003</v>
      </c>
      <c r="L122" s="74"/>
      <c r="M122" s="75"/>
      <c r="N122" s="76"/>
    </row>
    <row r="123" spans="1:14" x14ac:dyDescent="0.25">
      <c r="K123" s="9"/>
      <c r="L123" s="9"/>
      <c r="M123" s="9"/>
    </row>
    <row r="125" spans="1:14" x14ac:dyDescent="0.25">
      <c r="N125" s="12"/>
    </row>
    <row r="126" spans="1:14" ht="15.75" customHeight="1" x14ac:dyDescent="0.25"/>
    <row r="127" spans="1:14" s="14" customFormat="1" x14ac:dyDescent="0.25">
      <c r="A127" s="6"/>
      <c r="B127" s="6"/>
      <c r="C127" s="6"/>
      <c r="D127" s="7"/>
      <c r="E127" s="13"/>
      <c r="F127" s="13"/>
      <c r="H127" s="13"/>
      <c r="I127" s="16"/>
      <c r="J127" s="16"/>
      <c r="K127" s="10"/>
      <c r="L127" s="10"/>
      <c r="M127" s="10"/>
      <c r="N127" s="11"/>
    </row>
    <row r="128" spans="1:14" s="14" customFormat="1" x14ac:dyDescent="0.25">
      <c r="A128" s="6"/>
      <c r="B128" s="6"/>
      <c r="C128" s="6"/>
      <c r="D128" s="7"/>
      <c r="E128" s="13"/>
      <c r="F128" s="13"/>
      <c r="H128" s="13"/>
      <c r="I128" s="16"/>
      <c r="J128" s="16"/>
      <c r="K128" s="10"/>
      <c r="L128" s="10"/>
      <c r="M128" s="10"/>
      <c r="N128" s="11"/>
    </row>
    <row r="129" spans="1:14" s="14" customFormat="1" ht="33.75" customHeight="1" x14ac:dyDescent="0.25">
      <c r="A129" s="6"/>
      <c r="B129" s="6"/>
      <c r="C129" s="6"/>
      <c r="D129" s="7"/>
      <c r="E129" s="13"/>
      <c r="F129" s="13"/>
      <c r="H129" s="13"/>
      <c r="I129" s="16"/>
      <c r="J129" s="16"/>
      <c r="K129" s="10"/>
      <c r="L129" s="10"/>
      <c r="M129" s="10"/>
      <c r="N129" s="11"/>
    </row>
    <row r="130" spans="1:14" s="14" customFormat="1" ht="33.75" customHeight="1" x14ac:dyDescent="0.25">
      <c r="A130" s="6"/>
      <c r="B130" s="6"/>
      <c r="C130" s="6"/>
      <c r="D130" s="2"/>
      <c r="E130" s="13"/>
      <c r="F130" s="13"/>
      <c r="H130" s="13"/>
      <c r="I130" s="16"/>
      <c r="J130" s="16"/>
      <c r="K130" s="11"/>
      <c r="L130" s="11"/>
      <c r="M130" s="11"/>
      <c r="N130" s="11"/>
    </row>
    <row r="131" spans="1:14" s="14" customFormat="1" ht="33.75" customHeight="1" x14ac:dyDescent="0.25">
      <c r="A131" s="6"/>
      <c r="B131" s="6"/>
      <c r="C131" s="6"/>
      <c r="D131" s="2"/>
      <c r="E131" s="13"/>
      <c r="F131" s="13"/>
      <c r="H131" s="13"/>
      <c r="I131" s="16"/>
      <c r="J131" s="16"/>
      <c r="K131" s="11"/>
      <c r="L131" s="11"/>
      <c r="M131" s="11"/>
      <c r="N131" s="11"/>
    </row>
    <row r="132" spans="1:14" s="14" customFormat="1" ht="33.75" customHeight="1" x14ac:dyDescent="0.25">
      <c r="A132" s="6"/>
      <c r="B132" s="6"/>
      <c r="C132" s="6"/>
      <c r="D132" s="2"/>
      <c r="E132" s="13"/>
      <c r="F132" s="13"/>
      <c r="H132" s="13"/>
      <c r="I132" s="16"/>
      <c r="J132" s="16"/>
      <c r="K132" s="11"/>
      <c r="L132" s="11"/>
      <c r="M132" s="11"/>
      <c r="N132" s="11"/>
    </row>
    <row r="133" spans="1:14" s="14" customFormat="1" ht="33.75" customHeight="1" x14ac:dyDescent="0.25">
      <c r="A133" s="6"/>
      <c r="B133" s="6"/>
      <c r="C133" s="6"/>
      <c r="D133" s="7"/>
      <c r="E133" s="13"/>
      <c r="F133" s="13"/>
      <c r="H133" s="13"/>
      <c r="I133" s="16"/>
      <c r="J133" s="16"/>
      <c r="K133" s="10"/>
      <c r="L133" s="10"/>
      <c r="M133" s="10"/>
      <c r="N133" s="11"/>
    </row>
    <row r="134" spans="1:14" s="14" customFormat="1" ht="33.75" customHeight="1" x14ac:dyDescent="0.25">
      <c r="A134" s="6"/>
      <c r="B134" s="6"/>
      <c r="C134" s="6"/>
      <c r="D134" s="7"/>
      <c r="E134" s="13"/>
      <c r="F134" s="13"/>
      <c r="H134" s="13"/>
      <c r="I134" s="16"/>
      <c r="J134" s="16"/>
      <c r="K134" s="10"/>
      <c r="L134" s="10"/>
      <c r="M134" s="10"/>
      <c r="N134" s="11"/>
    </row>
    <row r="135" spans="1:14" s="14" customFormat="1" ht="33.75" customHeight="1" x14ac:dyDescent="0.25">
      <c r="A135" s="6"/>
      <c r="B135" s="6"/>
      <c r="C135" s="6"/>
      <c r="D135" s="7"/>
      <c r="E135" s="13"/>
      <c r="F135" s="13"/>
      <c r="H135" s="13"/>
      <c r="I135" s="16"/>
      <c r="J135" s="16"/>
      <c r="K135" s="10"/>
      <c r="L135" s="10"/>
      <c r="M135" s="10"/>
      <c r="N135" s="11"/>
    </row>
    <row r="136" spans="1:14" s="14" customFormat="1" ht="33.75" customHeight="1" x14ac:dyDescent="0.25">
      <c r="A136" s="6"/>
      <c r="B136" s="6"/>
      <c r="C136" s="6"/>
      <c r="D136" s="7"/>
      <c r="E136" s="13"/>
      <c r="F136" s="13"/>
      <c r="H136" s="13"/>
      <c r="I136" s="16"/>
      <c r="J136" s="16"/>
      <c r="K136" s="10"/>
      <c r="L136" s="10"/>
      <c r="M136" s="10"/>
      <c r="N136" s="11"/>
    </row>
    <row r="137" spans="1:14" ht="33.75" customHeight="1" x14ac:dyDescent="0.25"/>
    <row r="138" spans="1:14" s="14" customFormat="1" x14ac:dyDescent="0.25">
      <c r="A138" s="6"/>
      <c r="B138" s="6"/>
      <c r="C138" s="6"/>
      <c r="D138" s="7"/>
      <c r="E138" s="13"/>
      <c r="F138" s="13"/>
      <c r="H138" s="13"/>
      <c r="I138" s="16"/>
      <c r="J138" s="16"/>
      <c r="K138" s="10"/>
      <c r="L138" s="10"/>
      <c r="M138" s="10"/>
      <c r="N138" s="11"/>
    </row>
    <row r="139" spans="1:14" s="15" customFormat="1" x14ac:dyDescent="0.25">
      <c r="A139" s="6"/>
      <c r="B139" s="6"/>
      <c r="C139" s="6"/>
      <c r="D139" s="7"/>
      <c r="E139" s="8"/>
      <c r="F139" s="8"/>
      <c r="G139" s="52"/>
      <c r="H139" s="8"/>
      <c r="I139" s="8"/>
      <c r="J139" s="8"/>
      <c r="K139" s="10"/>
      <c r="L139" s="10"/>
      <c r="M139" s="10"/>
      <c r="N139" s="11"/>
    </row>
  </sheetData>
  <autoFilter ref="A1:N122"/>
  <mergeCells count="335">
    <mergeCell ref="M103:M105"/>
    <mergeCell ref="M107:M108"/>
    <mergeCell ref="M109:M110"/>
    <mergeCell ref="M111:M113"/>
    <mergeCell ref="M114:M115"/>
    <mergeCell ref="M116:M117"/>
    <mergeCell ref="M118:M121"/>
    <mergeCell ref="M30:M31"/>
    <mergeCell ref="M34:M37"/>
    <mergeCell ref="M40:M41"/>
    <mergeCell ref="M42:M45"/>
    <mergeCell ref="M48:M50"/>
    <mergeCell ref="M51:M53"/>
    <mergeCell ref="M54:M56"/>
    <mergeCell ref="M57:M61"/>
    <mergeCell ref="M62:M64"/>
    <mergeCell ref="M2:M4"/>
    <mergeCell ref="M6:M7"/>
    <mergeCell ref="M8:M9"/>
    <mergeCell ref="M10:M11"/>
    <mergeCell ref="M12:M13"/>
    <mergeCell ref="M14:M15"/>
    <mergeCell ref="M16:M17"/>
    <mergeCell ref="M22:M25"/>
    <mergeCell ref="M26:M27"/>
    <mergeCell ref="K16:K17"/>
    <mergeCell ref="K6:K7"/>
    <mergeCell ref="K8:K9"/>
    <mergeCell ref="K10:K11"/>
    <mergeCell ref="K12:K13"/>
    <mergeCell ref="K14:K15"/>
    <mergeCell ref="N6:N7"/>
    <mergeCell ref="N8:N9"/>
    <mergeCell ref="N10:N11"/>
    <mergeCell ref="N12:N13"/>
    <mergeCell ref="N14:N15"/>
    <mergeCell ref="N16:N17"/>
    <mergeCell ref="F10:F11"/>
    <mergeCell ref="F12:F13"/>
    <mergeCell ref="A16:A17"/>
    <mergeCell ref="B16:B17"/>
    <mergeCell ref="C16:C17"/>
    <mergeCell ref="D16:D17"/>
    <mergeCell ref="E16:E17"/>
    <mergeCell ref="F16:F17"/>
    <mergeCell ref="F14:F15"/>
    <mergeCell ref="E14:E15"/>
    <mergeCell ref="D14:D15"/>
    <mergeCell ref="C14:C15"/>
    <mergeCell ref="B14:B15"/>
    <mergeCell ref="A14:A15"/>
    <mergeCell ref="A12:A13"/>
    <mergeCell ref="B12:B13"/>
    <mergeCell ref="C12:C13"/>
    <mergeCell ref="D12:D13"/>
    <mergeCell ref="E12:E13"/>
    <mergeCell ref="D8:D9"/>
    <mergeCell ref="C8:C9"/>
    <mergeCell ref="B8:B9"/>
    <mergeCell ref="A8:A9"/>
    <mergeCell ref="A10:A11"/>
    <mergeCell ref="B10:B11"/>
    <mergeCell ref="C10:C11"/>
    <mergeCell ref="D10:D11"/>
    <mergeCell ref="E10:E11"/>
    <mergeCell ref="K26:K27"/>
    <mergeCell ref="N26:N27"/>
    <mergeCell ref="A26:A27"/>
    <mergeCell ref="B26:B27"/>
    <mergeCell ref="C26:C27"/>
    <mergeCell ref="D26:D27"/>
    <mergeCell ref="E26:E27"/>
    <mergeCell ref="F26:F27"/>
    <mergeCell ref="F118:F121"/>
    <mergeCell ref="K118:K121"/>
    <mergeCell ref="E30:E31"/>
    <mergeCell ref="A51:A53"/>
    <mergeCell ref="B51:B53"/>
    <mergeCell ref="C89:C92"/>
    <mergeCell ref="D89:D92"/>
    <mergeCell ref="E89:E92"/>
    <mergeCell ref="F89:F92"/>
    <mergeCell ref="K89:K92"/>
    <mergeCell ref="A107:A108"/>
    <mergeCell ref="B107:B108"/>
    <mergeCell ref="C107:C108"/>
    <mergeCell ref="D107:D108"/>
    <mergeCell ref="E107:E108"/>
    <mergeCell ref="M101:M102"/>
    <mergeCell ref="B118:B121"/>
    <mergeCell ref="C118:C121"/>
    <mergeCell ref="B69:B72"/>
    <mergeCell ref="A69:A72"/>
    <mergeCell ref="F93:F98"/>
    <mergeCell ref="F101:F102"/>
    <mergeCell ref="F103:F105"/>
    <mergeCell ref="D69:D72"/>
    <mergeCell ref="A73:A76"/>
    <mergeCell ref="B73:B76"/>
    <mergeCell ref="C73:C76"/>
    <mergeCell ref="D73:D76"/>
    <mergeCell ref="C69:C72"/>
    <mergeCell ref="A77:A79"/>
    <mergeCell ref="B77:B79"/>
    <mergeCell ref="C77:C79"/>
    <mergeCell ref="D77:D79"/>
    <mergeCell ref="E77:E79"/>
    <mergeCell ref="A80:A82"/>
    <mergeCell ref="B80:B82"/>
    <mergeCell ref="E73:E76"/>
    <mergeCell ref="F73:F76"/>
    <mergeCell ref="K73:K76"/>
    <mergeCell ref="N73:N76"/>
    <mergeCell ref="C80:C82"/>
    <mergeCell ref="D80:D82"/>
    <mergeCell ref="E80:E82"/>
    <mergeCell ref="F80:F82"/>
    <mergeCell ref="K80:K82"/>
    <mergeCell ref="N80:N82"/>
    <mergeCell ref="M73:M76"/>
    <mergeCell ref="M77:M79"/>
    <mergeCell ref="M80:M82"/>
    <mergeCell ref="C51:C53"/>
    <mergeCell ref="D51:D53"/>
    <mergeCell ref="E51:E53"/>
    <mergeCell ref="F51:F53"/>
    <mergeCell ref="K51:K53"/>
    <mergeCell ref="N51:N53"/>
    <mergeCell ref="E69:E72"/>
    <mergeCell ref="F69:F72"/>
    <mergeCell ref="K69:K72"/>
    <mergeCell ref="N69:N72"/>
    <mergeCell ref="M65:M68"/>
    <mergeCell ref="M69:M72"/>
    <mergeCell ref="K2:K4"/>
    <mergeCell ref="N2:N4"/>
    <mergeCell ref="A2:A4"/>
    <mergeCell ref="B2:B4"/>
    <mergeCell ref="C2:C4"/>
    <mergeCell ref="D2:D4"/>
    <mergeCell ref="E2:E4"/>
    <mergeCell ref="F2:F4"/>
    <mergeCell ref="A22:A25"/>
    <mergeCell ref="B22:B25"/>
    <mergeCell ref="C22:C25"/>
    <mergeCell ref="D22:D25"/>
    <mergeCell ref="E22:E25"/>
    <mergeCell ref="F22:F25"/>
    <mergeCell ref="K22:K25"/>
    <mergeCell ref="N22:N25"/>
    <mergeCell ref="F6:F7"/>
    <mergeCell ref="E6:E7"/>
    <mergeCell ref="C6:C7"/>
    <mergeCell ref="B6:B7"/>
    <mergeCell ref="A6:A7"/>
    <mergeCell ref="D6:D7"/>
    <mergeCell ref="F8:F9"/>
    <mergeCell ref="E8:E9"/>
    <mergeCell ref="A34:A37"/>
    <mergeCell ref="B34:B37"/>
    <mergeCell ref="C34:C37"/>
    <mergeCell ref="D34:D37"/>
    <mergeCell ref="E34:E37"/>
    <mergeCell ref="F34:F37"/>
    <mergeCell ref="K34:K37"/>
    <mergeCell ref="N34:N37"/>
    <mergeCell ref="A28:A29"/>
    <mergeCell ref="B28:B29"/>
    <mergeCell ref="C28:C29"/>
    <mergeCell ref="D28:D29"/>
    <mergeCell ref="E28:E29"/>
    <mergeCell ref="F28:F29"/>
    <mergeCell ref="N28:N29"/>
    <mergeCell ref="K28:K29"/>
    <mergeCell ref="D30:D31"/>
    <mergeCell ref="B30:B31"/>
    <mergeCell ref="A30:A31"/>
    <mergeCell ref="K30:K31"/>
    <mergeCell ref="C30:C31"/>
    <mergeCell ref="N30:N31"/>
    <mergeCell ref="F30:F31"/>
    <mergeCell ref="M28:M29"/>
    <mergeCell ref="A48:A50"/>
    <mergeCell ref="B48:B50"/>
    <mergeCell ref="C48:C50"/>
    <mergeCell ref="D48:D50"/>
    <mergeCell ref="E48:E50"/>
    <mergeCell ref="F48:F50"/>
    <mergeCell ref="K48:K50"/>
    <mergeCell ref="N48:N50"/>
    <mergeCell ref="A40:A41"/>
    <mergeCell ref="B40:B41"/>
    <mergeCell ref="C40:C41"/>
    <mergeCell ref="D40:D41"/>
    <mergeCell ref="E40:E41"/>
    <mergeCell ref="F40:F41"/>
    <mergeCell ref="K40:K41"/>
    <mergeCell ref="N40:N41"/>
    <mergeCell ref="K42:K45"/>
    <mergeCell ref="A42:A45"/>
    <mergeCell ref="B42:B45"/>
    <mergeCell ref="C42:C45"/>
    <mergeCell ref="D42:D45"/>
    <mergeCell ref="E42:E45"/>
    <mergeCell ref="F42:F45"/>
    <mergeCell ref="N42:N45"/>
    <mergeCell ref="A57:A61"/>
    <mergeCell ref="B57:B61"/>
    <mergeCell ref="C57:C61"/>
    <mergeCell ref="D57:D61"/>
    <mergeCell ref="E57:E61"/>
    <mergeCell ref="F57:F61"/>
    <mergeCell ref="K57:K61"/>
    <mergeCell ref="N57:N61"/>
    <mergeCell ref="A54:A56"/>
    <mergeCell ref="B54:B56"/>
    <mergeCell ref="C54:C56"/>
    <mergeCell ref="D54:D56"/>
    <mergeCell ref="E54:E56"/>
    <mergeCell ref="F54:F56"/>
    <mergeCell ref="K54:K56"/>
    <mergeCell ref="N54:N56"/>
    <mergeCell ref="A65:A68"/>
    <mergeCell ref="B65:B68"/>
    <mergeCell ref="C65:C68"/>
    <mergeCell ref="D65:D68"/>
    <mergeCell ref="E65:E68"/>
    <mergeCell ref="F65:F68"/>
    <mergeCell ref="K65:K68"/>
    <mergeCell ref="N65:N68"/>
    <mergeCell ref="A62:A64"/>
    <mergeCell ref="B62:B64"/>
    <mergeCell ref="C62:C64"/>
    <mergeCell ref="D62:D64"/>
    <mergeCell ref="E62:E64"/>
    <mergeCell ref="F62:F64"/>
    <mergeCell ref="K62:K64"/>
    <mergeCell ref="N62:N64"/>
    <mergeCell ref="A83:A85"/>
    <mergeCell ref="B83:B85"/>
    <mergeCell ref="C83:C85"/>
    <mergeCell ref="D83:D85"/>
    <mergeCell ref="E83:E85"/>
    <mergeCell ref="F83:F85"/>
    <mergeCell ref="K83:K85"/>
    <mergeCell ref="N83:N85"/>
    <mergeCell ref="F77:F79"/>
    <mergeCell ref="K77:K79"/>
    <mergeCell ref="N77:N79"/>
    <mergeCell ref="M83:M85"/>
    <mergeCell ref="A89:A92"/>
    <mergeCell ref="A86:A88"/>
    <mergeCell ref="B86:B88"/>
    <mergeCell ref="C86:C88"/>
    <mergeCell ref="D86:D88"/>
    <mergeCell ref="E86:E88"/>
    <mergeCell ref="F86:F88"/>
    <mergeCell ref="K86:K88"/>
    <mergeCell ref="N86:N88"/>
    <mergeCell ref="B89:B92"/>
    <mergeCell ref="N89:N92"/>
    <mergeCell ref="M86:M88"/>
    <mergeCell ref="M89:M92"/>
    <mergeCell ref="A101:A102"/>
    <mergeCell ref="B101:B102"/>
    <mergeCell ref="C101:C102"/>
    <mergeCell ref="D101:D102"/>
    <mergeCell ref="E101:E102"/>
    <mergeCell ref="K101:K102"/>
    <mergeCell ref="N101:N102"/>
    <mergeCell ref="N93:N98"/>
    <mergeCell ref="A99:A100"/>
    <mergeCell ref="B99:B100"/>
    <mergeCell ref="C99:C100"/>
    <mergeCell ref="D99:D100"/>
    <mergeCell ref="E99:E100"/>
    <mergeCell ref="A93:A98"/>
    <mergeCell ref="B93:B98"/>
    <mergeCell ref="C93:C98"/>
    <mergeCell ref="D93:D98"/>
    <mergeCell ref="E93:E98"/>
    <mergeCell ref="K93:K98"/>
    <mergeCell ref="K99:K100"/>
    <mergeCell ref="N99:N100"/>
    <mergeCell ref="F99:F100"/>
    <mergeCell ref="M93:M98"/>
    <mergeCell ref="M99:M100"/>
    <mergeCell ref="N107:N108"/>
    <mergeCell ref="A111:A113"/>
    <mergeCell ref="B111:B113"/>
    <mergeCell ref="C111:C113"/>
    <mergeCell ref="D111:D113"/>
    <mergeCell ref="E111:E113"/>
    <mergeCell ref="F111:F113"/>
    <mergeCell ref="K111:K113"/>
    <mergeCell ref="A103:A105"/>
    <mergeCell ref="B103:B105"/>
    <mergeCell ref="C103:C105"/>
    <mergeCell ref="D103:D105"/>
    <mergeCell ref="E103:E105"/>
    <mergeCell ref="K103:K105"/>
    <mergeCell ref="N103:N105"/>
    <mergeCell ref="F107:F108"/>
    <mergeCell ref="K107:K108"/>
    <mergeCell ref="N111:N113"/>
    <mergeCell ref="A109:A110"/>
    <mergeCell ref="B109:B110"/>
    <mergeCell ref="C109:C110"/>
    <mergeCell ref="D109:D110"/>
    <mergeCell ref="E109:E110"/>
    <mergeCell ref="F109:F110"/>
    <mergeCell ref="A122:J122"/>
    <mergeCell ref="L122:N122"/>
    <mergeCell ref="K109:K110"/>
    <mergeCell ref="N109:N110"/>
    <mergeCell ref="A114:A115"/>
    <mergeCell ref="B114:B115"/>
    <mergeCell ref="A116:A117"/>
    <mergeCell ref="B116:B117"/>
    <mergeCell ref="C114:C115"/>
    <mergeCell ref="D114:D115"/>
    <mergeCell ref="E114:E115"/>
    <mergeCell ref="F114:F115"/>
    <mergeCell ref="N114:N115"/>
    <mergeCell ref="K114:K115"/>
    <mergeCell ref="C116:C117"/>
    <mergeCell ref="D116:D117"/>
    <mergeCell ref="E116:E117"/>
    <mergeCell ref="F116:F117"/>
    <mergeCell ref="K116:K117"/>
    <mergeCell ref="N116:N117"/>
    <mergeCell ref="N118:N121"/>
    <mergeCell ref="E118:E121"/>
    <mergeCell ref="D118:D121"/>
    <mergeCell ref="A118:A121"/>
  </mergeCells>
  <printOptions horizontalCentered="1" verticalCentered="1"/>
  <pageMargins left="0.39370078740157483" right="0.39370078740157483" top="1.1811023622047245" bottom="0.59055118110236227" header="0.15748031496062992" footer="0.31496062992125984"/>
  <pageSetup paperSize="144" scale="39" fitToHeight="0" orientation="landscape" r:id="rId1"/>
  <headerFooter>
    <oddHeader xml:space="preserve">&amp;C&amp;"-,Negrita" &amp;G
&amp;"Arial,Negrita"&amp;14OFICINA ASESORA DE PLANEACIÓN
CONSEJO DE PLANEACIÓN
MATRIZ DE EVALUACIÓN PLAN DE ACCIÓN 2017&amp;"Verdana,Negrita"&amp;12
</oddHeader>
    <oddFooter>&amp;L&amp;G&amp;C&amp;"Arial,Negrita"&amp;12&amp;P de &amp;N</oddFooter>
  </headerFooter>
  <rowBreaks count="6" manualBreakCount="6">
    <brk id="15" max="13" man="1"/>
    <brk id="31" max="13" man="1"/>
    <brk id="47" max="13" man="1"/>
    <brk id="68" max="13" man="1"/>
    <brk id="92" max="13" man="1"/>
    <brk id="110" max="1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21-12-2017</vt:lpstr>
      <vt:lpstr>'21-12-2017'!Área_de_impresión</vt:lpstr>
      <vt:lpstr>'21-12-2017'!Títulos_a_imprimir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Luis Alfonso Correa Lindarte</cp:lastModifiedBy>
  <cp:lastPrinted>2019-08-14T22:36:42Z</cp:lastPrinted>
  <dcterms:created xsi:type="dcterms:W3CDTF">2014-01-14T16:37:45Z</dcterms:created>
  <dcterms:modified xsi:type="dcterms:W3CDTF">2019-08-16T21:42:50Z</dcterms:modified>
</cp:coreProperties>
</file>