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lan de compras\PLAN DE COMPRAS 2017\"/>
    </mc:Choice>
  </mc:AlternateContent>
  <bookViews>
    <workbookView xWindow="0" yWindow="0" windowWidth="20490" windowHeight="7755"/>
  </bookViews>
  <sheets>
    <sheet name="PAA 2017" sheetId="6" r:id="rId1"/>
    <sheet name="PLAN DE COMPRAS 2016" sheetId="7" r:id="rId2"/>
    <sheet name="PLAN DE COMPRAS 2015" sheetId="5" r:id="rId3"/>
  </sheets>
  <calcPr calcId="152511"/>
</workbook>
</file>

<file path=xl/calcChain.xml><?xml version="1.0" encoding="utf-8"?>
<calcChain xmlns="http://schemas.openxmlformats.org/spreadsheetml/2006/main">
  <c r="H34" i="7" l="1"/>
  <c r="I33" i="7"/>
  <c r="I32" i="7"/>
  <c r="I31" i="7"/>
  <c r="K31" i="7"/>
  <c r="L30" i="7"/>
  <c r="K30" i="7"/>
  <c r="I30" i="7"/>
  <c r="K29" i="7"/>
  <c r="I29" i="7"/>
  <c r="L29" i="7"/>
  <c r="I28" i="7"/>
  <c r="I27" i="7"/>
  <c r="J27" i="7"/>
  <c r="K27" i="7"/>
  <c r="I26" i="7"/>
  <c r="I25" i="7"/>
  <c r="I24" i="7"/>
  <c r="I23" i="7"/>
  <c r="K23" i="7"/>
  <c r="L22" i="7"/>
  <c r="K22" i="7"/>
  <c r="I22" i="7"/>
  <c r="J21" i="7"/>
  <c r="I21" i="7"/>
  <c r="K21" i="7"/>
  <c r="I20" i="7"/>
  <c r="L20" i="7"/>
  <c r="C12" i="7"/>
  <c r="K32" i="7"/>
  <c r="K28" i="7"/>
  <c r="K24" i="7"/>
  <c r="I34" i="7"/>
  <c r="L23" i="7"/>
  <c r="J26" i="7"/>
  <c r="K26" i="7"/>
  <c r="L31" i="7"/>
  <c r="J25" i="7"/>
  <c r="K25" i="7"/>
  <c r="K20" i="7"/>
  <c r="J28" i="7"/>
  <c r="J24" i="7"/>
  <c r="J32" i="7"/>
  <c r="K33" i="7"/>
  <c r="I31" i="6"/>
  <c r="I34" i="5"/>
  <c r="I19" i="6"/>
  <c r="I20" i="6"/>
  <c r="I21" i="6"/>
  <c r="I22" i="6"/>
  <c r="I23" i="6"/>
  <c r="I24" i="6"/>
  <c r="I25" i="6"/>
  <c r="I26" i="6"/>
  <c r="I27" i="6"/>
  <c r="I28" i="6"/>
  <c r="I29" i="6"/>
  <c r="I30" i="6"/>
  <c r="I18" i="6"/>
  <c r="H32" i="6"/>
  <c r="I23" i="5"/>
  <c r="I22" i="5"/>
  <c r="I31" i="5"/>
  <c r="H31" i="5"/>
  <c r="I30" i="5"/>
  <c r="H30" i="5"/>
  <c r="I29" i="5"/>
  <c r="H29" i="5"/>
  <c r="H23" i="5"/>
  <c r="H22" i="5"/>
  <c r="H34" i="5"/>
  <c r="I32" i="6"/>
</calcChain>
</file>

<file path=xl/sharedStrings.xml><?xml version="1.0" encoding="utf-8"?>
<sst xmlns="http://schemas.openxmlformats.org/spreadsheetml/2006/main" count="386" uniqueCount="86">
  <si>
    <t>Nombre</t>
  </si>
  <si>
    <t>Dirección</t>
  </si>
  <si>
    <t>Teléfono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</si>
  <si>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</si>
  <si>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</si>
  <si>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</si>
  <si>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</si>
  <si>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</si>
  <si>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</si>
  <si>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</si>
  <si>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</si>
  <si>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</si>
  <si>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</si>
  <si>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</si>
  <si>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</si>
  <si>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</si>
  <si>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Misión y visión</t>
  </si>
  <si>
    <t>PLAN ANUAL DE ADQUISICIONES</t>
  </si>
  <si>
    <t>Valor total del PAA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</si>
  <si>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</si>
  <si>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Códigos UNSPSC</t>
  </si>
  <si>
    <t>Universidad del Magdalena</t>
  </si>
  <si>
    <t>Carrera 32 No. 22-08</t>
  </si>
  <si>
    <t>4 21 79 40</t>
  </si>
  <si>
    <t>www.unimagdalena.edu.co</t>
  </si>
  <si>
    <t xml:space="preserve">Betty Patiño Urieles
P.E. Grupo de Compras y Administración de Bienes
Tel. 4 21 79 40  ext. 2151.
bpatino@unimagdalena.edu.co
</t>
  </si>
  <si>
    <t>521011101010501</t>
  </si>
  <si>
    <t>Propios</t>
  </si>
  <si>
    <t>Directa/ Convocatoria privada</t>
  </si>
  <si>
    <t>No</t>
  </si>
  <si>
    <t>N/A</t>
  </si>
  <si>
    <t>Betty Patiño Urieles
P.E. Grupo de Compras  y Admon. De Bienes
4217940 Ext. 2151
bpatino@unimagdalena.edu.co</t>
  </si>
  <si>
    <t>521011101030501</t>
  </si>
  <si>
    <t>521011101040501</t>
  </si>
  <si>
    <t>521011101050501</t>
  </si>
  <si>
    <t>521011101060501</t>
  </si>
  <si>
    <t>521011101070501</t>
  </si>
  <si>
    <t>521011101080501</t>
  </si>
  <si>
    <t>521011101090501</t>
  </si>
  <si>
    <t>521011101100501</t>
  </si>
  <si>
    <t>521011101110501</t>
  </si>
  <si>
    <t>Materiales y Suministros -Papelería y Utiles de oficina - Central - RP Acad Presencial</t>
  </si>
  <si>
    <t>521011101120501</t>
  </si>
  <si>
    <t>Materiales y Suministros -Souvenires  - Central - RP Acad Presencial</t>
  </si>
  <si>
    <t>521011101130501</t>
  </si>
  <si>
    <t>521011101140501</t>
  </si>
  <si>
    <t>Wilberto Galvis Santos 
P.E. Grupo de Servicios Generales
4217940 Ext. 3277
wgalvis@unimagdalena.edu.co</t>
  </si>
  <si>
    <t xml:space="preserve">Formar ciudadanos éticos y humanistas, líderes y emprendedores, de calidad profesional, sentido de pertenencia, responsabilidad social  ambiental, capaces de generar desarrollo, en la Región Caribe y el país, traducido en oportunidades de progreso y prosperidad para la sociedad en un ambiente de equidad, paz, convivencia y respeto a los derechos humanos (Plan de Desarrollo 2010-2015).
En el 2019, la Universidad del Magdalena es reconocida a nivel nacional e internacional por su alta calidad, la formación avanzada y el desarrollo humano de sus actores, su organización dinámica, su moderno campus y por su compromiso con la investigación, innovación, la responsabilidad social y ambiental. (Plan de Desarrollo 2010-2019). 
</t>
  </si>
  <si>
    <t xml:space="preserve">Harold Romero Cahuana
Coordinador
Grupo de Salud Ocupacional
Tel: (5) 4217940 Ext. 3409
hromero@unimagdalena.edu.co
</t>
  </si>
  <si>
    <t xml:space="preserve">Karen Buelvas Ferreira
Coordinador
Grupo de Recursos Educativos y Administración de Laboratorios
Tel: (5) 4217940 Ext. 3271
kbuelvas@unimagdalena.edu.co
</t>
  </si>
  <si>
    <t>Plan de Compras Activos Fijos</t>
  </si>
  <si>
    <t xml:space="preserve">Total </t>
  </si>
  <si>
    <t>Límite de contratación directa</t>
  </si>
  <si>
    <t>Materiales y Suministros -Agua Tratada</t>
  </si>
  <si>
    <t xml:space="preserve">Materiales y Suministros -Carnetización </t>
  </si>
  <si>
    <t>Materiales y Suministros -Combustibles y Lubricantes</t>
  </si>
  <si>
    <t xml:space="preserve">Materiales y Suministros -Elementos de Aseo y Cafetería </t>
  </si>
  <si>
    <t xml:space="preserve">Materiales y Suministros -Implementos de Seguridad Industrial </t>
  </si>
  <si>
    <t xml:space="preserve">Materiales y Suministros -Insumos e Implementos Agrícolas y Pesqueros </t>
  </si>
  <si>
    <t xml:space="preserve">Materiales y Suministros -Insumos Odontológicos y Médicos </t>
  </si>
  <si>
    <t xml:space="preserve">Materiales y Suministros -Insumos y elementos de laboratorio </t>
  </si>
  <si>
    <t>Materiales y Suministros -Insumo para Grados</t>
  </si>
  <si>
    <t xml:space="preserve">Materiales y Suministros -Material Eléctrico y de Ferretería </t>
  </si>
  <si>
    <t xml:space="preserve">Materiales y Suministros -Otros (cajas archivo, imprevistos, tarjeta admisiones, sellos, flores grado, flores funebres, etc.) </t>
  </si>
  <si>
    <t>Fecha de última actualización del PAA</t>
  </si>
  <si>
    <t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</t>
  </si>
  <si>
    <t xml:space="preserve">Formar ciudadanos éticos y humanistas, líderes y emprendedores, de calidad profesional, sentido de pertenencia, responsabilidad social  ambiental, capaces de generar desarrollo, en la Región Caribe y el país, traducido en oportunidades de progreso y prosperidad para la sociedad en un ambiente de equidad, paz, convivencia y respeto a los derechos humanos.
En el 2019, la Universidad del Magdalena es reconocida a nivel nacional e internacional por su alta calidad, la formación avanzada y el desarrollo humano de sus actores, su organización dinámica, su moderno campus y por su compromiso con la investigación, innovación, la responsabilidad social y ambiental. (Plan de Desarrollo 2010-2019). 
</t>
  </si>
  <si>
    <t xml:space="preserve">Materiales y Suministros -Papelería y Utiles de oficina </t>
  </si>
  <si>
    <t xml:space="preserve">Materiales y Suministros -Souvenires  </t>
  </si>
  <si>
    <t>42101010110501</t>
  </si>
  <si>
    <t>42101010310501</t>
  </si>
  <si>
    <t>42101010410501</t>
  </si>
  <si>
    <t>42101010510501</t>
  </si>
  <si>
    <t>42101010610501</t>
  </si>
  <si>
    <t>42101010710501</t>
  </si>
  <si>
    <t>42101011110501</t>
  </si>
  <si>
    <t>42101011210501</t>
  </si>
  <si>
    <t>42101011310501</t>
  </si>
  <si>
    <t>42101011410501</t>
  </si>
  <si>
    <t>6.2</t>
  </si>
  <si>
    <t xml:space="preserve">Hermides Jerez
Director Administrativo
Tel: (5) 4217940 Ext.2008
hjerez@unimagdalena.edu.co
</t>
  </si>
  <si>
    <t>Hildemar Quintana Hernandez
P.E. Grupo de Tic´s
4217940 Ext. 2188
hquintana@unimagdalena.edu.co</t>
  </si>
  <si>
    <t xml:space="preserve">Harold Romero Cahuana
P.E. Grupo de Salud Ocupacional
Tel: (5) 4217940 Ext. 3409
hromero@unimagdalena.edu.co
</t>
  </si>
  <si>
    <t>42101011010501</t>
  </si>
  <si>
    <t xml:space="preserve">Alberto Mendoza  
P.E. Dirección de Centro de Desarrollo Agricola y Forestal
Tel: (5) 4217940 Ext 1213
amendoza@unimagdalena.edu.co
</t>
  </si>
  <si>
    <t xml:space="preserve">Karen Buelvas 
P.E. Grupo de Recursos Educativos 
Tel: (5) 4217940 Ext. 3271
kbuelvas@unimagdalena.edu.co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</si>
</sst>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_);[Red]\(&quot;$&quot;\ #,##0\)"/>
    <numFmt numFmtId="43" formatCode="_(* #,##0.00_);_(* \(#,##0.00\);_(* &quot;-&quot;??_);_(@_)"/>
    <numFmt numFmtId="164" formatCode="[$-240A]d&quot; de &quot;mmmm&quot; de &quot;yyyy;@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2A2A2A"/>
      <name val="Arial"/>
      <family val="2"/>
    </font>
    <font>
      <sz val="14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16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6" fontId="0" fillId="0" borderId="0" xfId="0" applyNumberFormat="1"/>
    <xf numFmtId="0" fontId="11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" fontId="0" fillId="0" borderId="3" xfId="0" applyNumberFormat="1" applyFill="1" applyBorder="1" applyAlignment="1">
      <alignment vertical="center"/>
    </xf>
    <xf numFmtId="43" fontId="15" fillId="0" borderId="4" xfId="3" applyFont="1" applyFill="1" applyBorder="1" applyAlignment="1">
      <alignment horizontal="left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justify" vertical="justify"/>
    </xf>
    <xf numFmtId="0" fontId="15" fillId="3" borderId="6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3" borderId="8" xfId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43" fontId="15" fillId="0" borderId="12" xfId="3" applyFont="1" applyFill="1" applyBorder="1" applyAlignment="1">
      <alignment horizontal="left" vertical="center"/>
    </xf>
    <xf numFmtId="164" fontId="0" fillId="0" borderId="16" xfId="0" applyNumberFormat="1" applyBorder="1" applyAlignment="1">
      <alignment wrapText="1"/>
    </xf>
    <xf numFmtId="0" fontId="17" fillId="0" borderId="18" xfId="0" applyFont="1" applyFill="1" applyBorder="1" applyAlignment="1">
      <alignment horizontal="center" vertical="center"/>
    </xf>
    <xf numFmtId="164" fontId="11" fillId="0" borderId="16" xfId="0" applyNumberFormat="1" applyFont="1" applyBorder="1" applyAlignment="1">
      <alignment wrapText="1"/>
    </xf>
    <xf numFmtId="4" fontId="11" fillId="0" borderId="0" xfId="0" applyNumberFormat="1" applyFont="1" applyFill="1" applyAlignment="1">
      <alignment vertical="center" wrapText="1"/>
    </xf>
    <xf numFmtId="4" fontId="11" fillId="0" borderId="0" xfId="0" applyNumberFormat="1" applyFont="1" applyFill="1" applyAlignment="1">
      <alignment horizontal="center" vertical="center" wrapText="1"/>
    </xf>
    <xf numFmtId="43" fontId="11" fillId="0" borderId="0" xfId="3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10" xfId="4" applyNumberFormat="1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 wrapText="1"/>
    </xf>
    <xf numFmtId="3" fontId="0" fillId="0" borderId="0" xfId="0" applyNumberFormat="1"/>
    <xf numFmtId="43" fontId="11" fillId="0" borderId="0" xfId="3" applyFont="1" applyFill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wrapText="1"/>
    </xf>
    <xf numFmtId="165" fontId="11" fillId="0" borderId="0" xfId="3" applyNumberFormat="1" applyFont="1" applyFill="1" applyAlignment="1">
      <alignment vertical="center" wrapText="1"/>
    </xf>
    <xf numFmtId="165" fontId="11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4" fontId="11" fillId="0" borderId="0" xfId="0" applyNumberFormat="1" applyFont="1" applyFill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justify" wrapText="1"/>
    </xf>
    <xf numFmtId="0" fontId="11" fillId="0" borderId="2" xfId="0" applyFont="1" applyFill="1" applyBorder="1" applyAlignment="1">
      <alignment horizontal="justify" vertical="justify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164" fontId="13" fillId="0" borderId="20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43" fontId="11" fillId="0" borderId="0" xfId="3" applyFont="1" applyFill="1" applyBorder="1" applyAlignment="1">
      <alignment vertical="center" wrapText="1"/>
    </xf>
    <xf numFmtId="0" fontId="15" fillId="3" borderId="25" xfId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4" fontId="13" fillId="4" borderId="20" xfId="0" applyNumberFormat="1" applyFont="1" applyFill="1" applyBorder="1" applyAlignment="1">
      <alignment horizontal="right" vertical="center" wrapText="1"/>
    </xf>
    <xf numFmtId="4" fontId="13" fillId="5" borderId="20" xfId="0" applyNumberFormat="1" applyFont="1" applyFill="1" applyBorder="1" applyAlignment="1">
      <alignment horizontal="right" vertical="center" wrapText="1"/>
    </xf>
    <xf numFmtId="4" fontId="13" fillId="0" borderId="26" xfId="0" applyNumberFormat="1" applyFont="1" applyFill="1" applyBorder="1" applyAlignment="1">
      <alignment horizontal="right" vertical="center" wrapText="1"/>
    </xf>
    <xf numFmtId="4" fontId="13" fillId="6" borderId="1" xfId="0" applyNumberFormat="1" applyFont="1" applyFill="1" applyBorder="1" applyAlignment="1">
      <alignment horizontal="right" vertical="center" wrapText="1"/>
    </xf>
    <xf numFmtId="4" fontId="13" fillId="6" borderId="20" xfId="0" applyNumberFormat="1" applyFont="1" applyFill="1" applyBorder="1" applyAlignment="1">
      <alignment horizontal="right" vertical="center" wrapText="1"/>
    </xf>
    <xf numFmtId="6" fontId="20" fillId="0" borderId="34" xfId="0" applyNumberFormat="1" applyFont="1" applyBorder="1" applyAlignment="1">
      <alignment horizontal="right" vertical="center" wrapText="1"/>
    </xf>
    <xf numFmtId="165" fontId="5" fillId="0" borderId="0" xfId="3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6" fontId="4" fillId="0" borderId="0" xfId="0" applyNumberFormat="1" applyFont="1" applyBorder="1" applyAlignment="1">
      <alignment horizontal="right" vertical="center" wrapText="1"/>
    </xf>
    <xf numFmtId="6" fontId="2" fillId="0" borderId="0" xfId="0" applyNumberFormat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43" fontId="11" fillId="0" borderId="0" xfId="3" applyNumberFormat="1" applyFont="1" applyFill="1" applyAlignment="1">
      <alignment vertical="center" wrapText="1"/>
    </xf>
    <xf numFmtId="0" fontId="0" fillId="0" borderId="2" xfId="0" applyFill="1" applyBorder="1" applyAlignment="1">
      <alignment horizontal="left" vertical="justify"/>
    </xf>
    <xf numFmtId="0" fontId="17" fillId="0" borderId="2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 wrapText="1"/>
    </xf>
    <xf numFmtId="164" fontId="13" fillId="0" borderId="28" xfId="0" applyNumberFormat="1" applyFont="1" applyFill="1" applyBorder="1" applyAlignment="1">
      <alignment horizontal="right" vertical="center" wrapText="1"/>
    </xf>
    <xf numFmtId="0" fontId="11" fillId="0" borderId="2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3" fillId="0" borderId="11" xfId="4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right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justify" vertical="justify" wrapText="1"/>
    </xf>
    <xf numFmtId="0" fontId="11" fillId="0" borderId="29" xfId="0" applyFont="1" applyFill="1" applyBorder="1" applyAlignment="1">
      <alignment horizontal="justify" vertical="justify" wrapText="1"/>
    </xf>
    <xf numFmtId="0" fontId="11" fillId="0" borderId="2" xfId="0" applyFont="1" applyFill="1" applyBorder="1" applyAlignment="1">
      <alignment horizontal="justify" vertical="justify" wrapText="1"/>
    </xf>
    <xf numFmtId="0" fontId="11" fillId="0" borderId="31" xfId="0" applyFont="1" applyFill="1" applyBorder="1" applyAlignment="1">
      <alignment horizontal="justify" vertical="justify" wrapText="1"/>
    </xf>
    <xf numFmtId="0" fontId="11" fillId="0" borderId="32" xfId="0" applyFont="1" applyFill="1" applyBorder="1" applyAlignment="1">
      <alignment horizontal="justify" vertical="justify" wrapText="1"/>
    </xf>
    <xf numFmtId="0" fontId="11" fillId="0" borderId="33" xfId="0" applyFont="1" applyFill="1" applyBorder="1" applyAlignment="1">
      <alignment horizontal="justify" vertical="justify" wrapText="1"/>
    </xf>
    <xf numFmtId="6" fontId="20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/>
    <xf numFmtId="165" fontId="22" fillId="0" borderId="0" xfId="3" applyNumberFormat="1" applyFont="1" applyFill="1"/>
  </cellXfs>
  <cellStyles count="5">
    <cellStyle name="Énfasis1" xfId="1" builtinId="29"/>
    <cellStyle name="Hipervínculo" xfId="2" builtinId="8"/>
    <cellStyle name="Millares" xfId="3" builtinId="3"/>
    <cellStyle name="Millares 2 2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imagdalena.edu.c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nimagdalena.edu.c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nimagdalena.edu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36"/>
  <sheetViews>
    <sheetView tabSelected="1" zoomScale="91" zoomScaleNormal="91" zoomScalePageLayoutView="80" workbookViewId="0">
      <selection activeCell="D17" sqref="D17"/>
    </sheetView>
  </sheetViews>
  <sheetFormatPr baseColWidth="10" defaultColWidth="10.85546875" defaultRowHeight="15" x14ac:dyDescent="0.25"/>
  <cols>
    <col min="1" max="1" width="4.42578125" style="1" bestFit="1" customWidth="1"/>
    <col min="2" max="2" width="35.28515625" style="25" customWidth="1"/>
    <col min="3" max="3" width="70.28515625" style="2" customWidth="1"/>
    <col min="4" max="4" width="25.5703125" style="1" customWidth="1"/>
    <col min="5" max="5" width="22.140625" style="1" customWidth="1"/>
    <col min="6" max="6" width="23" style="21" customWidth="1"/>
    <col min="7" max="7" width="24.7109375" style="1" customWidth="1"/>
    <col min="8" max="8" width="17" style="25" customWidth="1"/>
    <col min="9" max="9" width="19.28515625" style="1" customWidth="1"/>
    <col min="10" max="10" width="17" style="1" customWidth="1"/>
    <col min="11" max="11" width="20.42578125" style="1" customWidth="1"/>
    <col min="12" max="12" width="44.85546875" style="51" customWidth="1"/>
    <col min="13" max="13" width="20" style="1" customWidth="1"/>
    <col min="14" max="14" width="42.42578125" style="1" customWidth="1"/>
    <col min="15" max="16384" width="10.85546875" style="1"/>
  </cols>
  <sheetData>
    <row r="2" spans="2:11" ht="15.75" x14ac:dyDescent="0.25">
      <c r="B2" s="121" t="s">
        <v>17</v>
      </c>
    </row>
    <row r="3" spans="2:11" x14ac:dyDescent="0.25">
      <c r="B3" s="26"/>
      <c r="C3" s="17"/>
      <c r="D3" s="17"/>
      <c r="E3" s="17"/>
    </row>
    <row r="4" spans="2:11" x14ac:dyDescent="0.25">
      <c r="B4" s="116" t="s">
        <v>0</v>
      </c>
      <c r="C4" s="3" t="s">
        <v>21</v>
      </c>
    </row>
    <row r="5" spans="2:11" x14ac:dyDescent="0.25">
      <c r="B5" s="116" t="s">
        <v>1</v>
      </c>
      <c r="C5" s="3" t="s">
        <v>22</v>
      </c>
    </row>
    <row r="6" spans="2:11" x14ac:dyDescent="0.25">
      <c r="B6" s="116" t="s">
        <v>2</v>
      </c>
      <c r="C6" s="2" t="s">
        <v>23</v>
      </c>
    </row>
    <row r="7" spans="2:11" x14ac:dyDescent="0.25">
      <c r="B7" s="116" t="s">
        <v>14</v>
      </c>
      <c r="C7" s="4" t="s">
        <v>24</v>
      </c>
    </row>
    <row r="8" spans="2:11" ht="180" x14ac:dyDescent="0.25">
      <c r="B8" s="116" t="s">
        <v>16</v>
      </c>
      <c r="C8" s="91" t="s">
        <v>66</v>
      </c>
      <c r="D8" s="90"/>
      <c r="E8" s="16"/>
      <c r="F8" s="113"/>
      <c r="G8" s="114"/>
    </row>
    <row r="9" spans="2:11" ht="66.75" customHeight="1" thickBot="1" x14ac:dyDescent="0.3">
      <c r="B9" s="117" t="s">
        <v>3</v>
      </c>
      <c r="C9" s="118" t="s">
        <v>25</v>
      </c>
      <c r="D9" s="16"/>
      <c r="E9" s="16"/>
      <c r="F9" s="113"/>
      <c r="G9" s="114"/>
      <c r="I9" s="80"/>
      <c r="J9" s="85"/>
      <c r="K9" s="85"/>
    </row>
    <row r="10" spans="2:11" ht="15.75" x14ac:dyDescent="0.25">
      <c r="B10" s="81" t="s">
        <v>18</v>
      </c>
      <c r="C10" s="36">
        <v>2017071184</v>
      </c>
      <c r="D10" s="144"/>
      <c r="E10" s="112"/>
      <c r="F10" s="113"/>
      <c r="G10" s="115"/>
    </row>
    <row r="11" spans="2:11" x14ac:dyDescent="0.25">
      <c r="B11" s="82" t="s">
        <v>52</v>
      </c>
      <c r="C11" s="66">
        <v>184429250</v>
      </c>
      <c r="D11" s="145"/>
      <c r="I11" s="79"/>
      <c r="J11" s="66"/>
      <c r="K11" s="84"/>
    </row>
    <row r="12" spans="2:11" ht="18.75" thickBot="1" x14ac:dyDescent="0.3">
      <c r="B12" s="83" t="s">
        <v>64</v>
      </c>
      <c r="C12" s="69">
        <v>42745</v>
      </c>
      <c r="D12" s="146"/>
      <c r="E12" s="119"/>
    </row>
    <row r="13" spans="2:11" ht="5.25" customHeight="1" thickBot="1" x14ac:dyDescent="0.3">
      <c r="B13" s="64"/>
      <c r="C13" s="65"/>
    </row>
    <row r="14" spans="2:11" ht="65.25" customHeight="1" thickBot="1" x14ac:dyDescent="0.3">
      <c r="B14" s="138" t="s">
        <v>65</v>
      </c>
      <c r="C14" s="139"/>
    </row>
    <row r="15" spans="2:11" x14ac:dyDescent="0.25">
      <c r="B15" s="64"/>
      <c r="C15" s="65"/>
    </row>
    <row r="16" spans="2:11" ht="15.75" thickBot="1" x14ac:dyDescent="0.3">
      <c r="B16" s="45" t="s">
        <v>13</v>
      </c>
      <c r="H16" s="27"/>
    </row>
    <row r="17" spans="1:14" s="25" customFormat="1" ht="30.75" thickBot="1" x14ac:dyDescent="0.3">
      <c r="B17" s="104" t="s">
        <v>20</v>
      </c>
      <c r="C17" s="99" t="s">
        <v>4</v>
      </c>
      <c r="D17" s="99" t="s">
        <v>15</v>
      </c>
      <c r="E17" s="100" t="s">
        <v>5</v>
      </c>
      <c r="F17" s="101" t="s">
        <v>6</v>
      </c>
      <c r="G17" s="100" t="s">
        <v>7</v>
      </c>
      <c r="H17" s="100" t="s">
        <v>8</v>
      </c>
      <c r="I17" s="100" t="s">
        <v>9</v>
      </c>
      <c r="J17" s="100" t="s">
        <v>10</v>
      </c>
      <c r="K17" s="100" t="s">
        <v>11</v>
      </c>
      <c r="L17" s="102" t="s">
        <v>12</v>
      </c>
    </row>
    <row r="18" spans="1:14" ht="48" x14ac:dyDescent="0.25">
      <c r="A18" s="22"/>
      <c r="B18" s="92" t="s">
        <v>69</v>
      </c>
      <c r="C18" s="93" t="s">
        <v>53</v>
      </c>
      <c r="D18" s="94">
        <v>42767</v>
      </c>
      <c r="E18" s="94">
        <v>42735</v>
      </c>
      <c r="F18" s="95" t="s">
        <v>28</v>
      </c>
      <c r="G18" s="96" t="s">
        <v>27</v>
      </c>
      <c r="H18" s="97">
        <v>42980000</v>
      </c>
      <c r="I18" s="97">
        <f>+H18</f>
        <v>42980000</v>
      </c>
      <c r="J18" s="96" t="s">
        <v>29</v>
      </c>
      <c r="K18" s="96" t="s">
        <v>30</v>
      </c>
      <c r="L18" s="98" t="s">
        <v>31</v>
      </c>
    </row>
    <row r="19" spans="1:14" ht="48" x14ac:dyDescent="0.25">
      <c r="A19" s="22"/>
      <c r="B19" s="48" t="s">
        <v>70</v>
      </c>
      <c r="C19" s="28" t="s">
        <v>54</v>
      </c>
      <c r="D19" s="94">
        <v>42767</v>
      </c>
      <c r="E19" s="9">
        <v>42735</v>
      </c>
      <c r="F19" s="10" t="s">
        <v>28</v>
      </c>
      <c r="G19" s="11" t="s">
        <v>27</v>
      </c>
      <c r="H19" s="130">
        <v>110750000</v>
      </c>
      <c r="I19" s="12">
        <f t="shared" ref="I19:I30" si="0">+H19</f>
        <v>110750000</v>
      </c>
      <c r="J19" s="11" t="s">
        <v>29</v>
      </c>
      <c r="K19" s="11" t="s">
        <v>30</v>
      </c>
      <c r="L19" s="54" t="s">
        <v>81</v>
      </c>
    </row>
    <row r="20" spans="1:14" ht="48" x14ac:dyDescent="0.25">
      <c r="A20" s="22"/>
      <c r="B20" s="48" t="s">
        <v>71</v>
      </c>
      <c r="C20" s="28" t="s">
        <v>55</v>
      </c>
      <c r="D20" s="94">
        <v>42767</v>
      </c>
      <c r="E20" s="9">
        <v>42735</v>
      </c>
      <c r="F20" s="10" t="s">
        <v>28</v>
      </c>
      <c r="G20" s="11" t="s">
        <v>27</v>
      </c>
      <c r="H20" s="87">
        <v>152518934</v>
      </c>
      <c r="I20" s="12">
        <f t="shared" si="0"/>
        <v>152518934</v>
      </c>
      <c r="J20" s="11" t="s">
        <v>29</v>
      </c>
      <c r="K20" s="11" t="s">
        <v>30</v>
      </c>
      <c r="L20" s="54" t="s">
        <v>46</v>
      </c>
    </row>
    <row r="21" spans="1:14" ht="48" x14ac:dyDescent="0.25">
      <c r="B21" s="48" t="s">
        <v>72</v>
      </c>
      <c r="C21" s="28" t="s">
        <v>56</v>
      </c>
      <c r="D21" s="94">
        <v>42767</v>
      </c>
      <c r="E21" s="9">
        <v>42735</v>
      </c>
      <c r="F21" s="10" t="s">
        <v>28</v>
      </c>
      <c r="G21" s="11" t="s">
        <v>27</v>
      </c>
      <c r="H21" s="130">
        <v>148398000</v>
      </c>
      <c r="I21" s="12">
        <f t="shared" si="0"/>
        <v>148398000</v>
      </c>
      <c r="J21" s="11" t="s">
        <v>29</v>
      </c>
      <c r="K21" s="11" t="s">
        <v>30</v>
      </c>
      <c r="L21" s="54" t="s">
        <v>31</v>
      </c>
      <c r="M21" s="32"/>
      <c r="N21" s="16"/>
    </row>
    <row r="22" spans="1:14" ht="60" x14ac:dyDescent="0.25">
      <c r="B22" s="48" t="s">
        <v>73</v>
      </c>
      <c r="C22" s="28" t="s">
        <v>57</v>
      </c>
      <c r="D22" s="94">
        <v>42767</v>
      </c>
      <c r="E22" s="9">
        <v>42735</v>
      </c>
      <c r="F22" s="10" t="s">
        <v>28</v>
      </c>
      <c r="G22" s="11" t="s">
        <v>27</v>
      </c>
      <c r="H22" s="87">
        <v>82800000</v>
      </c>
      <c r="I22" s="12">
        <f t="shared" si="0"/>
        <v>82800000</v>
      </c>
      <c r="J22" s="11" t="s">
        <v>29</v>
      </c>
      <c r="K22" s="11" t="s">
        <v>30</v>
      </c>
      <c r="L22" s="54" t="s">
        <v>82</v>
      </c>
      <c r="M22" s="16"/>
      <c r="N22" s="16"/>
    </row>
    <row r="23" spans="1:14" ht="72" x14ac:dyDescent="0.25">
      <c r="B23" s="48" t="s">
        <v>74</v>
      </c>
      <c r="C23" s="28" t="s">
        <v>58</v>
      </c>
      <c r="D23" s="94">
        <v>42767</v>
      </c>
      <c r="E23" s="9">
        <v>42735</v>
      </c>
      <c r="F23" s="10" t="s">
        <v>28</v>
      </c>
      <c r="G23" s="11" t="s">
        <v>27</v>
      </c>
      <c r="H23" s="87">
        <v>60889033</v>
      </c>
      <c r="I23" s="12">
        <f t="shared" si="0"/>
        <v>60889033</v>
      </c>
      <c r="J23" s="11" t="s">
        <v>29</v>
      </c>
      <c r="K23" s="11" t="s">
        <v>30</v>
      </c>
      <c r="L23" s="137" t="s">
        <v>84</v>
      </c>
    </row>
    <row r="24" spans="1:14" ht="60" x14ac:dyDescent="0.25">
      <c r="B24" s="48" t="s">
        <v>75</v>
      </c>
      <c r="C24" s="28" t="s">
        <v>59</v>
      </c>
      <c r="D24" s="94">
        <v>42767</v>
      </c>
      <c r="E24" s="9">
        <v>42735</v>
      </c>
      <c r="F24" s="10" t="s">
        <v>28</v>
      </c>
      <c r="G24" s="11" t="s">
        <v>27</v>
      </c>
      <c r="H24" s="87">
        <v>126600000</v>
      </c>
      <c r="I24" s="12">
        <f t="shared" si="0"/>
        <v>126600000</v>
      </c>
      <c r="J24" s="11" t="s">
        <v>29</v>
      </c>
      <c r="K24" s="11" t="s">
        <v>30</v>
      </c>
      <c r="L24" s="54" t="s">
        <v>85</v>
      </c>
    </row>
    <row r="25" spans="1:14" ht="60" x14ac:dyDescent="0.25">
      <c r="B25" s="48" t="s">
        <v>76</v>
      </c>
      <c r="C25" s="28" t="s">
        <v>60</v>
      </c>
      <c r="D25" s="94">
        <v>42767</v>
      </c>
      <c r="E25" s="9">
        <v>42735</v>
      </c>
      <c r="F25" s="10" t="s">
        <v>28</v>
      </c>
      <c r="G25" s="11" t="s">
        <v>27</v>
      </c>
      <c r="H25" s="87">
        <v>157184850</v>
      </c>
      <c r="I25" s="12">
        <f t="shared" si="0"/>
        <v>157184850</v>
      </c>
      <c r="J25" s="11" t="s">
        <v>29</v>
      </c>
      <c r="K25" s="11" t="s">
        <v>30</v>
      </c>
      <c r="L25" s="54" t="s">
        <v>85</v>
      </c>
    </row>
    <row r="26" spans="1:14" ht="48" x14ac:dyDescent="0.25">
      <c r="B26" s="131" t="s">
        <v>83</v>
      </c>
      <c r="C26" s="28" t="s">
        <v>61</v>
      </c>
      <c r="D26" s="94">
        <v>42767</v>
      </c>
      <c r="E26" s="9">
        <v>42735</v>
      </c>
      <c r="F26" s="10" t="s">
        <v>28</v>
      </c>
      <c r="G26" s="11" t="s">
        <v>27</v>
      </c>
      <c r="H26" s="87">
        <v>64769307</v>
      </c>
      <c r="I26" s="12">
        <f t="shared" si="0"/>
        <v>64769307</v>
      </c>
      <c r="J26" s="11" t="s">
        <v>29</v>
      </c>
      <c r="K26" s="11" t="s">
        <v>30</v>
      </c>
      <c r="L26" s="54" t="s">
        <v>31</v>
      </c>
    </row>
    <row r="27" spans="1:14" ht="48" x14ac:dyDescent="0.25">
      <c r="B27" s="131" t="s">
        <v>75</v>
      </c>
      <c r="C27" s="28" t="s">
        <v>62</v>
      </c>
      <c r="D27" s="94">
        <v>42767</v>
      </c>
      <c r="E27" s="9">
        <v>42735</v>
      </c>
      <c r="F27" s="10" t="s">
        <v>28</v>
      </c>
      <c r="G27" s="11" t="s">
        <v>27</v>
      </c>
      <c r="H27" s="132">
        <v>199830000</v>
      </c>
      <c r="I27" s="12">
        <f t="shared" si="0"/>
        <v>199830000</v>
      </c>
      <c r="J27" s="11" t="s">
        <v>29</v>
      </c>
      <c r="K27" s="11" t="s">
        <v>30</v>
      </c>
      <c r="L27" s="54" t="s">
        <v>46</v>
      </c>
    </row>
    <row r="28" spans="1:14" ht="48" x14ac:dyDescent="0.25">
      <c r="B28" s="133" t="s">
        <v>76</v>
      </c>
      <c r="C28" s="120" t="s">
        <v>63</v>
      </c>
      <c r="D28" s="94">
        <v>42767</v>
      </c>
      <c r="E28" s="9">
        <v>42735</v>
      </c>
      <c r="F28" s="10" t="s">
        <v>28</v>
      </c>
      <c r="G28" s="11" t="s">
        <v>27</v>
      </c>
      <c r="H28" s="87">
        <v>21818060</v>
      </c>
      <c r="I28" s="12">
        <f t="shared" si="0"/>
        <v>21818060</v>
      </c>
      <c r="J28" s="11" t="s">
        <v>29</v>
      </c>
      <c r="K28" s="11" t="s">
        <v>30</v>
      </c>
      <c r="L28" s="54" t="s">
        <v>31</v>
      </c>
    </row>
    <row r="29" spans="1:14" ht="48" x14ac:dyDescent="0.25">
      <c r="B29" s="134" t="s">
        <v>77</v>
      </c>
      <c r="C29" s="28" t="s">
        <v>67</v>
      </c>
      <c r="D29" s="94">
        <v>42767</v>
      </c>
      <c r="E29" s="9">
        <v>42735</v>
      </c>
      <c r="F29" s="10" t="s">
        <v>28</v>
      </c>
      <c r="G29" s="11" t="s">
        <v>27</v>
      </c>
      <c r="H29" s="87">
        <v>438500000</v>
      </c>
      <c r="I29" s="12">
        <f t="shared" si="0"/>
        <v>438500000</v>
      </c>
      <c r="J29" s="11" t="s">
        <v>29</v>
      </c>
      <c r="K29" s="11" t="s">
        <v>30</v>
      </c>
      <c r="L29" s="54" t="s">
        <v>31</v>
      </c>
    </row>
    <row r="30" spans="1:14" ht="48" x14ac:dyDescent="0.25">
      <c r="B30" s="134" t="s">
        <v>78</v>
      </c>
      <c r="C30" s="28" t="s">
        <v>68</v>
      </c>
      <c r="D30" s="94">
        <v>42767</v>
      </c>
      <c r="E30" s="9">
        <v>42735</v>
      </c>
      <c r="F30" s="10" t="s">
        <v>28</v>
      </c>
      <c r="G30" s="11" t="s">
        <v>27</v>
      </c>
      <c r="H30" s="87">
        <v>10033000</v>
      </c>
      <c r="I30" s="12">
        <f t="shared" si="0"/>
        <v>10033000</v>
      </c>
      <c r="J30" s="11" t="s">
        <v>29</v>
      </c>
      <c r="K30" s="11" t="s">
        <v>30</v>
      </c>
      <c r="L30" s="54" t="s">
        <v>31</v>
      </c>
    </row>
    <row r="31" spans="1:14" ht="48.75" thickBot="1" x14ac:dyDescent="0.3">
      <c r="B31" s="135" t="s">
        <v>79</v>
      </c>
      <c r="C31" s="34" t="s">
        <v>50</v>
      </c>
      <c r="D31" s="94">
        <v>42767</v>
      </c>
      <c r="E31" s="13">
        <v>42735</v>
      </c>
      <c r="F31" s="14" t="s">
        <v>28</v>
      </c>
      <c r="G31" s="15" t="s">
        <v>27</v>
      </c>
      <c r="H31" s="89">
        <v>400000000</v>
      </c>
      <c r="I31" s="136">
        <f>+H31</f>
        <v>400000000</v>
      </c>
      <c r="J31" s="15" t="s">
        <v>29</v>
      </c>
      <c r="K31" s="15" t="s">
        <v>30</v>
      </c>
      <c r="L31" s="55" t="s">
        <v>31</v>
      </c>
    </row>
    <row r="32" spans="1:14" ht="16.5" thickBot="1" x14ac:dyDescent="0.3">
      <c r="B32" s="122" t="s">
        <v>51</v>
      </c>
      <c r="C32" s="123"/>
      <c r="D32" s="124"/>
      <c r="E32" s="125"/>
      <c r="F32" s="126"/>
      <c r="G32" s="127"/>
      <c r="H32" s="128">
        <f>SUM(H18:H31)</f>
        <v>2017071184</v>
      </c>
      <c r="I32" s="128">
        <f>SUM(I18:I31)</f>
        <v>2017071184</v>
      </c>
      <c r="J32" s="127"/>
      <c r="K32" s="127"/>
      <c r="L32" s="129"/>
    </row>
    <row r="33" spans="2:9" x14ac:dyDescent="0.25">
      <c r="H33" s="37"/>
    </row>
    <row r="34" spans="2:9" ht="50.25" customHeight="1" x14ac:dyDescent="0.25">
      <c r="B34" s="140" t="s">
        <v>19</v>
      </c>
      <c r="C34" s="140"/>
      <c r="D34" s="140"/>
      <c r="E34" s="16"/>
      <c r="F34" s="16"/>
      <c r="G34" s="103"/>
      <c r="H34" s="72"/>
      <c r="I34" s="73"/>
    </row>
    <row r="36" spans="2:9" x14ac:dyDescent="0.25">
      <c r="B36" s="2"/>
    </row>
  </sheetData>
  <mergeCells count="2">
    <mergeCell ref="B14:C14"/>
    <mergeCell ref="B34:D34"/>
  </mergeCells>
  <hyperlinks>
    <hyperlink ref="C7" r:id="rId1" display="http://www.unimagdalena.edu.co/"/>
  </hyperlinks>
  <pageMargins left="0.7" right="0.7" top="0.75" bottom="0.75" header="0.3" footer="0.3"/>
  <pageSetup paperSize="9" scale="10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91" zoomScaleNormal="91" zoomScalePageLayoutView="80" workbookViewId="0">
      <selection activeCell="C10" sqref="C10"/>
    </sheetView>
  </sheetViews>
  <sheetFormatPr baseColWidth="10" defaultColWidth="10.85546875" defaultRowHeight="15" x14ac:dyDescent="0.25"/>
  <cols>
    <col min="1" max="1" width="4.42578125" style="1" bestFit="1" customWidth="1"/>
    <col min="2" max="2" width="35.28515625" style="25" customWidth="1"/>
    <col min="3" max="3" width="70.28515625" style="2" customWidth="1"/>
    <col min="4" max="4" width="25.5703125" style="1" customWidth="1"/>
    <col min="5" max="5" width="22.140625" style="1" customWidth="1"/>
    <col min="6" max="6" width="23" style="21" customWidth="1"/>
    <col min="7" max="7" width="24.7109375" style="1" customWidth="1"/>
    <col min="8" max="8" width="17" style="25" customWidth="1"/>
    <col min="9" max="9" width="19.28515625" style="1" bestFit="1" customWidth="1"/>
    <col min="10" max="12" width="19.28515625" style="1" customWidth="1"/>
    <col min="13" max="13" width="17" style="1" customWidth="1"/>
    <col min="14" max="14" width="20.42578125" style="1" customWidth="1"/>
    <col min="15" max="15" width="44.85546875" style="51" customWidth="1"/>
    <col min="16" max="16" width="20" style="1" customWidth="1"/>
    <col min="17" max="17" width="42.42578125" style="1" customWidth="1"/>
    <col min="18" max="16384" width="10.85546875" style="1"/>
  </cols>
  <sheetData>
    <row r="1" spans="2:15" ht="15.75" thickBot="1" x14ac:dyDescent="0.3"/>
    <row r="2" spans="2:15" ht="16.5" thickBot="1" x14ac:dyDescent="0.3">
      <c r="B2" s="68" t="s">
        <v>17</v>
      </c>
    </row>
    <row r="3" spans="2:15" s="16" customFormat="1" x14ac:dyDescent="0.25">
      <c r="B3" s="44"/>
      <c r="C3" s="17"/>
      <c r="F3" s="23"/>
      <c r="H3" s="26"/>
      <c r="O3" s="52"/>
    </row>
    <row r="4" spans="2:15" x14ac:dyDescent="0.25">
      <c r="B4" s="26"/>
      <c r="C4" s="16"/>
      <c r="D4" s="16"/>
      <c r="E4" s="16"/>
    </row>
    <row r="5" spans="2:15" ht="15.75" thickBot="1" x14ac:dyDescent="0.3">
      <c r="B5" s="26"/>
      <c r="C5" s="17"/>
      <c r="D5" s="17"/>
      <c r="E5" s="17"/>
    </row>
    <row r="6" spans="2:15" x14ac:dyDescent="0.25">
      <c r="B6" s="57" t="s">
        <v>0</v>
      </c>
      <c r="C6" s="3" t="s">
        <v>21</v>
      </c>
    </row>
    <row r="7" spans="2:15" x14ac:dyDescent="0.25">
      <c r="B7" s="58" t="s">
        <v>1</v>
      </c>
      <c r="C7" s="3" t="s">
        <v>22</v>
      </c>
    </row>
    <row r="8" spans="2:15" x14ac:dyDescent="0.25">
      <c r="B8" s="58" t="s">
        <v>2</v>
      </c>
      <c r="C8" s="2" t="s">
        <v>23</v>
      </c>
    </row>
    <row r="9" spans="2:15" ht="15.75" thickBot="1" x14ac:dyDescent="0.3">
      <c r="B9" s="59" t="s">
        <v>14</v>
      </c>
      <c r="C9" s="4" t="s">
        <v>24</v>
      </c>
    </row>
    <row r="10" spans="2:15" ht="180" x14ac:dyDescent="0.25">
      <c r="B10" s="60" t="s">
        <v>16</v>
      </c>
      <c r="C10" s="91" t="s">
        <v>66</v>
      </c>
      <c r="D10" s="90"/>
      <c r="E10" s="16"/>
      <c r="F10" s="23"/>
      <c r="G10" s="16"/>
    </row>
    <row r="11" spans="2:15" ht="66.75" customHeight="1" thickBot="1" x14ac:dyDescent="0.3">
      <c r="B11" s="61" t="s">
        <v>3</v>
      </c>
      <c r="C11" s="31" t="s">
        <v>25</v>
      </c>
      <c r="E11" s="16"/>
      <c r="F11" s="23"/>
      <c r="G11" s="16"/>
      <c r="I11" s="80"/>
      <c r="J11" s="80"/>
      <c r="K11" s="80"/>
      <c r="L11" s="80"/>
      <c r="M11" s="85"/>
      <c r="N11" s="85"/>
    </row>
    <row r="12" spans="2:15" ht="15.75" thickBot="1" x14ac:dyDescent="0.3">
      <c r="B12" s="81" t="s">
        <v>18</v>
      </c>
      <c r="C12" s="36">
        <f>+H34</f>
        <v>2127869452</v>
      </c>
      <c r="D12" s="111">
        <v>2127869452</v>
      </c>
    </row>
    <row r="13" spans="2:15" x14ac:dyDescent="0.25">
      <c r="B13" s="82" t="s">
        <v>52</v>
      </c>
      <c r="C13" s="66">
        <v>172363500</v>
      </c>
      <c r="I13" s="79"/>
      <c r="J13" s="79"/>
      <c r="K13" s="79"/>
      <c r="L13" s="79"/>
      <c r="M13" s="66"/>
      <c r="N13" s="84"/>
    </row>
    <row r="14" spans="2:15" ht="15.75" thickBot="1" x14ac:dyDescent="0.3">
      <c r="B14" s="83" t="s">
        <v>64</v>
      </c>
      <c r="C14" s="69">
        <v>42389</v>
      </c>
    </row>
    <row r="15" spans="2:15" ht="5.25" customHeight="1" thickBot="1" x14ac:dyDescent="0.3">
      <c r="B15" s="64"/>
      <c r="C15" s="65"/>
    </row>
    <row r="16" spans="2:15" ht="65.25" customHeight="1" thickBot="1" x14ac:dyDescent="0.3">
      <c r="B16" s="138" t="s">
        <v>65</v>
      </c>
      <c r="C16" s="139"/>
    </row>
    <row r="17" spans="1:17" x14ac:dyDescent="0.25">
      <c r="B17" s="64"/>
      <c r="C17" s="65"/>
    </row>
    <row r="18" spans="1:17" ht="15.75" thickBot="1" x14ac:dyDescent="0.3">
      <c r="B18" s="45" t="s">
        <v>13</v>
      </c>
      <c r="H18" s="27"/>
    </row>
    <row r="19" spans="1:17" s="25" customFormat="1" ht="30.75" thickBot="1" x14ac:dyDescent="0.3">
      <c r="B19" s="104" t="s">
        <v>20</v>
      </c>
      <c r="C19" s="99" t="s">
        <v>4</v>
      </c>
      <c r="D19" s="100" t="s">
        <v>15</v>
      </c>
      <c r="E19" s="100" t="s">
        <v>5</v>
      </c>
      <c r="F19" s="101" t="s">
        <v>6</v>
      </c>
      <c r="G19" s="100" t="s">
        <v>7</v>
      </c>
      <c r="H19" s="100" t="s">
        <v>8</v>
      </c>
      <c r="I19" s="100" t="s">
        <v>9</v>
      </c>
      <c r="J19" s="100"/>
      <c r="K19" s="100"/>
      <c r="L19" s="100"/>
      <c r="M19" s="100" t="s">
        <v>10</v>
      </c>
      <c r="N19" s="100" t="s">
        <v>11</v>
      </c>
      <c r="O19" s="102" t="s">
        <v>12</v>
      </c>
    </row>
    <row r="20" spans="1:17" ht="48.75" thickBot="1" x14ac:dyDescent="0.3">
      <c r="A20" s="22"/>
      <c r="B20" s="92" t="s">
        <v>69</v>
      </c>
      <c r="C20" s="93" t="s">
        <v>53</v>
      </c>
      <c r="D20" s="94">
        <v>42389</v>
      </c>
      <c r="E20" s="94">
        <v>42735</v>
      </c>
      <c r="F20" s="95" t="s">
        <v>28</v>
      </c>
      <c r="G20" s="96" t="s">
        <v>27</v>
      </c>
      <c r="H20" s="97">
        <v>42980000</v>
      </c>
      <c r="I20" s="107">
        <f>+H20</f>
        <v>42980000</v>
      </c>
      <c r="J20" s="107">
        <v>37980000</v>
      </c>
      <c r="K20" s="107">
        <f>+I20-J20</f>
        <v>5000000</v>
      </c>
      <c r="L20" s="107">
        <f>+I20-37980000</f>
        <v>5000000</v>
      </c>
      <c r="M20" s="96" t="s">
        <v>29</v>
      </c>
      <c r="N20" s="96" t="s">
        <v>30</v>
      </c>
      <c r="O20" s="98" t="s">
        <v>31</v>
      </c>
    </row>
    <row r="21" spans="1:17" ht="48" x14ac:dyDescent="0.25">
      <c r="A21" s="22"/>
      <c r="B21" s="48" t="s">
        <v>70</v>
      </c>
      <c r="C21" s="28" t="s">
        <v>54</v>
      </c>
      <c r="D21" s="9">
        <v>42389</v>
      </c>
      <c r="E21" s="9">
        <v>42735</v>
      </c>
      <c r="F21" s="10" t="s">
        <v>28</v>
      </c>
      <c r="G21" s="11" t="s">
        <v>27</v>
      </c>
      <c r="H21" s="86">
        <v>52750000</v>
      </c>
      <c r="I21" s="105">
        <f t="shared" ref="I21:I32" si="0">+H21</f>
        <v>52750000</v>
      </c>
      <c r="J21" s="106">
        <f>+I21</f>
        <v>52750000</v>
      </c>
      <c r="K21" s="107">
        <f t="shared" ref="K21:K32" si="1">+I21-J21</f>
        <v>0</v>
      </c>
      <c r="L21" s="106"/>
      <c r="M21" s="11" t="s">
        <v>29</v>
      </c>
      <c r="N21" s="11" t="s">
        <v>30</v>
      </c>
      <c r="O21" s="54" t="s">
        <v>81</v>
      </c>
    </row>
    <row r="22" spans="1:17" ht="48" x14ac:dyDescent="0.25">
      <c r="A22" s="22"/>
      <c r="B22" s="48" t="s">
        <v>71</v>
      </c>
      <c r="C22" s="28" t="s">
        <v>55</v>
      </c>
      <c r="D22" s="9">
        <v>42389</v>
      </c>
      <c r="E22" s="9">
        <v>42735</v>
      </c>
      <c r="F22" s="10" t="s">
        <v>28</v>
      </c>
      <c r="G22" s="11" t="s">
        <v>27</v>
      </c>
      <c r="H22" s="87">
        <v>162908934</v>
      </c>
      <c r="I22" s="107">
        <f t="shared" si="0"/>
        <v>162908934</v>
      </c>
      <c r="J22" s="107">
        <v>152518934</v>
      </c>
      <c r="K22" s="107">
        <f t="shared" si="1"/>
        <v>10390000</v>
      </c>
      <c r="L22" s="97">
        <f>+I22-152518934</f>
        <v>10390000</v>
      </c>
      <c r="M22" s="11" t="s">
        <v>29</v>
      </c>
      <c r="N22" s="11" t="s">
        <v>30</v>
      </c>
      <c r="O22" s="54" t="s">
        <v>46</v>
      </c>
    </row>
    <row r="23" spans="1:17" ht="48.75" thickBot="1" x14ac:dyDescent="0.3">
      <c r="B23" s="48" t="s">
        <v>72</v>
      </c>
      <c r="C23" s="28" t="s">
        <v>56</v>
      </c>
      <c r="D23" s="9">
        <v>42389</v>
      </c>
      <c r="E23" s="9">
        <v>42735</v>
      </c>
      <c r="F23" s="10" t="s">
        <v>28</v>
      </c>
      <c r="G23" s="11" t="s">
        <v>27</v>
      </c>
      <c r="H23" s="86">
        <v>140898000</v>
      </c>
      <c r="I23" s="107">
        <f t="shared" si="0"/>
        <v>140898000</v>
      </c>
      <c r="J23" s="107">
        <v>130398000</v>
      </c>
      <c r="K23" s="107">
        <f t="shared" si="1"/>
        <v>10500000</v>
      </c>
      <c r="L23" s="97">
        <f>+I23-130398000</f>
        <v>10500000</v>
      </c>
      <c r="M23" s="11" t="s">
        <v>29</v>
      </c>
      <c r="N23" s="11" t="s">
        <v>30</v>
      </c>
      <c r="O23" s="54" t="s">
        <v>31</v>
      </c>
      <c r="P23" s="32"/>
      <c r="Q23" s="16"/>
    </row>
    <row r="24" spans="1:17" ht="60.75" thickBot="1" x14ac:dyDescent="0.3">
      <c r="B24" s="48" t="s">
        <v>73</v>
      </c>
      <c r="C24" s="28" t="s">
        <v>57</v>
      </c>
      <c r="D24" s="9">
        <v>42389</v>
      </c>
      <c r="E24" s="9">
        <v>42735</v>
      </c>
      <c r="F24" s="10" t="s">
        <v>28</v>
      </c>
      <c r="G24" s="11" t="s">
        <v>27</v>
      </c>
      <c r="H24" s="87">
        <v>40000000</v>
      </c>
      <c r="I24" s="105">
        <f t="shared" si="0"/>
        <v>40000000</v>
      </c>
      <c r="J24" s="106">
        <f>+I24</f>
        <v>40000000</v>
      </c>
      <c r="K24" s="107">
        <f t="shared" si="1"/>
        <v>0</v>
      </c>
      <c r="L24" s="97"/>
      <c r="M24" s="11" t="s">
        <v>29</v>
      </c>
      <c r="N24" s="11" t="s">
        <v>30</v>
      </c>
      <c r="O24" s="54" t="s">
        <v>82</v>
      </c>
      <c r="P24" s="16"/>
      <c r="Q24" s="16"/>
    </row>
    <row r="25" spans="1:17" ht="60.75" thickBot="1" x14ac:dyDescent="0.3">
      <c r="B25" s="48" t="s">
        <v>74</v>
      </c>
      <c r="C25" s="28" t="s">
        <v>58</v>
      </c>
      <c r="D25" s="9">
        <v>42389</v>
      </c>
      <c r="E25" s="9">
        <v>42735</v>
      </c>
      <c r="F25" s="10" t="s">
        <v>28</v>
      </c>
      <c r="G25" s="11" t="s">
        <v>27</v>
      </c>
      <c r="H25" s="87">
        <v>52750000</v>
      </c>
      <c r="I25" s="105">
        <f t="shared" si="0"/>
        <v>52750000</v>
      </c>
      <c r="J25" s="106">
        <f>+I25</f>
        <v>52750000</v>
      </c>
      <c r="K25" s="107">
        <f t="shared" si="1"/>
        <v>0</v>
      </c>
      <c r="L25" s="97"/>
      <c r="M25" s="11" t="s">
        <v>29</v>
      </c>
      <c r="N25" s="11" t="s">
        <v>30</v>
      </c>
      <c r="O25" s="54" t="s">
        <v>80</v>
      </c>
    </row>
    <row r="26" spans="1:17" ht="60.75" thickBot="1" x14ac:dyDescent="0.3">
      <c r="B26" s="48" t="s">
        <v>75</v>
      </c>
      <c r="C26" s="28" t="s">
        <v>59</v>
      </c>
      <c r="D26" s="9">
        <v>42389</v>
      </c>
      <c r="E26" s="9">
        <v>42735</v>
      </c>
      <c r="F26" s="10" t="s">
        <v>28</v>
      </c>
      <c r="G26" s="11" t="s">
        <v>27</v>
      </c>
      <c r="H26" s="87">
        <v>126600000</v>
      </c>
      <c r="I26" s="105">
        <f t="shared" si="0"/>
        <v>126600000</v>
      </c>
      <c r="J26" s="106">
        <f>+I26</f>
        <v>126600000</v>
      </c>
      <c r="K26" s="107">
        <f t="shared" si="1"/>
        <v>0</v>
      </c>
      <c r="L26" s="97"/>
      <c r="M26" s="11" t="s">
        <v>29</v>
      </c>
      <c r="N26" s="11" t="s">
        <v>30</v>
      </c>
      <c r="O26" s="54" t="s">
        <v>80</v>
      </c>
    </row>
    <row r="27" spans="1:17" ht="60.75" thickBot="1" x14ac:dyDescent="0.3">
      <c r="B27" s="48" t="s">
        <v>76</v>
      </c>
      <c r="C27" s="28" t="s">
        <v>60</v>
      </c>
      <c r="D27" s="9">
        <v>42389</v>
      </c>
      <c r="E27" s="9">
        <v>42735</v>
      </c>
      <c r="F27" s="10" t="s">
        <v>28</v>
      </c>
      <c r="G27" s="11" t="s">
        <v>27</v>
      </c>
      <c r="H27" s="87">
        <v>123000000</v>
      </c>
      <c r="I27" s="105">
        <f t="shared" si="0"/>
        <v>123000000</v>
      </c>
      <c r="J27" s="106">
        <f>+I27</f>
        <v>123000000</v>
      </c>
      <c r="K27" s="107">
        <f t="shared" si="1"/>
        <v>0</v>
      </c>
      <c r="L27" s="97"/>
      <c r="M27" s="11" t="s">
        <v>29</v>
      </c>
      <c r="N27" s="11" t="s">
        <v>30</v>
      </c>
      <c r="O27" s="54" t="s">
        <v>80</v>
      </c>
    </row>
    <row r="28" spans="1:17" ht="48.75" thickBot="1" x14ac:dyDescent="0.3">
      <c r="B28" s="74" t="s">
        <v>83</v>
      </c>
      <c r="C28" s="28" t="s">
        <v>61</v>
      </c>
      <c r="D28" s="9">
        <v>42389</v>
      </c>
      <c r="E28" s="9">
        <v>42735</v>
      </c>
      <c r="F28" s="10" t="s">
        <v>28</v>
      </c>
      <c r="G28" s="11" t="s">
        <v>27</v>
      </c>
      <c r="H28" s="87">
        <v>62569307</v>
      </c>
      <c r="I28" s="105">
        <f t="shared" si="0"/>
        <v>62569307</v>
      </c>
      <c r="J28" s="106">
        <f>+I28</f>
        <v>62569307</v>
      </c>
      <c r="K28" s="107">
        <f t="shared" si="1"/>
        <v>0</v>
      </c>
      <c r="L28" s="97"/>
      <c r="M28" s="11" t="s">
        <v>29</v>
      </c>
      <c r="N28" s="11" t="s">
        <v>30</v>
      </c>
      <c r="O28" s="54" t="s">
        <v>31</v>
      </c>
    </row>
    <row r="29" spans="1:17" ht="48.75" thickBot="1" x14ac:dyDescent="0.3">
      <c r="B29" s="74" t="s">
        <v>75</v>
      </c>
      <c r="C29" s="28" t="s">
        <v>62</v>
      </c>
      <c r="D29" s="9">
        <v>42389</v>
      </c>
      <c r="E29" s="9">
        <v>42735</v>
      </c>
      <c r="F29" s="10" t="s">
        <v>28</v>
      </c>
      <c r="G29" s="11" t="s">
        <v>27</v>
      </c>
      <c r="H29" s="88">
        <v>225330000</v>
      </c>
      <c r="I29" s="109">
        <f t="shared" si="0"/>
        <v>225330000</v>
      </c>
      <c r="J29" s="110">
        <v>217330000</v>
      </c>
      <c r="K29" s="107">
        <f t="shared" si="1"/>
        <v>8000000</v>
      </c>
      <c r="L29" s="97">
        <f>+I29-217330000</f>
        <v>8000000</v>
      </c>
      <c r="M29" s="11" t="s">
        <v>29</v>
      </c>
      <c r="N29" s="11" t="s">
        <v>30</v>
      </c>
      <c r="O29" s="54" t="s">
        <v>46</v>
      </c>
    </row>
    <row r="30" spans="1:17" ht="48.75" thickBot="1" x14ac:dyDescent="0.3">
      <c r="B30" s="75" t="s">
        <v>76</v>
      </c>
      <c r="C30" s="39" t="s">
        <v>63</v>
      </c>
      <c r="D30" s="9">
        <v>42389</v>
      </c>
      <c r="E30" s="9">
        <v>42735</v>
      </c>
      <c r="F30" s="10" t="s">
        <v>28</v>
      </c>
      <c r="G30" s="11" t="s">
        <v>27</v>
      </c>
      <c r="H30" s="87">
        <v>66186200</v>
      </c>
      <c r="I30" s="109">
        <f t="shared" si="0"/>
        <v>66186200</v>
      </c>
      <c r="J30" s="110">
        <v>64186200</v>
      </c>
      <c r="K30" s="107">
        <f t="shared" si="1"/>
        <v>2000000</v>
      </c>
      <c r="L30" s="97">
        <f>+I30-64186200</f>
        <v>2000000</v>
      </c>
      <c r="M30" s="11" t="s">
        <v>29</v>
      </c>
      <c r="N30" s="11" t="s">
        <v>30</v>
      </c>
      <c r="O30" s="54" t="s">
        <v>31</v>
      </c>
    </row>
    <row r="31" spans="1:17" ht="48.75" thickBot="1" x14ac:dyDescent="0.3">
      <c r="B31" s="76" t="s">
        <v>77</v>
      </c>
      <c r="C31" s="28" t="s">
        <v>67</v>
      </c>
      <c r="D31" s="9">
        <v>42389</v>
      </c>
      <c r="E31" s="9">
        <v>42735</v>
      </c>
      <c r="F31" s="10" t="s">
        <v>28</v>
      </c>
      <c r="G31" s="11" t="s">
        <v>27</v>
      </c>
      <c r="H31" s="87">
        <v>429000000</v>
      </c>
      <c r="I31" s="109">
        <f t="shared" si="0"/>
        <v>429000000</v>
      </c>
      <c r="J31" s="110">
        <v>400000000</v>
      </c>
      <c r="K31" s="107">
        <f t="shared" si="1"/>
        <v>29000000</v>
      </c>
      <c r="L31" s="97">
        <f>+I31-400000000</f>
        <v>29000000</v>
      </c>
      <c r="M31" s="11" t="s">
        <v>29</v>
      </c>
      <c r="N31" s="11" t="s">
        <v>30</v>
      </c>
      <c r="O31" s="54" t="s">
        <v>31</v>
      </c>
    </row>
    <row r="32" spans="1:17" ht="48.75" thickBot="1" x14ac:dyDescent="0.3">
      <c r="B32" s="76" t="s">
        <v>78</v>
      </c>
      <c r="C32" s="28" t="s">
        <v>68</v>
      </c>
      <c r="D32" s="9">
        <v>42389</v>
      </c>
      <c r="E32" s="9">
        <v>42735</v>
      </c>
      <c r="F32" s="10" t="s">
        <v>28</v>
      </c>
      <c r="G32" s="11" t="s">
        <v>27</v>
      </c>
      <c r="H32" s="87">
        <v>21733000</v>
      </c>
      <c r="I32" s="8">
        <f t="shared" si="0"/>
        <v>21733000</v>
      </c>
      <c r="J32" s="97">
        <f>+I32</f>
        <v>21733000</v>
      </c>
      <c r="K32" s="107">
        <f t="shared" si="1"/>
        <v>0</v>
      </c>
      <c r="L32" s="97"/>
      <c r="M32" s="11" t="s">
        <v>29</v>
      </c>
      <c r="N32" s="11" t="s">
        <v>30</v>
      </c>
      <c r="O32" s="54" t="s">
        <v>31</v>
      </c>
    </row>
    <row r="33" spans="2:15" ht="48.75" thickBot="1" x14ac:dyDescent="0.3">
      <c r="B33" s="77" t="s">
        <v>79</v>
      </c>
      <c r="C33" s="34" t="s">
        <v>50</v>
      </c>
      <c r="D33" s="9">
        <v>42389</v>
      </c>
      <c r="E33" s="9">
        <v>42735</v>
      </c>
      <c r="F33" s="14" t="s">
        <v>28</v>
      </c>
      <c r="G33" s="15" t="s">
        <v>27</v>
      </c>
      <c r="H33" s="89">
        <v>581164011</v>
      </c>
      <c r="I33" s="8">
        <f>+H33</f>
        <v>581164011</v>
      </c>
      <c r="J33" s="108"/>
      <c r="K33" s="108">
        <f>SUM(K20:K32)</f>
        <v>64890000</v>
      </c>
      <c r="L33" s="108"/>
      <c r="M33" s="15" t="s">
        <v>29</v>
      </c>
      <c r="N33" s="15" t="s">
        <v>30</v>
      </c>
      <c r="O33" s="55" t="s">
        <v>31</v>
      </c>
    </row>
    <row r="34" spans="2:15" ht="15.75" x14ac:dyDescent="0.25">
      <c r="B34" s="50" t="s">
        <v>51</v>
      </c>
      <c r="C34" s="17"/>
      <c r="D34" s="18"/>
      <c r="E34" s="16"/>
      <c r="F34" s="19"/>
      <c r="G34" s="20"/>
      <c r="H34" s="71">
        <f>SUM(H20:H33)</f>
        <v>2127869452</v>
      </c>
      <c r="I34" s="37">
        <f>SUM(I20:I33)</f>
        <v>2127869452</v>
      </c>
      <c r="J34" s="37"/>
      <c r="K34" s="37"/>
      <c r="L34" s="37"/>
      <c r="M34" s="20"/>
      <c r="N34" s="20"/>
      <c r="O34" s="56"/>
    </row>
    <row r="35" spans="2:15" x14ac:dyDescent="0.25">
      <c r="H35" s="37"/>
    </row>
    <row r="36" spans="2:15" ht="50.25" customHeight="1" x14ac:dyDescent="0.25">
      <c r="B36" s="141" t="s">
        <v>19</v>
      </c>
      <c r="C36" s="142"/>
      <c r="D36" s="143"/>
      <c r="E36" s="16"/>
      <c r="F36" s="16"/>
      <c r="G36" s="103"/>
      <c r="H36" s="72"/>
      <c r="I36" s="73"/>
      <c r="J36" s="73"/>
      <c r="K36" s="73"/>
      <c r="L36" s="73"/>
    </row>
    <row r="38" spans="2:15" x14ac:dyDescent="0.25">
      <c r="B38" s="2"/>
    </row>
  </sheetData>
  <mergeCells count="2">
    <mergeCell ref="B16:C16"/>
    <mergeCell ref="B36:D36"/>
  </mergeCells>
  <hyperlinks>
    <hyperlink ref="C9" r:id="rId1" display="http://www.unimagdalena.edu.co/"/>
  </hyperlinks>
  <pageMargins left="0.7" right="0.7" top="0.75" bottom="0.75" header="0.3" footer="0.3"/>
  <pageSetup paperSize="9" scale="10" fitToWidth="0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2:N38"/>
  <sheetViews>
    <sheetView topLeftCell="A14" zoomScale="91" zoomScaleNormal="91" zoomScalePageLayoutView="80" workbookViewId="0">
      <selection activeCell="J36" sqref="J36"/>
    </sheetView>
  </sheetViews>
  <sheetFormatPr baseColWidth="10" defaultColWidth="10.85546875" defaultRowHeight="15" x14ac:dyDescent="0.25"/>
  <cols>
    <col min="1" max="1" width="4.42578125" style="1" bestFit="1" customWidth="1"/>
    <col min="2" max="2" width="35.28515625" style="25" bestFit="1" customWidth="1"/>
    <col min="3" max="3" width="70.28515625" style="2" customWidth="1"/>
    <col min="4" max="4" width="18.85546875" style="1" hidden="1" customWidth="1"/>
    <col min="5" max="5" width="22.140625" style="1" hidden="1" customWidth="1"/>
    <col min="6" max="6" width="23" style="21" hidden="1" customWidth="1"/>
    <col min="7" max="7" width="14.28515625" style="1" hidden="1" customWidth="1"/>
    <col min="8" max="8" width="17" style="25" customWidth="1"/>
    <col min="9" max="9" width="19.28515625" style="1" bestFit="1" customWidth="1"/>
    <col min="10" max="10" width="17" style="1" customWidth="1"/>
    <col min="11" max="11" width="20.42578125" style="1" customWidth="1"/>
    <col min="12" max="12" width="44.85546875" style="51" customWidth="1"/>
    <col min="13" max="13" width="20" style="1" customWidth="1"/>
    <col min="14" max="14" width="42.42578125" style="1" customWidth="1"/>
    <col min="15" max="16384" width="10.85546875" style="1"/>
  </cols>
  <sheetData>
    <row r="2" spans="2:12" ht="15.75" x14ac:dyDescent="0.25">
      <c r="B2" s="43" t="s">
        <v>17</v>
      </c>
    </row>
    <row r="3" spans="2:12" s="16" customFormat="1" x14ac:dyDescent="0.25">
      <c r="B3" s="44"/>
      <c r="C3" s="17"/>
      <c r="F3" s="23"/>
      <c r="H3" s="26"/>
      <c r="L3" s="52"/>
    </row>
    <row r="4" spans="2:12" x14ac:dyDescent="0.25">
      <c r="B4" s="26"/>
      <c r="C4" s="16"/>
      <c r="D4" s="16"/>
      <c r="E4" s="16"/>
    </row>
    <row r="5" spans="2:12" ht="15.75" thickBot="1" x14ac:dyDescent="0.3">
      <c r="B5" s="26"/>
      <c r="C5" s="17"/>
      <c r="D5" s="17"/>
      <c r="E5" s="17"/>
    </row>
    <row r="6" spans="2:12" x14ac:dyDescent="0.25">
      <c r="B6" s="57" t="s">
        <v>0</v>
      </c>
      <c r="C6" s="3" t="s">
        <v>21</v>
      </c>
    </row>
    <row r="7" spans="2:12" x14ac:dyDescent="0.25">
      <c r="B7" s="58" t="s">
        <v>1</v>
      </c>
      <c r="C7" s="3" t="s">
        <v>22</v>
      </c>
    </row>
    <row r="8" spans="2:12" x14ac:dyDescent="0.25">
      <c r="B8" s="58" t="s">
        <v>2</v>
      </c>
      <c r="C8" s="2" t="s">
        <v>23</v>
      </c>
    </row>
    <row r="9" spans="2:12" ht="15.75" thickBot="1" x14ac:dyDescent="0.3">
      <c r="B9" s="59" t="s">
        <v>14</v>
      </c>
      <c r="C9" s="4" t="s">
        <v>24</v>
      </c>
    </row>
    <row r="10" spans="2:12" ht="195" x14ac:dyDescent="0.25">
      <c r="B10" s="60" t="s">
        <v>16</v>
      </c>
      <c r="C10" s="24" t="s">
        <v>47</v>
      </c>
    </row>
    <row r="11" spans="2:12" ht="75.75" thickBot="1" x14ac:dyDescent="0.3">
      <c r="B11" s="61" t="s">
        <v>3</v>
      </c>
      <c r="C11" s="31" t="s">
        <v>25</v>
      </c>
    </row>
    <row r="12" spans="2:12" x14ac:dyDescent="0.25">
      <c r="B12" s="60" t="s">
        <v>18</v>
      </c>
      <c r="C12" s="36">
        <v>1945418560</v>
      </c>
      <c r="D12" s="30"/>
      <c r="H12" s="78"/>
    </row>
    <row r="13" spans="2:12" x14ac:dyDescent="0.25">
      <c r="B13" s="62" t="s">
        <v>52</v>
      </c>
      <c r="C13" s="66">
        <v>161087500</v>
      </c>
    </row>
    <row r="14" spans="2:12" ht="15.75" thickBot="1" x14ac:dyDescent="0.3">
      <c r="B14" s="63" t="s">
        <v>64</v>
      </c>
      <c r="C14" s="67">
        <v>42006</v>
      </c>
    </row>
    <row r="15" spans="2:12" ht="5.25" customHeight="1" thickBot="1" x14ac:dyDescent="0.3">
      <c r="B15" s="64"/>
      <c r="C15" s="65"/>
    </row>
    <row r="16" spans="2:12" ht="65.25" customHeight="1" thickBot="1" x14ac:dyDescent="0.3">
      <c r="B16" s="138" t="s">
        <v>65</v>
      </c>
      <c r="C16" s="139"/>
    </row>
    <row r="17" spans="1:14" x14ac:dyDescent="0.25">
      <c r="B17" s="64"/>
      <c r="C17" s="65"/>
    </row>
    <row r="18" spans="1:14" ht="15.75" thickBot="1" x14ac:dyDescent="0.3">
      <c r="B18" s="45" t="s">
        <v>13</v>
      </c>
      <c r="H18" s="27"/>
    </row>
    <row r="19" spans="1:14" s="25" customFormat="1" ht="45.75" thickBot="1" x14ac:dyDescent="0.3">
      <c r="B19" s="46" t="s">
        <v>20</v>
      </c>
      <c r="C19" s="40" t="s">
        <v>4</v>
      </c>
      <c r="D19" s="40" t="s">
        <v>15</v>
      </c>
      <c r="E19" s="40" t="s">
        <v>5</v>
      </c>
      <c r="F19" s="41" t="s">
        <v>6</v>
      </c>
      <c r="G19" s="40" t="s">
        <v>7</v>
      </c>
      <c r="H19" s="40" t="s">
        <v>8</v>
      </c>
      <c r="I19" s="40" t="s">
        <v>9</v>
      </c>
      <c r="J19" s="40" t="s">
        <v>10</v>
      </c>
      <c r="K19" s="40" t="s">
        <v>11</v>
      </c>
      <c r="L19" s="42" t="s">
        <v>12</v>
      </c>
    </row>
    <row r="20" spans="1:14" ht="48" x14ac:dyDescent="0.25">
      <c r="A20" s="22"/>
      <c r="B20" s="47" t="s">
        <v>26</v>
      </c>
      <c r="C20" s="33" t="s">
        <v>53</v>
      </c>
      <c r="D20" s="5">
        <v>42006</v>
      </c>
      <c r="E20" s="5">
        <v>42369</v>
      </c>
      <c r="F20" s="6" t="s">
        <v>28</v>
      </c>
      <c r="G20" s="7" t="s">
        <v>27</v>
      </c>
      <c r="H20" s="8">
        <v>41000000</v>
      </c>
      <c r="I20" s="8">
        <v>41000000</v>
      </c>
      <c r="J20" s="7" t="s">
        <v>29</v>
      </c>
      <c r="K20" s="7" t="s">
        <v>30</v>
      </c>
      <c r="L20" s="53" t="s">
        <v>31</v>
      </c>
    </row>
    <row r="21" spans="1:14" ht="48" x14ac:dyDescent="0.25">
      <c r="A21" s="22"/>
      <c r="B21" s="48" t="s">
        <v>44</v>
      </c>
      <c r="C21" s="28" t="s">
        <v>54</v>
      </c>
      <c r="D21" s="9">
        <v>42006</v>
      </c>
      <c r="E21" s="9">
        <v>42369</v>
      </c>
      <c r="F21" s="10" t="s">
        <v>28</v>
      </c>
      <c r="G21" s="11" t="s">
        <v>27</v>
      </c>
      <c r="H21" s="12">
        <v>50000000</v>
      </c>
      <c r="I21" s="12">
        <v>50000000</v>
      </c>
      <c r="J21" s="11" t="s">
        <v>29</v>
      </c>
      <c r="K21" s="11" t="s">
        <v>30</v>
      </c>
      <c r="L21" s="54" t="s">
        <v>31</v>
      </c>
    </row>
    <row r="22" spans="1:14" ht="48" x14ac:dyDescent="0.25">
      <c r="A22" s="22"/>
      <c r="B22" s="48" t="s">
        <v>32</v>
      </c>
      <c r="C22" s="28" t="s">
        <v>55</v>
      </c>
      <c r="D22" s="9">
        <v>42006</v>
      </c>
      <c r="E22" s="9">
        <v>42369</v>
      </c>
      <c r="F22" s="10" t="s">
        <v>28</v>
      </c>
      <c r="G22" s="11" t="s">
        <v>27</v>
      </c>
      <c r="H22" s="29">
        <f>144567710+1000000</f>
        <v>145567710</v>
      </c>
      <c r="I22" s="87">
        <f>144567710+1000000</f>
        <v>145567710</v>
      </c>
      <c r="J22" s="11" t="s">
        <v>29</v>
      </c>
      <c r="K22" s="11" t="s">
        <v>30</v>
      </c>
      <c r="L22" s="54" t="s">
        <v>46</v>
      </c>
    </row>
    <row r="23" spans="1:14" ht="48" x14ac:dyDescent="0.25">
      <c r="B23" s="48" t="s">
        <v>33</v>
      </c>
      <c r="C23" s="28" t="s">
        <v>56</v>
      </c>
      <c r="D23" s="9">
        <v>42006</v>
      </c>
      <c r="E23" s="9">
        <v>42369</v>
      </c>
      <c r="F23" s="10" t="s">
        <v>28</v>
      </c>
      <c r="G23" s="11" t="s">
        <v>27</v>
      </c>
      <c r="H23" s="29">
        <f>123600000+2500000+10000000</f>
        <v>136100000</v>
      </c>
      <c r="I23" s="87">
        <f>123600000+2500000+10000000</f>
        <v>136100000</v>
      </c>
      <c r="J23" s="11" t="s">
        <v>29</v>
      </c>
      <c r="K23" s="11" t="s">
        <v>30</v>
      </c>
      <c r="L23" s="54" t="s">
        <v>31</v>
      </c>
      <c r="M23" s="32"/>
      <c r="N23" s="16"/>
    </row>
    <row r="24" spans="1:14" ht="72" x14ac:dyDescent="0.25">
      <c r="B24" s="48" t="s">
        <v>34</v>
      </c>
      <c r="C24" s="28" t="s">
        <v>57</v>
      </c>
      <c r="D24" s="9">
        <v>42006</v>
      </c>
      <c r="E24" s="9">
        <v>42369</v>
      </c>
      <c r="F24" s="10" t="s">
        <v>28</v>
      </c>
      <c r="G24" s="11" t="s">
        <v>27</v>
      </c>
      <c r="H24" s="29">
        <v>32076924</v>
      </c>
      <c r="I24" s="87">
        <v>32076924</v>
      </c>
      <c r="J24" s="11" t="s">
        <v>29</v>
      </c>
      <c r="K24" s="11" t="s">
        <v>30</v>
      </c>
      <c r="L24" s="54" t="s">
        <v>48</v>
      </c>
      <c r="M24" s="16"/>
      <c r="N24" s="16"/>
    </row>
    <row r="25" spans="1:14" ht="84" x14ac:dyDescent="0.25">
      <c r="B25" s="48" t="s">
        <v>35</v>
      </c>
      <c r="C25" s="28" t="s">
        <v>58</v>
      </c>
      <c r="D25" s="9">
        <v>42006</v>
      </c>
      <c r="E25" s="9">
        <v>42369</v>
      </c>
      <c r="F25" s="10" t="s">
        <v>28</v>
      </c>
      <c r="G25" s="11" t="s">
        <v>27</v>
      </c>
      <c r="H25" s="29">
        <v>50000000</v>
      </c>
      <c r="I25" s="87">
        <v>50000000</v>
      </c>
      <c r="J25" s="11" t="s">
        <v>29</v>
      </c>
      <c r="K25" s="11" t="s">
        <v>30</v>
      </c>
      <c r="L25" s="54" t="s">
        <v>49</v>
      </c>
    </row>
    <row r="26" spans="1:14" ht="84" x14ac:dyDescent="0.25">
      <c r="B26" s="48" t="s">
        <v>36</v>
      </c>
      <c r="C26" s="28" t="s">
        <v>59</v>
      </c>
      <c r="D26" s="9">
        <v>42006</v>
      </c>
      <c r="E26" s="9">
        <v>42369</v>
      </c>
      <c r="F26" s="10" t="s">
        <v>28</v>
      </c>
      <c r="G26" s="11" t="s">
        <v>27</v>
      </c>
      <c r="H26" s="29">
        <v>120000000</v>
      </c>
      <c r="I26" s="87">
        <v>120000000</v>
      </c>
      <c r="J26" s="11" t="s">
        <v>29</v>
      </c>
      <c r="K26" s="11" t="s">
        <v>30</v>
      </c>
      <c r="L26" s="54" t="s">
        <v>49</v>
      </c>
    </row>
    <row r="27" spans="1:14" ht="84" x14ac:dyDescent="0.25">
      <c r="B27" s="48" t="s">
        <v>37</v>
      </c>
      <c r="C27" s="28" t="s">
        <v>60</v>
      </c>
      <c r="D27" s="9">
        <v>42006</v>
      </c>
      <c r="E27" s="9">
        <v>42369</v>
      </c>
      <c r="F27" s="10" t="s">
        <v>28</v>
      </c>
      <c r="G27" s="11" t="s">
        <v>27</v>
      </c>
      <c r="H27" s="29">
        <v>100000000</v>
      </c>
      <c r="I27" s="87">
        <v>100000000</v>
      </c>
      <c r="J27" s="11" t="s">
        <v>29</v>
      </c>
      <c r="K27" s="11" t="s">
        <v>30</v>
      </c>
      <c r="L27" s="54" t="s">
        <v>49</v>
      </c>
    </row>
    <row r="28" spans="1:14" ht="48" x14ac:dyDescent="0.25">
      <c r="B28" s="48" t="s">
        <v>45</v>
      </c>
      <c r="C28" s="28" t="s">
        <v>61</v>
      </c>
      <c r="D28" s="9">
        <v>42006</v>
      </c>
      <c r="E28" s="9">
        <v>42369</v>
      </c>
      <c r="F28" s="10" t="s">
        <v>28</v>
      </c>
      <c r="G28" s="11" t="s">
        <v>27</v>
      </c>
      <c r="H28" s="29">
        <v>59307400</v>
      </c>
      <c r="I28" s="87">
        <v>59307400</v>
      </c>
      <c r="J28" s="11" t="s">
        <v>29</v>
      </c>
      <c r="K28" s="11" t="s">
        <v>30</v>
      </c>
      <c r="L28" s="54" t="s">
        <v>31</v>
      </c>
    </row>
    <row r="29" spans="1:14" ht="48" x14ac:dyDescent="0.25">
      <c r="B29" s="48" t="s">
        <v>38</v>
      </c>
      <c r="C29" s="28" t="s">
        <v>62</v>
      </c>
      <c r="D29" s="9">
        <v>42006</v>
      </c>
      <c r="E29" s="9">
        <v>42369</v>
      </c>
      <c r="F29" s="10" t="s">
        <v>28</v>
      </c>
      <c r="G29" s="11" t="s">
        <v>27</v>
      </c>
      <c r="H29" s="38">
        <f>206000000+10000000</f>
        <v>216000000</v>
      </c>
      <c r="I29" s="87">
        <f>206000000+10000000</f>
        <v>216000000</v>
      </c>
      <c r="J29" s="11" t="s">
        <v>29</v>
      </c>
      <c r="K29" s="11" t="s">
        <v>30</v>
      </c>
      <c r="L29" s="54" t="s">
        <v>46</v>
      </c>
    </row>
    <row r="30" spans="1:14" ht="48" x14ac:dyDescent="0.25">
      <c r="B30" s="48" t="s">
        <v>39</v>
      </c>
      <c r="C30" s="39" t="s">
        <v>63</v>
      </c>
      <c r="D30" s="9">
        <v>42006</v>
      </c>
      <c r="E30" s="9">
        <v>42369</v>
      </c>
      <c r="F30" s="10" t="s">
        <v>28</v>
      </c>
      <c r="G30" s="11" t="s">
        <v>27</v>
      </c>
      <c r="H30" s="29">
        <f>60840000+2000000</f>
        <v>62840000</v>
      </c>
      <c r="I30" s="87">
        <f>60840000+2000000</f>
        <v>62840000</v>
      </c>
      <c r="J30" s="11" t="s">
        <v>29</v>
      </c>
      <c r="K30" s="11" t="s">
        <v>30</v>
      </c>
      <c r="L30" s="54" t="s">
        <v>31</v>
      </c>
    </row>
    <row r="31" spans="1:14" ht="48" x14ac:dyDescent="0.25">
      <c r="B31" s="48" t="s">
        <v>40</v>
      </c>
      <c r="C31" s="28" t="s">
        <v>41</v>
      </c>
      <c r="D31" s="9">
        <v>42006</v>
      </c>
      <c r="E31" s="9">
        <v>42369</v>
      </c>
      <c r="F31" s="10" t="s">
        <v>28</v>
      </c>
      <c r="G31" s="11" t="s">
        <v>27</v>
      </c>
      <c r="H31" s="29">
        <f>360500000+20000000+10090000</f>
        <v>390590000</v>
      </c>
      <c r="I31" s="87">
        <f>360500000+20000000+10090000</f>
        <v>390590000</v>
      </c>
      <c r="J31" s="11" t="s">
        <v>29</v>
      </c>
      <c r="K31" s="11" t="s">
        <v>30</v>
      </c>
      <c r="L31" s="54" t="s">
        <v>31</v>
      </c>
    </row>
    <row r="32" spans="1:14" ht="48" x14ac:dyDescent="0.25">
      <c r="B32" s="48" t="s">
        <v>42</v>
      </c>
      <c r="C32" s="28" t="s">
        <v>43</v>
      </c>
      <c r="D32" s="9">
        <v>42006</v>
      </c>
      <c r="E32" s="9">
        <v>42369</v>
      </c>
      <c r="F32" s="10" t="s">
        <v>28</v>
      </c>
      <c r="G32" s="11" t="s">
        <v>27</v>
      </c>
      <c r="H32" s="29">
        <v>20600000</v>
      </c>
      <c r="I32" s="87">
        <v>20600000</v>
      </c>
      <c r="J32" s="11" t="s">
        <v>29</v>
      </c>
      <c r="K32" s="11" t="s">
        <v>30</v>
      </c>
      <c r="L32" s="54" t="s">
        <v>31</v>
      </c>
    </row>
    <row r="33" spans="2:12" ht="48.75" thickBot="1" x14ac:dyDescent="0.3">
      <c r="B33" s="49">
        <v>72</v>
      </c>
      <c r="C33" s="34" t="s">
        <v>50</v>
      </c>
      <c r="D33" s="13">
        <v>42006</v>
      </c>
      <c r="E33" s="13">
        <v>42369</v>
      </c>
      <c r="F33" s="14" t="s">
        <v>28</v>
      </c>
      <c r="G33" s="15" t="s">
        <v>27</v>
      </c>
      <c r="H33" s="35">
        <v>521336526</v>
      </c>
      <c r="I33" s="89">
        <v>521336526</v>
      </c>
      <c r="J33" s="15" t="s">
        <v>29</v>
      </c>
      <c r="K33" s="15" t="s">
        <v>30</v>
      </c>
      <c r="L33" s="55" t="s">
        <v>31</v>
      </c>
    </row>
    <row r="34" spans="2:12" ht="15.75" x14ac:dyDescent="0.25">
      <c r="B34" s="50" t="s">
        <v>51</v>
      </c>
      <c r="C34" s="17"/>
      <c r="D34" s="18"/>
      <c r="E34" s="16"/>
      <c r="F34" s="19"/>
      <c r="G34" s="20"/>
      <c r="H34" s="37">
        <f>SUM(H20:H33)</f>
        <v>1945418560</v>
      </c>
      <c r="I34" s="37">
        <f>SUM(I20:I33)</f>
        <v>1945418560</v>
      </c>
      <c r="K34" s="20"/>
      <c r="L34" s="56"/>
    </row>
    <row r="35" spans="2:12" x14ac:dyDescent="0.25">
      <c r="I35" s="70"/>
    </row>
    <row r="36" spans="2:12" ht="50.25" customHeight="1" x14ac:dyDescent="0.25">
      <c r="B36" s="141" t="s">
        <v>19</v>
      </c>
      <c r="C36" s="142"/>
      <c r="D36" s="143"/>
      <c r="E36" s="16"/>
      <c r="F36" s="16"/>
      <c r="G36" s="16"/>
      <c r="H36" s="26"/>
      <c r="I36" s="16"/>
    </row>
    <row r="38" spans="2:12" x14ac:dyDescent="0.25">
      <c r="B38" s="2"/>
    </row>
  </sheetData>
  <mergeCells count="2">
    <mergeCell ref="B36:D36"/>
    <mergeCell ref="B16:C16"/>
  </mergeCells>
  <hyperlinks>
    <hyperlink ref="C9" r:id="rId1" display="http://www.unimagdalena.edu.co/"/>
  </hyperlinks>
  <pageMargins left="0.7" right="0.7" top="0.75" bottom="0.75" header="0.3" footer="0.3"/>
  <pageSetup paperSize="9" scale="10" fitToWidth="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PAA 2017</vt:lpstr>
      <vt:lpstr>PLAN DE COMPRAS 2016</vt:lpstr>
      <vt:lpstr>PLAN DE COMPRAS 2015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Betty Patiño</cp:lastModifiedBy>
  <dcterms:created xsi:type="dcterms:W3CDTF">2012-12-10T15:58:41Z</dcterms:created>
  <dcterms:modified xsi:type="dcterms:W3CDTF">2017-02-07T14:24:49Z</dcterms:modified>
</cp:coreProperties>
</file>