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nimagdalena\Desktop\todo lo del escritorio 2021\publicar ley de tranparencia unimag\general por mes\"/>
    </mc:Choice>
  </mc:AlternateContent>
  <bookViews>
    <workbookView xWindow="0" yWindow="0" windowWidth="23040" windowHeight="9840" firstSheet="6" activeTab="11"/>
  </bookViews>
  <sheets>
    <sheet name="FEE" sheetId="19" r:id="rId1"/>
    <sheet name="FCS" sheetId="9" r:id="rId2"/>
    <sheet name="FIN" sheetId="4" r:id="rId3"/>
    <sheet name="FCB" sheetId="5" r:id="rId4"/>
    <sheet name="FCE" sheetId="6" r:id="rId5"/>
    <sheet name="FHU" sheetId="3" r:id="rId6"/>
    <sheet name="CPF" sheetId="11" r:id="rId7"/>
    <sheet name="CREO" sheetId="13" r:id="rId8"/>
    <sheet name="VAC" sheetId="20" r:id="rId9"/>
    <sheet name="VIN" sheetId="10" r:id="rId10"/>
    <sheet name="VEX" sheetId="17" r:id="rId11"/>
    <sheet name="VAD ADMINIS" sheetId="12" r:id="rId12"/>
    <sheet name="VAD CONTRATA" sheetId="18" r:id="rId13"/>
    <sheet name="DAD CONTRATACION " sheetId="21" r:id="rId14"/>
    <sheet name="DAD ADMINIST" sheetId="15" r:id="rId15"/>
  </sheets>
  <definedNames>
    <definedName name="_xlnm._FilterDatabase" localSheetId="6" hidden="1">CPF!$A$1:$V$92</definedName>
    <definedName name="_xlnm._FilterDatabase" localSheetId="7" hidden="1">CREO!$A$1:$V$77</definedName>
    <definedName name="_xlnm._FilterDatabase" localSheetId="14" hidden="1">'DAD ADMINIST'!$A$1:$V$246</definedName>
    <definedName name="_xlnm._FilterDatabase" localSheetId="4" hidden="1">FCE!$A$1:$V$36</definedName>
    <definedName name="_xlnm._FilterDatabase" localSheetId="1" hidden="1">FCS!$A$1:$V$37</definedName>
    <definedName name="_xlnm._FilterDatabase" localSheetId="0" hidden="1">FEE!$A$1:$V$34</definedName>
    <definedName name="_xlnm._FilterDatabase" localSheetId="5" hidden="1">FHU!$A$1:$V$37</definedName>
    <definedName name="_xlnm._FilterDatabase" localSheetId="2" hidden="1">FIN!$A$1:$S$1</definedName>
    <definedName name="_xlnm._FilterDatabase" localSheetId="8" hidden="1">VAC!$A$1:$J$1</definedName>
    <definedName name="_xlnm._FilterDatabase" localSheetId="11" hidden="1">'VAD ADMINIS'!$A$1:$V$101</definedName>
    <definedName name="_xlnm._FilterDatabase" localSheetId="12" hidden="1">'VAD CONTRATA'!$A$1:$V$692</definedName>
    <definedName name="_xlnm._FilterDatabase" localSheetId="9" hidden="1">VIN!$A$1:$V$506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5" i="12" l="1"/>
  <c r="K103" i="12"/>
  <c r="I103" i="12"/>
  <c r="I14" i="5" l="1"/>
  <c r="I46" i="4" l="1"/>
  <c r="J1482" i="18" l="1"/>
  <c r="K1480" i="18"/>
  <c r="I1480" i="18"/>
  <c r="I39" i="9" l="1"/>
  <c r="T37" i="9"/>
  <c r="T30" i="9"/>
  <c r="T29" i="9"/>
  <c r="T27" i="9"/>
  <c r="T26" i="9"/>
  <c r="T25" i="9"/>
  <c r="T24" i="9"/>
  <c r="I38" i="6" l="1"/>
  <c r="S29" i="6"/>
  <c r="S28" i="6"/>
  <c r="T28" i="6" s="1"/>
  <c r="S27" i="6"/>
  <c r="S25" i="6"/>
  <c r="J1048" i="17" l="1"/>
  <c r="K1047" i="17"/>
  <c r="I1047" i="17"/>
  <c r="I1001" i="17"/>
  <c r="I862" i="17"/>
  <c r="I861" i="17"/>
  <c r="I860" i="17"/>
  <c r="I859" i="17"/>
  <c r="I858" i="17"/>
  <c r="I857" i="17"/>
  <c r="I854" i="17"/>
  <c r="I852" i="17"/>
  <c r="I849" i="17"/>
  <c r="I848" i="17"/>
  <c r="I845" i="17"/>
  <c r="I844" i="17"/>
  <c r="J735" i="17"/>
  <c r="J250" i="15" l="1"/>
  <c r="K248" i="15"/>
  <c r="I248" i="15"/>
  <c r="T246" i="15"/>
  <c r="T245" i="15"/>
  <c r="T244" i="15"/>
  <c r="T243" i="15"/>
  <c r="T242" i="15"/>
  <c r="T241" i="15"/>
  <c r="T240" i="15"/>
  <c r="T239" i="15"/>
  <c r="T238" i="15"/>
  <c r="T237" i="15"/>
  <c r="T236" i="15"/>
  <c r="T235" i="15"/>
  <c r="T234" i="15"/>
  <c r="T233" i="15"/>
  <c r="T232" i="15"/>
  <c r="T231" i="15"/>
  <c r="T230" i="15"/>
  <c r="T229" i="15"/>
  <c r="T228" i="15"/>
  <c r="T227" i="15"/>
  <c r="T226" i="15"/>
  <c r="T225" i="15"/>
  <c r="T224" i="15"/>
  <c r="T223" i="15"/>
  <c r="T222" i="15"/>
  <c r="T221" i="15"/>
  <c r="T220" i="15"/>
  <c r="T219" i="15"/>
  <c r="T218" i="15"/>
  <c r="T217" i="15"/>
  <c r="T216" i="15"/>
  <c r="T215" i="15"/>
  <c r="T214" i="15"/>
  <c r="T213" i="15"/>
  <c r="T212" i="15"/>
  <c r="T211" i="15"/>
  <c r="T210" i="15"/>
  <c r="T209" i="15"/>
  <c r="T208" i="15"/>
  <c r="T207" i="15"/>
  <c r="T206" i="15"/>
  <c r="T205" i="15"/>
  <c r="T204" i="15"/>
  <c r="T203" i="15"/>
  <c r="T202" i="15"/>
  <c r="T201" i="15"/>
  <c r="T200" i="15"/>
  <c r="T199" i="15"/>
  <c r="T198" i="15"/>
  <c r="T197" i="15"/>
  <c r="T196" i="15"/>
  <c r="T195" i="15"/>
  <c r="T194" i="15"/>
  <c r="T193" i="15"/>
  <c r="T192" i="15"/>
  <c r="T191" i="15"/>
  <c r="T190" i="15"/>
  <c r="T189" i="15"/>
  <c r="T188" i="15"/>
  <c r="T187" i="15"/>
  <c r="T186" i="15"/>
  <c r="T185" i="15"/>
  <c r="T184" i="15"/>
  <c r="T183" i="15"/>
  <c r="T182" i="15"/>
  <c r="T181" i="15"/>
  <c r="T180" i="15"/>
  <c r="T179" i="15"/>
  <c r="T178" i="15"/>
  <c r="T177" i="15"/>
  <c r="T176" i="15"/>
  <c r="T175" i="15"/>
  <c r="T174" i="15"/>
  <c r="T173" i="15"/>
  <c r="T172" i="15"/>
  <c r="T171" i="15"/>
  <c r="T170" i="15"/>
  <c r="T169" i="15"/>
  <c r="T168" i="15"/>
  <c r="T167" i="15"/>
  <c r="T166" i="15"/>
  <c r="T165" i="15"/>
  <c r="T164" i="15"/>
  <c r="T163" i="15"/>
  <c r="T162" i="15"/>
  <c r="T161" i="15"/>
  <c r="T160" i="15"/>
  <c r="T159" i="15"/>
  <c r="T158" i="15"/>
  <c r="T157" i="15"/>
  <c r="T156" i="15"/>
  <c r="T155" i="15"/>
  <c r="T154" i="15"/>
  <c r="T153" i="15"/>
  <c r="T152" i="15"/>
  <c r="T151" i="15"/>
  <c r="T150" i="15"/>
  <c r="S149" i="15"/>
  <c r="T149" i="15" s="1"/>
  <c r="T148" i="15"/>
  <c r="T147" i="15"/>
  <c r="T146" i="15"/>
  <c r="T145" i="15"/>
  <c r="T144" i="15"/>
  <c r="T143" i="15"/>
  <c r="T142" i="15"/>
  <c r="T141" i="15"/>
  <c r="T140" i="15"/>
  <c r="T139" i="15"/>
  <c r="T138" i="15"/>
  <c r="T137" i="15"/>
  <c r="T136" i="15"/>
  <c r="S135" i="15"/>
  <c r="T135" i="15" s="1"/>
  <c r="T134" i="15"/>
  <c r="T133" i="15"/>
  <c r="T132" i="15"/>
  <c r="T131" i="15"/>
  <c r="T130" i="15"/>
  <c r="T129" i="15"/>
  <c r="S128" i="15"/>
  <c r="T128" i="15" s="1"/>
  <c r="T127" i="15"/>
  <c r="S127" i="15"/>
  <c r="T126" i="15"/>
  <c r="T125" i="15"/>
  <c r="T124" i="15"/>
  <c r="T123" i="15"/>
  <c r="T122" i="15"/>
  <c r="T121" i="15"/>
  <c r="S120" i="15"/>
  <c r="T120" i="15" s="1"/>
  <c r="T119" i="15"/>
  <c r="S118" i="15"/>
  <c r="T118" i="15" s="1"/>
  <c r="T117" i="15"/>
  <c r="S116" i="15"/>
  <c r="T116" i="15" s="1"/>
  <c r="S115" i="15"/>
  <c r="T115" i="15" s="1"/>
  <c r="T114" i="15"/>
  <c r="T113" i="15"/>
  <c r="T112" i="15"/>
  <c r="T111" i="15"/>
  <c r="S110" i="15"/>
  <c r="T110" i="15" s="1"/>
  <c r="T109" i="15"/>
  <c r="S109" i="15"/>
  <c r="S108" i="15"/>
  <c r="T108" i="15" s="1"/>
  <c r="T107" i="15"/>
  <c r="T106" i="15"/>
  <c r="T105" i="15"/>
  <c r="T104" i="15"/>
  <c r="S103" i="15"/>
  <c r="T103" i="15" s="1"/>
  <c r="T102" i="15"/>
  <c r="T101" i="15"/>
  <c r="T100" i="15"/>
  <c r="S99" i="15"/>
  <c r="T99" i="15" s="1"/>
  <c r="T98" i="15"/>
  <c r="S97" i="15"/>
  <c r="T97" i="15" s="1"/>
  <c r="S96" i="15"/>
  <c r="T96" i="15" s="1"/>
  <c r="T95" i="15"/>
  <c r="T94" i="15"/>
  <c r="T93" i="15"/>
  <c r="T92" i="15"/>
  <c r="T91" i="15"/>
  <c r="T90" i="15"/>
  <c r="S89" i="15"/>
  <c r="T89" i="15" s="1"/>
  <c r="T88" i="15"/>
  <c r="T87" i="15"/>
  <c r="T86" i="15"/>
  <c r="T85" i="15"/>
  <c r="T84" i="15"/>
  <c r="T83" i="15"/>
  <c r="T82" i="15"/>
  <c r="T81" i="15"/>
  <c r="T80" i="15"/>
  <c r="T79" i="15"/>
  <c r="T78" i="15"/>
  <c r="T77" i="15"/>
  <c r="T76" i="15"/>
  <c r="T75" i="15"/>
  <c r="S74" i="15"/>
  <c r="T74" i="15" s="1"/>
  <c r="T73" i="15"/>
  <c r="S72" i="15"/>
  <c r="T72" i="15" s="1"/>
  <c r="S71" i="15"/>
  <c r="T71" i="15" s="1"/>
  <c r="T70" i="15"/>
  <c r="S70" i="15"/>
  <c r="T69" i="15"/>
  <c r="S69" i="15"/>
  <c r="S68" i="15"/>
  <c r="T68" i="15" s="1"/>
  <c r="T67" i="15"/>
  <c r="S67" i="15"/>
  <c r="S66" i="15"/>
  <c r="T66" i="15" s="1"/>
  <c r="S65" i="15"/>
  <c r="T65" i="15" s="1"/>
  <c r="T64" i="15"/>
  <c r="S64" i="15"/>
  <c r="T63" i="15"/>
  <c r="S62" i="15"/>
  <c r="T62" i="15" s="1"/>
  <c r="S61" i="15"/>
  <c r="T61" i="15" s="1"/>
  <c r="S60" i="15"/>
  <c r="T60" i="15" s="1"/>
  <c r="T59" i="15"/>
  <c r="T58" i="15"/>
  <c r="T57" i="15"/>
  <c r="T56" i="15"/>
  <c r="T55" i="15"/>
  <c r="T54" i="15"/>
  <c r="S53" i="15"/>
  <c r="T53" i="15" s="1"/>
  <c r="T52" i="15"/>
  <c r="T51" i="15"/>
  <c r="T50" i="15"/>
  <c r="T49" i="15"/>
  <c r="T48" i="15"/>
  <c r="S47" i="15"/>
  <c r="T47" i="15" s="1"/>
  <c r="T46" i="15"/>
  <c r="S46" i="15"/>
  <c r="T45" i="15"/>
  <c r="S45" i="15"/>
  <c r="T44" i="15"/>
  <c r="S43" i="15"/>
  <c r="T43" i="15" s="1"/>
  <c r="S42" i="15"/>
  <c r="T42" i="15" s="1"/>
  <c r="T41" i="15"/>
  <c r="T40" i="15"/>
  <c r="T39" i="15"/>
  <c r="T38" i="15"/>
  <c r="S38" i="15"/>
  <c r="T37" i="15"/>
  <c r="T36" i="15"/>
  <c r="S35" i="15"/>
  <c r="T35" i="15" s="1"/>
  <c r="T34" i="15"/>
  <c r="S33" i="15"/>
  <c r="T33" i="15" s="1"/>
  <c r="S32" i="15"/>
  <c r="T32" i="15" s="1"/>
  <c r="T31" i="15"/>
  <c r="T30" i="15"/>
  <c r="S29" i="15"/>
  <c r="T29" i="15" s="1"/>
  <c r="S28" i="15"/>
  <c r="T28" i="15" s="1"/>
  <c r="T27" i="15"/>
  <c r="T26" i="15"/>
  <c r="T25" i="15"/>
  <c r="S24" i="15"/>
  <c r="T24" i="15" s="1"/>
  <c r="S23" i="15"/>
  <c r="T23" i="15" s="1"/>
  <c r="T22" i="15"/>
  <c r="S21" i="15"/>
  <c r="T21" i="15" s="1"/>
  <c r="S20" i="15"/>
  <c r="T20" i="15" s="1"/>
  <c r="S19" i="15"/>
  <c r="T19" i="15" s="1"/>
  <c r="T18" i="15"/>
  <c r="S17" i="15"/>
  <c r="T17" i="15" s="1"/>
  <c r="S16" i="15"/>
  <c r="T16" i="15" s="1"/>
  <c r="T15" i="15"/>
  <c r="S14" i="15"/>
  <c r="T14" i="15" s="1"/>
  <c r="T13" i="15"/>
  <c r="S12" i="15"/>
  <c r="T12" i="15" s="1"/>
  <c r="T11" i="15"/>
  <c r="S11" i="15"/>
  <c r="S10" i="15"/>
  <c r="T10" i="15" s="1"/>
  <c r="S9" i="15"/>
  <c r="T9" i="15" s="1"/>
  <c r="T8" i="15"/>
  <c r="S8" i="15"/>
  <c r="S7" i="15"/>
  <c r="T7" i="15" s="1"/>
  <c r="T6" i="15"/>
  <c r="T5" i="15"/>
  <c r="S4" i="15"/>
  <c r="T4" i="15" s="1"/>
  <c r="T3" i="15"/>
  <c r="T2" i="15"/>
  <c r="I94" i="11" l="1"/>
  <c r="T92" i="11"/>
  <c r="T91" i="11"/>
  <c r="T90" i="11"/>
  <c r="S90" i="11"/>
  <c r="T89" i="11"/>
  <c r="S89" i="11"/>
  <c r="S88" i="11"/>
  <c r="T88" i="11" s="1"/>
  <c r="S87" i="11"/>
  <c r="T87" i="11" s="1"/>
  <c r="S86" i="11"/>
  <c r="T86" i="11" s="1"/>
  <c r="T85" i="11"/>
  <c r="T84" i="11"/>
  <c r="T83" i="11"/>
  <c r="S82" i="11"/>
  <c r="T82" i="11" s="1"/>
  <c r="T81" i="11"/>
  <c r="S80" i="11"/>
  <c r="T80" i="11" s="1"/>
  <c r="T79" i="11"/>
  <c r="T78" i="11"/>
  <c r="S78" i="11"/>
  <c r="T77" i="11"/>
  <c r="S77" i="11"/>
  <c r="S76" i="11"/>
  <c r="T76" i="11" s="1"/>
  <c r="T75" i="11"/>
  <c r="S75" i="11"/>
  <c r="S74" i="11"/>
  <c r="T74" i="11" s="1"/>
  <c r="T73" i="11"/>
  <c r="S73" i="11"/>
  <c r="T72" i="11"/>
  <c r="S72" i="11"/>
  <c r="T71" i="11"/>
  <c r="S71" i="11"/>
  <c r="S70" i="11"/>
  <c r="T70" i="11" s="1"/>
  <c r="T69" i="11"/>
  <c r="S69" i="11"/>
  <c r="T68" i="11"/>
  <c r="S68" i="11"/>
  <c r="T67" i="11"/>
  <c r="S67" i="11"/>
  <c r="T66" i="11"/>
  <c r="S66" i="11"/>
  <c r="T65" i="11"/>
  <c r="S65" i="11"/>
  <c r="S64" i="11"/>
  <c r="T64" i="11" s="1"/>
  <c r="T63" i="11"/>
  <c r="S63" i="11"/>
  <c r="T62" i="11"/>
  <c r="S62" i="11"/>
  <c r="T61" i="11"/>
  <c r="S61" i="11"/>
  <c r="T60" i="11"/>
  <c r="S60" i="11"/>
  <c r="T59" i="11"/>
  <c r="S59" i="11"/>
  <c r="S58" i="11"/>
  <c r="T58" i="11" s="1"/>
  <c r="T57" i="11"/>
  <c r="S57" i="11"/>
  <c r="T56" i="11"/>
  <c r="S56" i="11"/>
  <c r="T55" i="11"/>
  <c r="S55" i="11"/>
  <c r="T54" i="11"/>
  <c r="S54" i="11"/>
  <c r="T53" i="11"/>
  <c r="S53" i="11"/>
  <c r="S52" i="11"/>
  <c r="T52" i="11" s="1"/>
  <c r="S51" i="11"/>
  <c r="T51" i="11" s="1"/>
  <c r="T50" i="11"/>
  <c r="S50" i="11"/>
  <c r="T49" i="11"/>
  <c r="S49" i="11"/>
  <c r="T48" i="11"/>
  <c r="S48" i="11"/>
  <c r="T47" i="11"/>
  <c r="S47" i="11"/>
  <c r="S46" i="11"/>
  <c r="T46" i="11" s="1"/>
  <c r="T45" i="11"/>
  <c r="S45" i="11"/>
  <c r="T44" i="11"/>
  <c r="S44" i="11"/>
  <c r="T43" i="11"/>
  <c r="S43" i="11"/>
  <c r="T42" i="11"/>
  <c r="S42" i="11"/>
  <c r="T41" i="11"/>
  <c r="S41" i="11"/>
  <c r="T40" i="11"/>
  <c r="T39" i="11"/>
  <c r="T38" i="11"/>
  <c r="S38" i="11"/>
  <c r="T37" i="11"/>
  <c r="S37" i="11"/>
  <c r="T36" i="11"/>
  <c r="S35" i="11"/>
  <c r="T35" i="11" s="1"/>
  <c r="S34" i="11"/>
  <c r="T34" i="11" s="1"/>
  <c r="S33" i="11"/>
  <c r="T33" i="11" s="1"/>
  <c r="T32" i="11"/>
  <c r="S32" i="11"/>
  <c r="T31" i="11"/>
  <c r="S31" i="11"/>
  <c r="S30" i="11"/>
  <c r="T30" i="11" s="1"/>
  <c r="S29" i="11"/>
  <c r="T29" i="11" s="1"/>
  <c r="S28" i="11"/>
  <c r="T28" i="11" s="1"/>
  <c r="S27" i="11"/>
  <c r="T27" i="11" s="1"/>
  <c r="T26" i="11"/>
  <c r="S26" i="11"/>
  <c r="T25" i="11"/>
  <c r="S25" i="11"/>
  <c r="S24" i="11"/>
  <c r="T24" i="11" s="1"/>
  <c r="S23" i="11"/>
  <c r="T23" i="11" s="1"/>
  <c r="S22" i="11"/>
  <c r="T22" i="11" s="1"/>
  <c r="S21" i="11"/>
  <c r="T21" i="11" s="1"/>
  <c r="T20" i="11"/>
  <c r="S20" i="11"/>
  <c r="T19" i="11"/>
  <c r="S19" i="11"/>
  <c r="S18" i="11"/>
  <c r="T18" i="11" s="1"/>
  <c r="S17" i="11"/>
  <c r="T17" i="11" s="1"/>
  <c r="S16" i="11"/>
  <c r="T16" i="11" s="1"/>
  <c r="S15" i="11"/>
  <c r="T15" i="11" s="1"/>
  <c r="T14" i="11"/>
  <c r="S14" i="11"/>
  <c r="T13" i="11"/>
  <c r="S13" i="11"/>
  <c r="S12" i="11"/>
  <c r="T12" i="11" s="1"/>
  <c r="S11" i="11"/>
  <c r="T11" i="11" s="1"/>
  <c r="S10" i="11"/>
  <c r="T10" i="11" s="1"/>
  <c r="S9" i="11"/>
  <c r="T9" i="11" s="1"/>
  <c r="T8" i="11"/>
  <c r="S8" i="11"/>
  <c r="T7" i="11"/>
  <c r="S7" i="11"/>
  <c r="S6" i="11"/>
  <c r="T6" i="11" s="1"/>
  <c r="S5" i="11"/>
  <c r="T5" i="11" s="1"/>
  <c r="S4" i="11"/>
  <c r="T4" i="11" s="1"/>
  <c r="S3" i="11"/>
  <c r="T3" i="11" s="1"/>
  <c r="T2" i="11"/>
  <c r="S2" i="11"/>
  <c r="J510" i="10" l="1"/>
  <c r="K508" i="10"/>
  <c r="I508" i="10"/>
  <c r="J81" i="13"/>
  <c r="K79" i="13"/>
  <c r="I79" i="13"/>
  <c r="J56" i="19" l="1"/>
  <c r="K54" i="19"/>
  <c r="I54" i="19"/>
  <c r="L39" i="3" l="1"/>
  <c r="I39" i="3"/>
  <c r="J41" i="3" l="1"/>
  <c r="I61" i="21"/>
  <c r="I5" i="20" l="1"/>
</calcChain>
</file>

<file path=xl/sharedStrings.xml><?xml version="1.0" encoding="utf-8"?>
<sst xmlns="http://schemas.openxmlformats.org/spreadsheetml/2006/main" count="44897" uniqueCount="9571">
  <si>
    <t>(N) Nit Del Sujeto Vigilado</t>
  </si>
  <si>
    <t>(C) Nombre Del Sujeto Vigilado</t>
  </si>
  <si>
    <t>(C) Rubro Presupuestal De Gastos Que Se Afecta Al Celebrar El Contrato</t>
  </si>
  <si>
    <t>(C) Sector Del Cual Proviene El Recursos Contratado</t>
  </si>
  <si>
    <t>(C) Número Del Contrato</t>
  </si>
  <si>
    <t>(C) Régimen Contractual De La Entidad</t>
  </si>
  <si>
    <t>(C) Modalidad De Contratación</t>
  </si>
  <si>
    <t>(C) Tipologia De Contrato</t>
  </si>
  <si>
    <t>(N) Valor Inicial Del Contrato</t>
  </si>
  <si>
    <t>(N) Valor Final Si Sufrió Modificación</t>
  </si>
  <si>
    <t>(N) Nit O Numero De Cedula Del Contratista</t>
  </si>
  <si>
    <t>(C) Nombre Del Contratista</t>
  </si>
  <si>
    <t>(C) Objeto Del Contrato</t>
  </si>
  <si>
    <t>(F) Fecha De Inicio</t>
  </si>
  <si>
    <t>(F) Fecha Final</t>
  </si>
  <si>
    <t>(N) Valor Cancelado</t>
  </si>
  <si>
    <t>(N) Valor Adeudado</t>
  </si>
  <si>
    <t>(N) Numero De Identificación Del Supervisor O Interventor</t>
  </si>
  <si>
    <t>(C) Nombre Del Supervisor O Interventor</t>
  </si>
  <si>
    <t>UNIVERSIDAD DEL MAGDALENA</t>
  </si>
  <si>
    <t>OTRO SECTOR</t>
  </si>
  <si>
    <t>REGIMEN ESPECIAL</t>
  </si>
  <si>
    <t>OTRA</t>
  </si>
  <si>
    <t>INVERSION</t>
  </si>
  <si>
    <t xml:space="preserve">VALOR REAL DE LA ADICION </t>
  </si>
  <si>
    <t xml:space="preserve">VALOR DE LA DISMINUCION </t>
  </si>
  <si>
    <t>Fecha De Suscripción</t>
  </si>
  <si>
    <t>FUNCIONAMIENTO</t>
  </si>
  <si>
    <t>PRESTACION  DE SERVICIOS</t>
  </si>
  <si>
    <t>YAJAIRA MACHADO</t>
  </si>
  <si>
    <t>OPSP-CPF-0023</t>
  </si>
  <si>
    <t>SAMUEL NUÑEZ RICARDO</t>
  </si>
  <si>
    <t xml:space="preserve">CYNTHIA MILENA YEPES CAMPO </t>
  </si>
  <si>
    <t>ASESORAR Y COORDINAR LA ORGANIZACIÓN Y LOGÍSTICA DE LAS ACTIVIDADES RELACIONADAS CON EL FUNCIONAMIENTO DE LAS COHORTES ACTIVAS DE LOS PROGRAMAS DEL DOCTORADO EN CIENCIA DEL MAR CIENCIAS FÍSICAS Y MAESTRÍA EN CIENCIAS FÍSICAS APOYO EN TODO LO REFERENTE AL PROYECTO BPIN 201900010048 "FORMACIÓN CAPITAL HUMANO DE ALTO NIVEL UNIVERSITARIO DEL MAGDALENA" CONVOCATORIA BECAS DE EXCELENCIA DOCTORADO DEL BICENTENARIO</t>
  </si>
  <si>
    <t>OPSP-CPF-0024</t>
  </si>
  <si>
    <t>LUIS DAVID GAMARRA ROSADO</t>
  </si>
  <si>
    <t>APOYAR EN ACTIVIDADES DEL PROGRAMA DE DOCTORADO EN CIENCIAS DE LA EDUCACION COMO EL PROCESO DE ACREDITACION Y AUTOEVALUACION DEL DOCTORADO</t>
  </si>
  <si>
    <t>IVAN MANUEL SANCHEZ</t>
  </si>
  <si>
    <t>OPSP-CPF-0025</t>
  </si>
  <si>
    <t>INGRID YOHANA COQUIES PACHECO</t>
  </si>
  <si>
    <t>REALIZAR LAS ACTIVIDADES EN EL PROGRAMA DE DOCTORADO EN CIENCIAS DE LA EDUCACION COMO ELABORACION TECNICA DEL PRESUPUESTO ANUAL DE FUNCIONAMIENTO DEL PROGRAMA APOYAR EN LA GESTION SEGUIMIENTO CONTROL Y EVALUACION TECNICA DE LA EJECUCION PRESUPUESTAL DEL PROGRAMA REALIZAR SEGUIMIENTO Y GESTION DE LA CARTERA FINANCIERA DEL DOCTORADO</t>
  </si>
  <si>
    <t>OPSP-CPF-0026</t>
  </si>
  <si>
    <t>JENNIFER TATIANA ORTIZ SEGRERA</t>
  </si>
  <si>
    <t>GESTIONAR EL REGISTRO SEGUIMIENTO ACADEMICO DE LOS ESTUDIANTES Y SISTEMATIZACION DEL DESARROLLO DE LAS ACTIVIDADES ACADEMICAS PRESENCIALES DEL PROGRAMA DE DOCTORADO APOYAR FORMULACION Y DESARROLLO DEL CRONOGRAMA ACADEMICO DEL DOCTORADO ATENDER A LOS ASPIRANTES ESTUDIANTES Y DOCENTES INVITADOS DEL PROGRAMA DE DOCTORADO</t>
  </si>
  <si>
    <t>OPSP-CPF-0027</t>
  </si>
  <si>
    <t>ANA KAROLINA MELÉNDEZ VARELA</t>
  </si>
  <si>
    <t>SEGUIMIENTO ACADÉMICO DE LOS ESTUDIANTES Y SISTEMATIZACIÓN DEL DESARROLLO DE LAS ACTIVIDADES ACADÉMICAS PRESENCIALES DEL PROGRAMA DE DOCTORADO APOYO A FORMULACIÓN SEGUIMIENTO Y DESARROLLO DEL CRONOGRAMA ACADÉMICO DEL DOCTORADO ATENCIÓN TELEFÓNICA Y DIGITAL ENVÍO DE CORRESPONDENCIA DEL DOCTORADO</t>
  </si>
  <si>
    <t>OPSP-CPF-0028</t>
  </si>
  <si>
    <t>DAMAR EDUARDO FONTALVO SANCHEZ</t>
  </si>
  <si>
    <t xml:space="preserve">APOYO AL PROCESO DE ACREDITACIÓN Y AUTOEVALUACIÓN DEL DOCTORADO APOYO A LA CONSTRUCCIÓN DEL DOCUMENTO MAESTRO DEL DOCTORADO APOYO AL DILIGENCIAMIENTO DE LOS CUADROS MAESTROS CORRESPONDIENTES AL PROCESO DE AUTOEVALUACIÓN Y ACREDITACIÓN DEL PROGRAMA </t>
  </si>
  <si>
    <t>OAG-CPF-0029</t>
  </si>
  <si>
    <t>JESUS ALEJANDRO PAREJA GUERRERO</t>
  </si>
  <si>
    <t xml:space="preserve">APOYAR EN LA CERTIFICACIÓN DEL LABORATORIO DE GASTRONOMÍA DE LA FACULTAD DE CIENCIAS EMPRESARIALES APOYAR A LOS PROCESOS DE CREACIÓN RENOVACIÓN REGISTRO Y AUTOEVALUACIÓN DE LOS PROGRAMAS DE POSTGRADOS APOYO EN LA CREACIÓN DE PROGRAMAS VIRTUALES DE LAS DIFERENTES FACULTADES </t>
  </si>
  <si>
    <t>JUANA MARIN PINEDA</t>
  </si>
  <si>
    <t>OPS-CPF-0030</t>
  </si>
  <si>
    <t>JOSE ANGEL PONCE OBISPO</t>
  </si>
  <si>
    <t>LA PROMOCIÓN Y FORTALECIMIENTO DE LA IMAGEN INSTITUCIONAL Y DE LOS PROGRAMAS OFRECIDOS POR EL CENTRO DE POSTGRADOS DE LA UNIVERSIDAD DEL MAGDALENA MEDIANTE LA EJECUCIÓN DE UN ESTRUCTURADO PROGRAMA DE DIFUSIÓN RADIAL EN EL QUE SE INCLUYE LA IMAGEN CORPORATIVA E INSTITUCIONAL CON EL DESARROLLO DE ACCIONES CONCEPTUALES ESTRUCTURADAS EN COMENTARIOS COMUNICADOS Y ENTREVISTAS A LOS ACTORES PRINCIPALES REALIZAR LA OFERTA MEDIANTE LA UTILIZACIÓN DE MENSAJES RADIALES EN LOS ESPACIOS DE “TERMÓMETRO NOTICIAS” EN RADIO RODADERO Y EMISORAS COMUNITARIA COMO INNOVACIÓN STEREO DE CIÉNAGA Y MERIRIANA STEREO DE SANTANA</t>
  </si>
  <si>
    <t>OAG-CPF-0031</t>
  </si>
  <si>
    <t>HANLIA KAILE GELVEZ CHAPARRO</t>
  </si>
  <si>
    <t>APOYO EN LA ORGANIZACIÓN DEL ARCHIVO DEL CENTRO DE POSTGRADOS Y FORMACIÓN CONTINUA CLASIFICACIÓN DE LA DOCUMENTACIÓN ORGANIZACIÓN POR EXPEDIENTES DEPURACIÓN DOCUMENTAL</t>
  </si>
  <si>
    <t>OPSP-CPF-0032</t>
  </si>
  <si>
    <t>BIATNETT ELIANA CAMPO HUGUETT</t>
  </si>
  <si>
    <t>APOYAR ACTIVAMENTE EN LOS PROCESOS DE AUTOEVALUACIÓN DE LOS DOCTORADOS EN MEDICINA TROPICAL Y CIENCIAS FISICAS APOYAR ACTIVAMENTE EN LOS PROCESOS DE AUTOEVALUACIÓN A LOS DIRECTORES DEL PROGRAMA O AL EQUIPO DESIGNADO PARA TAL FIN NAPOYAR EN LA REALIZACIÓN DE LA ACREDITACIÓN DE LOS PROGRAMAS EXISTENTES Y DE LOS NUEVOS PROGRAMAS DEL CENTRO DE POSTGRADOS Y FORMACIÓN CONTINUA  LAS DEMÁS ACTIVIDADES QUE SE DERIVEN DE LA EJECUCIÓN DE LA ORDEN Y QUE TENGAN RELACIÓN DIRECTA CON EL OBJETO CONTRACTUAL</t>
  </si>
  <si>
    <t>OPS-CPF-0033</t>
  </si>
  <si>
    <t>EVELYN PARRA GONZALEZ</t>
  </si>
  <si>
    <t>SERVICIO DE PUBLICIDAD DEL CENTRO DE POSGRADOS Y FORMACION CONTINUA DE LA UNIVERSIDAD DEL MAGDALENA A TRAVES DE PULBICIDAD DIGITAL EN REDES SOCIALES, CREACION DE ESTRATEGIA DIGITAL, CREACION DE CONTENIDO DIGITAL.</t>
  </si>
  <si>
    <t>OPSP-CPF-001</t>
  </si>
  <si>
    <t>OPSP-CPF-002</t>
  </si>
  <si>
    <t>OPSP-CPF-003</t>
  </si>
  <si>
    <t>OPSP-CPF-004</t>
  </si>
  <si>
    <t>OPSP-CPF-005</t>
  </si>
  <si>
    <t>OPSP-CPF-006</t>
  </si>
  <si>
    <t>OPSP-CPF-007</t>
  </si>
  <si>
    <t>OPSP-CPF-008</t>
  </si>
  <si>
    <t>OPSP-CPF-009</t>
  </si>
  <si>
    <t>OPSP-CPF-010</t>
  </si>
  <si>
    <t>OPSP-CPF-011</t>
  </si>
  <si>
    <t>OPSP-CPF-012</t>
  </si>
  <si>
    <t>OPSP-CPF-013</t>
  </si>
  <si>
    <t>OAG-CPF-014</t>
  </si>
  <si>
    <t>OAG-CPF-015</t>
  </si>
  <si>
    <t>OAG-CPF-016</t>
  </si>
  <si>
    <t>OPSP-CPF-017</t>
  </si>
  <si>
    <t>OPSP-CPF-018</t>
  </si>
  <si>
    <t>OPSP-CPF-019</t>
  </si>
  <si>
    <t>OAG-CPF-020</t>
  </si>
  <si>
    <t>OAG-CPF-021</t>
  </si>
  <si>
    <t>OAG-CPF-022</t>
  </si>
  <si>
    <t>ANDRES ALBERTO SANCHEZ LARA</t>
  </si>
  <si>
    <t>PRESTAR ASESORÍA ASESORÍA JURÍDICA AL CENTRO DE POSTGRADOS Y ELABORAR LOS MODELOS DE LOS ACUERDOS ACADÉMICOS EN LA CREACIÓN DE LOS NUEVOS PROGRAMAS DE POSTGRADOS REVISAR Y/O CORREGIR LOS ACTOS ADMINISTRATIVOS ELABORADAS POR LA DEPENDENCIA</t>
  </si>
  <si>
    <t>LUCY RAQUEL GRACIA GAMARRA</t>
  </si>
  <si>
    <t>ORGANIZACIÓN Y CARGUE DE LA INFORMACIÓN DE CONTRATOS EN LA PLATAFORMA GEDOCO CARGUE DE INFORMACIÓN DE CONTRATOS EN LA PLATAFORMA SIAOBSERVA ASESORAR Y COORDINAR LA ORGANIZACIÓN Y LOGÍSTICA DE LAS ACTIVIDADES RELACIONADAS CON LOS PROCESOS PARA EL FUNCIONAMIENTO DEL CENTRO DE POSTGRADOS Y FORMACIÓN CONTINUA EN LOS PROCESOS DE CALIDAD</t>
  </si>
  <si>
    <t>JAIME ALONSO BAENA FERNANDEZ</t>
  </si>
  <si>
    <t>APOYAR EN LA ORGANIZACIÓN Y SEGUIMIENTO PRESUPUESTAL DEL CENTRO DE POSTGRADOS Y TODOS LOS PROGRAMAS DE POSTGRADOS DE LA UNIVERSIDAD DEL MAGDALENA APOYO AL ÁREA FINANCIERA DEL CENTRO DE POSTGRADOS Y FORMACIÓN CONTINUA DE LA UNIVERSIDAD DEL MAGDALENA APOYAR EN LA CONTRATACIÓN DEL CENTRO DE POSTGRADOS</t>
  </si>
  <si>
    <t xml:space="preserve">CLAUDIA PATRICIA ILLIDGE BUIITRAGO </t>
  </si>
  <si>
    <t>DISEÑAR Y APOYAR LOGÍSTICAMENTE EN LAS ACTIVIDADES DE MERCADEO ORGANIZAR DISEÑAR Y EJECUTAR EL PLAN DE VISITAS DEL CENTRO DE POSTGRADOS Y FORMACIÓN CONTINUA A LAS DIFERENTES INSTITUCIONES CON LAS QUE SE PROYECTE LA CREACIÓN DE CONVENIOS APOYAR EN LOS EVENTOS Y SESIONES EDUCATIVAS REALIZADO POR EL CENTRO DE POSTGRADOS Y FORMACIÓN CONTINUA APOYAR EN LA REALIZACIÓN DE VISITAS A EMPRESAS</t>
  </si>
  <si>
    <t xml:space="preserve">GENITH ISABEL GARZON ALVARES </t>
  </si>
  <si>
    <t>APOYAR LOS TRABAJOS RELATIVOS A LA GESTORÍA DE COBRANZA Y RECUPERACIÓN DE CARTERA CONSISTENTES EN EL LEVANTAMIENTO VERIFICACIÓN DEPURACIÓN CONSOLIDACIÓN Y COBRO DE LAS OBLIGACIONES EN MORA DE LOS CRÉDITOS EDUCATIVOS QUE CONCEDE UNIMAGDALENA A LOS EDUCANDOS DEL CENTRO DE POSTGRADOS Y FORMACIÓN APOYAR EN LA ATENCIÓN AL PÚBLICO CON CARTERA MOROSA EN COBRO PRE JURÍDICO Y/O JURÍDICO</t>
  </si>
  <si>
    <t>ERIKA DE JESUS LOPEZ ESTRADA</t>
  </si>
  <si>
    <t>ROSA MARTINEZ LOZANO</t>
  </si>
  <si>
    <t xml:space="preserve">APOYAR EN LOS PROCESOS DE LA CREACIÓN DE NUEVOS PROGRAMAS DEL CENTRO DE POSTGRADOS Y FORMACIÓN CONTINUA ORIENTAR Y CAPACITAR EN EL PROCESO DE CREACIÓN DE NUEVOS PROGRAMAS A LAS PERSONAS QUE PARTICIPEN EN LA CONSTRUCCIÓN DE LOS NUEVOS PROGRAMAS REALIZAR LA REVISIÓN DE ESTILO GRAMÁTICA Y REDACCIÓN DE LOS DOCUMENTOS PARA SOLICITUD DE REGISTRO CALIFICADO </t>
  </si>
  <si>
    <t>HAROLD DE JESUS ARAQUE GARCIA</t>
  </si>
  <si>
    <t>APOYAR EL PROCESO DE CREACIÒN DE PROGRAMAS EN MODALIDAD VIRTUAL APOYAR Y DAR SOPORTE EN LOS PROCESOS DE SISTEMATIZACIÓN Y ORGANIZACIÓN DE LA INFORMACIÓN EN EL CENTRO DE POSTGRADOS Y FORMACIÓN CONTINUA APOYAR LOGÍSTICAMENTE Y EN EL ÁREA DE SISTEMAS EN LA CONSTRUCCIÓN DE NUEVOS PROGRAMAS Y PROCESOS DE AUTOEVALUACIÓN</t>
  </si>
  <si>
    <t>JOHANNA BARROS PEREZ</t>
  </si>
  <si>
    <t>LIDERAR EL DESARROLLO DE ESTRATEGIAS Y LOGÍSTICA EN LAS ACTIVIDADES DE MERCADEO Y PUBLICIDAD DEL CENTRO DE POSTGRADOS LIDERAR ORGANIZAR DISEÑAR Y EJECUTAR EL PLAN DE TELEMERCADEO DEL CENTRO DE POSTGRADOS Y FORMACIÓN CONTINUA APOYAR ACTIVIDADES DE PUBLICIDAD MERCADEO Y VENTA DE SERVICIOS DE LOS MUNICIPIOS DE CIENAGA ZONA BANANERA ARACATACA Y FUNDACIÓN</t>
  </si>
  <si>
    <t xml:space="preserve">DIANA PATRICIA LOBO OSORIO </t>
  </si>
  <si>
    <t>APOYAR EN LOS PROCESOS DE CREACIÓN Y ORGANIZACIÓN DE NUEVOS PROGRAMAS DE SALUD DEL CENTRO DE POSTGRADOS Y FORMACIÓN CONTINUA EN LOS PROCESOS DE CALIDAD Y REALIZACIÓN DE CONVENIOS APOYAR EN LA ORGANIZACIÓN DE LAS REDES DE POSTGRADOS APOYO EN LA AUTOEVALUACIÓN DEL PROGRAMA DE SEGURIDAD Y SALUD EN EL TRABAJO APOYAR EN ACREDITACIÓN DE LOS PROGRAMAS EXISTENTES Y DE LOS NUEVOS PROGRAMAS DEL CENTRO DE POSTGRADOS Y FORMACIÓN CONTINUA</t>
  </si>
  <si>
    <t>JULIAN JESÚS RAMIREZ ESPITIA</t>
  </si>
  <si>
    <t>PRESTAR ASESORÍA Y RESOLVER CONSULTAS REFERENTE A LA CONSTRUCCIÓN DE DOCUMENTOS ACADÉMICOS DE LOS DIFERENTES PROGRAMAS DE POSTGRADOS APOYAR EN LA CREACIÓN DE NUEVOS PROGRAMAS DE LA FACULTAD DE CIENCIAS EMPRESARIALES APOYAR A LA VICERRECTORÍA DE EXTENSIÓN EN LOS PROGRAMAS DE INTERACCIÓN SOCIAL</t>
  </si>
  <si>
    <t>DILZO RAFAEL RADA CANTILLO</t>
  </si>
  <si>
    <t>REALIZAR Y ASESORAR TODO LO REFERENTE AL DISEÑO Y PUBLICIDAD PARA EL MEJORAMIENTO DE LA IMAGEN DEL CENTRO DE POSGRADOS Y FORMACIÓN CONTINUA ELABORAR TODO LO REFERENTE A LA IDENTIDAD CORPORATIVA DEL CENTRO DE POSGRADOS REALIZAR TODO LO REFERENTE AL DISEÑO DEL ARTE GRÁFICO DE LOS PROGRAMAS DEL CENTRO DE POSGRADOS Y FORMACIÓN CONTINUA</t>
  </si>
  <si>
    <t xml:space="preserve">YAMILE PUELLO VILORIA </t>
  </si>
  <si>
    <t>APOYAR EN LA CONSTRUCCIÓN DE NUEVOS PROGRAMAS DE POSTGRADOS EN CIENCIAS DE LA SALUD RELACIÓN DOCENCIA DE SERVICIO PARA EL CENTRO DE POSTGRADOS Y FORMACIÓN CONTINUA DE LA UNIVERSIDAD DEL MAGDALENA REALIZACIÓN DEL DOCUMENTO DE LA MAESTRIA EN SEGURIDAD Y SALUD EN EL TRABAJO APOYAR ACTIVAMENTE EN LOS PROCESOS DE AUTOEVALUACIÓN A LOS DIRECTORES DEL PROGRAMA O AL EQUIPO DESIGNADO PARA TAL FIN</t>
  </si>
  <si>
    <t xml:space="preserve"> MERCEDES NOHEMY SANTRICH MANJARRES </t>
  </si>
  <si>
    <t xml:space="preserve">APOYAR EN LA CREACIÓN DE CUENTAS EN EL SIGEP APOYAR EN LA VERIFICACIÓN DE LA DOCUMENTACIÓN CONTRACTUAL Y EN EL SIGEP DE LOS CONTRATISTAS DEL CENTRO DE POSTGRADOS Y FORMACIÓN CONTINÚA APOYAR EN LA ORGANIZACIÓN Y CARGUE DE INFORMACION DE LOS CONTRATISTAS DEL CENTRO DE POSTGRADOS EN LA PLATAFORMA GEDOCO </t>
  </si>
  <si>
    <t xml:space="preserve">MARGARITA CECILIA LABARCÉS ROBLES </t>
  </si>
  <si>
    <t>ORGANIZACIÓN DEL ARCHIVO DEL CENTRO DE POSTGRADOS Y FORMACIÓN CONTINUA CLASIFICACIÓN DE LA DOCUMENTACIÓN ORGANIZACIÓN POR EXPEDIENTES DEPURACIÓN DOCUMENTAL</t>
  </si>
  <si>
    <t xml:space="preserve">YADIRA MARIA CABAS AGUILAR </t>
  </si>
  <si>
    <t>APOYO EN LA ATENCIÓN DE LOS USUARIOS DEL CENTRO DE POSTGRADOS Y FORMACIÓN CONTINUA APOYAR EN LA REALIZACIÓN DE LLAMADAS PARA LAS PERSONAS DE LAS BASES DE DATOS DE POSTGRADOS APOYO LOGÍSTICO EN LOS EVENTOS VIRTUALES Y SESIONES EDUCATIVAS REALIZADOS POR EL CENTRO DE POSTGRADOS Y FORMACIÓN CONTINUA</t>
  </si>
  <si>
    <t xml:space="preserve">DANIELA MARIA GONZALEZ  GRANADOS </t>
  </si>
  <si>
    <t>APOYAR EN LOS PROCESOS DE LA CREACIÓN DE PROGRAMAS VIRTUALES DE LA FACULTAD DE EDUCACIÓN DE LOS PROGRAMAS EXISTENTES Y DE LOS NUEVOS PROGRAMAS DEL CENTRO DE POSTGRADOS Y FORMACIÓN CONTINUA APOYAR ACTIVAMENTE EN LOS PROCESOS DE AUTOEVALUACIÓN A LOS DIRECTORES DEL PROGRAMA O AL EQUIPO DESIGNADO PARA TAL FIN</t>
  </si>
  <si>
    <t>ALFONSO ESCORCIA SANDOVAL </t>
  </si>
  <si>
    <t xml:space="preserve">APOYAR LOGÍSTICAMENTE EN LAS ACTIVIDADES DE MERCADEO Y PUBLICIDAD APOYAR EN LA ACTUALIZACIÓN Y MANEJO DE LA PAGINA WEB DEL CENTRO DE POSTGRADOS APOYAR EN LA REALIZACIÓN DE ACTIVIDADES DE VOLANTEO Y PUBLICIDAD DE CAMPO </t>
  </si>
  <si>
    <t>JESÚS DAVID SUÁREZ LOBATO</t>
  </si>
  <si>
    <t>APOYAR LOGÍSTICAMENTE EN LAS ACTIVIDADES DE MERCADEO Y PUBLICIDAD APOYAR EN LA ACTUALIZACIÓN Y MANEJO DE LA PAGINA WEB DEL CENTRO DE POSTGRADOS APOYAR EN LA REALIZACIÓN DE ACTIVIDADES DE VOLANTEO Y PUBLICIDAD DE CAMPO APOYAR EN EL PROCESO DE EVALUACIÓN DE SATISFACCIÓN DE LOS CLIENTES</t>
  </si>
  <si>
    <t>MANUEL JOSE CABRERA HURTADO</t>
  </si>
  <si>
    <t xml:space="preserve">REALIZAR EL TRASLADO DE LA DOCUMENTACIÓN REQUERIDA PARA EL BUEN FUNCIONAMIENTO DEL CENTRO DE POSTGRADOS Y FORMACIÓN CONTINUA ENTREGAR LA CORRESPONDENCIA Y DOCUMENTACIÓN DEL CENTRO DE POSTGRADOS Y FORMACIÓN CONTINUA EN LAS UNIDADES ACADÉMICAS Y ADMINISTRATIVAS QUE LO REQUIERAN </t>
  </si>
  <si>
    <t>DISNEY DIBET PARODIS MARIN  </t>
  </si>
  <si>
    <t>APOYO EN LA ATENCIÓN DE LOS USUARIOS DEL CENTRO DE POSTGRADOS Y FORMACIÓN CONTINUA APOYO EN LA DIGITACIÓN DE LA CONTRATACIÓN DE AÑOS ANTERIORES PARA SER REPORTADA AL SISTEMA IMPLEMENTADO POR LA UNIVERSIDAD LLAMADO GEDOCO APOYO EN LA REALIZACIÓN DE LLAMADAS A LAS PERSONAS DE LAS BASES DE DATOS DE POSTGRADOS</t>
  </si>
  <si>
    <t xml:space="preserve">LUIS CARLOS MENDOZA BERMUDEZ </t>
  </si>
  <si>
    <t>APOYAR LOGÍSTICAMENTE EN LAS ACTIVIDADES DE MERCADEO Y PUBLICIDAD APOYAR EN LOS EVENTOS Y SESIONES EDUCATIVAS REALIZADO POR EL CENTRO DE POSTGRADOS Y FORMACIÓN CONTINUA APOYAR EN EL MARKETING DIGITAL</t>
  </si>
  <si>
    <t>OPSP-FCE-0001</t>
  </si>
  <si>
    <t>ORDEN DE PRESTACION</t>
  </si>
  <si>
    <t>YESSICA PATRICIA PALLARES MARTINEZ</t>
  </si>
  <si>
    <t>HENRY SANCHEZ PEREZ</t>
  </si>
  <si>
    <t>OPSP-FCE-0002</t>
  </si>
  <si>
    <t>VIRGINIA BARRERO TONCEL</t>
  </si>
  <si>
    <t>OPSP-FCE-0003</t>
  </si>
  <si>
    <t>LUISA LAVALLE PERILLA</t>
  </si>
  <si>
    <t>OPSP-FCE-0004</t>
  </si>
  <si>
    <t>SONIA MONTENEGRO VASQUEZ</t>
  </si>
  <si>
    <t>OPSP-FCE-0005</t>
  </si>
  <si>
    <t>KATHERIN VANESSA SEQUEDA ROMERO</t>
  </si>
  <si>
    <t>ELIZABETH CORDOBA PINEDO</t>
  </si>
  <si>
    <t>OPSP-FCE-0006</t>
  </si>
  <si>
    <t>MARGARITA BARRAZA HERAS</t>
  </si>
  <si>
    <t>OPSP-FCE-0007</t>
  </si>
  <si>
    <t>LORENA BERMUDES CASTAÑEDA</t>
  </si>
  <si>
    <t>OPSP-FCE-0008</t>
  </si>
  <si>
    <t>DANIELA MARIA FERNANDEZ NORIEGA</t>
  </si>
  <si>
    <t>OPSP-FCE-0009</t>
  </si>
  <si>
    <t>ANNIE SOFIA LLANES YANCE</t>
  </si>
  <si>
    <t>OPSP-FCE-0010</t>
  </si>
  <si>
    <t>MONICA LUZ PEREZ CERVANTES</t>
  </si>
  <si>
    <t>2021/02/01</t>
  </si>
  <si>
    <t>2021/06/30</t>
  </si>
  <si>
    <t>ANGELA VERONICA ROMERO CARDENAS</t>
  </si>
  <si>
    <t>KARIN PATRICIA RONDON PAYARES</t>
  </si>
  <si>
    <t>2021/02/16</t>
  </si>
  <si>
    <t>2021/02/24</t>
  </si>
  <si>
    <t>2021/02/22</t>
  </si>
  <si>
    <t>CENTRO ELECTROMEDICO DEL CARIBE S.A.S.</t>
  </si>
  <si>
    <t>2021/02/25</t>
  </si>
  <si>
    <t xml:space="preserve">OTROS </t>
  </si>
  <si>
    <t>OAG-VEX-0001</t>
  </si>
  <si>
    <t>OTRAS</t>
  </si>
  <si>
    <t>PRESTACION DE SERVICIOS</t>
  </si>
  <si>
    <t>ADRIANA DE JESUS MORGAN  FIGUEROA</t>
  </si>
  <si>
    <t>LUIS MARIA MANJARRES MARTINEZ</t>
  </si>
  <si>
    <t>OAG-VEX-0002</t>
  </si>
  <si>
    <t>ALEXANDER  MEJIA AREVALO</t>
  </si>
  <si>
    <t>OAG-VEX-0003</t>
  </si>
  <si>
    <t>AMALFI  REYES VALDES</t>
  </si>
  <si>
    <t>OAG-VEX-0004</t>
  </si>
  <si>
    <t>AMARILIS SOFIA QUIROZ BENITEZ</t>
  </si>
  <si>
    <t>OAG-VEX-0005</t>
  </si>
  <si>
    <t>BEYANIRA  QUIROGA RUBIO</t>
  </si>
  <si>
    <t>OAG-VEX-0006</t>
  </si>
  <si>
    <t>CARMEN FABIOLA PEREA COPETE</t>
  </si>
  <si>
    <t>OAG-VEX-0007</t>
  </si>
  <si>
    <t>CLAUDIA PATRICIA QUIÑONES CAICEDO</t>
  </si>
  <si>
    <t>OAG-VEX-0008</t>
  </si>
  <si>
    <t>CRISTIAN DAYAN JULIO MORELO</t>
  </si>
  <si>
    <t>OAG-VEX-0009</t>
  </si>
  <si>
    <t>DAIRO  GARCIA MORENO</t>
  </si>
  <si>
    <t>OAG-VEX-0010</t>
  </si>
  <si>
    <t>DANIEL  NIÑO GARCIA</t>
  </si>
  <si>
    <t>OAG-VEX-0011</t>
  </si>
  <si>
    <t>DEVERLIS LIZ MEJIA DIAZ</t>
  </si>
  <si>
    <t>OAG-VEX-0012</t>
  </si>
  <si>
    <t>DIANA ELIZABETH TARAZONA GIRALDO</t>
  </si>
  <si>
    <t>OAG-VEX-0013</t>
  </si>
  <si>
    <t>DIEGO ALEJANDRO CASTILLO CORREDOR</t>
  </si>
  <si>
    <t>OAG-VEX-0014</t>
  </si>
  <si>
    <t>DORA DEISSY ESPINOSA  AGUIAR</t>
  </si>
  <si>
    <t>OAG-VEX-0015</t>
  </si>
  <si>
    <t>DORALINA  PINEDA RENGIFO</t>
  </si>
  <si>
    <t>OAG-VEX-0016</t>
  </si>
  <si>
    <t>DORCY DEL CARMEN ALTAMIRANDA ARGEL</t>
  </si>
  <si>
    <t>OAG-VEX-0017</t>
  </si>
  <si>
    <t>EDILBERTO JOSE REDONDO URIANA</t>
  </si>
  <si>
    <t>OAG-VEX-0018</t>
  </si>
  <si>
    <t>ERIKA  HERNANDEZ MARTINEZ</t>
  </si>
  <si>
    <t>OAG-VEX-0019</t>
  </si>
  <si>
    <t>EVANYS MANUEL VALDERRAMA ZAPATA</t>
  </si>
  <si>
    <t>OAG-VEX-0020</t>
  </si>
  <si>
    <t>FABIO ANTONIO SARMIENTO ZAMBRANO</t>
  </si>
  <si>
    <t>OAG-VEX-0021</t>
  </si>
  <si>
    <t>FANNY JUDITH ANAYA SANCHEZ</t>
  </si>
  <si>
    <t>OAG-VEX-0022</t>
  </si>
  <si>
    <t>FLOR ANGELA PEÑA ALZATE</t>
  </si>
  <si>
    <t>OAG-VEX-0023</t>
  </si>
  <si>
    <t>OAG-VEX-0024</t>
  </si>
  <si>
    <t>FRANKY ALEXANDER FORERO GONZALEZ</t>
  </si>
  <si>
    <t>OAG-VEX-0025</t>
  </si>
  <si>
    <t>HECTOR OLMEDO MOLINA VILLA</t>
  </si>
  <si>
    <t>OAG-VEX-0026</t>
  </si>
  <si>
    <t>HEILER JOSE ROMERO ARROYO</t>
  </si>
  <si>
    <t>OAG-VEX-0027</t>
  </si>
  <si>
    <t>HUBER  ACUÑA VANEGAS</t>
  </si>
  <si>
    <t>OAG-VEX-0028</t>
  </si>
  <si>
    <t>ILBERT JOSE ORTEGA CARVAJAL</t>
  </si>
  <si>
    <t>OAG-VEX-0029</t>
  </si>
  <si>
    <t>JADER SALOMON  LOZANO HERRERA</t>
  </si>
  <si>
    <t>OAG-VEX-0030</t>
  </si>
  <si>
    <t>JAIME ANDRES BOHORQUEZ ROZO</t>
  </si>
  <si>
    <t>OAG-VEX-0031</t>
  </si>
  <si>
    <t>JAVIER ALEJANDRO GUERRA ROYERO</t>
  </si>
  <si>
    <t>OAG-VEX-0032</t>
  </si>
  <si>
    <t>JEMMY LISSETE PADILLA ARAMENDEZ</t>
  </si>
  <si>
    <t>OAG-VEX-0033</t>
  </si>
  <si>
    <t>JHOHAN STIVEN VILLARREAL ZAMBRANO</t>
  </si>
  <si>
    <t>OAG-VEX-0034</t>
  </si>
  <si>
    <t>JHON FREDY GARCIA PARRA</t>
  </si>
  <si>
    <t>OAG-VEX-0035</t>
  </si>
  <si>
    <t>JHONATAN MAURICIO QUIÑONES MONTIEL</t>
  </si>
  <si>
    <t>OAG-VEX-0036</t>
  </si>
  <si>
    <t>JOSE ALFREDO MEJIA OSPINO</t>
  </si>
  <si>
    <t>OAG-VEX-0037</t>
  </si>
  <si>
    <t>JOSE LUIS MORENO LENGUA</t>
  </si>
  <si>
    <t>OAG-VEX-0038</t>
  </si>
  <si>
    <t>JOSE MANUEL VEGA GIRALDO</t>
  </si>
  <si>
    <t>OAG-VEX-0039</t>
  </si>
  <si>
    <t>JUAN CARLOS HERNANDEZ AGUIÑO</t>
  </si>
  <si>
    <t>OAG-VEX-0040</t>
  </si>
  <si>
    <t>JUAN MANUEL VILLALBA QUINTERO</t>
  </si>
  <si>
    <t>OAG-VEX-0042</t>
  </si>
  <si>
    <t>KENIA ADOLFINA CHIMA MARTINEZ</t>
  </si>
  <si>
    <t>OAG-VEX-0043</t>
  </si>
  <si>
    <t>LEIBY YOHANA ASPRILLA SANCHEZ</t>
  </si>
  <si>
    <t>OAG-VEX-0044</t>
  </si>
  <si>
    <t>LEONARDO LUIS ZAPA ARGEL</t>
  </si>
  <si>
    <t>OAG-VEX-0045</t>
  </si>
  <si>
    <t>LIBIA DORIS ASPRILLA MURILLO</t>
  </si>
  <si>
    <t>OAG-VEX-0046</t>
  </si>
  <si>
    <t>LILIANA  HOLGUIN SANABRIA</t>
  </si>
  <si>
    <t>OAG-VEX-0047</t>
  </si>
  <si>
    <t>LILIANA  IVET PINEDA GODIN</t>
  </si>
  <si>
    <t>OAG-VEX-0048</t>
  </si>
  <si>
    <t>LORENA  CENTENO MEJIA</t>
  </si>
  <si>
    <t>OAG-VEX-0049</t>
  </si>
  <si>
    <t>LUIS ALBERTO VALLEJO RODRIGUEZ</t>
  </si>
  <si>
    <t>OAG-VEX-0050</t>
  </si>
  <si>
    <t>LUIS FERNANDO MADARIAGA AGUILAR</t>
  </si>
  <si>
    <t>OAG-VEX-0051</t>
  </si>
  <si>
    <t>MANUEL FERNANDO CASTAÑEDA FARFAN</t>
  </si>
  <si>
    <t>OAG-VEX-0052</t>
  </si>
  <si>
    <t>MARIA ALEJANDRA FONSECA GUERRERO</t>
  </si>
  <si>
    <t>OAG-VEX-0053</t>
  </si>
  <si>
    <t>MARIA CRISTINA GOMEZ GARCIA</t>
  </si>
  <si>
    <t>OAG-VEX-0054</t>
  </si>
  <si>
    <t>MARIA ROSARIO LOZADA VARGAS</t>
  </si>
  <si>
    <t>OAG-VEX-0055</t>
  </si>
  <si>
    <t>MAYERLYS  DEL CARMEN MIRANDA BELEÑO</t>
  </si>
  <si>
    <t>OAG-VEX-0056</t>
  </si>
  <si>
    <t>NELSON CATALINO BARAHONA VALOIS</t>
  </si>
  <si>
    <t>OAG-VEX-0057</t>
  </si>
  <si>
    <t>NILSA  DE LA ENCARNACION MONTENEGRO</t>
  </si>
  <si>
    <t>OAG-VEX-0058</t>
  </si>
  <si>
    <t>NINI JOHANA VEGA LEAL</t>
  </si>
  <si>
    <t>OAG-VEX-0059</t>
  </si>
  <si>
    <t>NINI JOHANNA CAMARGO RAMIREZ</t>
  </si>
  <si>
    <t>OAG-VEX-0060</t>
  </si>
  <si>
    <t>RAMIRO ANTONIO GOMEZ JULIO</t>
  </si>
  <si>
    <t>OAG-VEX-0061</t>
  </si>
  <si>
    <t>ROBERTO CARLOS GENES GONZALEZ</t>
  </si>
  <si>
    <t>OAG-VEX-0062</t>
  </si>
  <si>
    <t>ROSA    EMILIANA OROBIO SIERRA</t>
  </si>
  <si>
    <t>OAG-VEX-0063</t>
  </si>
  <si>
    <t>ROSENDO  ORTIZ VELASQUEZ</t>
  </si>
  <si>
    <t>OAG-VEX-0064</t>
  </si>
  <si>
    <t>SHIRLEYS  CHIQUILLO ROMERO</t>
  </si>
  <si>
    <t>OAG-VEX-0065</t>
  </si>
  <si>
    <t>SONIA  GUERRERO SOLIS</t>
  </si>
  <si>
    <t>OAG-VEX-0066</t>
  </si>
  <si>
    <t>SULMA YANETH FLOREZ LIMA</t>
  </si>
  <si>
    <t>OAG-VEX-0067</t>
  </si>
  <si>
    <t>UBERLIS  VILLARREAL CAÑAVERA</t>
  </si>
  <si>
    <t>OAG-VEX-0068</t>
  </si>
  <si>
    <t>VISMAR ORLANDO GIL HERNANDEZ</t>
  </si>
  <si>
    <t>OAG-VEX-0069</t>
  </si>
  <si>
    <t>WENDY MILADY RODRIGUEZ DIAZ</t>
  </si>
  <si>
    <t>OAG-VEX-0070</t>
  </si>
  <si>
    <t>WILTON  GALVAN  MERCADOS</t>
  </si>
  <si>
    <t>OAG-VEX-0071</t>
  </si>
  <si>
    <t>YEISON EXNEIDER RODRIGUEZ LOPEZ</t>
  </si>
  <si>
    <t>OAG-VEX-0072</t>
  </si>
  <si>
    <t>YORDI DESIDERIO TENORIO ARAUJO</t>
  </si>
  <si>
    <t>OAG-VEX-0073</t>
  </si>
  <si>
    <t>YUBER ALEXANDER CORDOBA MARTINEZ</t>
  </si>
  <si>
    <t>OAG-VEX-0074</t>
  </si>
  <si>
    <t>YUNURIS  MARMOLEJO CABADIA</t>
  </si>
  <si>
    <t>OAG-VEX-0075</t>
  </si>
  <si>
    <t>JADER SAMIR CORREA MARTINEZ</t>
  </si>
  <si>
    <t>OAG-VEX-0076</t>
  </si>
  <si>
    <t>LUIS RAMON OBESO AYALA</t>
  </si>
  <si>
    <t>OAG-VEX-0077</t>
  </si>
  <si>
    <t>MARELIS ESTER CARMONA BURGOS</t>
  </si>
  <si>
    <t>OAG-VEX-0078</t>
  </si>
  <si>
    <t>LEIDY JOHANNA ABREO ROMERO</t>
  </si>
  <si>
    <t>OAG-VEX-0079</t>
  </si>
  <si>
    <t xml:space="preserve">KARINA  CARRILLO </t>
  </si>
  <si>
    <t>OAG-VEX-0080</t>
  </si>
  <si>
    <t>RUTH  CASTILLO TIQUE</t>
  </si>
  <si>
    <t>OAG-VEX-0090</t>
  </si>
  <si>
    <t>ANA YURLEIDY ARROYO MORENO</t>
  </si>
  <si>
    <t>OAG-VEX-0091</t>
  </si>
  <si>
    <t>ANDRES RICARDO BARROSO GARCES</t>
  </si>
  <si>
    <t>OAG-VEX-0092</t>
  </si>
  <si>
    <t>CLARA INES MENA MENA</t>
  </si>
  <si>
    <t>OAG-VEX-0093</t>
  </si>
  <si>
    <t>DAIRO LORENZO CAJIAO PANDALES</t>
  </si>
  <si>
    <t>OAG-VEX-0094</t>
  </si>
  <si>
    <t>DEIBER  VELEZ GUTIERREZ</t>
  </si>
  <si>
    <t>OAG-VEX-0095</t>
  </si>
  <si>
    <t>GELSON ANDRES BELTRAN PEREZ</t>
  </si>
  <si>
    <t>OAG-VEX-0096</t>
  </si>
  <si>
    <t>HEIDY  CUERO VALENCIA</t>
  </si>
  <si>
    <t>OAG-VEX-0097</t>
  </si>
  <si>
    <t>LADY YASMIN FORERO SANCHEZ</t>
  </si>
  <si>
    <t>OAG-VEX-0098</t>
  </si>
  <si>
    <t>LEONOR  SALCEDO MONTALVO</t>
  </si>
  <si>
    <t>OAG-VEX-0099</t>
  </si>
  <si>
    <t>LUIS EDWARD ARROYO RAMOS</t>
  </si>
  <si>
    <t>OAG-VEX-0100</t>
  </si>
  <si>
    <t>MAFE DANIELA GUTIERREZ YARA</t>
  </si>
  <si>
    <t>OAG-VEX-0101</t>
  </si>
  <si>
    <t>MARIA FERNANDA MINA HURTADO</t>
  </si>
  <si>
    <t>OAG-VEX-0102</t>
  </si>
  <si>
    <t>MARIA GRISELDA ROA BERNAL</t>
  </si>
  <si>
    <t>OAG-VEX-0103</t>
  </si>
  <si>
    <t>MARICELE  LANBIM LIMA</t>
  </si>
  <si>
    <t>OAG-VEX-0104</t>
  </si>
  <si>
    <t>MARIEL YOMARA RAMOS MURIEL</t>
  </si>
  <si>
    <t>OAG-VEX-0105</t>
  </si>
  <si>
    <t>NILSON  CRISTO AVILA</t>
  </si>
  <si>
    <t>OAG-VEX-0106</t>
  </si>
  <si>
    <t>SHIRLY PATRICIA CORREA RODRIGUEZ</t>
  </si>
  <si>
    <t>OAG-VEX-0107</t>
  </si>
  <si>
    <t>SULEIDY  NOBLES MONTES</t>
  </si>
  <si>
    <t>OAG-VEX-0108</t>
  </si>
  <si>
    <t>YECENIA YULIETH ZAPATA BEDOYA</t>
  </si>
  <si>
    <t>OAG-VEX-0109</t>
  </si>
  <si>
    <t>YUDIS PAMELA URBANO ARBOLEDA</t>
  </si>
  <si>
    <t>OAG-VEX-0110</t>
  </si>
  <si>
    <t>YURIS SILVANA BELTRAN TRONCOSO</t>
  </si>
  <si>
    <t>OPSP-VEX-0041</t>
  </si>
  <si>
    <t>KAREN STEPHANIE JIMENEZ CHARRIS</t>
  </si>
  <si>
    <t>OPSP-VEX-0111</t>
  </si>
  <si>
    <t>AFRA ALEXANDRA HARDING GRACIA</t>
  </si>
  <si>
    <t>MIRIAN SIERRA HERNANDEZ</t>
  </si>
  <si>
    <t>OPSP-VEX-0112</t>
  </si>
  <si>
    <t>ALVARO JOSE CAMPO LOPEZ</t>
  </si>
  <si>
    <t>OPSP-VEX-0113</t>
  </si>
  <si>
    <t>MANUEL RAFAEL AREVALO LOBATO</t>
  </si>
  <si>
    <t>OPSP-VEX-0114</t>
  </si>
  <si>
    <t>MARIA JOSE CASTILLO VIANA</t>
  </si>
  <si>
    <t>JHON TABORDA GIRALDO</t>
  </si>
  <si>
    <t>OPSP-VEX-0115</t>
  </si>
  <si>
    <t>OMAR ENRIQUE MANJARRES OJEDA</t>
  </si>
  <si>
    <t>OPSP-VEX-0116</t>
  </si>
  <si>
    <t>ROBERTO FERNANDO DE LA ROSA MAESTRE</t>
  </si>
  <si>
    <t>OPSP-VEX-0118</t>
  </si>
  <si>
    <t>ANGELA MARIA RUEDA QUINTO</t>
  </si>
  <si>
    <t>OPSP-VEX-0119</t>
  </si>
  <si>
    <t>Luis Alejandro Ortiz Herazo</t>
  </si>
  <si>
    <t>OPSP-VEX-0120</t>
  </si>
  <si>
    <t>MARCIO  POLO HURTADO</t>
  </si>
  <si>
    <t>OPSP-VEX-0121</t>
  </si>
  <si>
    <t>XIMENA   PORTILLO PUENTES</t>
  </si>
  <si>
    <t>OPSP-VEX-0081</t>
  </si>
  <si>
    <t>SANDRA MARCELA PARRA MARURALDA</t>
  </si>
  <si>
    <t>OPSP-VEX-0086</t>
  </si>
  <si>
    <t>JAANAI  YARURO CACERES</t>
  </si>
  <si>
    <t>OPSP-VEX-0087</t>
  </si>
  <si>
    <t>MILTON RODRIGO CAMACHO PEREZ</t>
  </si>
  <si>
    <t>OPSP-VEX-0088</t>
  </si>
  <si>
    <t>LEANDRO RAUL ROZO MARTINEZ</t>
  </si>
  <si>
    <t>OPSP-VEX-0089</t>
  </si>
  <si>
    <t>Cristhian  Yovanny Florez  Torres</t>
  </si>
  <si>
    <t>OPSP-VEX-0117</t>
  </si>
  <si>
    <t>JUAN CARLOS SANABRIA ESCAMILLA</t>
  </si>
  <si>
    <t>OPSP-VEX-0082</t>
  </si>
  <si>
    <t>JOSE MIGUEL SALAS  RODRIGUEZ</t>
  </si>
  <si>
    <t>OPSP-VEX-0083</t>
  </si>
  <si>
    <t>SANDRA PATRICIA ZAPATA FRAGOSO</t>
  </si>
  <si>
    <t>OPSP-VEX-0084</t>
  </si>
  <si>
    <t>ELIANA PATRICIA RUIZ NUÑEZ</t>
  </si>
  <si>
    <t>OPSP-VEX-0085</t>
  </si>
  <si>
    <t>LAURA MARGARITA CANTILLO ROSARIO</t>
  </si>
  <si>
    <t>OAG-VEX-0122</t>
  </si>
  <si>
    <t>FABIAN DE JESUS RAMIREZ NUÑEZ</t>
  </si>
  <si>
    <t>OPSP-VEX-0123</t>
  </si>
  <si>
    <t>CAROLINA LICETH RUEDA QUINTO</t>
  </si>
  <si>
    <t>WILLIAM RETAMOZO CHAVEZ</t>
  </si>
  <si>
    <t>OPSP-VEX-0125</t>
  </si>
  <si>
    <t>CARMEN MILENA DELGADO LARA</t>
  </si>
  <si>
    <t>OPSP-VEX-0126</t>
  </si>
  <si>
    <t>RODRIGO DAVID FRANCO BERROCAL</t>
  </si>
  <si>
    <t>OPSP-VEX-0131</t>
  </si>
  <si>
    <t>LEONARDO FABIO MELO MELO</t>
  </si>
  <si>
    <t>BETSY MANJARRÉS FERNANDEZ</t>
  </si>
  <si>
    <t>OPSP-VEX-0133</t>
  </si>
  <si>
    <t>FREDDY  SALCEDO OSPINO</t>
  </si>
  <si>
    <t>OPSP-VEX-0145</t>
  </si>
  <si>
    <t>LUIS ALVARO CADENA TEJEDA</t>
  </si>
  <si>
    <t>OPSP-VEX-0128</t>
  </si>
  <si>
    <t>MIGUEL ANGEL GOMEZ ROMERO</t>
  </si>
  <si>
    <t>OPSP-VEX-0124</t>
  </si>
  <si>
    <t>BEATRIZ MARTHA GOMEZ ZABALETA</t>
  </si>
  <si>
    <t>OPSP-VEX-0127</t>
  </si>
  <si>
    <t>RODRIGO ANTONIO PEÑARREDONDA DUEÑAS</t>
  </si>
  <si>
    <t>OPSP-VEX-0129</t>
  </si>
  <si>
    <t>LIZETH SHIRLEY MARTINEZ VALENCIA</t>
  </si>
  <si>
    <t>CESAR ENRIQUE POLO CASTRO</t>
  </si>
  <si>
    <t>OPSP-VEX-0136</t>
  </si>
  <si>
    <t>MAURA CECILIA RUBIO SUAREZ</t>
  </si>
  <si>
    <t>OAG-VEX-0130</t>
  </si>
  <si>
    <t>MARIA FERNANDA BARBOSA RAMOS</t>
  </si>
  <si>
    <t>OAG-VEX-0132</t>
  </si>
  <si>
    <t>KATHERINE LIZETH CAMPO PINTO</t>
  </si>
  <si>
    <t>OAG-VEX-0134</t>
  </si>
  <si>
    <t>OBEYAIDO  PEÑA PONSON</t>
  </si>
  <si>
    <t>RENE ESCORCIA</t>
  </si>
  <si>
    <t>OAG-VEX-0135</t>
  </si>
  <si>
    <t>LEONARDO  FABIO MONSALVO</t>
  </si>
  <si>
    <t>OPSP-VEX-0153</t>
  </si>
  <si>
    <t>BRENDA INES MANJARRES SANCHEZ</t>
  </si>
  <si>
    <t>IVIS ALVARADO MONTENEGRO</t>
  </si>
  <si>
    <t>OPSP-VEX-0155</t>
  </si>
  <si>
    <t>MARIA LUZ DE LA ROSA CADAVID</t>
  </si>
  <si>
    <t>OPSP-VEX-0156</t>
  </si>
  <si>
    <t xml:space="preserve">MARTHA ELOISA ACUÑA ORTIZ </t>
  </si>
  <si>
    <t>OPSP-VEX-0147</t>
  </si>
  <si>
    <t>ANDRES FELIPE CAMARGO LASTRA</t>
  </si>
  <si>
    <t>OAG-VEX-0138</t>
  </si>
  <si>
    <t>ELIAS MOISES HERRERA VALIENTE</t>
  </si>
  <si>
    <t>OAG-VEX-0139</t>
  </si>
  <si>
    <t>ISLEY JOHANA PALACIO GAMEZ</t>
  </si>
  <si>
    <t>OAG-VEX-0140</t>
  </si>
  <si>
    <t xml:space="preserve">Karen Lizeth Ramos  Olave </t>
  </si>
  <si>
    <t>OAG-VEX-0141</t>
  </si>
  <si>
    <t>MARYSKERLENIS  ROA VALENCIA</t>
  </si>
  <si>
    <t>OAG-VEX-0142</t>
  </si>
  <si>
    <t>YOVILMA ROSA PETRO HOYOS</t>
  </si>
  <si>
    <t>OPSP-VEX-0143</t>
  </si>
  <si>
    <t>MIRLA YANETH SANCHEZ PIMIENTA</t>
  </si>
  <si>
    <t>OPS-VEX-0137</t>
  </si>
  <si>
    <t>ESMERALDA LUCIA MENESES DURAN</t>
  </si>
  <si>
    <t>OAG-VEX-0146</t>
  </si>
  <si>
    <t>MILENA MARIA CIFUENTES GARCIA</t>
  </si>
  <si>
    <t>IBETH NORIEGA HERAZO</t>
  </si>
  <si>
    <t>OAG-VEX-0148</t>
  </si>
  <si>
    <t>EDUARDO ALFONSO PADILLA GONGORA</t>
  </si>
  <si>
    <t>OPSP-VEX-0149</t>
  </si>
  <si>
    <t>JORGE EDUARDO CORRALES CELEDON</t>
  </si>
  <si>
    <t>OPSP-VEX-0150</t>
  </si>
  <si>
    <t>RONNY ALFONSO CANTILLO JIMENEZ</t>
  </si>
  <si>
    <t>OAG-VEX-0151</t>
  </si>
  <si>
    <t>TRACY PRISCILA FERNANDEZ CABALLERO</t>
  </si>
  <si>
    <t>ODC-VEX-0002</t>
  </si>
  <si>
    <t>Gladys Alejandra Gaviria Escobar</t>
  </si>
  <si>
    <t>OPSP-VEX-0154</t>
  </si>
  <si>
    <t>MARIA ISABEL CAMPO MACIAS</t>
  </si>
  <si>
    <t>OPSP-VEX-0152</t>
  </si>
  <si>
    <t>ANGEL ANDRES VILLA RESTREPO</t>
  </si>
  <si>
    <t>ODC-VEX-0001</t>
  </si>
  <si>
    <t>PROVISIONES TAYRONA S.A.S</t>
  </si>
  <si>
    <t>OPS-VEX-0163</t>
  </si>
  <si>
    <t>SERVIENTREGA S.A</t>
  </si>
  <si>
    <t>ODC-VEX-0003</t>
  </si>
  <si>
    <t>LAHERAL S.A.S ERIKA HERNANDEZ SALAZAR</t>
  </si>
  <si>
    <t>OPS-VEX-0164</t>
  </si>
  <si>
    <t>SERGIO ANDRES QUINTERO BARRAGAN</t>
  </si>
  <si>
    <t>OAG-VEX-0161</t>
  </si>
  <si>
    <t>DINA LUZ OSTEN PEDROZA</t>
  </si>
  <si>
    <t>OAG-VEX-0162</t>
  </si>
  <si>
    <t>ANDRÉS EDUARDO BRUGES SANTRICH</t>
  </si>
  <si>
    <t>OPSP-VEX-0160</t>
  </si>
  <si>
    <t>BRAYAN RENÉ CARBONÓ CARBONÓ</t>
  </si>
  <si>
    <t>OAG-VEX-0159</t>
  </si>
  <si>
    <t>JASNEY MOTTA</t>
  </si>
  <si>
    <t>OPSP-VEX-0144</t>
  </si>
  <si>
    <t>EVELYN ROSANA MARTINEZ ORTEGA</t>
  </si>
  <si>
    <t>OPSP-VEX-0157</t>
  </si>
  <si>
    <t>GEISHA DANUBYS DIAZ VARGAS</t>
  </si>
  <si>
    <t>OPSP-VEX-0158</t>
  </si>
  <si>
    <t>JENIFER SOFIA CARVAJAL LORDUY</t>
  </si>
  <si>
    <t>OAG-VEX-0165</t>
  </si>
  <si>
    <t>GLORIA RODRIGUEZ</t>
  </si>
  <si>
    <t>OPSP-VEX-0166</t>
  </si>
  <si>
    <t>RAFAEL PINEDA GUERRERO</t>
  </si>
  <si>
    <t>OPSP-VEX-0167</t>
  </si>
  <si>
    <t>ANGÉLICA MARÍA   RODRÍGUEZ ORDUZ</t>
  </si>
  <si>
    <t>OPSP-VEX-0168</t>
  </si>
  <si>
    <t>CARLOS AUGUSTO GAMEZ GARCIA</t>
  </si>
  <si>
    <t>GUSTAVO ADOLFO HERNANDEZ CORTES</t>
  </si>
  <si>
    <t>OPSP-VEX-0169</t>
  </si>
  <si>
    <t>CRISPIN ALBERTO MEDINA ROMERO</t>
  </si>
  <si>
    <t>OPSP-VEX-0170</t>
  </si>
  <si>
    <t>DILIA ROSA DUARTE MORENO</t>
  </si>
  <si>
    <t>OPSP-VEX-0171</t>
  </si>
  <si>
    <t>JAIME ALBERTO    SILVA BARAQUE</t>
  </si>
  <si>
    <t>OPSP-VEX-0172</t>
  </si>
  <si>
    <t>JOSE DOMINGO MEDINA ROMERO</t>
  </si>
  <si>
    <t>OAG-VEX-0173</t>
  </si>
  <si>
    <t>KATTY MELISSA GONZALEZ FONSECA</t>
  </si>
  <si>
    <t>OPSP-VEX-0174</t>
  </si>
  <si>
    <t>MARIA ANDREA  MENDOZA ORDUZ</t>
  </si>
  <si>
    <t>OPSP-VEX-0175</t>
  </si>
  <si>
    <t>PAOLA ANDREA GONZALEZ FONSECA</t>
  </si>
  <si>
    <t>OPSP-VEX-0176</t>
  </si>
  <si>
    <t>LIER ANDRES PALLARES ALBEAR</t>
  </si>
  <si>
    <t>OPSP-VEX-0177</t>
  </si>
  <si>
    <t>PABLO JOSE LACOUTURE MERCADO</t>
  </si>
  <si>
    <t>ODC-DAD-0001</t>
  </si>
  <si>
    <t>LADYS CONFECCIONES S.A.S.</t>
  </si>
  <si>
    <t>COMPRA DE SEISCIENTOS SESENTA Y CINCO CONJUNTOS 665 CONJUNTOS ANTI FLUIDO DE USO EXCLUSIVO INTRAHOSPITALARIO</t>
  </si>
  <si>
    <t>2021/01/27</t>
  </si>
  <si>
    <t>2021/02/02</t>
  </si>
  <si>
    <t>ODC-DAD-0002</t>
  </si>
  <si>
    <t>DOTACIONES Y EQUIPOS INDUSTRIALES DE COLOMBIA DOTAEQUIP LTDA</t>
  </si>
  <si>
    <t>COMPRA DE MOBILIARIO PARA LA CLINICA DE SIMULACION DE LA FACULTAD DE CIENCIAS DE LA SALUD UBICADA EN EL SEXTO PISO DEL HOSPITAL UNIVERSITARIO JULIO MENDEZ BARRENECHE</t>
  </si>
  <si>
    <t>2021/03/03</t>
  </si>
  <si>
    <t>MARLON JOSE MOLINA MOJICA</t>
  </si>
  <si>
    <t>ODC-DAD-0003</t>
  </si>
  <si>
    <t>ADVANCED TECHNOLOGIES SOLUTIONS S.A.S</t>
  </si>
  <si>
    <t>COMPRA DE CUATRO MIL 4.000 TARJETAS PREIMPRESAS, TREINTA 30 ROLLOS DE CINTAS YMCKT X 500 IMPRESIONES FULL COLOR 3 CINTAS DE LAMINACION TOPCOAT X 1000 IMP., 12 CAJAS DE TARJETAS PVC BLANCAS CL 30 PQ X 500 Y SERVICIO DE SOPORTE A LAS IMPRESORAS DE CARNET CP80 Y CP60 PARA EL PROCESO DE CARNETIZACION INSTITUCIONAL</t>
  </si>
  <si>
    <t>2021/02/15</t>
  </si>
  <si>
    <t>2021/02/26</t>
  </si>
  <si>
    <t>HILDEMAR QUINTANA</t>
  </si>
  <si>
    <t>ODC-DAD-0004</t>
  </si>
  <si>
    <t>REFRIMAGUS S.A.S.</t>
  </si>
  <si>
    <t>COMPRA E INSTALACION DE 7 EQUIPOS DE AIRESACONDICIONADOS</t>
  </si>
  <si>
    <t>2021/03/15</t>
  </si>
  <si>
    <t>WILBERTO GALVIS SANTOS</t>
  </si>
  <si>
    <t>ODO-DAD-0001</t>
  </si>
  <si>
    <t>WT INGENIERIA S.A.S.</t>
  </si>
  <si>
    <t>OBRAS CIVILES DE ADECUACION DELLABORATORIO DE FISIOLOGIA HUMANA, PARA PRODUCIR 5000 LITROS DE GEL ANTIBACTERIAL DE GRADO HOSPITALARIO EN EL MARCO DEL PROYECTO RESPUESTA GLOBAL A LA PANDEMIA COVID 19 EN LOS MUNICIPIOS DE RIOHACHA LA GUAJIRA Y SANTA MARTA MAGDALENA COLOMBIA, SUBSCRITO ENTREMALTESER INTERNATIONAL Y UNIVERSIDAD DEL MAGDALENA</t>
  </si>
  <si>
    <t>2021/03/01</t>
  </si>
  <si>
    <t>HECTOR ALEXANDER VARGAS CARDONA</t>
  </si>
  <si>
    <t>OPS-DAD-0001</t>
  </si>
  <si>
    <t>EDITORA DE MEDIOS S.A.S.</t>
  </si>
  <si>
    <t>PUBLICACION DE DOS AVISOS DE CONDOLENCIAS</t>
  </si>
  <si>
    <t>2021/01/14</t>
  </si>
  <si>
    <t>2021/01/15</t>
  </si>
  <si>
    <t>WILSON PACHECO</t>
  </si>
  <si>
    <t>OPS-DAD-0002</t>
  </si>
  <si>
    <t>PRODUCCIONES TERRITORIO SAMARIO S.A.S.</t>
  </si>
  <si>
    <t>SERVICIOS DE LA PREPRODUCCION , PRODUCCION Y POST PRODUCCION DEL PROGRAMA INSTITUCIONAL DE LA UNIVERSIDAD DEL MAGDALENA</t>
  </si>
  <si>
    <t>2021/06/01</t>
  </si>
  <si>
    <t>OPS-DAD-0003</t>
  </si>
  <si>
    <t>SERVIENTREGA S.A.</t>
  </si>
  <si>
    <t>SERVICIO DE MENSAJERIA EXPRESA NACIONAL, EMPAQUE Y EMBALAJE PARA EL ENVIO DE DOCUMENTOS Y DEMAS ELEMENTOS REQUERIDOS EN LA GESTION ACADEMICO  ADMINISTRATIVADE LA UNIVERSIDAD DEL MAGDALENA.</t>
  </si>
  <si>
    <t>2021/12/31</t>
  </si>
  <si>
    <t>MILVIDA MARIA SUAREZ FLOREZ</t>
  </si>
  <si>
    <t>OPS-DAD-0004</t>
  </si>
  <si>
    <t>SERVICIOS POSTALES NACIONALES S.A</t>
  </si>
  <si>
    <t>SERVICIO DE CORREO CERTIFICADO Y CORREO ELECTRONICO CERTIFICADO PARA EL ENVIO DE DOCUMENTOS Y DEMAS ELEMENTOS REQUERIDOS EN LA GESTION ACADEMICOADMINISTRATIVA DE LA UNIVERSIDAD</t>
  </si>
  <si>
    <t>OPS-DAD-0005</t>
  </si>
  <si>
    <t>ENVIA COLVANES SAS</t>
  </si>
  <si>
    <t>SERVICIO DE MENSAJERIA EXPRESA NACIONAL PARA EL ENVIO DE DOCUMENTOS Y DEMAS ELEMENTOS REQUERIDOS EN LA GESTION ACADEMICOADMINISTRATIVA DE LA UNIVERSIDAD DEL MAGDALENA</t>
  </si>
  <si>
    <t>OPS-DAD-0006</t>
  </si>
  <si>
    <t>AEROVIAS DEL CONTINENTE AMERICANO AVIANCA SA</t>
  </si>
  <si>
    <t>SERVICIO DE MENSAJERIA EXPRESA NACIONAL E INTERNACIONAL PARA EL ENVIO DE DOCUMENTOS Y DEMAS ELEMENTOS REQUERIDOS EN LA GESTION ACADEMICOADMINISTRATIVA DE LA UNIVERSIDAD DEL MAGDALENA. LA</t>
  </si>
  <si>
    <t>OPS-DAD-0007</t>
  </si>
  <si>
    <t>METALMECANICA  ELECTRICOS Y CIVILES S.A.S.</t>
  </si>
  <si>
    <t>SERVICIO DE PINTURA Y REPARACION EN GENERAL PARA LOS PUNTOS ECOLOGICOS, CAJAS ESTACIONARIAS Y CANECAS UTILIZADAS PARA LA SEPARACION DE RESIDUOS SOLIDOS DE LA UNIVERSIDAD DEL MAGDALENA Y SUS SEDES ALTERNAS.</t>
  </si>
  <si>
    <t>2021/02/04</t>
  </si>
  <si>
    <t>OPS-DAD-0008</t>
  </si>
  <si>
    <t>YOMIS PERDOMO FERNANDEZ</t>
  </si>
  <si>
    <t>SERVICIO DE PREPRODUCCION, PRODUCCION Y POST PRODUCCION DE PIEZAS AUDIOVISUALES DE CARACTER INSTITUCIONAL PARA TRANSMITIR CADA SEMANA EN EL PRIMER SEMESTRE DE 2021 POR LAS REDES SOCIALES, PAGINA WEB Y TODOS LOS ESPACIOS OFICIALES DE COMUNICACION AUDIOVISUAL E INTERACTIVA DE LA UNIMAGDALENA.</t>
  </si>
  <si>
    <t>2021/02/10</t>
  </si>
  <si>
    <t>2021/07/10</t>
  </si>
  <si>
    <t>OPS-DAD-0009</t>
  </si>
  <si>
    <t>SDEINFORMACIONITS S.A.S</t>
  </si>
  <si>
    <t>SERVICIO DE RENOVACION DE LA SUSCRIPCION DE LA BASE DE DATOS UPTODATE, PARA APOYAR A LA DOCENCIA Y A LA INVESTIGACION DE LOS PROGRAMAS ADSCRITOS A LA FACULTAD DE CIENCIAS DE LA SALUD</t>
  </si>
  <si>
    <t>2022/02/15</t>
  </si>
  <si>
    <t>OPS-DAD-0010</t>
  </si>
  <si>
    <t>SERVICIO DE MANTENIMIENTO PREVENTIVO Y CORRECTIVO DE LOS AIRES ACONDICIONADOS Y SISTEMAS DE REFRIGERACION DE LA UNIVERSIDAD DEL MAGDALENA</t>
  </si>
  <si>
    <t>OPS-DAD-0011</t>
  </si>
  <si>
    <t>SERVICIOS DE INGENIERIA GLOBAL S.A.S</t>
  </si>
  <si>
    <t>SERVICIO DE MANTENIMIENTO PREVENTIVO Y CORRECTIVO PARA EQUIPOS DE AIRES ACONDICIONADOS MULTIV INVERTER DE ALTA EFICIENCIA DE FRECUENCIA VARIABLE CON REFRIGERANTE R410A,</t>
  </si>
  <si>
    <t>OPS-DAD-0012</t>
  </si>
  <si>
    <t>FULLMEX SEGURIDAD Y SALUD OCUPACIONAL LTDA</t>
  </si>
  <si>
    <t>SERVICIO DE MANTENIMIENTO Y RECARGAS DE LOS EXTINTORES DE SOLKA FLAM 3700 GRAMOS, MULTIPROPOSITOS DE 20 LBS10 IBS, DE AGUA A PRESION Y DIOXIDO DE CARBONO DE LA UNIVERSIDAD DEL MAGDALENA.</t>
  </si>
  <si>
    <t>2021/02/18</t>
  </si>
  <si>
    <t>OPS-DAD-0013</t>
  </si>
  <si>
    <t>SERVICIO DE MANTENIMIENTO PREVENTIVO Y CORRECTIVO EN CARPINTERIA METALICA, VIDRIERIA Y SOLDADURA PARA EL BUEN FUNCIONAMIENTO DE LOS MUEBLES Y ESTRUCTURAS METALICA Y VIDRIERIA DE LAS DIFERENTES LOCACIONES DE LA UNIVERSIDAD DEL MAGDALENA</t>
  </si>
  <si>
    <t>OPS-DAD-0014</t>
  </si>
  <si>
    <t>ALBERTO ELIAS GONZALEZ IGUARAN</t>
  </si>
  <si>
    <t>SERVICIO DE CERRAJERIA PARA LA UNIVERSIDAD DEL MAGDALENA</t>
  </si>
  <si>
    <t>OPS-DAD-0015</t>
  </si>
  <si>
    <t>FUMIABA S.A.S.</t>
  </si>
  <si>
    <t>SERVICIO DE FUMIGACION Y CONTROL DE PLAGAS PARA LAUNIVERSIDAD DEL MAGDALENA, CAMPUS PRINCIPAL Y SUS SEDES ALTERNAS</t>
  </si>
  <si>
    <t>2021/02/19</t>
  </si>
  <si>
    <t>OPS-DAD-0016</t>
  </si>
  <si>
    <t>MCGRAW HILL INTERAMERICANA SA</t>
  </si>
  <si>
    <t>SERVICIO DE RENOVACION DE SUSCRIPCION DE LAS BASES DE DATOS ACCESS MEDICINE Y ACCESS MEDICINA</t>
  </si>
  <si>
    <t>OPS-DAD-0017</t>
  </si>
  <si>
    <t>MARTHA ROCIO CABALLERO ZAMBRANO MUDIAUTOS</t>
  </si>
  <si>
    <t>SERVICIO DE MANTENIMIENTO PREVENTIVO Y CORRECTIVO DE LOS VEHICULOS PERTENECIENTES AL PARQUE AUTOMOTOR DE LA UNIVERSIDAD DEL MAGDALENA</t>
  </si>
  <si>
    <t>OPS-DAD-0018</t>
  </si>
  <si>
    <t>SAKAL  YARA SAS</t>
  </si>
  <si>
    <t>SERVICIO DE LICENCIAMIENTO DE AS BASES DE DATOS HOSPITALITY  TOURISM Y DENTISTRY  ORAL SCIENCES SOURCE, DE LA EDITORIAL EBSCO, PARA LOS PROGRAMAS DE LA FACULTAD DE CIENCIAS ECONOMICAS Y EMPRESARIALES DE LA UNIVERSIDAD DEL MAGDALENA</t>
  </si>
  <si>
    <t>2021/02/23</t>
  </si>
  <si>
    <t>OPS-DAD-0019</t>
  </si>
  <si>
    <t>DIDACTICOS Y LIBROS DIDACLIBROS LTDA</t>
  </si>
  <si>
    <t>SERVICIO DE RENOVACION DEL LICENCIAMIENTO DE LAPLATAFORMA LT, PARA LOS CONTENIDOS DIGITALES DE ASIGNATURAS DE A FACULTAD DE SALUD DE LA UNIVERSIDAD DEL MAGDALENA.</t>
  </si>
  <si>
    <t>2021/02/28</t>
  </si>
  <si>
    <t>OPS-DAD-0020</t>
  </si>
  <si>
    <t>CARACOL PRIMERA CADENA RADIAL COLOMBIANA S.A.</t>
  </si>
  <si>
    <t>LA PARTICIPACION DE LA UNIVERSIDAD DEL MAGDALENA EN EL GW . FORO VISION 2021 FUTURO COLOMBIA, ESPACIO QUE CONTARA CON LA PRESENCIA DE PERIODISTAS,  EXPERTOS Y VOCEROS DE CADA UNO DE LOS EJES TEMATICOS QUE SERAN ABORDADOS SALUD, EDUCACION, TRANSFORMACION DIGITAL, REACTIVACION ECONOMICA Y NUEVAS TENDENCIAS</t>
  </si>
  <si>
    <t>OPS-DAD-0021</t>
  </si>
  <si>
    <t>INDEXA SYSTEMS S.A.S</t>
  </si>
  <si>
    <t>SERVICIO DE RENOVACION DE LOS SOFTWARE UNA 01 LICENCIA DE SPROUT SOCIAL UPGRADE PAVANZADO Y UNA 01 LICENCIA DEL CERTIFICADO DE SEGURIDAD SSL COMODO.</t>
  </si>
  <si>
    <t>2021/03/10</t>
  </si>
  <si>
    <t>OPS-DAD-0022</t>
  </si>
  <si>
    <t>GRUPO EMPRESARIAL ALQUIMONTAJES S.A.S.</t>
  </si>
  <si>
    <t>SERVICIO DE ALQUILER DE ELEMENTOS LOGISTICOS PARA EVENTOS COMO SILLAS PLASTICAS, SILLAS VESTIDAS, MESAS PLASTICAS, MANTEL CORTO, MESON VESTIDO CARPAS 4X4, TARIMAS, AMPLIFICACIONES PEQUEÑAS, AMPLIFICACIONES MEDIANAS, AMPLIFICACIONES GRANDES, SALAS LON9I BAÑOS PORTATILES Y DEMAS ELEMENTOS QUE SE REQUIERAN PARA LA REALIZACION DE EVENTOS ACADEMICO ADMINISTRATIVO DE LA UNIVERSIDAD.</t>
  </si>
  <si>
    <t>OPS-DAD-0023</t>
  </si>
  <si>
    <t>ALONSO RICARDO</t>
  </si>
  <si>
    <t>SERVICIO DE DRONE, CAMARA DE FOTOGRAFIA Y VIDEO Y OPERACION DEL MISMO, PARA HACER ACOMPAÑAMIENTO DE LAS DIFERENTES ACTIVIDADES QUE SE DESARROLLARAN EN LA UNIVERSIDAD DEL MAGDALENA Y SERAN TRANSMITIDAS EN LAS REDES SOCIALES, PAGINA WEB Y TODOS LOS ESPACIOS OFICIALES DE LA INSTITUCION.</t>
  </si>
  <si>
    <t>2021/07/25</t>
  </si>
  <si>
    <t>OPS-DAD-0024</t>
  </si>
  <si>
    <t>PUBLICIENCIA SAS</t>
  </si>
  <si>
    <t>OBJETO EL SERVICIO DE RENOVACION DE LA LICENCIA PARA LA SUSCRIPCION DE LA BASE DE DATOS ACM DIGITAL LIBRARY CON LICENCIA DE ACCESO A USUARIOS CONCURRENTES ILIMITADOS VALIDADOS POR IR DURANTE 12 MESES</t>
  </si>
  <si>
    <t>2021/03/05</t>
  </si>
  <si>
    <t>OSM-DAD-0001</t>
  </si>
  <si>
    <t>AGENCIA DE VIAJES Y TURISMO AVIATUR S.A.S</t>
  </si>
  <si>
    <t>SUMINISTRO DE TIQUETES AEREOS NACIONALESE INTERNACIONALES PARA FUNCIONARIOS, DOCENTES, CATEDRATICOS, INVITADOS, CONTRATISTAS Y ESTUDIANTES DE LA UNIVERSIDAD DEL MAGDALENA</t>
  </si>
  <si>
    <t>NANGETH CASTILLO</t>
  </si>
  <si>
    <t>OSM-DAD-0002</t>
  </si>
  <si>
    <t>SUMINISTRO DE PARTES PARA MANTENIMIENTO CORRECTIVO DE COMPUTADORES DISPOSITIVOS ACTIVOS MENORES DE LA RED DE VOZ Y DATOS DE LA UNIVERSIDA DEL MAGDALENA</t>
  </si>
  <si>
    <t>2021/08/15</t>
  </si>
  <si>
    <t>OSM-DAD-0003</t>
  </si>
  <si>
    <t>MARTINEZ Y RUIZ S.A.S</t>
  </si>
  <si>
    <t>GLENDA ACOSTA</t>
  </si>
  <si>
    <t>OTROS TIPOS</t>
  </si>
  <si>
    <t>2021/01/22</t>
  </si>
  <si>
    <t>2021/04/05</t>
  </si>
  <si>
    <t>OSCAR FERNANDO CASTILLO MOSCARELA</t>
  </si>
  <si>
    <t>UNIPLES S.A.</t>
  </si>
  <si>
    <t>NATALY JINETH MALDONADO COHEN</t>
  </si>
  <si>
    <t>2021/01/25</t>
  </si>
  <si>
    <t>2021/05/31</t>
  </si>
  <si>
    <t>JAIME MORON CARDENAS</t>
  </si>
  <si>
    <t>MERCEDES DE LA TORRE HASBUM</t>
  </si>
  <si>
    <t>2021/02/17</t>
  </si>
  <si>
    <t>ALFA JAIMES</t>
  </si>
  <si>
    <t>OAG-CREO-002</t>
  </si>
  <si>
    <t>JOEL BISMAR DIAZ RODRIGUEZ</t>
  </si>
  <si>
    <t>DESARROLLAR LAS SIGUIENTES ACTIVIDADES EN LA CONTRATACION ADMINISTRATIVA Y ACADEMICA DEL CENTRO PARA LA REGIONALIZACION DE LA EDUCACION Y LAS OPORTUNIDADESCREO 1 APOYAR EN LA ELABORACION DE CONTRATOS DE CATEDRA NECESARIAS PARA EL PERFECTO FUNCIONAMIENTO DEL CENTRO Y APOYO EN LA ELABORACION DE ORDENES DE PRESTACION DE SERVICIOS.2. RECEPCIONAR Y VERIFICAR LOS DOCUMENTOS PRECONTRACTUALES DE LOS DOCENTES Y APOYAR CON LOS CONTRATISTAS DEL CREO 3 ELABORAR LAS LIQUIDACIONES SOLICITUDES DE CDP Y RESOLUCIONES 4 ELABORAR Y ACTUALIZAR BASE DE DATOS DE CONTRATISTAS Y DOCENTES DEL CENTRO 5 ADMINISTRAR LA BASE DE DATOS DE LA ASIGNACION DOCENTE Y REALIZAR LAS MODIFICACIONES</t>
  </si>
  <si>
    <t>MONICA PATRICIA PACHECO BENJUMEA</t>
  </si>
  <si>
    <t>OAG-CREO-003</t>
  </si>
  <si>
    <t>MARGARITA TRILLOS TERRANOVA</t>
  </si>
  <si>
    <t>DESARROLLAR LAS SIGUIENTES ACTIVIDADES DE APOYO EN EN EL CENTRO PARA LA REGIONALIZACION DE LA EDUCACION Y LAS OPORTUNIDADESCREO 1 APOYAR EL REGISTRO DE ESTUDIANTES EN AYRE ADMISIONES REGISTRO Y CONTROL ACADEMICO DE LOS PROGRAMAS ASIGNADOS 2 ATENDER Y RESOLVER LAS SOLICITUDES INQUIETUDES O REQUERIMIENTOS DE LOS ESTUDIANTES Y DOCENTES 3 BRINDAR APOYO EN EL SEGUIMIENTO SUPERVISION Y VIGILANCIA DEL CUMPLIMIENTO DE LAS ACTIVIDADES ACADEMICAS VIRTUALES DE LOS PROGRAMAS DEL CENTRO PARA LA REGIONALIZACION DE LA EDUCACION Y LAS OPORTUNIDADESCREO 4 APOYAR EN LA ORGANIZACION Y CLASIFICACION DEL ARCHIVO HISTORICO DEL CREO ADEMAS EN LAS CONSULTAS QUE SE REQUIERAN DEL MISMO</t>
  </si>
  <si>
    <t>NELSON DAZA GOENAGA</t>
  </si>
  <si>
    <t>OAG-CREO-004</t>
  </si>
  <si>
    <t>CLAUDIA PAOLA QUINTO ALFARO</t>
  </si>
  <si>
    <t xml:space="preserve">DESARROLLAR LAS SIGUIENTES ACTIVIDADES DE APOYO ADMINISTRATIVO EN LOS PROGRAMAS DE TECNOLOGIA EN SALUD OCUPACIONAL TECNICO PROFESIONAL EN HIGIENE Y SEGURIDAD INDUSTRIAL PROFESIONAL EN ADMINISTRACION DE LA SEGURIDAD Y SALUD EN EL TRABAJO POR CICLOS PROPEDEUTICOS DEL CENTRO PARA LA REGIONALIZACION DE LA EDUCACION Y LAS OPORTUNIDADESCREO 1APOYAR EL REGISTRO DE ESTUDIANTES EN AYRE ADMISIONES REGISTRO Y CONTROL ACADEMICO DE LOS PROGRAMAS ASIGNADOS 2 APOYAR LA REALIZACION DE LA INDUCCION A LA PRACTICA PROFESIONAL A LOS ESTUDIANTES DE PREPRACTICAS Y PRACTICAS 3 APOYAR LAS ACTIVIDADES DE PRACTICAS DE LOS ESTUDIANTES REVISANDO LA METODOLOGIA Y ESCENARIOS REQUERIDOS </t>
  </si>
  <si>
    <t>RUBEN DARIO LOPEZ SEPULVEDA</t>
  </si>
  <si>
    <t>OAG-CREO-006</t>
  </si>
  <si>
    <t>LOLIENA PAOLA ROJAS NUÑEZ</t>
  </si>
  <si>
    <t xml:space="preserve">DESARROLLAR LAS SIGUIENTES ACTIVIDADES DE APOYO ADMINISTRATIVO EN LOS PROGRAMAS DEL CENTRO PARA LA REGIONALIZACION DE LA EDUCACION Y LAS OPORTUNIDADESCREO 1 APOYAR EL REGISTRO DE ESTUDIANTES EN AYRE ADMISIONES REGISTRO Y CONTROL ACADEMICO DEL PROGRAMA ASIGNADO 2 ATENDER Y RESOLVER LAS SOLICITUDES INQUIETUDES O REQUERIMIENTOS DE LOS ESTUDIANTES Y DOCENTES  3 VERIFICAR LOS SOPORTES PRESENTADOS POR LOS DOCENTES PARA LA EXPEDICION DE PAZ Y SALVO DE LOS CURSOS DESARROLLADOS 4 APOYAR LOS TRAMITES OPERATIVOS DE REPORTE DE NOTAS EXPEDICION DE LIQUIDACIONES DE MATRICULAS PROMEDIOS ACADEMICOS CARNE ESTUDIANTIL Y DE DOCENTES SEGURO ESTUDIANTIL CONSTANCIAS DE ESTUDIANTES </t>
  </si>
  <si>
    <t>MIGUEL ANGEL MONSALVO MENDOZA</t>
  </si>
  <si>
    <t>OAG-CREO-007</t>
  </si>
  <si>
    <t>ELEDIS ELENA CATAÑO SOSA</t>
  </si>
  <si>
    <t xml:space="preserve">DESARROLLAR LAS SIGUIENTES ACTIVIDADES DE APOYO EN EL PROGRAMA DE LICENCIATURA EN EDUCACION BASICA CON ENFASIS EN HUMANIDADES LENGUA CASTELLANA Y LICENCIATURA EN LITERATUA Y LENGUA CASTELLANA DEL CENTRO PARA LA REGIONALIZACION DE LA EDUCACION Y LAS OPORTUNIDADESCREO 1.APOYAR EL REGISTRO DE ESTUDIANTES EN AYRE ADMISIONES REGISTRO Y CONTROL ACADEMICO DE LOS PROGRAMAS ASIGNADOS  2 ATENDER Y RESOLVER LAS SOLICITUDES  INQUIETUDES O REQUERIMIENTOS DE LOS ESTUDIANTES Y DOCENTES 3 VERIFICAR LOS SOPORTES PRESENTADOS POR LOS DOCENTES PARA LA EXPEDICION DE PAZ Y SALVOS DE LOS CURSOS DESARROLLADOS </t>
  </si>
  <si>
    <t>OAG-CREO-008</t>
  </si>
  <si>
    <t>YURANNYS ROSA GARCIA OLIVA</t>
  </si>
  <si>
    <t>DESARROLLAR LAS SIGUIENTES ACTIVIDADES EN LA COORDINACION DEL PROGRAMA TECNICO LABORAL POR COMPETENCIAS EN OPERADOR DE EQUIPO PESADO DEL CENTRO PARA LA REGIONALIZACION DE LA EDUCACION Y LAS OPORTUNIDADESCREO 1 REALIZAR SEGUIMIENTO A LAS ACTIVIDADES ACADEMICAS DEL PROGRAMA 2 DISEÑAR Y PROPONER LA ACTUALIZACION DE LOS MICRODISEÑOS Y PLAN DE ESTUDIO DEL LOS PROGRAMA 3 REALIZAR SEGUIMIENTO Y VERIFICAR EL CUMPLIMIENTO DE LOS MICRODISEÑOS DEL LOS PROGRAMA 4 VELAR POR EL CUMPLIMIENTO DE LOS HORARIOS DE CLASES CONTEMPLADOS EN LA PROGRAMACION SEMANAL Y FORMALMENTE MANIFESTAR CUALQUIER NOVEDAD</t>
  </si>
  <si>
    <t>OAG-CREO-009</t>
  </si>
  <si>
    <t>LINDA PATRICIA ALVARADO DE LA OSSA</t>
  </si>
  <si>
    <t xml:space="preserve">DESARROLLAR LAS SIGUIENTES ACTIVIDADES DE APOYO EN EL MANEJO DOCUMENTAL Y DE INFORMACION DEL CENTRO PARA LA REGIONALIZACION DE LA EDUCACION Y LAS OPORTUNIDADESCREO 1 ATENCION TELEFONICA DE LOS USUARIOS DEL CREO 2 RECIBIR PLANILLAR Y ENTREGAR CORRESPONDENCIA EXTERNA E INTERNA  3  APOYO A LOS PROGRAMAS CON LOS TRAMITES DE GRADO  4 APOYO EN EL SEGUIMIENTO SUPERVISION Y VIGILANCIA DE LAS ACTIVIDADES ACADEMICAS DE LOS PROGRAMAS TECNICOS TECNOLOGIAS Y PROFESIONALES DEL CREO  5 APOYAR EN LA ORGANIZACION Y CLASIFICACION DEL ARCHIVO HISTORICO DEL CREO ADEMAS EN LAS CONSULTAS QUE SE REQUIERAN DEL MISMO  </t>
  </si>
  <si>
    <t>OAG-CREO-011</t>
  </si>
  <si>
    <t>DIANA MARIA BONILLA ACOSTA</t>
  </si>
  <si>
    <t xml:space="preserve">DESARROLLAR ACTIVIDADES DE APOYO A LA COORDINACION ACADEMICA DEL CENTRO PARA LA REGIONALIZACION DE LA EDUCACION Y LAS OPORTUNIDADESCREO 1 APOYO EN EL SEGUIMIENTO ACADEMICO DE LOS ESTUDIANTES DE CADA PROGRAMAS Y REALIZAR ESTADISTICAS DE ESTOS DATOS  2 ATENDER Y RESOLVER LAS SOLICITUDES INQUIETUDES O REQUERIMIENTOS DE LOS ESTUDIANTES Y DOCENTES 3 REALIZAR INFORME DE INSCRIPCIONES MATRICULAS ACADEMICAS Y SOBRE PROCESOS ACADEMICO 4 APOYAR EN EL TRAMITE Y LIQUIDACION DE APOYOS ECONOMICOS A LOS DOCENTES DEL CREO 5 APOYAR EN LA ELABORACION DE ORDENES DE SERVICIO DEL CREO </t>
  </si>
  <si>
    <t>DAVID RAFAEL DE LA ROSA CERVANTES</t>
  </si>
  <si>
    <t>OAG-CREO-012</t>
  </si>
  <si>
    <t>MELISSA LEONOR SUAREZ DIAZ</t>
  </si>
  <si>
    <t xml:space="preserve">DESARROLLAR ACTIVIDADES DE APOYO EN EL PROGRAMA DE PROFESIONAL EN DEPORTES DEL CENTRO PARA LA REGIONALIZACION DE LA EDUCACION Y LAS OPORTUNIDADESCREO 1 APOYAR EL REGISTRO DE ESTUDIANTES EN AYREADMISIONES REGISTRO Y CONTROL ACADEMICO DE LOS PROGRAMAS ASIGNADOS 2 ATENDER Y RESOLVER LAS SOLICITUDES INQUIETUDES O REQUERIMIENTOS DE LOS ESTUDIANTES Y DOCENTES 3 VERIFICAR LOS SOPORTES PRESENTADOS POR LOS DOCENTES PARA LA EXPEDICION DE PAZ Y SALVOS DE LOS CURSOS DESARROLLADOS 4 APOYAR LOS TRAMITES OPERATIVOS DE REPORTE DE NOTAS EXPEDICION DE LIQUIDACIONES DE MATRICULAS PROMEDIOS ACADEMICOS CARNET DE ESTUDIANTES Y DOCENTES SEGURO ESTUDIANTIL CONSTANCIAS DE ESTUDIANTES </t>
  </si>
  <si>
    <t>OAG-CREO-015</t>
  </si>
  <si>
    <t>ANGELICA SANCHEZ MANGA</t>
  </si>
  <si>
    <t>DESARROLLAR LAS SIGUIENTES ACTIVIDADES EN EL GRUPO DE TESORERIA DE LA UNIVERSIDAD DEL MAGDALENA COMO SON LAS SIGUIENTES  1 ORGANIZAR LOS DOCUMENTOS SOPORTES DE LAS ORDENES DEL PAGO DE PRESTACION DE SERVICIO  VIATICOS Y DESPLAZAMIENTOS  APOYOS ECONOMICOS Y DEMAS ACTOS ADMINISTRATIVOS QUE GENEREN CON CARGO AL CREO Y CLASIFICARLAS SEGUN EL CONCEPTO 2 ARCHIVAR LAS ORDENES DE PAGO DE LA VIGENCIA EN LA UNIDAD DE ARCHIVO DEL GRUPO DE TESORERIA 3 REALIZAR LA BUSQUEDA Y PRESTAMO DE DOCUMENTOS REQUERIDOS POR LAS DIFERENTES DEPENDENCIAS Y HACER SEGUIMIENTO A DICHO PROCESO 4 ORGANIZAR CLASIFICAR Y ARCHIVAR LA CORRESPONDENCIA INTERNA Y EXTERNA DE LA DEPENDENCIA</t>
  </si>
  <si>
    <t>ALIX RAMOS FUENTES</t>
  </si>
  <si>
    <t>OAG-CREO-016</t>
  </si>
  <si>
    <t>LAURA CAROLINA MARMOL CARRACEDO</t>
  </si>
  <si>
    <t>DESARROLLAR LAS SIGUIENTES ACTIVIDADES DE APOYO EN LA CONTRATACION ADMINISTRATIVA Y DOCENTE DEL CENTRO PARA LA REGIONALIZACION DE LA EDUCACION Y LAS OPORTUNIDADES CREO 1 RECEPCIONAR ORGANIZAR Y ARCHIVAR LOS DOCUMENTOS PARA EL TRAMITE DE PAGO DE ORDENES DE SERVICIOS PROFESIONALES DE APOYO A LA GESTION Y CATEDRAS DEL CENTRO 2 MANTENER ORGANIZADO EL ARCHIVO FISICO Y DIGITAL DE LAS ORDENES DE PRESTACION DE SERVICIOS DE CONTRATISTAS Y CATEDRATICOS DEL CENTRO</t>
  </si>
  <si>
    <t>RUTH SEVERICHE MONTAGUTH</t>
  </si>
  <si>
    <t>OAG-CREO-018</t>
  </si>
  <si>
    <t>GABRIELA MERCEDES ESTRADA NIETO</t>
  </si>
  <si>
    <t xml:space="preserve">DESARROLLAR LAS SIGUIENTES ACTIVIDADES EN EL CENTRO TUTORIAL DE EL BANCO DEL CENTRO PARA LA REGIONALIZACION DE LA EDUCACION Y LAS OPORTUNIDADES-CREO1REALIZAR SEGUIMIENTO A LAS ACTIVIDADES ACADEMICAS EN EL CENTRO TUTORIAL Y MANTENER INFORMADO AL COORDINADOR DEL LOS PROGRAMA DE LAS NOVEDADES QUE PUEDAN PRESENTARSE 2 VELAR POR EL CUMPLIMIENTO DE LOS HORARIOS DE CLASES CONTEMPLADOS EN LA PROGRAMACION SEMANAL Y FORMALMENTE MANIFESTAR CUALQUIER NOVEDAD </t>
  </si>
  <si>
    <t>OAG-CREO-020</t>
  </si>
  <si>
    <t>MARIA TERESA GARAY PAEZ</t>
  </si>
  <si>
    <t>DESARROLLAR LAS SIGUIENTES ACTIVIDADES EN EL CENTRO TUTORIAL DE AGUACHICA DEL CENTRO PARA LA REGIONALIZACION DE LA EDUCACION Y LAS OPORTUNIDADES CREO 1 REALIZAR SEGUIMIENTO A LAS ACTIVIDADES ACADEMICAS EN EL CENTRO TUTORIAL Y MANTENER INFORMADO AL COORDINADOR DEL LOS PROGRAMA DE LAS NOVEDADES QUE PUEDAN PRESENTARSE 2 VELAR POR EL CUMPLIMIENTO DE LOS HORARIOS DE CLASES CONTEMPLADOS EN LA PROGRAMACION SEMANAL Y FORMALMENTE MANIFESTAR CUALQUIER NOVEDAD</t>
  </si>
  <si>
    <t>OAG-CREO-021</t>
  </si>
  <si>
    <t>CHAUNI ALEJANDRA LOPEZ PATERNINA</t>
  </si>
  <si>
    <t xml:space="preserve">DESARROLLAR LAS SIGUIENTES ACTIVIDADES DE APOYO EN EL PROGRAMA DE LICENCIATURA EN EDUCACION BASICA CON ENFASIS EN HUMANIDADES DEL CENTRO PARA LA REGIONALIZACION DE LA EDUCACION Y LAS OPORTUNIDADES CREO 1 APOYAR EL REGISTRO DE ESTUDIANTES EN AYRE ADMISIONES REGISTRO Y CONTROL ACADEMICO DEL PROGRAMA ASIGNADO 2 ATENDER Y RESOLVER LAS SOLICITUDES INQUIETUDES O REQUERIMIENTOS DE LOS ESTUDIANTES Y DOCENTES </t>
  </si>
  <si>
    <t>OAG-CREO-023</t>
  </si>
  <si>
    <t>PAOLA ANDREA PEREZ FERNANDEZ</t>
  </si>
  <si>
    <t>OAG-CREO-024</t>
  </si>
  <si>
    <t>MAURICIO JOSE RAMOS DORIA</t>
  </si>
  <si>
    <t>DESARROLLAR LAS SIGUIENTES ACTIVIDADES ADMINISTRATIVAS COMO ENLACE CON LOS MUNICIPIOS DE SAN ZENÓN, ARIGUANÍ Y ALGARROBO (MAGDALENA) PARA LOS DIFERENTES PROGRAMAS DEL CENTRO PARA LA REGIONALIZACIÓN DE LA EDUCACIÓN Y LAS OPORTUNIDADES-CREO:1. ATENDER Y RESOLVER LAS SOLICITUDES, INQUIETUDES O REQUERIMIENTOS. 2. GESTIONAR LA AMPLIACIÓN DE COBERTURA A TRAVÉS DEL INCREMENTO DE ESTUDIANTES Y MATRÍCULAS 3. PARTICIPAR EN LA PROMOCIÓN DE LOS PROGRAMAS DEL CREO EN LOS MUNICIPIOS.4. CAPACITAR, ASESORAR Y ACOMPAÑAR A LOS ASPIRANTES Y ESTUDIANTES EN EL PROCESO DE INSCRIPCIÓN Y MATRICULA EN LÍNEA.</t>
  </si>
  <si>
    <t>OAG-CREO-026</t>
  </si>
  <si>
    <t>DIANA MILEIDY FERNANDEZ VARGAS</t>
  </si>
  <si>
    <t xml:space="preserve">DESARROLLAR LAS SIGUIENTES ACTIVIDADES DE APOYO EN LA CONTRATACION DEL PERSONAL ADMINISTRATIVO Y DOCENTE DEL CENTRO PARA LA REGIONALIZACIÓN DE LA EDUCACION Y LAS OPORTUNIDADES CREO: 1 APOYAR EN LA ORGANIZACIÓN DE ARCHIVO  2 APOYAR CON LA ORGANIZACION DEL ARCHIVO DIGITAL DE ORDENES DE SERVICIO Y ACTAS DE CATEDRATICOS PARA QUE SE REQUIERE PARA EL REPORTE ANTE ENTES DE CONTROL  3 APOYAR EN LA REVISION DE DOCUMENTOS Y EN EN EL REGISTRO DE VINCULACIONES DE CONTRATISTAS Y DOCENTES QUE SE REQUIERA EN LA PLATAFORMA SIGEP </t>
  </si>
  <si>
    <t>OAG-CREO-027</t>
  </si>
  <si>
    <t>AURELIO MANUEL BONETT SOLANO</t>
  </si>
  <si>
    <t>DESARROLLAR LAS SIGUIENTES ACTIVIDADES DE APOYO ADMINISTRATIVO EN EL MANEJO DOCUMENTAL DEL CENTRO PARA LA REGIONALIZACION Y LAS OPORTUNIDADES CREO DESDE SU LUGAR DE RESIDENCIA  1 APOYO EN LA ORGANIZACIÓN Y ESCANEO DE LOS ARCHIVOS DEL CREO 2 APOYO EN LA ORGANIZACIÓN DEL INVENTARIO DOCUMENTAL DE LOS ARCHIVOS EN EL CREO 4 CUMPLIR CON LOS PROCEDIMIENTOS DEL PROCESO DE GESTIÓN DEL SISTEMA INTEGRAL DE LA CALIDAD "COGUI +"5 MANTENER ORGANIZADO Y CLASIFICADO EL ARCHIVO DE LOS DOCUMENTOS CONFORME A LAS DISPOSICIONES QUE EN MATERIA DE GESTIÓN DOCUMENTAL SE ADOPTEN EN LA UNIMAGDALENA</t>
  </si>
  <si>
    <t>ANGEL ANDRES ARRIETA CABALLERO</t>
  </si>
  <si>
    <t>OPSP-CREO-001</t>
  </si>
  <si>
    <t>JORGE ALBERTO MOZO GALVIS</t>
  </si>
  <si>
    <t>DESARROLLAR LAS SIGUIENTES ACTIVIDADES EN LA CONTRATACION DEL CENTRO PARA LA REGIONALIZACION DE LA EDUCACION Y LAS OPORTUNIDADESCREO 1 APOYAR EN LA ELABORACION DE ORDENES DE PRESTACION DE SERVICIOS PROFESIONALES DE APOYO A LA GESTION Y CONTRATOS DE CATEDRA NECESARIAS PARA EL PERFECTO FUNCIONAMIENTO DEL CREO 2 RECEPCIONAR Y VERIFICAR LOS DOCUMENTOS PRECONTRACTUALES DE LOS CONTRATISTAS MEDIANTE LA PLATAFORMA GEDOCO Y APOYAR CON LOS DOCUMENTOS DE LOS DOCENTES DEL CREO 3 REALIZAR LAS LIQUIDACIONES SOLICITUDES DE CDP Y RESOLUCIONES 4 RECEPCIONAR VERIFICAR LOS DOCUMENTOS PARA EL TRAMITE DE PAGO Y LIQUIDAR LA PLANILLA DE PAGO DE CONTRATISTAS DEL CREO</t>
  </si>
  <si>
    <t>OPSP-CREO-005</t>
  </si>
  <si>
    <t>ANGEL CUSTODIO MUÑOZ ARIAS</t>
  </si>
  <si>
    <t xml:space="preserve">DESARROLLAR LAS SIGUIENTES ACTIVIDADES ADMINISTRATIVAS EN LA GESTION DE LA CALIDAD DEL CENTRO PARA LA REGIONALIZACION DE LA EDUCACION Y LAS OPORTUNIDADESCREO 1 DOCUMENTAR EL PROCESO DE GESTION ACADEMICA DEL SISTEMA DE GESTION COGUI PLUS CONFORME A LAS ACTIVIDADES DEL CREO 2 FORMULAR Y REALIZAR MEDICION DE INDICADORES DE CALIDAD E INDICADORES DE GESTION DEL CREO 3 IDENTIFICAR LOS RIESGOS DEL CREO Y ACTUALIZAR EL MAPA DE RIESGO DEL PROCESO DE GESTION ACADEMICA 4 VELAR POR LA APLICACION Y CUMPLIMIENTO DE LOS PROCEDIMIENTOS DEL SISTEMA DE GESTION COGUI PLUS EN EL CREO 5 IDENTIFICAR DOCUMENTAR COORDINAR Y VERIFICAR EL CUMPLIMIENTO DE LAS ACCIONES CORRECTIVAS  PREVENTIVAS </t>
  </si>
  <si>
    <t>OPSP-CREO-010</t>
  </si>
  <si>
    <t>MARINELA JOHANNA TRUJILLO ESMERAL</t>
  </si>
  <si>
    <t>DESARROLLAR LAS SIGUIENTES ACTIVIDADES ADMINISTRATIVAS RELACIONADAS CON LOS CONVENIOS DEL CENTRO PARA LA REGIONALIZACION DE LA EDUCACION Y LAS OPORTUNIDADESCREO 1 COORDINAR LOS PROCESOS ADMINISTRATIVOS DE LOS DIFERENTES CONVENIOS  2 REALIZAR EL SEGUIMIENTO Y VERIFICAR EL CUMPLIMIENTO DE LO ESTABLECIDO EN LOS CONVENIOS VIGENTES 3 APOYAR EN LA RECEPCION Y TRAMITE DE CARPETAS DE ESTUDIANTES EN CONVENIOS 4 ATENDER LOS REQUERIMIENTOS DE PROCESOS DE INTERVENTORIA DE LOS CONVENIOS  5 IDENTIFICAR LAS CONSIGNACIONES REALIZADAS EN LAS CUENTAS DEL CREO DE LOS ESTUDIANTES EN CONVENIO  6 REVISAR LA SITUACION ACADEMICA DE LOS ESTUDIANTES EN CONVENIO</t>
  </si>
  <si>
    <t>OPSP-CREO-013</t>
  </si>
  <si>
    <t>SILENYS ELISA ARIAS VARGAS</t>
  </si>
  <si>
    <t>DESARROLLAR LAS SIGUIENTES ACTIVIDADES EN EL CENTRO TUTORIAL SANTA MARTA DEL CENTRO PARA LA REGIONALIZACION DE LA EDUCACION Y LAS OPORTUNIDADESCREO 1 REALIZAR SEGUIMIENTO A LAS ACTIVIDADES ACADEMICAS EN EL CENTRO TUTORIAL Y MANTENER INFORMADO AL COORDINADOR DEL LOS PROGRAMA DE LAS NOVEDADES QUE PUEDAN PRESENTARSE 2 VELAR POR EL CUMPLIMIENTO DE LOS HORARIOS DE CLASES CONTEMPLADOS EN LA PROGRAMACION SEMANAL Y FORMALMENTE MANIFESTAR CUALQUIER NOVEDAD 3 BRINDAR INFORMACION ACTUALIZADA A LOS ESTUDIANTES Y DOCENTES SOBRE CAMBIOS EN LOS PROCESOS ACADEMICOS Y ADMINISTRATIVOS DE LA UNIMAGDALENA</t>
  </si>
  <si>
    <t>OPSP-CREO-014</t>
  </si>
  <si>
    <t>MAYELIS DEL CARMEN MUÑOZ GOMEZ</t>
  </si>
  <si>
    <t>DESARROLLAR LAS ACTIVIDADES EN COMUNICACIONES Y PRENSA DEL CENTRO PARA LA REGIONALIZACION DE LA EDUCACION Y LAS OPORTUNIDADES CREO EN COORDINACION CON LA DIRECCION DE COMUNICACIONES DE LA UNIVERSIDAD DEL MAGDALENA 1 REALIZAR EL REGISTRO FOTOGRAFICO Y EL SEGUIMIENTO PERIODISTICO A LAS ACTIVIDADES DE ESTUDIANTES DOCENTES Y FUNCIONARIOS DEL CREO 2 REDACCION Y EDICION DE NOTAS PERIODISTICAS PARA EL PROGRAMA DE RADIO EL CAMPUS AL AIRE DE LA UNIVERSIDAD DEL MAGDALENA  3 ADMINISTRAR LAS REDES SOCIALES DEL CENTRO  4 ELABORAR LOS PROTOCOLOS Y REALIZAR LA PRESENTACION DE EVENTOS ORGANIZADOS POR EL CENTRO</t>
  </si>
  <si>
    <t>CLEILA VEGA BAQUERO</t>
  </si>
  <si>
    <t>OPSP-CREO-017</t>
  </si>
  <si>
    <t>ERIKA PATRICIA FRANCO USUGA</t>
  </si>
  <si>
    <t>DESARROLLAR LAS SIGUIENTES ACTIVIDADES COMO INGENIERO DE APOYO DE PLATAFORMAS DE AMBIENTES VIRTUALES DEL CENTRO PARA LA REGIONALIZACIÓN DE LA EDUCACIÓN Y LAS OPORTUNIDADES CREO 1 APOYAR EN EL MANTENIMIENTO DE LOS SERVICIOS DE LA PLATAFORMA DE AMBIENTES VIRTUALES 2 APOYAR LA ADMINISTRACIÓN Y SOPORTE DE USUARIOS Y CURSOS EN LA PLATAFORMA DE AMBIENTES VIRTUALES 3 VERIFICAR CONTENIDOS Y ACTIVIDADES PUBLICADOS EN LOS CURSOS DE LA PLATAFORMA DE AMBIENTES VIRTUALES  4 PREPARAR INFORMES DE USO DE LA PLATAFORMA DE AMBIENTES VIRTUALES DE LOS CURSOS Y DE LOS USUARIOS REGISTRADOS EN LA MISMA</t>
  </si>
  <si>
    <t>OPSP-CREO-019</t>
  </si>
  <si>
    <t>ELIEL MOISES GUEVARA CARIAGA</t>
  </si>
  <si>
    <t>DESARROLLAR LAS SIGUIENTES ACTIVIDADES DE ASESORIA TECNICA Y PEDAGOGICA EN EL MARCO DEL DISEÑO DE LA OFERTA DEL CENTRO PARA LA REGIONALIZACION DE LA EDUCACION Y LAS OPORTUNIDADES CREO 1ORIENTAR LA METODOLOGIA DE TRABAJO NECESARIO PARA LA CREACION DE PROPUESTA Y POSTERIOR DOCUMENTO MAESTRO DE LOS NUEVOS PROGRAMAS TECNICOS LABORALES Y/O TECNICOS PROFESIONALES TECNOLOGICOS E INCLUSO PROFESIONALES CON EL PROPOSITO DE FACILITAR LA DOCUMENTACION DE LAS CONDICIONES</t>
  </si>
  <si>
    <t>OPSP-CREO-022</t>
  </si>
  <si>
    <t>MILTON MAURICIO CASTRO LEON</t>
  </si>
  <si>
    <t xml:space="preserve">DESARROLLAR LAS SIGUIENTES ACTIVIDADES DE MARKETING DEL CENTRO PARA LA REGIONALIZACION DE LA EDUCACION Y LAS OPORTUNIDADES CREO 1 CREACION Y DESARROLLO DE CAMPAÑAS DE MAILIST PARA LOS DIFERENTES PROGRAMAS OFERTADOS POR EL CREO  2 DESARROLLO DE CAMPAÑAS EN LA SOCIAL MEDIA DONDE SE OFERTARAN LAS ACTIVIDADES RELACIONADAS CON LOS PROGRAMAS EDUCATIVOS 3 CAMPAÑAS SMS COMO REFUERZO EN  LAS DIFERENTES  ACTIVIDADES RELACIONADAS CON TEMAS DE RELEVANCIA </t>
  </si>
  <si>
    <t>OPSP-CREO-025</t>
  </si>
  <si>
    <t>LUIS FELIPE URIBE SALTAREN</t>
  </si>
  <si>
    <t>DESARROLLAR LAS SIGUIENTES ACTIVIDADES EN LA COORDINACIÓN DEL PROGRAMA TECNICO LABORAL POR COMPETENCIAS EN DISEÑO Y ANIMACIÓN 3D DEL CENTRO PARA LA REGIONALIZACION DE LA EDUCACION Y LAS OPORTUNIDADES-CREO 1 REALIZAR SEGUIMIENTO A LAS ACTIVIDADES ACADEMICAS DEL PROGRAMA 2 DISEÑAR Y PROPONER LA ACTUALIZACION DE LOS MICRODISEÑOS Y PLAN DE ESTUDIO DEL (LOS) PROGRAMA 3  REALIZAR SEGUIMIENTO Y VERIFICAR EL CUMPLIMIENTO DE LOS MICRODISEÑOS DEL (LOS) PROGRAMA 4 VELAR POR EL CUMPLIMIENTO DE LOS HORARIOS DE CLASES CONTEMPLADOS EN LA PROGRAMACIÓN SEMANAL Y FORMALMENTE MANIFESTAR CUALQUIER NOVEDAD 5 REALIZAR LA EXPEDICIÓN DE PAZ Y SALVO A DOCENTES PREVIO CUMPLIMIENTO DE E</t>
  </si>
  <si>
    <t>OPSP-CREO-028</t>
  </si>
  <si>
    <t>GUSTAVO ANDRES GARCIA ACEVEDO</t>
  </si>
  <si>
    <t>DESARROLLAR LAS SIGUIENTES ACTIVIDADES EN LA COORDINACION DEL PROGRAMA TECNICO LABORAL EN MUSICA Y SONIDO DEL CENTRO PARA LA REGIONALIZACION DE LA EDUCACION Y LAS OPORTUNIDADES CREO 1 REALIZAR SEGUIMIENTO A LAS ACTIVIDADES ACADEMICAS DEL PROGRAMA 2 DISEÑAR Y PROPONER LA ACTUALIZACIÓN DE LOS MICRODISEÑOS Y PLAN DE ESTUDIO DEL (LOS) PROGRAMA 3 REALIZAR SEGUIMIENTO Y VERIFICAR EL CUMPLIMIENTO DE LOS MICRODISEÑOS DEL (LOS) PROGRAMA</t>
  </si>
  <si>
    <t>OPSP-CREO-029</t>
  </si>
  <si>
    <t>OSMERY DE LA LUZ REALEZ AGON</t>
  </si>
  <si>
    <t>OPSP-FCB-001</t>
  </si>
  <si>
    <t>ALEJANDRO CELY JIMENEZ</t>
  </si>
  <si>
    <t>LAPRESENTEORDENTIENEPOROBJETOASESORARCOORDINARYLAORGANIZACIONLOGISTICALASASCTIVIDADESRELACIONADASCONELFUNCIONAMIENTODELASCOHORTESACTIVASDELOSPROGRAMASDELAMAESTRIAENCIENCIASAMBIENTALESYLAMAESTRIAENECOLOGIAYBIODIVERSIDAD</t>
  </si>
  <si>
    <t>ALBERTO ANTONIO RUIZ MIER</t>
  </si>
  <si>
    <t>OPSP-FCB-002</t>
  </si>
  <si>
    <t>BLADIMIR ZUÑIGA CESPEDES</t>
  </si>
  <si>
    <t>LAPRESENTEORDENTIENEPOROBJETOASEGURARELCUMPLIMIENTODELREGLAMENTOACUERDOSUPERIOR19YDEMÁSNORMASUNIVERSITARIASENELPROGRAMAASUCARGOCOORDINARELPROCESODEADMISIÓNALPROGRAMACONLACOLABORACIÓNDELGRUPODE ADMISIONESREGISTROSYCONTROLACADÉMICO</t>
  </si>
  <si>
    <t>OPSP-VAD-0001</t>
  </si>
  <si>
    <t>CRISTINA ISABEL VELASQUEZ ESCOBAR</t>
  </si>
  <si>
    <t>LA PRESENTE ORDEN TIENE POR OBJETO 1. REALIZAR, EN COORDINACIÓN CON LAS DEPENDENCIAS CORRESPONDIENTES, LOS TRÁMITES PRECONTRACTUALES NECESARIOS PARA LA ELABORACIÓN DE ÓRDENES DE SERVICIOS PROFESIONALES Y DE APOYO A LA GESTIÓN QUE REQUIERA EL DESPACHO</t>
  </si>
  <si>
    <t>OPSP-VAD-0002</t>
  </si>
  <si>
    <t>LA PRESENTE ORDEN TIENE POR OBJETO 1. APOYAR LAS ACTIVIDADES ADMINISTRATIVAS Y OPERATIVAS QUE REALICE EL GRUPO DE INFRAESTRUCTURA Y PLANTA FÍSICA. 2. PARTICIPAR EN LA FORMULACIÓN, DISEÑO, ORGANIZACIÓN, EJECUCIÓN Y CONTROL DE PROYECTOS DEL GRUPO DE IN</t>
  </si>
  <si>
    <t>BELARMINA CATAÑO</t>
  </si>
  <si>
    <t>OPSP-VAD-0003</t>
  </si>
  <si>
    <t>LUIS ALBERTO AARON VILORIA</t>
  </si>
  <si>
    <t>LA PRESENTE ORDEN TIENE POR OBJETO 1. APOYAR LA ATENCIÓN AL PÚBLICO CON CARTERA EN COBRO PRE JURÍDICO Y JURÍDICO. 2. APOYAR EN LA ELABORACIÓN DE VOLANTES DE CONSIGNACIÓN PARA EL PAGO DE LAS CUOTAS MENSUALES (RECAUDO VIGENCIA ANTERIOR). 3. APOYAR EN L</t>
  </si>
  <si>
    <t>ROSMERY DEVIA</t>
  </si>
  <si>
    <t>OPSP-VAD-0004</t>
  </si>
  <si>
    <t>ADAN ALFONSO GUERRERO RODRIGUEZ</t>
  </si>
  <si>
    <t>LA PRESENTE ORDEN TIENE POR OBJETO 1. ORGANIZAR, PLANEAR Y EJECUTAR AUDITORÍAS A LOS DIFERENTES PROCESOS ESTRATÉGICOS, MISIONALES, DE APOYO Y EVALUACIÓN, Y ELABORAR LOS RESPECTIVOS INFORMES DE AUDITORÍAS. 2. ORGANIZAR Y CONCERTAR PLANES DE MEJORAMIEN</t>
  </si>
  <si>
    <t>MILENA DE LEON MENDOZA</t>
  </si>
  <si>
    <t>OPSP-VAD-0005</t>
  </si>
  <si>
    <t>BRAYAN RENE CARBONO CARBONO</t>
  </si>
  <si>
    <t xml:space="preserve">LA PRESENTE ORDEN TIENE POR OBJETO 1. DEFINIR, ELABORAR Y REVISAR LA ARQUITECTURA DE DESARROLLO DE LOS PROYECTOS (CASOS DE USO, BASES DE DATOS, CLASES, INTERFAZ DE USUARIO, MIGRACIÓN DE DATOS. 2. CONSTRUIR LOS PROTOTIPOS PARA LA EJECUCIÓN DE PRUEBAS </t>
  </si>
  <si>
    <t>OPSP-VAD-0006</t>
  </si>
  <si>
    <t>SAUL ANTONIO TEJEDA ECHEVERRIA</t>
  </si>
  <si>
    <t>LA PRESENTE ORDEN TIENE POR OBJETO 1. CONSTRUIR MICROSITIOS DENTRO DEL PORTAL QUE PERMITAN LA DIVULGACIÓN DE INFORMACIÓN CON CARACTERÍSTICAS ESPECIALES QUE RESPONDAN A NECESIDADES PUNTUALES DE LA UNIVERSIDAD. 2. VERIFICAR EL ESTADO DE ACCESIBILIDAD D</t>
  </si>
  <si>
    <t>OPSP-VAD-0007</t>
  </si>
  <si>
    <t>JONATHAN JAVIER COHEN GRANADOS</t>
  </si>
  <si>
    <t>LA PRESENTE ORDEN TIENE POR OBJETO 1. APOYAR EN LA EJECUCIÓN, SEGUIMIENTO Y EVALUACIÓN DE PLANES Y PROYECTOS A CARGO DE LA DIRECCIÓN ADMINISTRATIVA Y SUS GRUPOS DE TRABAJO ADSCRITOS. 2. APOYAR EN EL SEGUIMIENTO Y EVALUACIÓN A LAS ACTIVIDADES DESARROL</t>
  </si>
  <si>
    <t>HERMIDEZ JEREZ</t>
  </si>
  <si>
    <t>OPSP-VAD-0008</t>
  </si>
  <si>
    <t>JHON JAIRO PÉREZ DE LOS REYES</t>
  </si>
  <si>
    <t>LA PRESENTE ORDEN TIENE POR OBJETO: 1.  APOYAR LAS ACTIVIDADES ADMINISTRATIVAS Y OPERATIVAS EN EL MARCO DE LAS OBRAS Y ADECUACIONES CIVILES. 2. APOYAR EN LA FORMULACIÓN, DISEÑOS, ORGANIZACIÓN, EJECUCIÓN Y CONTROL DE PROYECTOS DE INFRAESTRUCTURA Y PLA</t>
  </si>
  <si>
    <t>OPSP-VAD-0009</t>
  </si>
  <si>
    <t>ADUAR JOSE CAMARGO MEDINA</t>
  </si>
  <si>
    <t>LA PRESENTE ORDEN TIENE POR OBJETO 1. APOYAR EN LA REALIZACIÓN DE MANTENIMIENTO DE LOS DIFERENTES EQUIPOS Y ELEMENTOS QUE ESTÁN A CARGO DE LA DIRECCIÓN ADMINISTRATIVA JUNTAMENTE CON EL ADMINISTRADOR DE LA PLATAFORMA AMSI Y DE AM. 2. REALIZAR INFORMES</t>
  </si>
  <si>
    <t>JEIMMY PATRICIA POLO ROJAS</t>
  </si>
  <si>
    <t>OPSP-VAD-0012</t>
  </si>
  <si>
    <t>LA PRESENTE ORDEN TIENE POR OBJETO 1. REALIZAR LOS INFORMES REQUERIDOS POR EL SUPERVISOR. 2 .REVISAR Y ORGANIZAR PRESUPUESTOS DE OBRAS CIVILES. 3. ELABORAR FORMATOS DE ACUERDO A LOS LINEAMIENTOS DEL SISTEMA COGUI. 4. ELABORAR Y REVISAR REQUERIMIENTOS</t>
  </si>
  <si>
    <t>OPSP-VAD-0018</t>
  </si>
  <si>
    <t>IAN ANDRES BERMUDEZ VELEZ</t>
  </si>
  <si>
    <t>LA PRESENTE ORDEN TIENE POR OBJETO 1. PLANIFICAR Y COORDINAR LOS MANTENIMIENTOS DE LOS DIFERENTES EQUIPOS Y ELEMENTOS QUE ESTÁN A CARGO DE SERVICIOS GENERALES; CONJUNTAMENTE CON EL ADMINISTRADOR DE LA PLATAFORMA AMSI Y DE AM. 2. RECIBIR Y VERIFICAR L</t>
  </si>
  <si>
    <t>OPSP-VAD-0019</t>
  </si>
  <si>
    <t>YESID FABIAN VILORIA MANJARRES</t>
  </si>
  <si>
    <t>LA PRESENTE ORDEN TIENE POR OBJETO 1. APOYAR EN LA GESTIÓN ADMINISTRATIVA Y CONTRACTUAL DEL GRUPO DE SERVICIOS GENERALES. 2. APOYAR EN LA EJECUCIÓN Y SEGUIMIENTO DE PLANES Y PROYECTOS A CARGO DEL GRUPO DE SERVICIOS GENERALES. 3. APOYAR EN EL SEGUIMIE</t>
  </si>
  <si>
    <t>OPSP-VAD-0023</t>
  </si>
  <si>
    <t>ARMANDO DALLAN LAVALLE FANDIÑO</t>
  </si>
  <si>
    <t>LA PRESENTE ORDEN TIENE POR OBJETO 1. DIAGNOSTICAR LOS RECURSOS TECNOLÓGICOS DE LA INFORMACIÓN Y COMUNICACIÓN CON LOS QUE CUENTA UNIMAGDALENA EN LA ACTUALIDAD PARA APOYAR LOS PROCESOS ESTRATÉGICOS, MISIONALES Y DE APOYO. 2. REALIZAR UN ESTUDIO EN DON</t>
  </si>
  <si>
    <t>OPSP-VAD-0024</t>
  </si>
  <si>
    <t>JAIME ALFONSO CASTRO ANGARITA</t>
  </si>
  <si>
    <t>LA PRESENTE ORDEN TIENE POR OBJETO 1. REALIZAR MANTENIMIENTO PREVENTIVO Y CORRECTIVO A LOS EQUIPOS DE CÓMPUTO DE LA INSTITUCIÓN, INCLUYENDO SEDES ALTERNAS (SEDE-CENTRO, PLANTA PILOTO, CONSULTORIO JURÍDICO, SAN JUAN NEPOMUCENO). 2. BRINDAR SOPORTE TEC</t>
  </si>
  <si>
    <t>OPSP-VAD-0028</t>
  </si>
  <si>
    <t>LIZETH CAROLINA DE LA HOZ COTES</t>
  </si>
  <si>
    <t xml:space="preserve">LA PRESENTE ORDEN TIENE POR OBJETO 1. REALIZAR SOPORTE A LOS PROCEDIMIENTOS ADMINISTRATIVOS Y FINANCIEROS QUE REQUIEREN USO DEL SOFTWARE ADMINISTRATIVO Y FINANCIERO DE LA UNIVERSIDAD. 2. REALIZAR SEGUIMIENTO A LAS SOLICITUDES DE SOPORTE REALIZADAS A </t>
  </si>
  <si>
    <t>YELENA MARIA GAITAN MARTINEZ</t>
  </si>
  <si>
    <t>OPSP-VAD-0031</t>
  </si>
  <si>
    <t>FELIX ARTURO LOBO CASTRO</t>
  </si>
  <si>
    <t>LA PRESENTE ORDEN TIENE POR OBJETO 1. APOYAR LA ADMINISTRACIÓN Y ACTUALIZACIÓN DEL SITIO WEB DE CARTERA. 2. APOYAR EN LA ADMINISTRACIÓN Y ACTUALIZACIÓN DEL SISTEMA DE INFORMACIÓN DE CRÉDITOS ANTERIORES AL 2015- II. 3. REALIZAR DIARIAMENTE LOS BACKUPS</t>
  </si>
  <si>
    <t>OPSP-VAD-0034</t>
  </si>
  <si>
    <t>JENNY FERNANDA TORRES BRAVO</t>
  </si>
  <si>
    <t>LA PRESENTE ORDEN TIENE POR OBJETO 1. REVISAR LA ARTICULACIÓN DEL SISTEMA DE ASEGURAMIENTO DE LA CALIDAD DE LAS FACULTADES CON EL PLAN DE DESARROLLO 2020-2030. 2. APOYAR EN LA ESTANDARIZACIÓN DE LOS PROCESOS DE ASEGURAMIENTO DE LA CALIDAD DE LAS FACU</t>
  </si>
  <si>
    <t>EIRA ROSARIO MADERA REYES</t>
  </si>
  <si>
    <t>OPSP-VAD-0036</t>
  </si>
  <si>
    <t>XIMENA PORTILLO PUENTES</t>
  </si>
  <si>
    <t>LA PRESENTE ORDEN TIENE POR OBJETO 1. ATENDER LAS SOLICITUDES DE ASESORÍA Y CONSULTA PARA LA ELABORACIÓN O MEJORAMIENTO DE LA DOCUMENTACIÓN (CARACTERIZACIÓN, PROCEDIMIENTOS, FORMATOS, ENTRE OTROS). 2. ATENDER LAS SOLICITUDES QUE INCIDAN EN EL MEJORAM</t>
  </si>
  <si>
    <t>OPSP-VAD-0037</t>
  </si>
  <si>
    <t>ALVARO JOSE VITTORINO ZUÑIGA</t>
  </si>
  <si>
    <t>LA PRESENTE ORDEN TIENE POR OBJETO 1. ORGANIZAR, PLANEAR Y EJECUTAR AUDITORÍAS A LOS SISTEMAS Y TECNOLOGÍAS DE INFORMACIÓN U OTRA ASIGNADA, Y ELABORAR DE LOS RESPECTIVOS INFORMES DE AUDITORÍAS. 2. ORGANIZAR Y CONCERTAR PLANES DE MEJORAMIENTO CON EL R</t>
  </si>
  <si>
    <t>OPSP-VAD-0038</t>
  </si>
  <si>
    <t>IVAN MANUEL MONTERO VILORIA</t>
  </si>
  <si>
    <t>LA PRESENTE ORDEN TIENE POR OBJETO 1. ORGANIZAR, PLANEAR Y EJECUTAR AUDITORÍAS FINANCIERAS, CONTABLES U OTRA ASIGNADA, Y ELABORAR LOS RESPECTIVOS INFORMES DE AUDITORÍAS. 2. ORGANIZAR Y CONCERTAR PLANES DE MEJORAMIENTO CON EL RESPONSABLE DEL PROCESO A</t>
  </si>
  <si>
    <t>OPSP-VAD-0039</t>
  </si>
  <si>
    <t>YAREYDIS CAMARGO VEGA</t>
  </si>
  <si>
    <t>LA PRESENTE ORDEN TIENE POR OBJETO 1. APOYAR EN LA FORMULACIÓN PARTICIPATIVA DEL PORTAFOLIO INTEGRADO DE DESARROLLO INSTITUCIONAL2020-2030 2.APOYAR EN LA SISTEMATIZACIÓN Y ANÁLISIS DE LA INFORMACIÓN RECOLECTADA EN EL PROCESO DE AUTOEVALUACIÓN CON FIN</t>
  </si>
  <si>
    <t>GLENDA BEATRIZ ACOSTA MOLINA</t>
  </si>
  <si>
    <t>OPSP-VAD-0040</t>
  </si>
  <si>
    <t>ROBERT FRANKLIN BECERRA ORTEGA</t>
  </si>
  <si>
    <t>LA PRESENTE ORDEN TIENE POR OBJETO 1. PRESTAR ASESORÍA, EMITIR LOS CONCEPTOS Y RESOLVER LAS CONSULTAS DE TIPO JURÍDICO EN TODAS LAS ÁREAS DEL DERECHO QUE LE SEAN SOLICITADOS POR PARTE DEL RECTOR, EL JEFE DE LA OFICIN ASESORA JURÍDICA Y DEMÁS AUTORIDA</t>
  </si>
  <si>
    <t>JAIME NOGUERA SERRANO</t>
  </si>
  <si>
    <t>OPSP-VAD-0041</t>
  </si>
  <si>
    <t>OSCAR SAID DURAN QUINTERO</t>
  </si>
  <si>
    <t>LA PRESENTE ORDEN TIENE POR OBJETO 1. EMITIR DE CONCEPTOS VERBALES SOLICITADOS POR EL VICERRECTOR ADMINISTRATIVO EN MATERIA CONTRACTUAL. 2. REALIZAR PROCESOS CONTRACTUALES EN LA MODALIDAD DE SELECCIÓN DIRECTA. 3.REALIZAR ORIENTACIÓN JURÍDICA SEGUIMIE</t>
  </si>
  <si>
    <t>OPSP-VAD-0042</t>
  </si>
  <si>
    <t>JORGE LUIS PINEDA MONTAGUT</t>
  </si>
  <si>
    <t>LA PRESENTE ORDEN TIENE POR OBJETO 1. COORDINAR Y SUPERVISAR LAS ACTIVIDADES DE LOS EQUIPOS DE DESARROLLO. 2. COORDINAR LOS PROCESOS DE PLANIFICACIÓN DE LOS PROYECTOS. 3. ASESORAR, PLANIFICAR, CUANTIFICAR Y DEFINIR LAS FASES E ITERACIONES DE LOS PROY</t>
  </si>
  <si>
    <t>OPSP-VAD-0043</t>
  </si>
  <si>
    <t>HERNAN ALBERTO ROJAS CEBALLOS</t>
  </si>
  <si>
    <t>LA PRESENTE ORDEN TIENE POR OBJETO 1. PRESENTAR PLAN DE TRABAJO DE ACTIVIDADES A DESARROLLAR, DETALLANDO OBJETIVOS, FECHAS, METODOLOGÍA, METAS, INDICADORES ACORDES CON LAS DIRECTRICES IMPARTIDAS POR EL DIRECTOR DE BIENESTAR. 2. FOMENTAR, ORIENTAR, OR</t>
  </si>
  <si>
    <t>JESUS DAVID SUESCUN ARREGOCES</t>
  </si>
  <si>
    <t>OPSP-VAD-0044</t>
  </si>
  <si>
    <t>MONICA CANDELARIO MOROS</t>
  </si>
  <si>
    <t>LA PRESENTE ORDEN TIENE POR OBJETO 1. PRESENTAR EL PLAN DE TRABAJO DE ACTIVIDADES A DESARROLLAR, DETALLANDO OBJETIVOS, FECHAS, METODOLOGÍA, METAS, INDICADORES ACORDES CON LAS DIRECTRICES IMPARTIDAS POR EL DIRECTOR DE BIENESTAR Y EL COORDINADOR (A) DE</t>
  </si>
  <si>
    <t>OPSP-VAD-0045</t>
  </si>
  <si>
    <t>DANIELA JOSE ALEAN MOLINARES</t>
  </si>
  <si>
    <t>LA PRESENTE ORDEN TIENE POR OBJETO. 1. PRESENTAR EL PLAN DE TRABAJO DE ACTIVIDADES A DESARROLLAR, DETALLANDO OBJETIVOS, FECHAS, METODOLOGÍA, METAS, INDICADORES ACORDES CON LAS DIRECTRICES IMPARTIDAS POR EL DIRECTOR DE DESARROLLO ESTUDIANTIL QUE DÉ R</t>
  </si>
  <si>
    <t>OPSP-VAD-0046</t>
  </si>
  <si>
    <t>DANIELA LAGOS TOBIAS</t>
  </si>
  <si>
    <t>OPSP-VAD-0047</t>
  </si>
  <si>
    <t>JOSE CARLOS BOLAÑO OLIVEROS</t>
  </si>
  <si>
    <t xml:space="preserve">LA PRESENTE ORDEN TIENE POR OBJETO LA PRESENTE ORDEN TIENE POR OBJETO 1. REALIZAR LA CARACTERIZACIÓN PSICOSOCIAL DE LOS ESTUDIANTES PERTENECIENTES AL PROGRAMA TALENTO MAGDALENA. 2. HACER SEGUIMIENTO PSICOPEDAGÓGICO CON LOS ESTUDIANTES PERTENECIENTES </t>
  </si>
  <si>
    <t>OPSP-VAD-0048</t>
  </si>
  <si>
    <t>LILIANA DEL CARMEN TRHEEBILCOCK ABELLO</t>
  </si>
  <si>
    <t>LA PRESENTE ORDEN TIENE POR OBJETO. 1. REALIZAR LA CARACTERIZACIÓN PSICOSOCIAL DE LOS ESTUDIANTES PERTENECIENTES AL PROGRAMA TALENTO MAGDALENA. 2. COORDINAR EL PROCESO DE ACOMPAÑAMIENTO PSICOPEDAGÓGICO CON LOS ESTUDIANTES PERTENECIENTES AL PROGRAMA T</t>
  </si>
  <si>
    <t>OPSP-VAD-0049</t>
  </si>
  <si>
    <t>LUIS ARNULFO QUINTERO BOTELLO</t>
  </si>
  <si>
    <t>LA PRESENTE ORDEN TIENE POR OBJETO. 1. DIRIGIR LAS ESTRATEGIAS DE ATENCIÓN PSICOSOCIAL Y PSICOPEDAGÓGICA A ESTUDIANTES CON DISCAPACIDAD DE LA UNIVERSIDAD DEL MAGDALENA. 2. COORDINAR LA ACTUALIZACIÓN DE LOS DOCUMENTOS, PROCESOS, PROCEDIMIENTOS Y FORMA</t>
  </si>
  <si>
    <t>OPSP-VAD-0050</t>
  </si>
  <si>
    <t>NORAIMA TORRES CANTILLO</t>
  </si>
  <si>
    <t>LA PRESENTE ORDEN TIENE POR OBJETO 1. APOYAR A LA DIRECCIÓN DE TALENTO HUMANO EN LAS ACTIVIDADES DEL SISTEMA DE ESTÍMULOS, DESARROLLADO PARA LOS FUNCIONARIOS DE LA UNIVERSIDAD. 2. APOYAR EN EL DESARROLLO DEL PLAN DE CAPACITACIÓN INSTITUCIONAL PARA EL</t>
  </si>
  <si>
    <t>CINDY PATRICIA ROJAS MENDOZA</t>
  </si>
  <si>
    <t>OPSP-VAD-0054</t>
  </si>
  <si>
    <t>MAYRA CRISTINA ZABALETA RAMOS</t>
  </si>
  <si>
    <t>OPSP-VAD-0058</t>
  </si>
  <si>
    <t>JAVIER JOSE MARTES VEGA</t>
  </si>
  <si>
    <t>JOSE LUIS DIAZ DE LA CRUZ</t>
  </si>
  <si>
    <t>OPSP-VAD-0061</t>
  </si>
  <si>
    <t>AQUILES ALFONSO COHEN LLANES</t>
  </si>
  <si>
    <t>LA PRESENTE ORDEN TIENE POR OBJETO 1.REALIZAR LAS ACTIVIDADES NECESARIAS PARA CONSOLIDAR LA ESTRATEGIA DE COMUNICACIÓN EN EL MARCO DEL PROCESO DE AUTOEVALUACIÓN PARA LA RENOVACIÓN DE LA ACREDITACIÓN INSTITUCIONAL DE ALTA CALIDAD. 2. DISEÑAR LOS FLUJO</t>
  </si>
  <si>
    <t>OPSP-VAD-0062</t>
  </si>
  <si>
    <t>CARLOS MARIO DE JESUS VIVES HASBUN</t>
  </si>
  <si>
    <t xml:space="preserve">LA PRESENTE ORDEN TIENE POR OBJETO 1. PRESTAR ASESORÍA, EMITIR LOS CONCEPTOS Y RESOLVER LAS CONSULTAS DE TIPO JURÍDICO EN TODAS LAS ÁREAS DEL DERECHO QUE LE SEAN SOLICITADOS POR PARTE DEL RECTOR, EL JEFE DE LA OFICINA ASESORA JURÍDICA Y DE DIRECCIÓN </t>
  </si>
  <si>
    <t>OPSP-VAD-0063</t>
  </si>
  <si>
    <t>DEYNER JOSE GOMEZ MADRID</t>
  </si>
  <si>
    <t>LA PRESENTE ORDEN TIENE POR OBJETO 1. PRESTAR ASESORÍA, EMITIR LOS CONCEPTOS Y RESOLVER LAS CONSULTAS DE TIPO JURÍDICO EN LAS ÁREAS DEL DERECHO QUE LE SEAN SOLICITADOS POR PARTE DE LA VICERRECTORÍA ACADÉMICA, LAS FACULTADES, EL RECTOR Y EL JEFE DE LA</t>
  </si>
  <si>
    <t>OPSP-VAD-0064</t>
  </si>
  <si>
    <t>ANA MARÍA DEL CARMEN GONZÁLEZ ROJAS</t>
  </si>
  <si>
    <t>OPSP-VAD-0065</t>
  </si>
  <si>
    <t>MILAGRO DEL CARMEN PONCE MONTES</t>
  </si>
  <si>
    <t>LA PRESENTE ORDEN TIENE POR OBJETO 1. ASESORAR JURÍDICAMENTE EL PROCESO DE CONTRATACIÓN EN TODAS SUS ETAPAS. 2. RESOLVER LAS PETICIONES QUE SE LE HAGAN AL GRUPO DE CONTRATACIÓN DE UNIMAGDALENA DENTRO DE LOS PLAZOS Y/O TÉRMINOS ESTABLECIDOS EN LA LEY,</t>
  </si>
  <si>
    <t>OPSP-VAD-0066</t>
  </si>
  <si>
    <t>CARMEN ELENA ROMERO RODRÍGUEZ</t>
  </si>
  <si>
    <t>LA PRESENTE ORDEN TIENE POR OBJETO. 1. ASESORAR Y APOYAR JURÍDICAMENTE LOS DIFERENTES PROCESOS DE CONTRATACIÓN ADELANTADOS POR UNIMAGDALENA EN TODAS SUS ETAPAS. 2. APOYAR AL GRUPO DE CONTRATACIÓN DE UNIMAGDALENA PROYECTANDO LAS RESPUESTAS A LAS PETIC</t>
  </si>
  <si>
    <t>OPSP-VAD-0067</t>
  </si>
  <si>
    <t>JOSE ANDRES ANDICA CASTAÑO</t>
  </si>
  <si>
    <t>LA PRESENTE ORDEN TIENE POR OBJETO 1. REVISAR CONTABLEMENTE Y RE-LIQUIDAR DE MANERA INTEGRAL Y CONFORME AL MARCO JURÍDICO APLICABLE Y A LA INFORMACIÓN CONSIGNADA EN LAS HOJAS DE VIDA, LAS PENSIONES DE LOS EX SERVIDORES Y/O PENSIONADOS DE LA UNIVERSID</t>
  </si>
  <si>
    <t>OPSP-VAD-0068</t>
  </si>
  <si>
    <t>ALEX YAIR GUTIERREZ BARRIOS</t>
  </si>
  <si>
    <t>LA PRESENTE ORDEN TIENE POR OBJETO 1. ADELANTAR LA REVISIÓN INTEGRAL DE LOS ACTOS ADMINISTRATIVOS EXPEDIDOS POR LA UNIVERSIDAD PARA OTORGAR PENSIONES, ASÍ COMO LA DEPURACIÓN JURÍDICA REQUERIDA QUE PERMITA CONSTATAR LA LEGALIDAD DE LOS RECONOCIMIENTOS</t>
  </si>
  <si>
    <t>OPSP-VAD-0069</t>
  </si>
  <si>
    <t>HERNAN JESUS LOPEZ LOPEZ</t>
  </si>
  <si>
    <t>LA PRESENTE ORDEN TIENE POR OBJETO 1. DIRIGIR Y COORDINAR EL GRUPO DE CONTRATISTAS ENCARGADOS DEL DESARROLLO DEL PROYECTO PENSIONAL. 2. ADELANTAR LA REVISIÓN INTEGRAL DE LOS ACTOS ADMINISTRATIVOS EXPEDIDOS POR LA UNIVERSIDAD PARA OTORGAR PENSIONES, A</t>
  </si>
  <si>
    <t>OPSP-VAD-0070</t>
  </si>
  <si>
    <t>KARINA JOHANA FERREIRA QUINTO</t>
  </si>
  <si>
    <t>OPSP-VAD-0072</t>
  </si>
  <si>
    <t>ALISON DANIELA FONTALVO NAVARRO</t>
  </si>
  <si>
    <t>LA PRESENTE ORDEN TIENE POR OBJETO 1. REALIZAR ACOMPAÑAMIENTO AL PROCESO DE MATRÍCULA ACADÉMICA 2. COORDINAR EL PROCESO DE CONTRATACIÓN DE CATEDRÁTICOS DEL PROGRAMA. 3. APOYAR EN EL MANEJO DE LOS SISTEMAS DE INFORMACIÓN: ADMISIONES Y REGISTRO, SIARE,</t>
  </si>
  <si>
    <t>ADRIANO ISRAEL GUERRA</t>
  </si>
  <si>
    <t>OPSP-VAD-0073</t>
  </si>
  <si>
    <t>BERNARDO JOSE SAADE MEJIA</t>
  </si>
  <si>
    <t>OPSP-VAD-0074</t>
  </si>
  <si>
    <t>JOSE LUIS PACHECO PEREZ</t>
  </si>
  <si>
    <t>LA PRESENTE ORDEN TIENE POR OBJETO 1. APOYAR EN LA ESTRUCTURACIÓN INTEGRAL DE LOS PROYECTOS DE INFRAESTRUCTURA PROYECTADOS POR LA UNIVERSIDAD. 2. APOYAR EN LA FORMULACIÓN, DISEÑO, ORGANIZACIÓN, EJECUCIÓN Y CONTROL DE PROYECTOS DE INFRAESTRUCTURA Y PL</t>
  </si>
  <si>
    <t>OPSP-VAD-0075</t>
  </si>
  <si>
    <t>CAMILA BARRIOS LEON</t>
  </si>
  <si>
    <t>LA PRESENTE ORDEN TIENE POR OBJETO 1. APOYAR EN LOS PROCESOS ADMINISTRATIVOS PRE-CONTRACTUALES DE LA DIRECCIÓN ADMINISTRATIVA. 2. REALIZAR INFORMES SOBRE EL MANEJO DE LOS RUBROS DE FUNCIONAMIENTO QUE SOPORTEN LOS PROCESOS ADMINISTRATIVOS A CARGO DE L</t>
  </si>
  <si>
    <t>OPSP-VAD-0078</t>
  </si>
  <si>
    <t>GUSTAVO ANTONIO MUÑOZ CONTRERAS</t>
  </si>
  <si>
    <t>OPSP-VAD-0079</t>
  </si>
  <si>
    <t>BLADIMIR ELIECER MANGA BARROS</t>
  </si>
  <si>
    <t>LA PRESENTE ORDEN TIENE POR OBJETO 1. COORDINAR EL PROGRAMA DE RADIO "DESDE EL CAMPUS AL AIRE" QUE SE EMITE EN LA EMISORA CULTURAL DE LA UNIVERSIDAD DEL MAGDALENA. 2. COORDINAR FUENTES INSTITUCIONALES. 3. MONITOREAR LOS NOTICIEROS EMITIDOS POR LA EMI</t>
  </si>
  <si>
    <t>OPSP-VAD-0081</t>
  </si>
  <si>
    <t>ORLANDO DAVID IGUARAN MANJARRES</t>
  </si>
  <si>
    <t>LA PRESENTE ORDEN TIENE POR OBJETO 1. COORDINAR LOS CUBRIMIENTOS DE LAS FUENTES INSTITUCIONALES COMO: FACULTAD DE CIENCIAS DE LA SALUD, CENTRO PARA LA REGIONALIZACIÓN DEL TRABAJO Y LAS OPORTUNIDADES - CREO, DIRECCIÓN DE DESARROLLO ESTUDIANTIL,  2. MO</t>
  </si>
  <si>
    <t>OPSP-VAD-0082</t>
  </si>
  <si>
    <t>CESAR AUGUSTO ALVARADO MULETH</t>
  </si>
  <si>
    <t>LA PRESENTE ORDEN TIENE POR OBJETO 1.REALIZAR LA PRODUCCIÓN AUDIOVISUAL DE TODAS LAS ACTIVIDADES QUE SE DESARROLLA EN LA UNIVERSIDAD Y NECESITAN DE UN REGISTRO HISTÓRICO. 2. REALIZAR LA FILMACIÓN, SELECCIÓN Y EDICIÓN DE MATERIAL FÍLMICO PARA EL PROGR</t>
  </si>
  <si>
    <t>FEDERICO ALONSO DIAZ</t>
  </si>
  <si>
    <t>OPSP-VAD-0084</t>
  </si>
  <si>
    <t>ERICK FABIAN VALDERRAMA SANCHEZ</t>
  </si>
  <si>
    <t>LA PRESENTE ORDEN TIENE POR OBJETO. 1. DESARROLLAR UN SISTEMA DE REGISTRO, ANÁLISIS Y SEGUIMIENTO A LAS ACTIVIDADES QUE SE REALIZAN CON LOS ESTUDIANTES DEL PROGRAMA TALENTO MAGDALENA. 2. REALIZAR UN MANUAL DE USUARIOS PARA EL SISTEMA DEL PROGRAMA TAL</t>
  </si>
  <si>
    <t>OPSP-VAD-0085</t>
  </si>
  <si>
    <t>MALORY DE LOS ANGELES RODRIGUEZ CANTILLO</t>
  </si>
  <si>
    <t>OPSP-VAD-0086</t>
  </si>
  <si>
    <t>JESUS ALBERTO SEPULVEDA CARO</t>
  </si>
  <si>
    <t>LA PRESENTE ORDEN TIENE POR OBJETO. 1. APOYAR EL PROCESO DE ACOMPAÑAMIENTO ACADÉMICO DE LOS ESTUDIANTES PERTENECIENTES AL PROGRAMA “TALENTO MAGDALENA”. 2. REALIZAR TUTORÍAS ACADÉMICAS A LOS ESTUDIANTES PERTENECIENTES AL PROGRAMA “TALENTO MAGDALENA” E</t>
  </si>
  <si>
    <t>OPSP-VAD-0089</t>
  </si>
  <si>
    <t>KATHERINE PATRICIA BALLESTAS MESTRE</t>
  </si>
  <si>
    <t>LA PRESENTE ORDEN TIENE POR OBJETO 1. APOYAR A LA DIRECCIÓN DE TALENTO HUMANO EN LAS ACTIVIDADES DEL SISTEMA DE ESTÍMULOS DESARROLLADAS PARA LOS FUNCIONARIOS, A TRAVÉS DE LOS GRUPOS INTERNOS DE DESARROLLO ORGANIZACIONAL Y SEGURIDAD Y SALUD EN EL TRAB</t>
  </si>
  <si>
    <t>OPSP-VAD-0090</t>
  </si>
  <si>
    <t>LUIS ANDERSON ORDOÑEZ GARCIA</t>
  </si>
  <si>
    <t>LA PRESENTE ORDEN TIENE POR OBJETO 1.APOYAR EN EL DESARROLLO DE ACTIVIDADES DEL SISTEMA DE SEGURIDAD Y SALUD EN EL TRABAJO, RELACIONADAS CON LA PROMOCIÓN DE HÁBITOS EN LOS EMPLEADOS Y ACTORES DEL SISTEMA PARA UN ESTILO DE VIDA SALUDABLE. 2. BRINDAR A</t>
  </si>
  <si>
    <t>OPSP-VAD-0091</t>
  </si>
  <si>
    <t>EDGARDO RAFAEL QUINTERO GUERRA</t>
  </si>
  <si>
    <t>LA PRESENTE ORDEN TIENE POR OBJETO 1. APOYAR LAS ACTIVIDADES PARA FOMENTAR EN LOS EMPLEADOS Y PARTE INTERESADA DEL SG-SST ACTIVIDADES DE PROMOCIÓN Y PREVENCIÓN QUE CONCIENTICEN A LOS EMPLEADOS DE LA INSTITUCIÓN A INCORPORAR ESTILOS DE VIDA SALUDABLES</t>
  </si>
  <si>
    <t>OPSP-VAD-0092</t>
  </si>
  <si>
    <t>JUAN CARLOS BLANCO NAVARRO</t>
  </si>
  <si>
    <t>LA PRESENTE ORDEN TIENE POR OBJETO 1. EJECUTAR LAS ACTIVIDADES DE SEGUIMIENTO, CONSOLIDACIÓN Y REVISIÓN DE LOS SOPORTES DE LOS ACTOS ADMINISTRATIVOS COMO: CONTRATOS, ÓRDENES DE SERVICIO, COMPRA, SUMINISTRO, CONVENIOS CON EL OBJETO DE INICIAR EL TRÁMI</t>
  </si>
  <si>
    <t>RONALD RAFAEL ROJAS DUICA</t>
  </si>
  <si>
    <t>BRANDON YESID LIBREROS CUELLO</t>
  </si>
  <si>
    <t>DEWAR ENRIQUE LOPEZ MORGAN</t>
  </si>
  <si>
    <t>ANAFLORA JIMENEZ DE LA HOZ</t>
  </si>
  <si>
    <t>OPSP-VAD-0108</t>
  </si>
  <si>
    <t>LA PRESENTE ORDEN TIENE POR OBJETO 1. BRINDAR SOPORTE A USUARIOS. 2. ASESORAR Y APOYAR EN LA APLICACIÓN DE MEDIDAS DE SEGURIDAD INFORMÁTICA PARA CONTRARRESTAR AMENAZAS Y VULNERABILIDADES EN LA RED DE LA INSTITUCIÓN. 3. ASESORAR EN LA ACTUALIZACIÓN DE</t>
  </si>
  <si>
    <t>TANIA ESTHER OLIVEROS ACOSTA</t>
  </si>
  <si>
    <t>JULIO ANDRES REDONDO GOMEZ</t>
  </si>
  <si>
    <t>OPSP-VAD-0114</t>
  </si>
  <si>
    <t>DAYANIS ROBLES POLO</t>
  </si>
  <si>
    <t>LA PRESENTE ORDEN TIENE POR OBJETO 1.REALIZAR SEGUIMIENTO A LOS PROCESOS EN LA FORMULACIÓN DE ACCIONES A PARTIR DEL PLAN DE MEJORAMIENTO DE AUTOEVALUACIÓN INSTITUCIONAL ARTICULADO AL PLAN DE GOBIERNO 2020-2024 Y AL PLAN DE DESARROLLO 2020-2030.  2. R</t>
  </si>
  <si>
    <t>LUCAS ERNESTO GUTIERREZ MARTÍNEZ</t>
  </si>
  <si>
    <t>OPSP-VAD-0115</t>
  </si>
  <si>
    <t>WILLIGTON ALEXANDER MAIGUEL GOENAGA</t>
  </si>
  <si>
    <t>OPSP-VAD-0116</t>
  </si>
  <si>
    <t>CLAUDIA MILENA KATIME ZUÑIGA</t>
  </si>
  <si>
    <t>OPSP-VAD-0117</t>
  </si>
  <si>
    <t>MARIELA FERMINA DE LA OSSA DE MERCADO</t>
  </si>
  <si>
    <t>OPSP-VAD-0121</t>
  </si>
  <si>
    <t>JAVIER DONALDO HERRERA SANTIAGO</t>
  </si>
  <si>
    <t>LA PRESENTE ORDEN TIENE POR OBJETO 1. REALIZAR LA ESTRUCTURACIÓN DE PROYECTOS INTEGRADORES. 2. ORGANIZAR ACTIVIDADES PARA DAR CUMPLIMIENTO AL PLAN DE ACCIÓN DE LOS PROYECTOS INTEGRADORES ESTRUCTURADOS. 3. REALIZAR SEGUIMIENTO A LAS ACTIVIDADES QUE SE</t>
  </si>
  <si>
    <t>JOHN ALEXANDER TABORDA GIRALDO</t>
  </si>
  <si>
    <t>OPSP-VAD-0122</t>
  </si>
  <si>
    <t>EDUARDO JOSE BARRENECHE AVILA</t>
  </si>
  <si>
    <t xml:space="preserve">LA PRESENTE ORDEN TIENE POR OBJETO 1. PRESTAR ASESORÍA JURÍDICA Y RESOLVER CONSULTAS DE TIPO JURÍDICO SOBRE LA EJECUCIÓN DE LOS PROYECTOS DE LA VICERRECTORÍA DE EXTENSIÓN Y PROYECCIÓN SOCIAL DE CONFORMIDAD CON LA NORMATIVIDAD VIGENTE. 2. REALIZAR LA </t>
  </si>
  <si>
    <t>OPSP-VAD-0123</t>
  </si>
  <si>
    <t>STEPHANIE CHAVEZ DONADO</t>
  </si>
  <si>
    <t xml:space="preserve">LA PRESENTE ORDEN TIENE POR OBJETO 1. REALIZAR SEGUIMIENTO AL AVANCE DE LOS PROYECTOS QUE SE EJECUTAN EN LA VICERRECTORÍA DE EXTENSIÓN Y PROYECCIÓN SOCIAL 2. REALIZAR EVALUACIÓN EXPOST DE LOS PROYECTOS EJECUTADOS EN LA VICERRECTORÍA DE EXTENSIÓN. 3. </t>
  </si>
  <si>
    <t>OPSP-VAD-0124</t>
  </si>
  <si>
    <t>MIRIAN ESTHER SIERRA HERNANDEZ</t>
  </si>
  <si>
    <t>LA PRESENTE ORDEN TIENE POR OBJETO 1. ASESORAR EN LA COORDINACIÓN DEL EQUIPO DE SOPORTE ADMINISTRATIVO Y FINANCIERO DE LOS PROYECTOS DE LA VICERRECTORÍA DE EXTENSIÓN Y PROYECCIÓN SOCIAL. 2. ASESORAR EN LA EJECUCIÓN DEL PRESUPUESTO DE LOS PROYECTOS DE</t>
  </si>
  <si>
    <t>OPSP-VAD-0126</t>
  </si>
  <si>
    <t>ROSEMBER EMILIO RIVADENEIRA BERMUDEZ</t>
  </si>
  <si>
    <t>OPSP-VAD-0130</t>
  </si>
  <si>
    <t>MARIA ANGELICA IGUARAN GIRALDO</t>
  </si>
  <si>
    <t>LA PRESENTE ORDEN TIENE POR OBJETO 1. COORDINAR LOS CUBRIMIENTOS DE LAS FUENTES INSTITUCIONALES. 2. MONITOREAR LOS NOTICIEROS EMITIDOS POR LA EMISORA W RADIO. 3. REALIZAR LA LOCUCIÓN DEL PROGRAMA DE RADIO. 4. PRESENTAR EVENTOS. 5. REDACTAR BOLETINES.</t>
  </si>
  <si>
    <t>JOSE JULIAN RIOS BOTACHE</t>
  </si>
  <si>
    <t>OPSP-VAD-0133</t>
  </si>
  <si>
    <t>MANIRA ISABEL DIAZ GRANADOS GUERRA</t>
  </si>
  <si>
    <t>LA PRESENTE ORDEN TIENE POR OBJETO 1. COORDINAR EL PROCESO DE ACOMPAÑAMIENTO PSICOPEDAGÓGICO CON LOS ESTUDIANTES PERTENECIENTES AL PROGRAMA TALENTO MAGDALENA. 2. IMPLEMENTAR TALLERES PSICOSOCIALES Y ATENCIONES INDIVIDUALES BUSCANDO GENERAR EN DICHA P</t>
  </si>
  <si>
    <t>BETTY PATIÑO URIELES</t>
  </si>
  <si>
    <t>OPSP-VAD-0136</t>
  </si>
  <si>
    <t>JOSE GABRIEL MONTERO PATIÑO</t>
  </si>
  <si>
    <t>LA PRESENTE ORDEN TIENE POR OBJETO 1. ESTUDIAR Y ADOPTAR ESTÁNDARES Y METODOLOGÍAS DE DESARROLLO DE SOFTWARE. 2. PROPONER PLANES DE MEJORAMIENTO Y OPTIMIZACIÓN DE LOS ESTÁNDARES Y METODOLOGÍAS DE DESARROLLO DE SOFTWARE EXISTENTES. 3. PLANIFICAR, EJEC</t>
  </si>
  <si>
    <t>OPSP-VAD-0137</t>
  </si>
  <si>
    <t>LUIS FELIPE FUENTES MONTES</t>
  </si>
  <si>
    <t>LA PRESENTE ORDEN TIENE POR OBJETO 1. ASESORAR Y APOYAR LA COORDINACIÓN Y EJECUCIÓN DE PLANES Y PROYECTOS RELACIONADOS CON LA GESTIÓN AMBIENTAL Y SANITARIA. 2. ASESORAR Y APOYAR EN LA CONSTRUCCIÓN DE PROCESOS, PROCEDIMIENTOS Y ACTIVIDADES RELACIONADO</t>
  </si>
  <si>
    <t>OPSP-VAD-0138</t>
  </si>
  <si>
    <t>FREDDY DE JESUS BATISTA GARCIA</t>
  </si>
  <si>
    <t xml:space="preserve">LA PRESENTE ORDEN TIENE POR OBJETO 1. ASESORAR Y APOYAR LA REALIZACIÓN DE ESTUDIOS, GENERALES Y ESPECÍFICOS, REQUERIDOS EN LA ELABORACIÓN DE LOS PLANES, PROGRAMAS Y PROYECTOS INSTITUCIONALES DENTRO DE LA OFICINA ASESORA DE PLANEACIÓN.  2. ASESORAR Y </t>
  </si>
  <si>
    <t>OPSP-VAD-0139</t>
  </si>
  <si>
    <t>LAURA VELEZ VARGAS</t>
  </si>
  <si>
    <t>LA PRESENTE ORDEN TIENE POR OBJETO 1. ADMINISTRAR LAS REDES SOCIALES INSTITUCIONALES Y LA PUBLICACIÓN DE CONTENIDOS DIARIOS. 2. ORGANIZAR, CREAR Y/O EDITAR EL CONTENIDO, INCLUYENDO LA REVISIÓN DE TEXTOS Y OTROS RECURSOS RELACIONADOS PARA SU PUBLICACI</t>
  </si>
  <si>
    <t>OPSP-VAD-0140</t>
  </si>
  <si>
    <t>RICARDO JOSE ABELLO ZORRO</t>
  </si>
  <si>
    <t>LA PRESENTE ORDEN TIENE POR OBJETO 1. ELABORAR INFORMES QUE EXIJA LA LEY DE TRANSPARENCIA, ASÍ COMO LOS QUE REQUIERA LA CONTRALORÍA GENERAL DE LA REPÚBLICA Y LA CONTRALORÍA GENERAL DE LA MAGDALENA. 2. CARGAR Y ACTUALIZAR MENSUALMENTE LA INFORMACIÓN D</t>
  </si>
  <si>
    <t>OPSP-VAD-0141</t>
  </si>
  <si>
    <t>OSCAR JOSE ANDRADE NORIEGA</t>
  </si>
  <si>
    <t>LA PRESENTE ORDEN TIENE POR OBJETO. 1 COORDINAR LAS ACTIVIDADES QUE SE REALICEN EN EL MARCO DE LA EJECUCIÓN DEL PROGRAMA TALENTO MAGDALENA. 2. COORDINAR EL PROCESO DE ACOMPAÑAMIENTO SOCIOECONÓMICO PARA LOS ESTUDIANTES DEL PROGRAMA TALENTO MAGDALENA 3</t>
  </si>
  <si>
    <t>OPSP-VAD-0142</t>
  </si>
  <si>
    <t>MATIAS CANTILLO VASQUEZ</t>
  </si>
  <si>
    <t>LA PRESENTE ORDEN TIENE POR OBJETO 1. MANTENER ACTUALIZADOS LOS SERVICIOS DE LA PLATAFORMA DE AMBIENTES VIRTUALES. 2. INTERACTUAR CON LOS PROVEEDORES RESPECTIVOS PARA LA SOLUCIÓN DE INCONVENIENTES O LA GESTIÓN DE LOS SERVICIOS TECNOLÓGICOS QUE SEAN R</t>
  </si>
  <si>
    <t>MAURICIO ARRIETA FONTANILLA</t>
  </si>
  <si>
    <t>ANDRES FELIPE PEREZ CAMPO</t>
  </si>
  <si>
    <t>DANIELA SEGRERA TRUJILLO</t>
  </si>
  <si>
    <t>WILFREN PACHECO BOBADILLA</t>
  </si>
  <si>
    <t>KEVIN YORDY ROMERO CASTRO</t>
  </si>
  <si>
    <t>OPSP-VAD-0154</t>
  </si>
  <si>
    <t>IMERA BEATRIZ VIVES CAMARGO</t>
  </si>
  <si>
    <t>LA PRESENTE ORDEN TIENE POR OBJETO LA PRESENTE ORDEN TIENE POR OBJETO. 1. COORDINAR LAS ACTIVIDADES DEL CICLO DE FORMACIÓN PARA EL ENTORNO LABORAL (PRE-PRÁCTICAS), 2. BRINDAR ASESORIAS A LOS ESTUDIANTES EN PREPRÁCTICAS. 3. BRINDAR ASESORIA A LOS ESTU</t>
  </si>
  <si>
    <t>OPSP-VAD-0155</t>
  </si>
  <si>
    <t>JOHAN DAVID OLAYA MERCADO</t>
  </si>
  <si>
    <t>LA PRESENTE ORDEN TIENE POR OBJETO. 1. REALIZAR SEGUIMIENTO AL DESARROLLO DE LAS PRÁCTICAS DE CIRUGÍA Y ANATOMÍA QUE REALIZAN LOS DIFERENTES PROGRAMAS DE LA FACULTAD DE CIENCIAS DE LA SALUD. 2. APOYAR A LA COORDINACIÓN DE LA CLÍNICA DE SIMULACIÓN PAR</t>
  </si>
  <si>
    <t>OPSP-VAD-0156</t>
  </si>
  <si>
    <t>DANIELA ANDREA SOLANO DIAZ</t>
  </si>
  <si>
    <t>LA PRESENTE ORDEN TIENE POR OBJETO 1. PROYECTAR ÓRDENES DE SERVICIO, COMPRA Y SUMINISTRO, ASÍ COMO LAS NOTIFICACIONES AL SUPERVISOR Y CONTRATISTA. 2. VERIFICAR LOS DOCUMENTOS PRECONTRACTUALES REQUERIDOS POR EL SISTEMA DE CALIDAD PARA LA GESTIÓN UNIVE</t>
  </si>
  <si>
    <t>ROBERTO LUIS AGUAS NUÑEZ</t>
  </si>
  <si>
    <t>OPSP-VAD-0157</t>
  </si>
  <si>
    <t>CRISTHIAN CAMILO SUAREZ IBAÑEZ</t>
  </si>
  <si>
    <t xml:space="preserve">LA PRESENTE ORDEN TIENE POR OBJETO 1. VALIDAR LA RECUPERACIÓN DE MATERIAL BIBLIOGRÁFICO EN BASES DE DATOS Y REPOSITORIO DIGITAL INSTITUCIONAL 2. APOYAR EN TODA LA DEPURACIÓN Y VALIDACIÓN DE LA METADATA QUE SE REQUIERE PARA LA IMPLEMENTACIÓN DE ALMA. </t>
  </si>
  <si>
    <t>MARTHA L RUIZ ARANGO</t>
  </si>
  <si>
    <t>OPSP-VAD-0159</t>
  </si>
  <si>
    <t>ROBERTO CARLOS MAL VILLALOBO</t>
  </si>
  <si>
    <t>LA PRESENTE ORDEN TIENE POR OBJETO 1. LEVANTAMIENTO DE INFORMACIÓN Y ELABORACIÓN DE REQUERIMIENTOS Y TÉRMINOS DE REFERENCIA PARA EL DESARROLLO DE NUEVAS FUNCIONALIDADES DE SISTEMA DE INFORMACIÓN DE RECURSOS EDUCATIVOS SIARE (SISTEMA DE INFORMACIÓN PA</t>
  </si>
  <si>
    <t>OPSP-VAD-0167</t>
  </si>
  <si>
    <t>MILAGROS MILENA CARRILLO CANTILLO</t>
  </si>
  <si>
    <t>LA PRESENTE ORDEN TIENE POR OBJETO 1. COORDINAR ACTIVIDADES RELACIONADAS CON EL DISEÑO CURRICULAR Y ELABORACIÓN DEL DOCUMENTO MAESTRO PARA LA OBTENCIÓN DEL REGISTRO CALIFICADO DEL PROGRAMA DE PREGRADO EN INGENIERÍA MARINO-COSTERA. 2. APOYAR LA CONSTR</t>
  </si>
  <si>
    <t>OPSP-VAD-0168</t>
  </si>
  <si>
    <t>KATTY JOHANA ORTIZ GRISOLLE</t>
  </si>
  <si>
    <t>LA PRESENTE ORDEN TIENE POR OBJETO 1. SEGUIMIENTO A LOS PACIENTES DE LA CLÍNICA ODONTOLÓGICA. 2. LIDERAR Y PARTICIPAR ACTIVAMENTE EN EL PROCESO DE EGRESO DEL PACIENTE DE LA CLÍNICA ODONTOLÓGICA. 3. REALIZAR LA AUDITORIA DE HISTORIAS CLÍNICAS QUE CONL</t>
  </si>
  <si>
    <t>ROSALIA BUSTILLO VERBEL</t>
  </si>
  <si>
    <t>OPSP-VAD-0169</t>
  </si>
  <si>
    <t>KATERINA ACOSTA MARTINEZ</t>
  </si>
  <si>
    <t>LA PRESENTE ORDEN TIENE POR OBJETO 1. ASESORÍA EN LA PLANIFICACIÓN DEL MANEJO ADMINISTRATIVO DE LA CLÍNICA.  2. DESARROLLO, IMPLEMENTACIÓN Y SEGUIMIENTO DE PROCESOS Y ACTIVIDADES RELACIONADAS CON LA SEGURIDAD Y SALUD EN EL TRABAJO E HIGIENE Y SEGURID</t>
  </si>
  <si>
    <t>OPSP-VAD-0170</t>
  </si>
  <si>
    <t>RAISSA CARIME MURILLO DEMETRIO</t>
  </si>
  <si>
    <t>LA PRESENTE ORDEN TIENE POR OBJETO 1. PRESTAR SERVICIOS PROFESIONALES COMO ASESOR JURÍDICO EXTERNO DEL DESPACHO DE LA RECTORÍA DE LA UNIVERSIDAD. 2. PRESTAR ASESORÍA EN LA RESOLUCIÓN DE PETICIONES Y SOLICITUDES QUE SE LE HAGAN A LA UNIVERSIDAD DEL MA</t>
  </si>
  <si>
    <t>EDGAR ANDRES FUENTES BLANCO</t>
  </si>
  <si>
    <t>OPSP-VAD-0171</t>
  </si>
  <si>
    <t>MARIA DE LOS ANGELES ACOSTA MORA</t>
  </si>
  <si>
    <t>LA PRESENTE ORDEN TIENE POR OBJETO 1. PRESTAR ASESORÍA EN LO TENDIENTE AL CUMPLIMIENTO DE LAS POLÍTICAS DE PROTECCIÓN DE DATOS QUE HAN SIDO IMPLEMENTADOS EN LA INSTITUCIÓN A TRAVÉS DEL ACUERDOS SUPERIOR N° 017 DE 2018. 2. PRESTAR ASISTENCIA Y ASESORÍ</t>
  </si>
  <si>
    <t>OPSP-VAD-0172</t>
  </si>
  <si>
    <t>MARTA CRISTINA MEJIA SANCHEZ</t>
  </si>
  <si>
    <t>LA PRESENTE ORDEN TIENE POR OBJETO APOYAR EN LA REVISIÓN DE ASIGNACIÓN ACADÉMICA, ELABORAR CONTRATOS DE CÁTEDRA, PLANES DE TRABAJO DOCENTE, Y RECOLECTAR INFORMACIÓN NECESARIA PARA LA CONSTRUCCIÓN DE LOS INFORMES DE ACREDITACIÓN Y DEMÁS INFORMES SOLIC</t>
  </si>
  <si>
    <t>JOSE RAFAEL VASQUEZ POLO</t>
  </si>
  <si>
    <t>OPSP-VAD-0174</t>
  </si>
  <si>
    <t>ALVARO JOSE MENDEZ NAVARRO</t>
  </si>
  <si>
    <t xml:space="preserve">LA PRESENTE ORDEN TIENE POR OBJETO 1. ELABORAR SOLICITUD DE INFORMACIÓN, REQUERIMIENTOS ESPECIALES, PROYECTOS DE DERECHOS DE PETICIONES, Y DEMÁS DOCUMENTOS DE ORDEN JURÍDICO QUE SE REQUIERAN REMITIR DENTRO DE LOS PROCESOS DE LA AUDITORÍAS SEGUIDOS A </t>
  </si>
  <si>
    <t>OPSP-VAD-0177</t>
  </si>
  <si>
    <t>NATALIA BOTERO ARRIETA</t>
  </si>
  <si>
    <t>LA PRESENTE ORDEN TIENE POR OBJETO 1. COORDINAR LOS CUBRIMIENTOS PERIODÍSTICOS DE LAS FUENTES INSTITUCIONALES, COMO: RECTORÍA, CONSEJO SUPERIOR, SECRETARÍA GENERAL, CONTROL INTERNO Y OFICINA DE GESTIÓN DE LA CALIDAD. 2. REALIZAR BOLETINES INFORMATIVO</t>
  </si>
  <si>
    <t>OPSP-VAD-0179</t>
  </si>
  <si>
    <t>HAROLD ONASIS ACOSTA SANTOS</t>
  </si>
  <si>
    <t>LA PRESENTE ORDEN TIENE POR OBJETO 1. EMITIR LOS CONCEPTOS Y RESOLVER LAS CONSULTAS DE TIPO JURÍDICO EN TODAS LAS ÁREAS DEL DERECHO QUE LE SEAN SOLICITADOS POR PARTE DEL RECTOR, EL JEFE DE LA OFICINA ASESORA JURÍDICA DE LA UNIVERSIDAD. 2. RESOLVER LA</t>
  </si>
  <si>
    <t>OPSP-VAD-0181</t>
  </si>
  <si>
    <t>OLIVER JOSE GREGORIO OROZCO SANJUANELO</t>
  </si>
  <si>
    <t>LA PRESENTE ORDEN TIENE POR OBJETO 1. PRESTAR ASESORIA, EMITIR LOS CONCEPTOS Y RESOLVER LAS CONSULTAS DE TIPO JURIDICO EN TODAS LAS AREAS DEL DERECHO QUE LE SEAN SOLICITADOS POR PARTE DEL RECTOR, EL JEFE DE LA OFICINA ASESORA JURIDICA Y DE DIRECCION DE LA UNIVERSIDAD, EN EL CASO QUE LAS CONSULTAS YO CONCEPTOS SE DEBAN ENTREGAR POR ESCRITO ESTOS DEBERAN SER RUBRICADOS POR EL CONTRATISTA. 2. REPRESENTAR A LA UNIVERSIDAD DEL MAGDALENA EN LOS PROCEDIMIENTOS Y ACTUACIONES ADMINISTRATIVAS, PROCESOS JUDICIALES Y ACCIONES PUBLICAS QUE EL RECTOR YO EL JEFE DE LA OFICINA ASESORA JURIDICA DE LA UNIVERSIDAD ASI LO REQUIERAN Y HACER SOBRE ESTAS LOS SEGUIMIENTOS REQUERIDOS. 3. RESOLVER LAS PETICIONES QUE SE LE HAGAN A LA UNIVERSIDAD DEL MAGDALENA DENTRO DE LOS PLAZOS YO TERMINOS ESTABLECIDOS EN LA LEY, QUE LE SEAN TRASLADADAS POR PARTE DEL RECTOR, EL JEFE DE LA OFICINA ASESORA JURIDICA Y DE DIRECCION DE LA UNIVERSIDAD QUE LO REQUIERA. 4. DAR RESPUESTA Y HACER LOS SEGUIMIENTOS REQUERIDOS A</t>
  </si>
  <si>
    <t>OPSP-VAD-0194</t>
  </si>
  <si>
    <t>DANIEL MAURICIO HERNANDEZ MENESES</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</si>
  <si>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CONVOCAR, MOTIVAR Y AFIANZAR LA ARTICULACION ENTRE BIENESTAR UNIVERSITARIO Y TODOS LOS PROGRAMAS ACADEMICOS DE LAS DISTINTAS FACULTADES DE LA UNIVERSIDAD. 3. GESTIONAR ACCIONES DESDE LAS DISTINTAS AREAS DE BIENESTAR PARA FACILITAR Y APOYAR EL SEGUIMIENTO DE LOS CASOS DE ESTUDIANTES Y DOCENTES CON DIFICULTADES REPORTADOS POR LAS FACULTADES. 4. COORDINAR LA IMPLEMENTACION DE ESTRATEGIAS DE PROMOCION DE LOS SERVICIOS Y ACTIVIDADES DE BIENESTAR UNIVERSITARIO EN LAS FACULTADES DE LA INSTITUCION. 5. APOYAR LAS ACTIVIDADES LIDERADAS POR EL DIRECTOR DE BIEN</t>
  </si>
  <si>
    <t>OPSP-VAD-0196</t>
  </si>
  <si>
    <t>TULIA ROSA VALVERDE NUÑEZ</t>
  </si>
  <si>
    <t>LA PRESENTE ORDEN TIENE POR OBJETO 1. PRESENTAR EL PLAN DE TRABAJO DE ACTIVIDADES A DESARROLLAR, DETALLANDO OBJETIVOS, FECHAS, METODOLOGIA, METAS, INDICADORES ACORDES CON LAS DIRECTRICES IMPARTIDAS POR EL DIRECTOR DE BIENESTAR Y EL COORDINADOR A DEL AREA QUE DE RESPUESTA A LAS ACTIVIDADES PARA LAS CUALES FUE CONTRATADO, ASI COMO AJUSTAR EL DESARROLLO DE SUS ACTIVIDADES A LAS NUEVAS MEDIDAS ACADEMICAS VIRTUALIDAD YO ALTERNANCIA. 2. BRINDAR ATENCION BASICA, OPORTUNA Y ADECUADA A LOS ESTUDIANTES QUE REQUIERAN EL SERVICIO DE ATENCION EN TRABAJO SOCIAL. 3. VELAR POR EL DILIGENCIAMIENTO OPORTUNO DE TODOS LOS FORMATOS ESTABLECIDOS POR BIENESTAR UNIVERSITARIO EN EL SISTEMA DE GESTION DE LA CALIDAD Y OTROS PROCESOS, PARA EL REGISTRO DE TODAS LAS ACTIVIDADES QUE SE REALICEN DESDE EL SERVICIO QUE USTED ORIENTA. 4. PRESENTAR INFORMES SEMANALES Y MENSUALES AL COORDINADOR DEL AREA SOBRE LAS ACTIVIDADES DESARROLLADAS Y PLANTEADAS EN EL PLAN DE TRABAJO, PARA LA VERIFICACION Y EL CUMPL</t>
  </si>
  <si>
    <t>OPSP-VAD-0198</t>
  </si>
  <si>
    <t>CARLOS JOSE MATTOS PERILLA</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</si>
  <si>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BRINDAR ATENCION BASICA, OPORTUNA Y ADECUADA EN CONSULTA COMO PSICOLOGO A TODOS LOS MIEMBROS DE COMUNIDAD UNIVERSITARIA QUE LO SOLICITEN, INCLUYENDO ESTUDIANTES DEPORTISTAS Y ARTISTAS, REPRESENTATIVOS, QUE HAGAN PARTE DE LOS EQUIPOS DE LA INSTITUCION. 3. FOMENTAR AL INTERIOR DE LA COMUNIDAD UNIVERSITARIA, ACTIVIDADES DE PROMOCION Y PREVENCION, EVITANDO DE ESTA MANERA LA APARICION DE ENFERMEDADES Y CONCIENTIZAR A LA COMUNIDAD UNIVERSITARIA A INCORPORAR ESTILOS DE VIDA SALUDABLE. 4. VALIDAR Y VERIFICAR LA VERACIDAD DE LAS INCAPACIDADES DE LOS ESTUDIANTES, TENIENDO EN CUENTA LA REGLAMENTACION EXISTENTE PARA TAL EFECTO. 5. DILIGENCIAR LOS FORMATOS DEL PROCESO BIENESTA</t>
  </si>
  <si>
    <t>OPSP-VAD-0199</t>
  </si>
  <si>
    <t>ORLANDO JOSE ARBELAEZ BATEMAN</t>
  </si>
  <si>
    <t>LA PRESENTE ORDEN TIENE POR OBJETO 1. CONDUCIR EL MAGAZIN RUTAS PARA AVANZAR  TRANSMITIDO POR UNIMAGDALENA RADIO. 2. HACER REPORTERIA CON LAS DEPENDENCIAS QUE GENEREN INFORMACION UTIL PARA EL PROGRAMA. 3. PARTICIPAR EN LAS TRANSMISIONES EN VIVO Y EN DIRECTO DE LOS EVENTOS DE LA EMISORA CULTURAL. 4. ELABORAR LAS BASES DE DATOS DE FUNCIONARIOS ESTATALES Y PRIVADOS QUE PUEDAN SER CONSULTADOS EN EL ESPACIO DE LA EMISORA. 5. REDACTAR DOCUMENTOS INSTITUCIONALES QUE SE REQUIERAN. 6. PRODUCIR Y EDITAR LOS MATERIALES SONOROS INSTITUCIONALES QUE SE REQUIERAN, CAMPUS AL AIRE FINES DE SEMANA 7. APOYAR EN LA VERIFICACION DE LA PRODUCCION TECNICA Y PROGRAMACION DE LA EMISORA CULTURAL UNIMAGDALENA RADIO LOS FINES DE SEMANA. 8. CONTRIBUIR CON EL FORTALECIMIENTO DEL SISTEMA DE GESTION INTEGRAL DE LA UNIVERSIDAD DEL MAGDALENA SISTEMACOGUI. 9. HACER PARTE DEL COMITE DE CALIDAD DEL PROCESO DE GESTION DE LA DIVULGACION. 10. COORDINADOR Y CONDUCIR EL PROGRAMA MELOMANOS Y ESPECIALES PARA DIAS FEST</t>
  </si>
  <si>
    <t>OPSP-VAD-0200</t>
  </si>
  <si>
    <t>ERNESTO FIDEL VILLA SANCHEZ</t>
  </si>
  <si>
    <t>LA PRESENTE ORDEN TIENE POR OBJETO 1. HACER REPORTERIA CON LAS DEPENDENCIAS QUE GENEREN INFORMACION UTIL PARA LA EMISORA 2. PARTICIPAR EN LAS TRASMISIONES EN VIVO Y EN DIRECTO DE LOS EVENTOS DE LA EMISORA CULTURAL 3. APORTAR MATERIAL PERIODISTICO PARA EL MAGAZIN LA REVISTA 4. ADMINISTRAR LAS REDES SOCIALES DE LA EMISORA CULTURAL FACEBOOK, INSTAGRAM Y TWITTER 5. DISEÑAR ESTRATEGIAS DE POSICIONAMIENTO DE LA EMISORA CULTURAL EN REDES SOCIALES 6. REDACTAR DOCUMENTOS INSTITUCIONALES QUE SE REQUIERAN 7. CONDUCIR EL MAGAZIN RUTAS PARA AVANZAR TRANSMITIDO POR UNIMAGDALENA RADIO. 8. ADMINISTRAR LOS CONTENIDOS PARA LA PAGINA WEB DE LA EMISORA CULTURAL 9. APOYAR LAS ACTIVIDADES PERIODISTICAS INSTITUCIONALES QUE SE REQUIERAN POR PARTE DE LA DIRECCION DE COMUNICACIONES 10. APOYAR EN LA CONSERVACION Y BUEN USO DE LOS EQUIPOS Y MATERIALES QUE PERMANECEN LAS INSTALACIONES DE LA EMISORA 11. CONTRIBUIR CON EL FORTALECIMIENTO DEL SISTEMA DE GESTION INTEGRAL DE LA UNIVERSIDAD</t>
  </si>
  <si>
    <t>OPSP-VAD-0201</t>
  </si>
  <si>
    <t>BRAYAN ALEXANDER ROMERO OROZCO</t>
  </si>
  <si>
    <t>LA PRESENTE ORDEN TIENE POR OBJETO 1. PRESTAR ASESORIA EN LA RESOLUCION DE PETICIONES QUE SE LE HAGA A LA UNIVERSIDAD DEL MAGDALENA DENTRO DE LOS PLAZOS YO TERMINOS ESTABLECIDOS EN LA LEY, QUE LE SEAN ASIGNADAS POR PARTE DEL RECTOR, DIRECCION DE TALENTO HUMANO Y DEMAS AUTORIDADES QUE DESIGNEN LA ALTA DIRECCION. 2. ATENDER Y HACER SEGUIMIENTO A LOS PROCEDIMIENTOS ADMINISTRATIVOS QUE LE SEAN ENCOMENDADOS POR EL RECTOR, LA DIRECCION DE TALENTO HUMANO Y DEMAS AUTORIDADES QUE DESIGNE LA ALTA DIRECCION. 3. ELABORAR LOS ACTOS ADMINISTRATIVOS REQUERIDOS PARA FINES MISIONALES Y DE ORDEN LABORAL. 4. EMITIR CONCEPTOS JURIDICOS A SOLICITUD DE LA DIRECTORA DE TALENTO HUMANO, RELATIVOS CON LAS FUNCIONES DE LA DEPENDENCIA. 5. APOYAR EN EL BUEN MANEJO DEL ARCHIVO Y LA CORRESPONDENCIA QUE LE SEAN ASIGNADOS. 6. RENDIR INFORMES MENSUALES SOBRE LAS ACTIVIDADES DESARROLLADAS, EN CUMPLIMIENTO DE LA PRESENTE ORDEN DE PRESTACION DE SERVICIOS. LAS DEMAS ACTIVIDADES QUE SE DERIVEN DE LA EJECUCION DE LA ORDEN</t>
  </si>
  <si>
    <t>OPSP-VAD-0202</t>
  </si>
  <si>
    <t>ISABEL ROSARIO CASTAÑEDA DE CHARRIS</t>
  </si>
  <si>
    <t>LA PRESENTE ORDEN TIENE POR OBJETO 1. PRESTAR ASESORIA, EMITIR CONCEPTOS Y RESOLVER CONSULTAS EN LAS MATERIAS RELACIONADAS CON EL DERECHO LABORAL YO ADMINISTRATIVO, QUE LE SEAN SOLICITADOS POR EL RECTOR, LA DIRECCION DE TALENTO HUMANO Y DEMAS AUTORIDADES QUE DESIGNE LA ALTA DIRECCION. EN EL CASO DE QUE LOS CONCEPTOS SE DEBAN ENTREGAR POR ESCRITO, ESTOS DEBERAN SER RUBRICADOS POR EL CONTRATISTA. 2. RESOLVER LAS PETICIONES QUE SE LE HAGAN A LA UNIVERSIDAD DEL MAGDALENA DENTRO DE LOS PLAZOS YO TERMINOS ESTABLECIDOS EN LA LEY, QUE LE SEAN TRASLADADAS POR PARTE DEL RECTOR, DE LA DIRECCION DE TALENTO HUMANO Y DEMAS AUTORIDADES QUE DESIGNE LA ALTA DIRECCION. 3. ATENDER Y REPRESENTAR A LA UNIVERSIDAD DEL MAGDALENA EN LOS PROCEDIMIENTOS Y ACTUACIONES ADMINISTRATIVAS, PROCESOS JUDICIALES Y ACCIONES PUBLICAS QUE EL RECTOR, LA DIRECTORA DE TALENTO HUMANO Y DEMAS AUTORIDADES DEL AREA ADMINISTRATIVA Y DE DIRECCION DE LA UNIVERSIDAD REQUIERAN Y HACER SOBRE ESTAS LOS</t>
  </si>
  <si>
    <t>OPSP-VAD-0205</t>
  </si>
  <si>
    <t>ALBERTO MARIO MARIN PEREA</t>
  </si>
  <si>
    <t>LA PRESENTE ORDEN TIENE POR OBJETO. 1. APOYAR EN LA EMISION DE LOS CONCEPTOS Y RESOLVER LAS CONSULTAS DE TIPO JURIDICO Y TRIBUTARIO QUE SEAN SOLICITADOS POR PARTE DE TODOS LOS ORDENADORES DE GASTOS A LA DIRECCION FINANCIERA 2. RESOLVER LAS PETICIONES QUE SE LE HAGAN A LA DIRECCION FINANCIERA DENTRO DE LOS PLAZOS YO TERMINOS ESTABLECIDOS EN LA LEY. 3. REALIZAR SEGUIMIENTO A LOS PROCEDIMIENTOS, FINANCIEROS, ACCIONES ADMINISTRATIVAS, REQUERIMIENTOS ESPECIALES, QUE EL DIRECTOR FINANCIERO Y DEMAS AUTORIDADES DEL AREA LE ENCOMIENDEN. 4. APOYAR EN LA FORMULACION DE LOS PROCESOS Y PROCEDIMIENTOS DE TIPO FINANCIERO CON CARACTER JURIDICO QUE SEAN REQUERIDOS POR EL DIRECTOR FINANCIERO, 5. COMPILAR Y ACTUALIZAR LAS NORMAS TRIBUTARIAS YO LEGALES, Y DE LOS CONCEPTOS QUE TENGAN RELACION CON EL AMBITO DE COMPETENCIA DE LA UNIVERSIDAD 6. RENDIR INFORMES MENSUALES, SOBRE LAS ACTIVIDADES DESARROLLADAS, EN CUMPLIMIENTO DE LA PRESENTE ORDEN DE PRESTACION DE SERVICIOS. LAS DEMAS ACTIVIDADES QUE SE DERIVE</t>
  </si>
  <si>
    <t>OPSP-VAD-0206</t>
  </si>
  <si>
    <t>LILIAN ZARATE MONROY</t>
  </si>
  <si>
    <t>LA PRESENTE ORDEN TIENE POR OBJETO.1. ASESORAR EN LOS PROCEDIMIENTOS Y ACTIVIDADES DE GESTION FINANCIERA, DE ACUERDO CON LAS DIRECTRICES TRAZADAS POR EL DIRECTOR FINANCIERO. 2. ASESORAR EN LAS ACTIVIDADES DE SEGUIMIENTO, CONSOLIDACION Y PRESENTACION DE INFORMES SOBRE EL RESULTADO DE LA GESTION PRESUPUESTAL, DE TESORERIA Y CONTABLE. 3. PROPONER REFORMAS A LOS PROCEDIMIENTOS DEL PROCESO FINANCIERO, CON MIRAS A OPTIMIZAR LA UTILIZACION DE RECURSOS DISPONIBLES. 4. ASESORAR EN EL PROCESO DE DEPURACION CONTABLE, ADMINISTRATIVA Y FINANCIERA DE LOS RECURSOS ADMINISTRADOS CONVENIOS A CARGO DE LA UNIVERSIDAD DEL MAGDALENA. 5. ASESORAR EL PROCEDIMIENTO PARA LA DEPURACION DE LA INFORMACION CONTABLE CON BASE EN LA SUSTANCIACION DE LAS PARTIDAS QUE SE LLEVEN PARA SANEAMIENTO ANTE EL COMITE DE SOSTENIBILIDAD CONTABLE DE LA INSTITUCION. 6. APOYAR AL GRUPO DE CONTABILIDAD EN LA PROGRAMACION Y EJECUCION DEL PLAN DE MEJORAMIENTO SUSCRITO CON LA CONTRALORIA GENERAL DEL DEPARTAMENTO PARA LA MEJORA EN EL</t>
  </si>
  <si>
    <t>OPSP-VAD-0207</t>
  </si>
  <si>
    <t>CLARA INES LACOUTURE BAYENA</t>
  </si>
  <si>
    <t>LA PRESENTE ORDEN TIENE POR OBJETO 1. REALIZAR SEGUIMIENTO A LOS PROYECTOS DEL PLAN DE ACCION Y DE FUNCIONAMIENTO DE LA FACULTAD. 2. ORGANIZAR LAS SOLICITUDES PARA LOS CONSEJOS DE FACULTAD, PROYECTAR LAS ACTAS Y LAS NOTIFICACIONES DE LOS MISMOS PARA DOCENTES, ESTUDIANTES Y UNIDADES REQUERIDAS. 3. APOYAR LA GESTION DE CONTRATACIONES DE LA FACULTAD E INFORMES DE GESTION SOLICITADOS. 4. APOYAR EN LOS PROCESOS DE SOLICITUDES PARA LA PARTICIPACION A EVENTOS ACADEMICOS Y CIENTIFICOS VIRTUALES POR PARTE DE LOS ESTUDIANTES Y DOCENTES DE LA FACULTAD DE CIENCIAS BASICAS. 5. APOYAR EN LA ACTUALIZACION DIARIA DEL ARCHIVO Y CORRESPONDENCIA. 6. APOYAR EN EL PROCESO DE SOLICITUDES REALIZADAS PARA ASCENSO EN EL ESCALAFON DOCENTE DE LA FACULTAD DE CIENCIAS BASICAS. 7. APOYAR EN EL SEGUIMIENTO DE LOS AYUDANTES DE INCLUSION Y PERMANENCIA DE LA FACULTAD. 8. APOYAR EL PROCESO DE CONVOCATORIAS DE MONITORIAS ACADEMICAS DE LA FACULTAD. LAS DEMAS ACTIVIDADES QUE SE DERIVEN DE LA EJECUCION DE L</t>
  </si>
  <si>
    <t>ALBERTO RUIZ MIER</t>
  </si>
  <si>
    <t>OPSP-VAD-0208</t>
  </si>
  <si>
    <t>MARY DESIDERIA GARCIA VELASQUEZ</t>
  </si>
  <si>
    <t>LA PRESENTE ORDEN TIENE POR OBJETO. 1. ASESORAR LOS PROCESOS DE HABILITACION DE ESCENARIOS DE PRACTICAS PROFESIONALES. 2. DISEÑAR Y ELABORAR DOCUMENTOS DE AUTOEVALUACION PARA LA HABILITACION ESCENARIOS DE PRACTICAS PROFESIONALES. 3. APOYAR EN LAS ACTIVIDADES DE RELACION DOCENCIA SERVICIO DE LA FACULTAD CIENCIAS DE LA SALUD 4. APOYAR QUE LOS TRAMITES RELACIONADOS CON ACTIVIDADES DE DOCENCIA SERVICIO SE REALICEN. 5. ASESORAR Y ACOMPAÑAR LOS PROCESOS DE CALIDAD DE CLINICA ODONTOLOGICA, PROGRAMA DE ATENCION PSICOLOGICA PAP, CENTRO DE BIOLOGIA MOLECULAR Y DE GENETICA, LABORATORIO DE TOMA DE MUESTRA, SERVICIOS DE SALUD DE BIENESTAR UNIVERSITARIO. 6. ELABORAR MANUALES, PROTOCOLOS DERIVADOS DE LOS PROCESOS DE AUTOEVALUACION Y AUDITORIA EN SERVICIOS DE SALUD. 7. ACTUALIZAR LOS PROTOCOLOS, FLUJO GRAMAS DE LAS DEPENDENCIAS CON SERVICIOS DE SALUD HABILITADOS. 8. LAS DEMAS ACTIVIDADES QUE SE DERIVEN DE LA EJECUCION DE LA ORDEN Y QUE TENGAN RELACION DIRECTA CON EL OBJETO CONTRACTUAL.</t>
  </si>
  <si>
    <t>2021/05/24</t>
  </si>
  <si>
    <t>OPSP-VAD-0217</t>
  </si>
  <si>
    <t>DANIEL JOSE TAMAYO ELJURE</t>
  </si>
  <si>
    <t>LA PRESENTE ORDEN TIENE POR OBJETO 1. 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 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 Y DETERMINAR EL PLAN DE ACCION EN CADA CASO EN PA</t>
  </si>
  <si>
    <t>RONALD ROJAS DUICA</t>
  </si>
  <si>
    <t>OPSP-VAD-0218</t>
  </si>
  <si>
    <t>CAMILO DAVID PINEDO DIAZGRANADOS</t>
  </si>
  <si>
    <t>LA PRESENTE ORDEN TIENE POR OBJETO 1. 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 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 Y DETERMINAR EL PLAN DE ACCION EN CA</t>
  </si>
  <si>
    <t>OPSP-VAD-0219</t>
  </si>
  <si>
    <t>CARLOS MANUEL ARIZA GUERRERO</t>
  </si>
  <si>
    <t>LA PRESENTE ORDEN TIENE POR OBJETO 1. ELABORAR CRONOGRAMA DE AUDITORIAS, MESAS DE TRABAJO Y CAPACITACIONES 2. IDENTIFICAR LOS CONTRIBUYENTES EN LA BASE DE DATOS DEL DEPARTAMENTO.3. VERIFICAR LOS PAGOS REALIZADOS POR LOS CONTRIBUYENTES DE LA ESTAMPILLA Y SU GIRO OPORTUNO A LA UNIVERSIDAD. 4. REVISAR Y ANALIZAR LA BASE DE INFORMACION DE RECAUDO CON RESPECTO A LO REPORTADO POR LA FIDUCIARIA Y LO REPORTADO POR LAS ENTIDADES. 5. REVISAR LA CLASIFICACION DE LOS HALLAZGOS GENERADOS POR LAS AUDITORIAS.6. ELABORAR INFORMES PERIODICOS DEL COMPORTAMIENTO DEL RECAUDO Y EJECUCION DE LAS ESTAMPILLAS DEPARTAMENTALES. 7. PARTICIPAR EN LAS MESAS DE TRABAJO DEL PROCESO AUDITOR. 8. SALVAGUARDAR LA INFORMACION OBTENIDA EN EL PROCESO DE AUDITORIA Y GUARDAR LA DEBIDA RESERVA. 9. SOLICITAR DOCUMENTOS A LAS ENTIDADES REQUERIDOS PARA EL DESARROLLO DE LAS ACTIVIDADES EN EL PROCESO AUDITOR. 10. VERIFICAR Y ANALIZAR LA INFORMACION SUMINISTRADA POR LAS ENTIDADES QUE LE FUERON ASIGNADOS PARA I</t>
  </si>
  <si>
    <t>OPSP-VAD-0220</t>
  </si>
  <si>
    <t>HUGO ARMANDO SUAREZ OROZCO</t>
  </si>
  <si>
    <t>LA PRESENTE ORDEN TIENE POR OBJETO 1. 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 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 Y DETERMINAR EL PLAN DE ACCION EN CADA CASO EN PARTICULAR A SEG</t>
  </si>
  <si>
    <t>OPSP-VAD-0221</t>
  </si>
  <si>
    <t>JENNIFER BALLESTAS MOLINA</t>
  </si>
  <si>
    <t>LA PRESENTE ORDEN TIENE POR OBJETO 1. 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 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 Y DETERMINAR EL PLAN DE ACCION EN CADA CASO EN</t>
  </si>
  <si>
    <t>OPSP-VAD-0223</t>
  </si>
  <si>
    <t>LUIS ANGEL REYES BERACASA</t>
  </si>
  <si>
    <t>LA PRESENTE ORDEN TIENE POR OBJETO 1. APOYAR EL CARGUE DE INFORMACION A LA PLATAFORMA DEL SECOP DE TODOS LOS PROCESOS DE CONTRATACION QUE ADELANTE LA UNIVERSIDAD A TRAVES DE LA VICERRECTORIA ADMINISTRATIVA, CARGAR Y ACTUALIZAR MENSUALMENTE LA INFORMACION DE LAS ORDENES DE SERVICIOS PROFESIONALES Y DE APOYO A LA GESTION QUE SUSCRIBA LA VICERRECTORIA ADMINISTRATIVA DURANTE LA PRESENTE VIGENCIA EN LA PLATAFORMA SIA OBSERVA DE LA AUDITORA GENERAL DE LA REPUBLICA. 2. PRESTAR ASESORIA, EMITIR LOS CONCEPTOS Y RESOLVER LAS CONSULTAS DE TIPO JURIDICO EN TODAS LAS AREAS DEL DERECHO QUE LE SEAN SOLICITADOS POR PARTE DEL RECTOR, EL JEFE DE LA OFICINA ASESORA JURIDICA Y DE DIRECCION DE LA UNIVERSIDAD. 3. EMITIR RESPUESTA DE LAS CONSULTAS YO CONCEPTOS SE DEBAN ENTREGAR POR ESCRITO ESTOS DEBERAN SER RUBRICADOS POR EL CONTRATISTA. 4. REPRESENTAR A LA UNIVERSIDAD DEL MAGDALENA EN LOS PROCEDIMIENTOS Y ACTUACIONES ADMINISTRATIVAS, PROCESOS JUDICIALES Y ACCIONES PUBLICAS QUE EL RECTOR</t>
  </si>
  <si>
    <t>OPSP-VAD-0224</t>
  </si>
  <si>
    <t>LUZ KAREN ZABALETA AVENDAÑO</t>
  </si>
  <si>
    <t>LA PRESENTE ORDEN TIENE POR OBJETO. 1. PRESTAR ASESORIA, EMITIR LOS CONCEPTOS Y RESOLVER LAS CONSULTAS DE TIPO JURIDICO EN TODAS LAS AREAS DEL DERECHO QUE LE SEAN SOLICITADOS POR PARTE DEL RECTOR, EL JEFE DE LA OFICINA ASESORA JURIDICA Y DE DIRECCION DE LA UNIVERSIDAD, EN EL CASO QUE LAS CONSULTAS YO CONCEPTOS SE DEBAN ENTREGAR POR ESCRITO ESTOS DEBERAN SER RUBRICADOS POR EL CONTRATISTA. 2. REPRESENTAR A LA UNIVERSIDAD DEL MAGDALENA EN LOS PROCEDIMIENTOS Y ACTUACIONES ADMINISTRATIVAS, PROCESOS JUDICIALES Y ACCIONES PUBLICAS QUE EL RECTOR YO EL JEFE DE LA OFICINA ASESORA JURIDICA DE LA UNIVERSIDAD ASI LO REQUIERAN Y HACER SOBRE ESTAS LOS SEGUIMIENTOS REQUERIDOS. 3. RESOLVER LAS PETICIONES QUE SE LE HAGAN A LA UNIVERSIDAD DEL MAGDALENA DENTRO DE LOS PLAZOS YO TERMINOS ESTABLECIDOS EN LA LEY, QUE LE SEAN TRASLADADAS POR PARTE DEL RECTOR, EL JEFE DE LA OFICINA ASESORA JURIDICA Y DE DIRECCION DE LA UNIVERSIDAD QUE LO REQUIERA. 4. DAR RESPUESTA Y HACER LOS SEGUIMIENTOS REQUERIDOS</t>
  </si>
  <si>
    <t>OPSP-VAD-0225</t>
  </si>
  <si>
    <t>IRIS MARIA FONSECA LIDUEÑA</t>
  </si>
  <si>
    <t>LA PRESENTE ORDEN TIENE POR OBJETO 1. PRESTAR SERVICIOS PROFESIONALES COMO ASESOR DE LA OFICINA DE CONTROL INTERNO DISCIPLINARIO 2. ASESORAR, EMITIR CONCEPTOS Y RESOLVER LAS CONSULTAS QUE EN MATERIA DISCIPLINARIA LE SEAN SOLICITADAS POR PARTE DEL RECTOR, LA JEFA DE LA OFICINA DE CONTROL INTERNO DISCIPLINARIO Y DEMAS AUTORIDADES DE DIRECCION DE LA UNIVERSIDAD. 3. PRESTAR ASESORIA EN LA PROYECCION DE LAS DECISIONES A QUE HAY LUGAR EN EL TRAMITE DE LOS PROCESOS DISCIPLINARIOS ADELANTADOS POR LA JEFA DE LA OFICINA DE CONTROL INTERNO DISCIPLINARIO. 4. REVISAR Y PROYECTAR DECISIONES DE FONDO SOMETIDAS A LA FIRMA DE LA JEFA DE LA OFICINA DE CONTROL INTERNO DISCIPLINARIO, LAS CUALES DEBERAN CONTENER RUBRICA DEL CONTRATISTA. 5. ELABORAR DOCUMENTOS RELACIONADOS CON LAS CAPACITACIONES EMPRENDIDAS POR LA JEFA DE LA OFICINA DE CONTROL INTERNO DISCIPLINARIO. 6. PRESTAR ASESORIA JURIDICA EN LAS ACTUACIONES DISCIPLINARIAS SEGUIDAS CONTRA ESTUDIANTES DE LA UNIVERSIDAD DEL MAGDALENA, DE COMPETENCIA</t>
  </si>
  <si>
    <t>CARMEN SILENA LABARCES MANJARRES</t>
  </si>
  <si>
    <t>OPSP-VAD-0226</t>
  </si>
  <si>
    <t>BRIAN JOSE HERNANDEZ OBREGON</t>
  </si>
  <si>
    <t>LA PRESENTE ORDEN TIENE POR OBJETO 1. ASESORIA EN LA ELABORACION Y COORDINACION DE PROYECTOS DE COOPERACION INTERNACIONAL. 2. ASESORIA EN INICIATIVAS DE COOPERACION INTERNACIONAL CON COMPONENTES DE INCLUSION Y DIVERSIDAD EN EDUCACION SUPERIOR. 3. ASESORIA EN INICIATIVAS DE INTERNACIONALIZACION CURRICULAR 4. ASESORIA EN INICIATIVAS DE INTERNACIONALIZACION EN CASA</t>
  </si>
  <si>
    <t>CARLOS CORONADO VARGAS</t>
  </si>
  <si>
    <t>OPSP-VAD-0227</t>
  </si>
  <si>
    <t>MARLA LUCIA MAESTRE MEYER</t>
  </si>
  <si>
    <t>LA PRESENTE ORDEN TIENE POR OBJETO 1. APOYAR EN LA ELABORACION DE PROYECTOS DE COOPERACION INTERNACIONAL EN EDUCACION SUPERIOR. 2. APOYAR EN LA COORDINACION DE PROYECTOS DE COOPERACION INTERNACIONAL EN EDUCACION SUPERIOR 3. APOYAR EN EL SEGUIMIENTO DE INDICADORES Y GESTION DE LA CALIDAD, COGUI. 4. APOYAR EN EL DESARROLLO DE AGENDAS DE COLABORACION CON INSTITUCIONES INTERNACIONALES. 5. APOYAR EN LA ESTRATEGIA DE MOVILIZACION DE RECURSOS INTERNACIONALES. 6. APOYAR EN EL MANEJO DE REDES SOCIALES Y ESTRATEGIA TRANSMEDIA DE LA OFICINA. 7. APOYAR EN EL DESARROLLO DE PROCESOS DE MEJORA CONTINUA Y ADOPCION DE TECNOLOGIAS.</t>
  </si>
  <si>
    <t>OPSP-VAD-0228</t>
  </si>
  <si>
    <t>SMITH ADRIANA YANCY CABALLERO</t>
  </si>
  <si>
    <t>LA PRESENTE ORDEN TIENE POR OBJETO 1. APOYAR EN LA COORDINACION Y SUPERVISION DE LOS PROGRAMAS DE INTERCAMBIO CONEXION GLOBAL, DOBLE TITULACION Y PROGRAMA SEMESTRE EN EL EXTERIOR. 2. APOYAR EN LA REALIZACION, SEGUIMIENTO Y PROMOCION DE LAS CONVOCATORIAS. 3. ASESORAR A ESTUDIANTES. 4. APOYAR EN EL PROCESO DE SELECCION Y POSTULACION DE ESTUDIANTES. 5. REALIZAR SEGUIMIENTO A LOS ESTUDIANTES SELECCIONADOS DURANTE Y DESPUES DEL INTERCAMBIO HOMOLOGACION DE ASIGNATURAS 6. COORDINAR INICIATIVAS DE INTERNACIONALIZACION DEL CURRICULO E INTERNACIONALIZACION EN CASA. 7. APOYAR EN EL ANALISIS DE DATOS E INFORMACION DE MOVILIDAD Y CONVOCATORIAS. LAS DEMAS ACTIVIDADES QUE SE DERIVEN DE LA EJECUCION DE LA ORDEN Y QUE TENGAN RELACION DIRECTA CON EL OBJETO CONTRACTUAL.</t>
  </si>
  <si>
    <t>ANDRES HATUM</t>
  </si>
  <si>
    <t>OPSP-VAD-0231</t>
  </si>
  <si>
    <t>OSIRIS CRISTINA RUSSO CANO</t>
  </si>
  <si>
    <t>LA PRESENTE ORDEN TIENE POR OBJETO 1. APOYAR EN LA ELABORACION Y SEGUIMIENTO DE INDICADORES DE GESTION DE LA VICERRECTORIA ACADEMICA. 2. APOYAR EN LA ELABORACION DE PIEZAS PUBLICITARIAS E INFORMATIVAS PARA LA PAGINA WEB DE LA VICERRECTORIA ACADEMICA. 3. APOYAR EN EL PROCESO DE SISTEMA DE GESTION DE CALIDAD DE LA VICERRECTORIA ACADEMICA. 4. APOYAR EN LA ELABORACION DE INFORMES REQUERIDOS DE LA VICERRECTORIA ACADEMICA. 5. LAS DEMAS ACTIVIDADES QUE SE DERIVEN DE LA EJECUCION DE LA ORDEN Y QUE TENGAN RELACION DIRECTA CON EL OBJETO CONTRACTUAL</t>
  </si>
  <si>
    <t>OPSP-VAD-0232</t>
  </si>
  <si>
    <t>RICARDO JAVIER PUPO DIAZ</t>
  </si>
  <si>
    <t>LA PRESENTE ORDEN TIENE POR OBJETO 1. APOYAR LA REALIZACION DE ESTUDIOS GENERALES Y ESPECIFICOS, REQUERIDOS EN LA ELABORACION DE PROYECTOS INSTITUCIONALES DENTRO DE LA VICERRECTORIA ADMINISTRATIVA. 2. APOYAR EN EL DISEÑO, APLICACION Y PROCESAMIENTO DE INDICADORES DESTINADOS AL SEGUIMIENTO Y EVALUACION DE LA GESTION Y RESULTADOS INSTITUCIONALES. 3. APOYAR EN LA ELABORACION Y PRESENTACION DE INFORMES RELACIONADOS CON LA GESTION ADMINISTRATIVA. 4. REALIZAR SEGUIMIENTO A LOS PROYECTOS ASIGNADOS A LA DIRECCION ADMINISTRATIVA Y A LA DIRECCION FINANCIERA Y A LOS GRUPOS DE TRABAJO ADSCRITOS A ESTAS DEPENDENCIAS LAS DEMAS ACTIVIDADES QUE SE DERIVEN DE LA EJECUCION DE LA ORDEN Y QUE TENGAN RELACION DIRECTA CON EL OBJETO CONTRACTUAL.</t>
  </si>
  <si>
    <t>OPSP-VAD-0234</t>
  </si>
  <si>
    <t>JOSE ALFONSO VILLACOB ROYERTH</t>
  </si>
  <si>
    <t>LA PRESENTE ORDEN TIENE POR OBJETO 1. APOYAR EN LA FACULTAD DE CIENCIAS BASICAS LAS ACTIVIDADES DEL DIRECTOR DE INVESTIGACION Y EXTENSION EN LOS PROCESOS DE PROGRAMACION, RELATORIAS Y PROCESAMIENTO DE INFORMACION. 2. APOYAR EN LA ELABORACION, ANALISIS FINANCIERO Y MERCADEO DE LOS PROYECTOS DE EDUCACION CONTINUADA. 3. REALIZAR ACOMPAÑAMIENTO EN LOS PROYECTOS ESTRATEGICOS DE LA FACULTAD DE CIENCIAS BASICAS. 4. APOYAR EN EL PROCESO DE TABULACION Y ANALISIS DE INDICADORES DE DESEMPEÑO ACADEMICO DEL SISTEMA AYRE Y DEL SISTEMA DE INVESTIGACION. 5. REALIZAR ACCIONES PARA ALIMENTAR LA BASE DE DATOS DEL SISTEMA DE INFORMACION DOCENTE. 6. REALIZAR EL ANALISIS PARA CORRELACIONAR EL CONTENIDO CURRICULAR DEL PROGRAMA DE BIOLOGIA CON LOS PRODUCTOS DE INVESTIGACION Y EXTENSION ALMACENADOS EN EL SISTEMA DE INFORMACION DOCENTE. 7. APOYAR EL PROCESO DE ELABORACION DE INFORMES, RELATORIAS DE LAS REUNIONES ASOCIADAS CON LA INVESTIGACION Y EXTENSION DE LA FACULTAD Y PROCESAMIENTO DE INFORMACION</t>
  </si>
  <si>
    <t>OPSP-VAD-0235</t>
  </si>
  <si>
    <t>LUIS FERNANDO PALMERA ESCORCIA</t>
  </si>
  <si>
    <t>LA PRESENTE ORDEN TIENE POR OBJETO 1. ASESORAR Y APOYAR EN LA CARGA DE LA INFORMACION DEL SISTEMA SOFTWARE PARA LA GESTION NORMATIVA Y LA ATENCION AL CIUDADANO DE LA UNIVERSIDAD DEL MAGDALENA. 2. ESPECIFICAR REQUISITOS DE SOFTWARE EN FORMA DE HISTORIAS DE USUARIO. 3. DISEÑAR COMPONENTES SOFTWARE DE ACUERDO CON LOS REQUERIMIENTOS DEL SISTEMA SOFTWARE PARA LA GESTION NORMATIVA Y LA ATENCION AL CIUDADANO DE LA UNIVERSIDAD DEL MAGDALENA. 4. CONSTRUIR COMPONENTES SOFTWARE DEL SISTEMA SOFTWARE PARA LA GESTION NORMATIVA Y LA ATENCION AL CIUDADANO DE LA UNIVERSIDAD DEL MAGDALENA UTILIZANDO LA TECNOLOGIA DE MICROSOFT ASP.NET MVC. CON FRAMEWORK 4.5 O SUPERIOR Y MANEJO DE BASE DE DATOS CON SQL SERVER. 5. DISEÑAR Y EJECUTAR PRUEBAS DE UNIDAD, INTEGRACION Y SISTEMA PARA LOS DIFERENTES COMPONENTES CONSTRUIDOS. 6. APOYAR PRUEBAS DEL SISTEMA DE INFORMACION GAIRACA PLUS 7. DESARROLLAR COMPONENTES SOFTWARE PARA EL SISTEMA DE INFORMACION GAIRACA PLUS 8. LAS DEMAS ACTIVIDADES ASIGNADAS POR EL SUPERVISOR</t>
  </si>
  <si>
    <t>OPSP-VAD-0236</t>
  </si>
  <si>
    <t>ROSA VIRGINA SIRTORI TARAZONA</t>
  </si>
  <si>
    <t>LA PRESENTE ORDEN TIENE POR OBJETO 1. PRESTAR ASESORIA JURIDICA AL CENTRO PARA LA REGIONALIZACION DE LA EDUCACION Y LAS OPORTUNIDADES  CREO 2. REVISAR YO CORREGIR LAS RESOLUCIONES ELABORADAS POR EL CENTRO PARA LA REGIONALIZACION DE LA EDUCACION Y LAS OPORTUNIDADES  CREO. 3. REVISAR YO CORREGIR LAS ORDENES DE PRESTACION DE SERVICIOS PROFESIONALES Y DE APOYO A LA GESTION, RESOLUCIONES DE PAGO, VIATICOS Y DESPLAZAMIENTOS, REEMBOLSO, CONVENIOS Y DEMAS ACTOS ADMINISTRATIVOS QUE SE GENEREN EN EL INSTITUTO 4. COMPILAR Y ACTUALIZAR LAS NORMAS LEGALES, DE JURISPRUDENCIA DOCTRINA Y DE LOS CONCEPTOS QUE TENGAN RELACION CON EL AMBITO DE COMPETENCIA DEL CENTRO. 5. RENDIR INFORMES MENSUALES, SOBRE LAS ACTIVIDADES DESARROLLADAS, EN CUMPLIMIENTO DE LA PRESENTE ORDEN DE PRESTACION DE SERVICIOS. 6. PROYECTAR LAS RESPUESTAS DE LOS DERECHOS DE PETICION Y TUTELAS 7. APOYAR CON LOS PROCEDIMIENTOS DEL PROCESO DE GESTION DE LA CONTRATACION DEL SISTEMA INTEGRAL DE LA CALIDAD COGUI. 8. VERIFICAR</t>
  </si>
  <si>
    <t>WILSON VELASQUEZ BASTIDAS</t>
  </si>
  <si>
    <t>OPSP-VAD-0237</t>
  </si>
  <si>
    <t xml:space="preserve">ISAAC DE JESUS PALACIO FRIA </t>
  </si>
  <si>
    <t>LA PRESENTE ORDEN TIENE POR OBJETO 1. EMITIR CONCEPTOS Y RESOLVER CONSULTAS RELACIONADAS CON EL DERECHO LABORAL YO ADMINISTRATIVO QUE LE SEAN SOLICITADOS POR LA DIRECCION DE TALENTO HUMANO, POR EL JEFE DE LA OFICINA ASESORA JURIDICA, POR EL RECTOR Y DEMAS AUTORIDADES QUE ESTE DESIGNE. 2. RESOLVER LAS PETICIONES QUE SE LE HAGAN A LA UNIVERSIDAD DEL MAGDALENA DENTRO DE LOS PLAZOS YO TERMINOS ESTABLECIDOS EN LA LEY, QUE LE SEAN TRASLADADAS POR PARTE DE LA DIRECCION DE TALENTO HUMANO, POR EL JEFE DE LA OFICINA ASESORA JURIDICA, POR EL RECTOR Y DEMAS AUTORIDADES QUE ESTE DESIGNE. 3. ATENDER, HACER SEGUIMIENTO Y REVISION A LOS DIARIOS JUDICIALES PARA EXTRAER INFORMACION DE INTERES PARA LA UNIVERSIDAD. 4 EFECTUAR INSPECCION A LOS EXPEDIENTES JUDICIALES. 5. MANTENER LA DIGITALIZACION DE LOS EXPEDIENTES JUDICIALES DE LA INSTITUCION. 6. COMPILAR Y ACTUALIZAR LAS NORMAS LEGALES, DE JURISPRUDENCIA DOCTRINA Y DE LOS CONCEPTOS QUE TENGAN RELACION CON EL AMBITO DE COMPETENCIA DE LA UNIVERSIDAD.</t>
  </si>
  <si>
    <t>OPSP-VAD-0238</t>
  </si>
  <si>
    <t>JESUS DAVID MIRANDA CORRALES</t>
  </si>
  <si>
    <t>LA PRESENTE ORDEN TIENE POR OBJETO 1. ASESORAR Y APOYAR LA PLANEACION, DISEÑO, EVALUACION Y CONTROL DE LOS PROCESOS ADMINISTRATIVOS DE LA INSTITUCION Y AQUELLOS DESARROLLADOS DESDE LA DIRECCION ADMINISTRATIVA. 2. APOYAR EN LA ADMINISTRACION DEL SISTEMA DE INFORMACION DEL AREA ADMINISTRATIVA. 3. ASESORAR Y APOYAR A LA DIRECCION ADMINISTRATIVA EN LA FORMULACION DE MEJORAS A LOS PROCESOS Y PROCEDIMIENTOS A CARGO DE LA DIRECCION ADMINISTRATIVA. 4. APOYAR EN LA ELABORACION DE INFORMES Y DOCUMENTOS PARA LOS PROCESOS DE ACREDITACION INSTITUCIONAL Y DE PROGRAMAS. 5. REALIZAR INFORMES TECNICOS SOBRE EL FUNCIONAMIENTO DE LOS DISTINTOS PROCESOS ADMINISTRATIVOS GESTION DE INFRAESTRUCTURA, GESTION TICS, GESTION DEL TALENTO HUMANO, GESTION DE ALMACEN E INVENTARIOS, ETC.. 6. APOYAR A LOS DISTINTOS GRUPOS DE TRABAJO DE LA DIRECCION ADMINISTRATIVA EN SUS PROYECTOS Y ACTIVIDADES. LAS DEMAS ACTIVIDADES QUE SE DERIVEN DE LA EJECUCION DE LA ORDEN Y QUE TENGAN RELACION DIRECTA CON EL OBJETO CONTRACTUAL.</t>
  </si>
  <si>
    <t>OPSP-VAD-0240</t>
  </si>
  <si>
    <t>FRAND ALEXANDER AMILCAR PINTO OJEDA</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</si>
  <si>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CONVOCAR, MOTIVAR Y AFIANZAR LA ARTICULACION ENTRE BIENESTAR UNIVERSITARIO Y TODOS LOS PROGRAMAS ACADEMICOS DE LAS DISTINTAS FACULTADES DE LA UNIVERSIDAD. 3. GESTIONAR ACCIONES DESDE LAS DISTINTAS AREAS DE BIENESTAR PARA FACILITAR Y APOYAR EL SEGUIMIENTO DE LOS CASOS DE ESTUDIANTES Y DOCENTES CON DIFICULTADES REPORTADOS POR LAS FACULTADES. 4. COORDINAR LA IMPLEMENTACION DE ESTRATEGIAS DE PROMOCION DE LOS SERVICIOS Y ACTIVIDADES DE BIENESTAR UNIVERSITARIO EN LAS FACULTADES DE LA INSTITUCION. 5. APOYAR LAS ACTIVIDADES LIDERADAS POR EL DIRECTOR</t>
  </si>
  <si>
    <t>OPSP-VAD-0241</t>
  </si>
  <si>
    <t>JHAN CARLOS STAND FLOREZ</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</si>
  <si>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CONVOCAR, MOTIVAR Y AFIANZAR LA ARTICULACION ENTRE BIENESTAR UNIVERSITARIO Y TODOS LOS PROGRAMAS ACADEMICOS DE LAS DISTINTAS FACULTADES DE LA UNIVERSIDAD. 3. GESTIONAR ACCIONES DESDE LAS DISTINTAS AREAS DE BIENESTAR PARA FACILITAR Y APOYAR EL SEGUIMIENTO DE LOS CASOS DE ESTUDIANTES Y DOCENTES CON DIFICULTADES REPORTADOS POR LAS FACULTADES. 4. COORDINAR LA IMPLEMENTACION DE ESTRATEGIAS DE PROMOCION DE LOS SERVICIOS Y ACTIVIDADES DE BIENESTAR UNIVERSITARIO EN LAS FACULTADES DE LA INSTITUCION. 5. APOYAR LAS ACTIVIDADES LIDERADAS POR EL DIRECTOR DE BIENEST</t>
  </si>
  <si>
    <t>OPSP-VAD-0242</t>
  </si>
  <si>
    <t>JACOBO MARIANO MENDEZ DE ANDREIS</t>
  </si>
  <si>
    <t>LA PRESENTE ORDEN TIENE POR OBJETO 1. REALIZAR REPORTARIA CON LAS DEPENDENCIAS QUE GENEREN INFORMACION UTIL PARA LA EMISORA. 2. PARTICIPAR EN LAS TRANSMISIONES EN VIVO Y EN DIRECTO DE LOS EVENTOS DE LA EMISORA CULTURAL. 3. APORTAR MATERIAL PERIODISTICO PARA EL MAGAZIN LA REVISTA. ELABORAR LAS BASES DE DATOS DE FUNCIONARIOS ESTATALES Y PRIVADOS QUE PUEDAN SER CONSULTADOS EN EL ESPACIO DE LA EMISORA. 4. REDACTAR TODOS LOS DOCUMENTOS INSTITUCIONALES QUE SE REQUIERAN. 5. APOYAR EN LA PRODUCCION Y EDICION DE LOS MATERIALES SONOROS INSTITUCIONALES QUE SE REQUIERAN. 6 APOYAR LAS ACTIVIDADES PERIODISTICAS INSTITUCIONALES QUE SE REQUIERAN POR PARTE DE LA DIRECCION DE COMUNICACIONES. 7. APOYAR AL EQUIPO DE PRODUCCION DE LA EMISORA CULTURAL CUANDO SE REQUIERA FINES DE SEMANA, FESTIVOS. 8. GESTIONAR COLABORADORES, PATROCINADORES Y AUSPICIANTES PARA LA EMISORA. 9 APOYAR EN LA CONSERVACION Y BUEN USO DE LOS EQUIPOS Y MATERIALES QUE PERMANECEN EN LAS INSTALACIONES DE LA EMISORA. 10. CONT</t>
  </si>
  <si>
    <t>OPSP-VAD-0244</t>
  </si>
  <si>
    <t>MIGUEL MARIANO TORRALVO PUERTA</t>
  </si>
  <si>
    <t>PRESENTAR PLAN DE TRABAJO DE ACTIVIDADES A DESARROLLAR, DETALLANDO OBJETIVOS, FECHAS, METODOLOGIA, METAS, INDICADORES ACORDES CON LAS DIRECTRICES IMPARTIDAS POR EL DIRECTOR DE BIENESTAR Y EL COORDINADOR A DEL AREA QUE DE RESPUESTA A LAS ACTIVIDADES POR LA CUAL FUE CONTRATADO. 2. BRINDAR ATENCION BASICA, OPORTUNA Y ADECUADA EN CONSULTA COMO MEDICO GENERAL A TODOS LOS MIEMBROS DE COMUNIDAD UNIVERSITARIA QUE LO SOLICITEN. 3. FOMENTAR AL INTERIOR DE LA COMUNIDAD UNIVERSITARIA, ACTIVIDADES DE PROMOCION Y PREVENCION, EVITANDO DE ESTA MANERA LA APARICION DE ENFERMEDADES Y CONCIENTIZAR A LA COMUNIDAD UNIVERSITARIA A INCORPORAR ESTILOS DE VIDA SALUDABLE. 4. VALIDAR Y VERIFICAR LA VERACIDAD DE LAS INCAPACIDADES DE LOS ESTUDIANTES, TENIENDO EN CUENTA LA REGLAMENTACION EXISTENTE PARA TAL EFECTO. 5. DILIGENCIAR DIARIAMENTE O SEGUN LOS HORARIOS DE ATENCION, LOS FORMATOS DEL PROCESO BIENESTAR UNIVERSITARIO DEL SIST</t>
  </si>
  <si>
    <t>OPSP-VAD-0246</t>
  </si>
  <si>
    <t>LORENNI JOHANA AMAYA ZUÑIGA</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</si>
  <si>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BRINDAR ATENCION BASICA, OPORTUNA Y ADECUADA EN CONSULTA COMO ODONTOLOGO A TODOS LOS MIEMBROS DE COMUNIDAD UNIVERSITARIA QUE LO SOLICITEN. 3. FOMENTAR AL INTERIOR DE LA COMUNIDAD UNIVERSITARIA, ACTIVIDADES DE PROMOCION Y PREVENCION, EVITANDO DE ESTA MANERA LA APARICION DE ENFERMEDADES Y CONCIENTIZAR A LA COMUNIDAD UNIVERSITARIA A INCORPORAR ESTILOS DE VIDA SALUDABLE. 4. VALIDAR Y VERIFICAR LA VERACIDAD DE LAS INCAPACIDADES DE LOS ESTUDIANTES, TENIENDO EN CUENTA LA REGLAMENTACION EXISTENTE PARA TAL EFECTO. 5. DILIGENCIAR DIARIAMENTE O SEGUN LOS HORARIOS DE ATENCION, LOS FORMATOS DEL PROCESO BIENESTAR UNIVERSITARIO DEL SISTEMA DE GESTION DE CALIDAD, Y ASI MISMO GENERAR</t>
  </si>
  <si>
    <t>OPSP-VAD-0248</t>
  </si>
  <si>
    <t>JONATHAN ROSAS RAMIREZ</t>
  </si>
  <si>
    <t>OPSP-VAD-0249</t>
  </si>
  <si>
    <t>JUAN CARLOS BERNIER TAPIA</t>
  </si>
  <si>
    <t>LA PRESENTE ORDEN TIENE POR OBJETO. 1. ASESORAR EN LOS PROCEDIMIENTOS Y ACTIVIDADES DE GESTION FINANCIERA, DE ACUERDO CON LAS DIRECTRICES TRAZADAS POR EL DIRECTOR FINANCIERO Y LA PROFESIONAL ESPECIALIZADA DEL GRUPO DE FACTURACION CREDITO Y CARTERA. 2. ASESORAR LAS ACTIVIDADES DE NOTIFICACION DE DEUDA A LOS CORREOS ELECTRONICOS DE LOS DEUDORES Y CODEUDORES. 3. ELABORAR Y SUSTENTAR INFORMES MENSUALES Y PRESENTACIONES REQUERIDOS EN EL MARCO DE LA GESTION DE LA DIRECCION FINANCIERA. 4. ASESORAR Y REALIZAR ACOMPAÑAMIENTO EN LOS TRAMITES DE LAS SOLICITUDES ESCRITAS COMUNICACION INTERNA Y CORREO ELECTRONICOS DE LA POBLACION ESTUDIANTIL. 5. ASESORAR Y LLEVAR EL CONTROL DE LOS PROCEDIMIENTOS INTERNOS, RELACIONADOS CON LA GESTION DE COBRO DE LAS DEUDAS DE CREDITOS A CORTO PLAZO QUE TIENEN LOS ESTUDIANTES EN LAS DIFERENTES MODALIDADES. 6. ASESORAR Y DAR RESPUESTA A LAS SOLICITUDES PRESENTADAS POR LOS ESTUDIANTES. LAS DEMAS ACTIVIDADES QUE SE DERIVEN DE LA EJECUCION DE LA ORDEN Y QUE TENGA</t>
  </si>
  <si>
    <t>OPSP-VAD-0251</t>
  </si>
  <si>
    <t>GREISI MARIA BARRANCO MANOTAS</t>
  </si>
  <si>
    <t>LA PRESENTE ORDEN TIENE POR OBJETO 1. 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 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 Y DETERMINAR EL PLAN DE ACCION EN CADA CASO EN PARTICULAR A SE</t>
  </si>
  <si>
    <t>OPSP-VAD-0252</t>
  </si>
  <si>
    <t>JORGE LUIS REY ESCOBAR</t>
  </si>
  <si>
    <t>LA PRESENTE ORDEN TIENE POR OBJETO 1. 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 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 Y DETERMINAR EL PLAN DE ACCION EN CADA CASO EN PARTI</t>
  </si>
  <si>
    <t>OPSP-VAD-0253</t>
  </si>
  <si>
    <t>NIDIA PETRONA VEGA VELAIDES</t>
  </si>
  <si>
    <t>LA PRESENTE ORDEN TIENE POR OBJETO 1. ELABORAR SOLICITUD DE INFORMACION, REQUERIMIENTOS ESPECIALES, PROYECTOS DE DERECHOS DE PETICIONES, Y DEMAS DOCUMENTOS DE ORDEN JURIDICO QUE SE REQUIERAN REMITIR DENTRO DE LOS PROCESOS DE LAS AUDITORIAS SEGUIDOS A CADA UNA DE LAS ENTIDADES CONTRIBUYENTES, Y LOS AGENTES OBLIGADOS A RETENER O EXIGIR EL PAGO DEL TRIBUTO. 2 ELABORAR RESPUESTA A COMUNICACIONES ENVIADAS POR LAS DIFERENTES ENTIDADES. 3. REALIZAR EVALUACION DE LA PRIMERA ETAPA DE LA AUDITORIA A LOS CONTRATOS QUE LAS ENTIDADES ENVIAN COMO EXENTOS DEL PAGO DE LA ESTAMPILLA. 4. CLASIFICAR LOS HALLAZGOS RESULTANTES DE LA PRIMERA ETAPA Y ELABORACION DE LAS COMUNICACIONES PERTINENTES. 5. ANALIZAR Y VERIFICAR LOS ACUERDOS MUNICIPALES POR MEDIO DEL CUAL LOS MUNICIPIOS ADOPTARON LA ESTAMPILLA. 6. DETERMINAR Y CLASIFICAR LOS HALLAZGOS ENCONTRADOS EN LOS ACUERDOS MUNICIPALES. 7. ANALIZAR LOS HALLAZGOS ENCONTRADOS CON LA COORDINACION DE LA OFICINA Y EL ASESOR JURIDICO. 8. SOLICITAR INFORMACION</t>
  </si>
  <si>
    <t>OPSP-VAD-0256</t>
  </si>
  <si>
    <t>MARIANA STAND AYALA</t>
  </si>
  <si>
    <t>LA PRESENTE ORDEN TIENE POR OBJETO 1.COORDINAR ACTIVIDADES DE EXTENSION DEL PROGRAMA DE CINE Y AUDIOVISUALES. 2. COORDINAR LA PLATAFORMA VOD VIDEOSFERA, GESTIONAR LOS PERMISOS Y PELICULAS, BASE DE DATOS DE LA MATRIZ. 3. REALIZAR LA PRODUCCION DEL SERIADO DE TELEVISION CIUDAD PANTALLA QUINTA TEMPORADA CON VOLUNTARIADO DEL PROGRAMA DE CINE. 4 .FORMULAR CONVOCATORIAS NACIONALES E INTERNACIONALES Y GESTION DE RECURSOS PARA LA PLATAFORMA VOD. 5. APOYAR EN LA PRODUCCION DE VIDEOS PARA LA RENOVACION DE ACREDITACION POR ALTA CALIDAD DEL PROGRAMA.</t>
  </si>
  <si>
    <t>LAURA MORALES GUERRERO</t>
  </si>
  <si>
    <t>OPSP-VAD-0257</t>
  </si>
  <si>
    <t>DIEGO ARMANDO SILVA OLAYA</t>
  </si>
  <si>
    <t>LA PRESENTE ORDEN TIENE POR OBJETO 1.DISEÑAR GRAFICOS DE PLATAFORMA VOD Y VIDEOSFERAS APP. 2. REALIZAR WEB MASTER DE LA PLATAFORMA VOD. 3. REALIZAR EDICION DE TRAILER Y AFICHES DE LA PLATAFORMA VOD Y APP. 4. GESTIONAR LAS PELICULAS QUE HARAN PARTE DE LA PLATAFORMA Y APP. 5. DISEÑAR GRAFICOS PARA EL PROGRAMA Y LA FACULTAD. 6. MANEJAR LAS REDES SOCIALES DE LA PLATAFORMA VOD. 7. BUSCAR CONVOCATORIAS NACIONALES E INTERNACIONALES PARA LA GESTION DE RECURSOS PARA LA PLATAFORMA VOD. 8. REALIZAR LA COORDINACION DE LOS VIDEOS DE RENOVACION DE ALTA CALIDAD DEL PROGRAMA Y DEMAS PIEZAS GRAFICAS.</t>
  </si>
  <si>
    <t>MAGNELLYS PATRICIA VESGA ACOSTA</t>
  </si>
  <si>
    <t>OPSP-VAD-0259</t>
  </si>
  <si>
    <t>EDGARDO JOSE DIAZ OÑATE</t>
  </si>
  <si>
    <t>LA PRESENTE ORDEN TIENE POR OBJETO 1. ELABORAR DE MATERIAL DE APOYO PARA LAS PRACTICAS ACADEMICAS DE LAS CLASES VIRTUALES. 2. APOYAR EN LA LIMPIEZA Y MANTENIMIENTO DE LOS EQUIPOS DE LABORATORIO. 3. APOYAR EN EL DESARROLLO DE ENSAYOS PARA ESTUDIANTE DE MAESTRIA EN INGENIERIA.</t>
  </si>
  <si>
    <t>MARIA JOSE MEYER MUGNO</t>
  </si>
  <si>
    <t>OPSP-VAD-0262</t>
  </si>
  <si>
    <t>ELIANA MARGARITA GARCIA LOPEZ</t>
  </si>
  <si>
    <t>LA PRESENTE ORDEN TIENE POR OBJETO 1. PRESENTAR EL PLAN DE TRABAJO DE ACTIVIDADES A DESARROLLAR, DETALLANDO OBJETIVOS, FECHAS, METODOLOGIA, METAS, INDICADORES ACORDES CON LAS DIRECTRICES IMPARTIDAS POR EL DIRECTOR DE BIENESTAR Y EL COORDINADOR A DEL AREA QUE DE RESPUESTA A LAS ACTIVIDADES PARA LAS CUALES FUE CONTRATADO, ASI COMO AJUSTAR EL DESARROLLO DE SUS ACTIVIDADES A LAS NUEVAS MEDIDAS ACADEMICAS VIRTUALIDAD YO ALTERNANCIA. 2. BRINDAR ATENCION BASICA, OPORTUNA Y ADECUADA A LOS ESTUDIANTES QUE REQUIERAN EL SERVICIO DE ATENCION EN TRABAJO SOCIAL. 3. VELAR POR EL DILIGENCIAMIENTO OPORTUNO DE TODOS LOS FORMATOS ESTABLECIDOS POR BIENESTAR UNIVERSITARIO EN EL SISTEMA DE GESTION DE LA CALIDAD Y OTROS PROCESOS, PARA EL REGISTRO DE TODAS LAS ACTIVIDADES QUE SE REALICEN DESDE EL SERVICIO QUE USTED ORIENTA. 4. PRESENTAR INFORMES SEMANALES Y MENSUALES AL COORDINADOR DEL AREA SOBRE LAS ACTIVIDADES DESARROLLADAS Y PLANTEADAS EN EL PLAN DE TRABAJO, PARA LA VERIFICACION Y EL CUMPLIMIENTO</t>
  </si>
  <si>
    <t>OPSP-VAD-0263</t>
  </si>
  <si>
    <t>WUENDY JOHANA SILVA RODRIGUEZ</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</si>
  <si>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AL INTERIOR DE LA COMUNIDAD UNIVERSITARIA LA REALIZACION DE ACTIVIDADES DE PROMOCION Y PREVENCION EN SALUD MENTAL. 3. BRINDAR ASESORIA BASICA, OPORTUNA Y ADECUADA COMO PSICOLOGO A TODOS LOS MIEMBROS DE LA COMUNIDAD UNIVERSITARIA QUE LO SOLICITEN. 4. APOYAR EL DILIGENCIAMIENTO OPORTUNO DE TODOS LOS FORMATOS ESTABLECIDOS POR BIENESTAR UNIVERSITARIO EN EL SISTEMA DE GESTION DE LA CALIDAD Y OTROS PROCESOS, PARA EL REGISTRO DE TODAS LAS ACTIVIDADES QUE SE REALICEN. 5. PRESENTAR INFORMES SEMANALES Y MENSUALES AL COORDINADOR DEL AREA SOBRE LAS ACTIVIDADES</t>
  </si>
  <si>
    <t>MARIANELLA LARA PIÑA</t>
  </si>
  <si>
    <t>JULIETH ALEXANDRA LIZCANO PRADA</t>
  </si>
  <si>
    <t>OPSP-VAD-0269</t>
  </si>
  <si>
    <t>HERNAN GABRIEL ARRIETA CRUZ</t>
  </si>
  <si>
    <t>LA PRESENTE ORDEN TIENE POR OBJETO 1. PRESTAR SERVICIOS PROFESIONALES COMO ASESOR DE LA OFICINA DE CONTROL INTERNO DISCIPLINARIO Y LA OFICINA ASESORA JURIDICA, ASESORAR, EMITIR CONCEPTOS Y RESOLVER LAS CONSULTAS QUE EN MATERIA DISCIPLINARIA LE SEAN SOLICITADAS POR PARTE DEL RECTOR, LA JEFA DE LA OFICINA DE CONTROL INTERNO DISCIPLINARIO, EL JEFE DE LA OFICINA ASESORA JURIDICA Y DEMAS AUTORIDADES DE DIRECCION DE LA UNIVERSIDAD. 2. PRESTAR ASESORIA EN LA PROYECCION DE LAS DECISIONES A QUE HAY LUGAR EN EL TRAMITE DE LOS PROCESOS DISCIPLINARIOS ADELANTADOS POR LA OFICINA DE CONTROL INTERNO DISCIPLINARIO. 3. REVISAR Y PROYECTAR DECISIONES DE FONDO SOMETIDAS A LA FIRMA DEL JEFE DE LA OFICINA DE CONTROL INTERNO DISCIPLINARIO Y EL JEFE DE LA OFICINA ASESORA JURIDICA, LAS CUALES DEBERAN CONTENER RUBRICA DEL CONTRATISTA. 4. ELABORAR DOCUMENTOS RELACIONADOS CON LAS CAPACITACIONES EMPRENDIDAS POR LA JEFA DE LA OFICINA DE CONTROL INTERNO DISCIPLINARIO Y EL JEFE DE LA OFICINA ASESORA JURIDICA. 5.</t>
  </si>
  <si>
    <t>OPSP-VAD-0270</t>
  </si>
  <si>
    <t>LUISA MARIA GARCIA GUTIERREZ</t>
  </si>
  <si>
    <t>LA PRESENTE ORDEN TIENE POR OBJETO 1. PRESTAR ASESORIA, EMITIR LOS CONCEPTOS Y RESOLVER LAS CONSULTAS DE TIPO JURIDICO EN TODAS LAS AREAS DEL DERECHO QUE LE SEAN SOLICITADOS POR PARTE DEL RECTOR, EL JEFE DE LA OFICINA ASESORA JURIDICA Y DE DIRECCION DE LA UNIVERSIDAD, EN EL CASO QUE LAS CONSULTAS YO CONCEPTOS SE DEBAN ENTREGAR POR ESCRITO ESTOS DEBERAN SER RUBRICADOS POR EL CONTRATISTA. 2. REPRESENTAR A LA UNIVERSIDAD DEL MAGDALENA EN LOS PROCEDIMIENTOS Y ACTUACIONES ADMINISTRATIVAS, PROCESOS JUDICIALES Y ACCIONES PUBLICAS QUE EL RECTOR YO EL JEFE DE LA OFICINA ASESORA JURIDICA DE LA UNIVERSIDAD ASI LO REQUIERAN Y HACER SOBRE ESTAS LOS SEGUIMIENTOS REQUERIDOS. 3. REPRESENTAR A LA UNIVERSIDAD DEL MAGDALENA COMO PARTE CIVIL EN LAS ACTUACIONES PENALES QUE SE ADELANTEN EN LA FISCALIA GENERAL DE LA NACION Y EN LOS JUZGADOS PENALES CUANDO EL RECTOR O EL JEFE DE LA OFICINA ASESORA JURIDICA ASI LO REQUIERAN. 4. RESOLVER LAS PETICIONES QUE SE LE HAGAN A LA UNIVERSIDAD DEL MAGDALENA DENTRO</t>
  </si>
  <si>
    <t>OPSP-VAD-0272</t>
  </si>
  <si>
    <t>RAUL CAYETANO OLIVEROS CANO</t>
  </si>
  <si>
    <t>LA PRESENTE ORDEN TIENE POR OBJETO 1. DESARROLLAR CONTENIDOS Y BUSCAR INFORMACION PARA EL VOLUMEN 3 DE LA REVISTA ALUMNI. 2. EDITAR LA REVISTA ALUMNI. 3. DESARROLLAR CONTENIDOS PARA LAS REDES SOCIALES DEL CENTRO DE EGRESADOS. 4. DESARROLLAR DE ACTIVIDADES DE EDUCACION CONTINUADA. 5. ELABORAR DE INFORMES ESTADISTICOS DE SEGUIMIENTO A GRADUADOS.</t>
  </si>
  <si>
    <t>OPSP-VAD-0274</t>
  </si>
  <si>
    <t>OMAR ALBERTO GUTIERREZ DIAZ</t>
  </si>
  <si>
    <t>LA PRESENTE ORDEN TIENE POR OBJETO 1. ASESORAR EN LA COORDINACION DE LA ETAPA PRECONTRACTUAL DE DIVERSAS ORDENES DE COMPRA, SUMINISTROS Y MANTENIMIENTO DE LA DEPENDENCIA. 2. ASESORAR EN LA COORDINACION DEL PLAN DE MANTENIMIENTOS DE EQUIPOS Y MOBILIARIO DE LABORATORIOS Y PROYECCION DE GASTOS DE INSUMOS. 3. ASESORAR Y APOYAR EN LA REALIZACION ESTUDIOS DE MERCADO PARA COMPRAS, SUMINISTROS Y CONTRATOS DE MANTENIMIENTO. 4. ASESORAR EN EL CONTROL Y SEGUIMIENTO A LA CONTRATACION Y EJECUCION DE LOS CONTRATOS DE COMPRA DE MATERIALES Y EQUIPOS, SUMINISTRO DE INSUMOS Y MANTENIMIENTO DE EQUIPOS DE LABORATORIO. 5. ASESORAR Y APOYAR LAS ACTIVIDADES DE PLANIFICACION DEL PROCESO DE GESTION DE RECURSOS EDUCATIVOS. LAS DEMAS ACTIVIDADES QUE SE DERIVEN DE LA EJECUCION DE LA ORDEN Y QUE TENGAN RELACION DIRECTA CON EL OBJETO CONTRACTUAL.</t>
  </si>
  <si>
    <t>OPSP-VAD-0275</t>
  </si>
  <si>
    <t>YIBETH MARCELA HERRERA HERNANDEZ</t>
  </si>
  <si>
    <t>LA PRESENTE ORDEN TIENE POR OBJETO 1. BRINDAR SOPORTE A USUARIOS. 2. APLICAR MEDIDAS DE SEGURIDAD INFORMATICA PARA CONTRARRESTAR AMENAZAS Y VULNERABILIDAD EN LA RED DE LA INSTITUCION. 3. IMPLEMENTAR LA ACTUALIZACION DE LA INFRAESTRUCTURA TECNOLOGICA. 4. ADMINISTRAR LOS DISPOSITIVOS DE SEGURIDAD PERIMETRAL. 5. IMPLEMENTAR LA GESTION Y CONSTRUCCION DE LAS POLITICAS DE SEGURIDAD INFORMATICA Y PROTECCION DE LA INFORMACION. 6. REGISTRAR LOS INCIDENTES DE SEGURIDAD INFORMATICA. LAS DEMAS ACTIVIDADES QUE SE DERIVEN DE LA EJECUCION DE LA ORDEN Y QUE TENGAN RELACION DIRECTA CON EL OBJETO CONTRACTUAL.</t>
  </si>
  <si>
    <t>OPSP-VAD-0276</t>
  </si>
  <si>
    <t>LUIS CARLOS LOPEZ OLIVEROS</t>
  </si>
  <si>
    <t>LA PRESENTE ORDEN TIENE POR OBJETO 1. APOYAR EL PROCESO DE IDENTIFICACION DE CONTRIBUYENTES, Y LOS AGENTES OBLIGADOS A RETENER O EXIGIR EL PAGO DEL TRIBUTO. 2. APOYAR LA RECOPILACION, CONSOLIDACION Y CONFRONTACION DE LA INFORMACION DE LAS ENTIDADES PARA INICIAR EL PROCESO DE AUDITORIA Y ELABORAR EL EXPEDIENTE CON LAS NORMAS REQUERIDAS PARA TAL FIN. 3. APOYAR EL PROCESO PARA VERIFICAR LAS DECLARACIONES DE RECAUDOS Y LIQUIDACION DE LAS ENTIDADES, ASI COMO LOS PAGOS REALIZADOS POR LOS CONTRIBUYENTES Y LA RELACION DE CONTRATOS SUSCRITOS.4. APOYAR EL PROCESO DE VERIFICACION DE LA INFORMACION PROVISTA POR LA ENTIDAD VS LA INFORMACION REMITIDA POR LA CONTRALORIA DEPARTAMENTAL, DISTRITAL Y NACIONAL. 5. APOYAR EL PROCESO DE VERIFICACION DE LA INFORMACION DEL AVANCE DE LA AUDITORIA CONTRA LOS ARCHIVOS QUE REPOSAN EN LA OFICINA DE ESTAMPILLA. 6. APOYAR EL PROCESO DE CLASIFICACION DE HALLAZGOS RESULTANTES DE LA PRIMERA ETAPA D</t>
  </si>
  <si>
    <t>OPSP-VAD-0277</t>
  </si>
  <si>
    <t>FABIO ANDRES FERNANDEZ PINTO</t>
  </si>
  <si>
    <t>LA PRESENTE ORDEN TIENE POR OBJETO 1. ASESORAR Y APOYAR LA PLANEACION, DISEÑO, EVALUACION Y CONTROL DE LOS PROCESOS ADMINISTRATIVOS DE LA INSTITUCION Y AQUELLOS DESARROLLADOS DESDE LA VICERRECTORIA ADMINISTRATIVA. 2. ASESORAR Y APOYAR EN LA FORMULACION DE MEJORAS A LOS PROCESOS Y PROCEDIMIENTOS A CARGO DE LA VICERRECTORIA ADMINISTRATIVA Y UNIDADES ADSCRITAS. 3. APOYAR EN LA ELABORACION DE INFORMES Y DOCUMENTOS PARA LOS PROCESOS DE ACREDITACION INSTITUCIONAL Y DE PROGRAMAS. 4. APOYAR A LOS DISTINTOS GRUPOS DE TRABAJO DE LA VICERRECTORIA ADMINISTRATIVA EN SUS PROYECTOS Y ACTIVIDADES. 5. REALIZAR SEGUIMIENTO A LOS PROYECTOS ASIGNADOS A LA DIRECCION ADMINISTRATIVA Y A LA DIRECCION FINANCIERA Y A LOS GRUPOS DE TRABAJO ADSCRITOS A ESTAS DEPENDENCIAS. LAS DEMAS ACTIVIDADES QUE SE DERIVEN DE LA EJECUCION DE LA ORDEN Y QUE TENGAN RELACION DIRECTA CON EL OBJETO CONTRACTUAL.</t>
  </si>
  <si>
    <t>OPSP-VAD-0279</t>
  </si>
  <si>
    <t>JESUS DANIEL RODRIGUEZ VASQUEZ</t>
  </si>
  <si>
    <t>LA PRESENTE ORDEN TIENE POR OBJETO LA REALIZACION DE TRABAJOS AUDIOVISUALES DIARIOS CON CARACTERISTICAS ESPECIALES DE NARRATIVAS BASADOS EN HISTORIAS QUE COMBINEN LA COTIDIANIDAD UNIVERSITARIA CON PROCESOS DE INVESTIGACION, EXTENSION, Y ACADEMICOS QUE SERAN UTILIZADOS PARA LA DIFUSION EN TODOS LOS CANALES INFORMATIVOS DE LA UNIVERSIDAD DEL MAGDALENA COMO PAGINA WEB, REDES SOCIALES OFICIALES DE LA INSTITUCION, FACEBOOK, TWITTER E INSTAGRAM Y EN LAS PANTALLAS UBICADAS EN DIFERENTES PUNTOS ESTRATEGICOS DEL CAMPUS UNIVERSITARIOS. ADEMAS, SE CUMPLIRA CON LA ELABORACION DE VIDEOS INSTITUCIONALES QUE REQUIERAN LAS DIFERENTES DEPENDENCIAS DE LA ALMA MATER. EN DINAMICAS ESPECIALES DE LA UNIVERSIDAD COMO CONFERENCIAS MAGISTRALES, EVENTOS INSTITUCIONALES, GRADOS, ACTIVIDADES DEPORTIVAS Y CULTURALES SE REALIZARAN CUBRIMIENTOS DE LOS MISMOS. LAS DEMAS ACTIVIDADES QUE SE DERIVEN DE LA EJECUCION DE LA ORDEN Y QUE TENGAN RELACION DIRECTA CON EL OBJETO CONTRACTUAL.</t>
  </si>
  <si>
    <t>OPSP-VAD-0280</t>
  </si>
  <si>
    <t>LEONOR MARIA MANOTAS GARCIA </t>
  </si>
  <si>
    <t>LA PRESENTE ORDEN TIENE POR OBJETO 1. COORDINAR REUNIONES GENERALES Y ESPECIFICAS CON CADA UNA DE LAS DEPENDENCIAS YO AREAS ENCARGADAS DE LOS PROCESOS DE REALIZACION DE LAS TRANSMISIONES. 2. ELABORAR CRONOGRAMAS, HOJAS DE RUTA, RECORDATORIOS, CHECKLIST ACERCA DE LAS ACTIVIDADES A REALIZAR. 3. ELABORAR EL MINUTO A MINUTO DE LAS TRANSMISIONES CON LAS TEMATICAS Y APORTES DE LAS OTRAS DEPENDENCIAS. 4. REALIZAR SEGUIMIENTOS A LOS PROCESOS A DESARROLLAR EN LAS TRANSMISIONES. 5. BRINDAR UNA VISION ESTETICA DENTRO DE LAS TRANSMISIONES. 6. COMUNICAR DE FORMA EFICIENTE Y RESPETUOSA. 7. RECOPILAR VTR, PREGRABADOS, COMERCIALES INSTITUCIONALES CONTENIDO A UTILIZAR EN LAS TRANSMISIONES. LAS DEMAS ACTIVIDADES QUE SE DERIVEN DE LA EJECUCION DE LA ORDEN Y QUE TENGAN RELACION DIRECTA CON EL OBJETO CONTRACTUAL</t>
  </si>
  <si>
    <t>OPSP-VAD-0283</t>
  </si>
  <si>
    <t>ROSA PAULINA CEBALLOS RIASCOS</t>
  </si>
  <si>
    <t>LA PRESENTE ORDEN TIENE POR OBJETO 1. APOYAR A LA DIRECCION DE TALENTO HUMANO, EN EL DESARROLLO DE LA AGENDA Y EJECUCION DEL PROGRAMA DE INDUCCION Y REINDUCCION. 2. APOYAR EN LA LOGISTICA, COORDINACION Y DESARROLLO DE CAPACITACIONES Y EVENTOS ORGANIZADOS POR LA DIRECCION DE TALENTO HUMANO. 3. APOYAR CON EL LEVANTAMIENTO DE INFORMACION, SEGUIMIENTO, TABULACION, CONSOLIDACION DE LA BASE DE DATOS Y ESTADISTICAS REQUERIDOS POR LA DIRECCION DE TALENTO HUMANO. 4. APOYAR EN LA GESTION PERMANENTE DE LAS ACTIVIDADES Y TAREAS DE LA DIRECCION DE TALENTO HUMANO. 5. APOYAR EN LA ELABORACION, SEGUIMIENTO Y CONSOLIDACION DE LAS ENCUESTAS APLICADAS A TRAVES DE LOS GRUPOS INTERNOS DE LA DIRECCION DE TALENTO HUMANO. 6. APOYAR EN LA ELABORACION E IMPLEMENTACION DE PROPUESTAS MOTIVADORAS, PARA INCENTIVAR LA PARTICIPACION EN LAS CAPACITACIONES. 7. MANTENER ORGANIZADO LOS DOCUMENTOS REQUERIDOS, DE ACUERDO A LOS LINEAMIENTOS DEL GRUPO DE GESTION DOCUMENTAL. 8. RENDIR INFORMES MENSUALES SOBRE LAS ACTIVIDADES</t>
  </si>
  <si>
    <t>OPSP-VAD-0284</t>
  </si>
  <si>
    <t>JUAN FEDERICO BATEMAN ZUÑIGA</t>
  </si>
  <si>
    <t>LA PRESENTE ORDEN TIENE POR OBJETO 1. ASESORAR EN LOS PROCEDIMIENTOS Y ACTIVIDADES DE GESTION FINANCIERA, DE ACUERDO CON LAS DIRECTRICES TRAZADAS POR EL DIRECTOR FINANCIERO Y LA PROFESIONAL ESPECIALIZADA DEL GRUPO DE FACTURACION CREDITO Y CARTERA. 2. ASESORAR LAS ACTIVIDADES DE NOTIFICACION DE DEUDA A LOS CORREOS ELECTRONICOS DE LOS DEUDORES Y CODEUDORES. 3. ELABORAR Y SUSTENTAR INFORMES MENSUALES Y PRESENTACIONES REQUERIDOS EN EL MARCO DE LA GESTION DE LA DIRECCION FINANCIERA. 4. ASESORAR Y REALIZAR ACOMPAÑAMIENTO EN LOS TRAMITES DE LAS SOLICITUDES ESCRITAS COMUNICACION INTERNA Y CORREO ELECTRONICOS DE LA POBLACION ESTUDIANTIL. 5. ASESORAR Y LLEVAR EL CONTROL DE LOS PROCEDIMIENTOS INTERNOS, RELACIONADOS CON LA GESTION DE COBRO DE LAS DEUDAS DE CREDITOS A CORTO PLAZO QUE TIENEN LOS ESTUDIANTES EN LAS DIFERENTES MODALIDADES. 6. ASESORAR Y DAR RESPUESTA A LAS SOLICITUDES PRESENTADAS POR LOS ESTUDIANTES. LAS DEMAS ACTIVIDADES QUE SE DERIVEN DE LA EJECUCION DE LA ORDEN Y QUE TENGAN</t>
  </si>
  <si>
    <t>OPSP-VAD-0285</t>
  </si>
  <si>
    <t>FLAVIA KALINA MARRIAGA OLIVEROS</t>
  </si>
  <si>
    <t>LA PRESENTE ORDEN TIENE POR OBJETO 1. FORMULAR PROPUESTAS DE FORMACION CONTINUA Y POSTGRADOS. 2. COORDINAR, ORGANIZAR Y APOYAR LAS ACTIVIDADES ACADEMICAS Y ADMINISTRATIVAS RELACIONADAS CON EL FUNCIONAMIENTO DE LA ESPECIALIZACION EN FORMULACION Y GESTION INTEGRAL DE PROYECTOS. 3. PRESENTAR DENTRO DE LAS FECHAS ESTABLECIDAS LA PROGRAMACION DE ACTIVIDADES ACADEMICAS Y ADMINISTRATIVAS, JUNTO CON EL RESPECTIVO PRESUPUESTO DE INGRESOS Y GASTOS, CON EL VISTO BUENO DEL DECANO DE LA FACULTAD DE CIENCIAS EMPRESARIALES Y ECONOMICAS. 4. APOYAR EN EL CONTROL, SEGUIMIENTO Y EVALUACION DE LAS ACTIVIDADES ACADEMICAS Y ADMINISTRATIVAS DEL PROGRAMA. 5. APOYAR EN LA REALIZACION DE LA DIVULGACION Y PUBLICIDAD DE LOS PROGRAMAS DE POSTGRADOS Y FORMACION CONTINUA. 6. VERIFICAR EL CUMPLIMIENTO DE LA EVALUACION DOCENTE POR CADA ESTUDIANTE, AL TERMINO DE CADA MODULO. 7. APOYAR Y HACER SEGUIMIENTO A LAS PETICIONES, QUEJAS, RECLAMOS Y TRAMITES JUDICIALES PRESENTADOS DURANTE EL DESARROLLO DEL PROGRAMA.</t>
  </si>
  <si>
    <t>OPSP-VAD-0287</t>
  </si>
  <si>
    <t>LA PRESENTE ORDEN TIENE POR OBJETO 1. APOYAR LA COORDINACION DE LA EJECUCION DE POLITICAS QUE CONTRIBUYAN AL CONTROL Y RECAUDO DE INGRESOS POR ESTAMPILLAS. 2. APOYAR LA COORDINACION DEL FUNCIONAMIENTO DE LAS ACCIONES RELACIONADAS CON EL CONTROL, GIRO Y AUDITORIA DE INGRESOS POR ESTAMPILLAS. 3. APOYAR LA PARTICIPACION EN ACTIVIDADES Y ACCIONES DESTINADAS A MOTIVAR, VERIFICAR Y COMPROBAR EL CUMPLIMIENTO DE PAGOS POR ESTAMPILLAS. 4. APOYAR LA COORDINACION DE LAS ACCIONES QUE PERMITAN GARANTIZAR EL CONOCIMIENTO DE LA LIQUIDACION, ADMINISTRACION, COBRO Y GIRO DE INGRESOS POR ESTAMPILLAS ASIGNADAS AL FINANCIAMIENTO DE UNIMAGDALENA. 5. APOYAR LA COORDINACION Y SUPERVISION DE LOS PLANES Y PROGRAMAS DE AUDITORIA SOBRE EL RECAUDO DE RECURSOS POR ESTAMPILLAS. 6. APOYAR EN LA ELABORACION DE INFORMES Y RECOMENDACIONES SOBRE EL NIVEL DE CUMPLIMIENTO DE OBLIGACIONES A CARGO DE RESPONSABLES DE LA LIQUIDACION Y PAGO DEL IMPUESTO POR ESTAMPILLAS. 7. APOYAR LA ELABORACION Y SUSTENTACION DE INFORMES</t>
  </si>
  <si>
    <t>OPSP-VAD-0288</t>
  </si>
  <si>
    <t>LEIDY KATHERINE MUNERA LUQUE</t>
  </si>
  <si>
    <t>LA PRESENTE ORDEN TIENE POR OBJETO 1. 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 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 Y DETERMINAR EL PLAN DE ACCION EN CADA CASO EN PARTICULAR</t>
  </si>
  <si>
    <t>OPSP-VAD-0289</t>
  </si>
  <si>
    <t>GISELLE ANDREA VITOLA GRANADOS</t>
  </si>
  <si>
    <t>LA PRESENTE ORDEN TIENE POR OBJETO 1. ELABORAR SOLICITUD DE INFORMACION, REQUERIMIENTOS ESPECIALES, PROYECTOS DE DERECHOS DE PETICIONES, Y DEMAS DOCUMENTOS DE ORDEN JURIDICO QUE SE REQUIERAN REMITIR DENTRO DE LOS PROCESOS DE LAS AUDITORIAS SEGUIDOS A CADA UNA DE LAS ENTIDADES CONTRIBUYENTES, Y LOS AGENTES OBLIGADOS A RETENER O EXIGIR EL PAGO DEL TRIBUTO. 2. ELABORAR RESPUESTA A COMUNICACIONES ENVIADAS POR LAS DIFERENTES ENTIDADES. 3. REALIZAR EVALUACION DE LA PRIMERA ETAPA DE LA AUDITORIA A LOS CONTRATOS QUE LAS ENTIDADES ENVIAN COMO EXENTOS DEL PAGO DE LA ESTAMPILLA. 4. CLASIFICAR LOS HALLAZGOS RESULTANTES DE LA PRIMERA ETAPA Y ELABORACION DE LAS COMUNICACIONES PERTINENTES. 5. ANALIZAR Y VERIFICAR LOS ACUERDOS MUNICIPALES POR MEDIO DEL CUAL LOS MUNICIPIOS ADOPTARON LA ESTAMPILLA. 6. DETERMINAR Y CLASIFICAR LOS HALLAZGOS ENCONTRADOS EN LOS ACUERDOS MUNICIPALES. 7. ANALIZAR LOS HALLAZGOS ENCONTRADOS CON LA COORDINACION DE LA OFICINA Y EL ASESOR</t>
  </si>
  <si>
    <t>ROSMERY HERRERA MESA</t>
  </si>
  <si>
    <t>ROSANA PIÑERES SOTO</t>
  </si>
  <si>
    <t>OPSP-VAD-0293</t>
  </si>
  <si>
    <t>RAMON ANDRES GAMEZ DAZA</t>
  </si>
  <si>
    <t>LA PRESENTE ORDEN TIENE POR OBJETO. 1. APOYAR EL CARGUE DE INFORMACION A LA PLATAFORMA DEL SECOP DE TODOS LOS PROCESOS DE CONTRATACION QUE ADELANTE LA UNIVERSIDAD A TRAVES DE LA VICERRECTORIA ADMINISTRATIVA. 2. CARGAR Y ACTUALIZAR MENSUALMENTE LA INFORMACION DE LAS ORDENES DE SERVICIOS PROFESIONALES Y DE APOYO A LA GESTION QUE SUSCRIBA LA VICERRECTORIA ADMINISTRATIVA DURANTE LA PRESENTE VIGENCIA EN LA PLATAFORMA SIA OBSERVA DE LA AUDITORA GENERAL DE LA REPUBLICA. 3. PRESTAR ASESORIA, EMITIR LOS CONCEPTOS Y RESOLVER LAS CONSULTAS DE TIPO JURIDICO EN TODAS LAS AREAS DEL DERECHO QUE LE SEAN SOLICITADOS POR PARTE DEL RECTOR, EL JEFE DE LA OFICINA ASESORA JURIDICA Y DE DIRECCION DE LA UNIVERSIDAD. EN EL CASO QUE LAS CONSULTAS YO CONCEPTOS SE DEBAN ENTREGAR POR ESCRITO ESTOS DEBERAN SER RUBRICADOS POR EL CONTRATISTA. 4. REPRESENTAR A LA UNIVERSIDAD DEL MAGDALENA EN LOS PROCEDIMIENTOS Y ACTUACIONES ADMINISTRATIVAS, PROCESOS JUDICIALES Y ACCIONES PUBLICAS QUE EL RECTOR YO EL JEFE DE LA</t>
  </si>
  <si>
    <t>CHRISTIAN RODRIGUEZ MARTINEZ</t>
  </si>
  <si>
    <t>OPSP-VAD-0295</t>
  </si>
  <si>
    <t>EDUARDO RAFAEL RODRIGUEZ OROZCO</t>
  </si>
  <si>
    <t>LA PRESENTE ORDEN TIENE POR OBJETO 1. ASESORAR, ASISTIR Y APOYAR JURIDICAMENTE A LA VICERRECTORIA ADMINISTRATIVA EN AQUELLOS ASUNTOS QUE POR SU NATURALEZA REQUIERAN LA OPERATIVIZACION DE CONOCIMIENTOS JURIDICOS. 2. EMITIR CONCEPTOS JURIDICOS VERBALES Y ESCRITOS SOBRE LOS ASUNTOS SOMETIDOS A SU CONSIDERACION. 3. ASISTIR A LAS REUNIONES A LAS QUE SEA CONVOCADO POR EL DESPACHO DEL VICERRECTOR. 4. FUNDAMENTAR JURIDICAMENTE LA ELABORACION Y REVISION DE LOS ACTOS ADMINISTRATIVOS QUE SE REQUIERA EXPEDIR POR EL DESPACHO DEL VICERRECTOR EN VIRTUD DE DELEGACIONES ADMINISTRATIVAS. LAS DEMAS QUE SE DESPRENDAN DE LA EJECUCION DEL OBJETO CONTRACTUAL.</t>
  </si>
  <si>
    <t>OPSP-VAD-0296</t>
  </si>
  <si>
    <t>LUIS JOSE BARROS SOCARRAS</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</si>
  <si>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CONVOCAR, MOTIVAR Y AFIANZAR LA ARTICULACION ENTRE BIENESTAR UNIVERSITARIO Y TODOS LOS PROGRAMAS ACADEMICOS DE LAS DISTINTAS FACULTADES DE LA UNIVERSIDAD. 3. GESTIONAR ACCIONES DESDE LAS DISTINTAS AREAS DE BIENESTAR PARA FACILITAR Y APOYAR EL SEGUIMIENTO DE LOS CASOS DE ESTUDIANTES Y DOCENTES CON DIFICULTADES REPORTADOS POR LAS FACULTADES.4. COORDINAR LA IMPLEMENTACION DE ESTRATEGIAS DE PROMOCION DE LOS SERVICIOS Y ACTIVIDADES DE BIENESTAR UNIVERSITARIO EN LAS FACULTADES DE LA INSTITUCION. 5. APOYAR LAS ACTIVIDADES LIDERADAS POR EL DIRECTOR DE BIENESTAR Y EL C</t>
  </si>
  <si>
    <t>OPSP-VAD-0297</t>
  </si>
  <si>
    <t>LUIS ALBERTO COTES YANET</t>
  </si>
  <si>
    <t>LA PRESENTE ORDEN TIENE POR OBJETO 1. APOYAR LA REVISION EN LA PLATAFORMA DEL GEDOCO DE LOS DOCUMENTOS PRECONTRACTUALES NECESARIOS PARA LA ELABORACION DE ORDENES DE SERVICIOS PROFESIONALES Y DE APOYO A LA GESTION QUE REQUIERA LA VICERRECTORIA ADMINISTRATIVA. 2. APOYAR LA REVISION DE LOS FORMATOS DE RECIBIDO A SATISFACCION PARA LIQUIDACION DE HONORARIOS DE ORDENES DE PRESTACION DE SERVICIOS PROFESIONALES Y DE APOYO A LA GESTION 3. APOYAR EN LA ELABORACION DE CERTIFICACIONES DE LAS ORDENES YO CONTRATOS, SOLICITADAS POR LOS CONTRATISTAS ADSCRITOS A LAS DEPENDENCIAS DE LA UNIVERSIDAD DEL MAGDALENA. 4. APOYAR EN EL PROCESO DE IMPLEMENTACION DEL MODULO DE TRAMITE DE CERTIFICACIONES DE VINCULACIONES CONTRACTUALES EN LINEA, DE MANERA VIRTUAL. 5. APOYAR EN LA REVISION Y VERIFICACION DE ANTECEDENTES Y OTROS DE LAS PERSONAS A VINCULARSE MEDIANTE ORDENES DE PRESTACION DE SERVICIOS PROFESIONALES Y DE APOYO A LA GESTION DE LA VICERRECTORIA ADMINISTRATIVA. 6. PRESTAR ASESORIA, EMITIR LOS CONCEPTOS</t>
  </si>
  <si>
    <t>OPSP-VAD-0298</t>
  </si>
  <si>
    <t>LA PRESENTE ORDEN TIENE POR OBJETO 1. PRESTAR ASESORIA, EMITIR LOS CONCEPTOS Y RESOLVER LAS CONSULTAS DE TIPO JURIDICO DEL CENTRO PARA REGIONALIZACION DE LA EDUCACION Y LAS OPORTUNIDADES CREO, EN TODAS LAS AREAS DEL DERECHO QUE LE SEAN SOLICITADOS POR PARTE DEL RECTOR, EL JEFE DE LA OFICINA ASESORA JURIDICA Y DEMAS AUTORIDADES DE DIRECCION DE LA UNIVERSIDAD. EN EL CASO QUE LAS CONSULTAS YO CONCEPTOS SE DEBAN ENTREGAR POR ESCRITO ESTOS DEBERAN SER RUBRICADOS POR EL CONTRATISTA. 3. REPRESENTAR A LA UNIVERSIDAD DEL MAGDALENA EN LOS PROCEDIMIENTOS Y ACTUACIONES ADMINISTRATIVAS, PROCESOS JUDICIALES Y ACCIONES PUBLICAS QUE EL RECTOR, EL JEFE DE LA OFICINA ASESORA JURIDICA Y DEMAS AUTORIDADES DEL AREA ADMINISTRATIVA Y DE DIRECCION DE LA UNIVERSIDAD QUE LO REQUIERAN Y HACER SOBRE ESTAS LOS SEGUIMIENTOS REQUERIDOS. 4. RESOLVER LAS PETICIONES QUE SE LE HAGAN A LA UNIVERSIDAD DEL MAGDALENA, A CENTRO PARA REGIONALIZACION DE LA EDUCACION Y LAS OPORTUNIDADES CREO, DENTRO DE LOS PLA</t>
  </si>
  <si>
    <t>OPSP-VAD-0299</t>
  </si>
  <si>
    <t>LAURA VANESSA OROZCO MADRID </t>
  </si>
  <si>
    <t>LA PRESENTE ORDEN TIENE POR OBJETO 1. REALIZAR MONITOREO DE RADIO MAGDALENA. 2. REALIZAR LOCUCION DESDE EL CAMPUS, 3. REDACCION DE BOLETINES. 4. PRESENTAR EVENTOS. 5. ELABORAR BOLETINES AUDIOVISUALES DIARIOS, 6. REALIZAR CUBRIMIENTO DE FUENTES INSTITUCIONALES. LAS DEMAS ACTIVIDADES QUE SE DERIVEN DE LA EJECUCION DE LA ORDEN Y QUE TENGAN RELACION DIRECTA CON EL OBJETO CONTRACTUAL.</t>
  </si>
  <si>
    <t>2021/05/15</t>
  </si>
  <si>
    <t>OPSP-VAD-0301</t>
  </si>
  <si>
    <t>VANESSA MIER GARCIA</t>
  </si>
  <si>
    <t>LA PRESENTE ORDEN TIENE POR OBJETO 1. ELABORAR Y PRESENTAR EL PLAN DE ACCION DE ACTIVIDADES A DESARROLLAR, EN EL CUAL SE DETALLEN LOS OBJETIVOS, FECHAS, METODOLOGIAS, METAS E INDICADORES DE ACUERDO CON LAS DIRECTRICES DE RECTORIA PARA LAS ASOCIACIONES YO COLECTIVOS ESTUDIANTILES, ASI COMO TAMBIEN AJUSTAR EL DESARROLLO DE ESTAS A LAS CIRCUNSTANCIAS DE VIRTUALIDAD YO ALTERNANCIA QUE SE DAN COMO CONSECUENCIA DE LA EMERGENCIA SANITARIA OCASIONADA POR EL VIRUS COVID19. 2. CARACTERIZAR LAS DIFERENTES ASOCIACIONES YO COLECTIVOS ESTUDIANTILES QUE SE ENCUENTRAN AL INTERIOR DE LA UNIVERSIDAD DEL MAGDALENA, 3. FOMENTAR LA ARTICULACION ESTRATEGICA ENTRE LAS ASOCIACIONES YO COLECTIVOS ESTUDIANTILES Y LA UNIVERSIDAD DEL MAGDALENA, CON EL FIN DE INSTITUCIONALIZAR SU ACCIONAR AL INTERIOR DE LA UNIVERSIDAD Y POTENCIALIZAR EL IMPACTO DE LA LABOR QUE ESTAS REALIZAN. 4. REALIZAR ACOMPAÑAMIENTO EN LOS PROCESOS DE LEGALIZACION Y DESARROLLO DE LAS ACTIVIDADES DE LAS ASOCIACIONES YO COLECTIVOS ESTU</t>
  </si>
  <si>
    <t>OPSP-VAD-0302</t>
  </si>
  <si>
    <t>GISELLE DE JESUS CUCUNUBA MANES</t>
  </si>
  <si>
    <t>LA PRESENTE ORDEN TIENE POR OBJETO 1. CONDUCIR EL MAGAZIN RUTAS PARA AVANZAR  TRANSMITIDO POR UNIMAGDALENA RADIO. 2. HACER REPORTERIA CON LAS DEPENDENCIAS QUE GENEREN INFORMACION UTIL PARA EL PROGRAMA. 3. PARTICIPAR EN LAS TRANSMISIONES EN VIVO Y EN DIRECTO DE LOS EVENTOS DE LA EMISORA CULTURAL. 4. ELABORAR LAS BASES DE DATOS DE FUNCIONARIOS ESTATALES Y PRIVADOS QUE PUEDAN SER CONSULTADOS EN EL ESPACIO DE LA EMISORA.5. REDACTAR DOCUMENTOS INSTITUCIONALES QUE SE REQUIERAN.6. PRODUCIR Y EDITAR LOS MATERIALES SONOROS INSTITUCIONALES QUE SE REQUIERAN, CAMPUS AL AIRE FINES DE SEMANA 7. APOYAR EN LA COORDINACION, LA PRODUCCION TECNICA Y PROGRAMACION DE LA EMISORA CULTURAL UNIMAGDALENA RADIO LOS FINES DE SEMANA. 8. PRODUCIR Y REALIZAR EL PROGRAMA RADIAL QUE TALENTO, EMITIDO EN REDES SOCIALES Y EMISORA CULTURAL 9. PRODUCIR Y REALIZAR EL CLICK RADIAL LA HORA 15. 11. COORDINAR Y CONDUCIR ESPECIALES PARA DIAS FESTIVOS. 10. REDACTAR BOLETINES INSTITUCIONALES. 12. APOYAR</t>
  </si>
  <si>
    <t>HAMLET HASSER LOMBARDI VANEGAS</t>
  </si>
  <si>
    <t>OPSP-VAD-0304</t>
  </si>
  <si>
    <t>JENNY LIZETH MACHADO VIDES</t>
  </si>
  <si>
    <t>LA PRESENTE ORDEN TIENE POR OBJETO 1. REALIZAR LA COORDINACION DE VIDEOS DE ACREDITACION 10 PROGRAMAS EN RENOVACION DE ACREDITACION POR ALTA CALIDAD CETEP 2. REALIZAR LA ESCRITURA DE GUIONES PARA PRODUCCION DE VIDEOS A PARTIR DE LOS DOCUMENTOS DE ACREDITACION 10 PROGRAMAS EN RENOVACION DE ACREDITACION POR ALTA CALIDAD CETEP 3. REALIZAR LA GESTION Y AVANCE EN EL DOCUMENTO DE CREACION PRODUCTORA AUDIOVISUAL CINE Y AUDIOVISUALES 4. APOYAR EN LOS PROCESOS DE ACREDITACION CINE Y AUDIOVISUALES. LAS DEMAS ACTIVIDADES QUE SE DERIVEN DE LA EJECUCION DE LA ORDEN Y QUE TENGAN RELACION DIRECTA CON EL OBJETO CONTRACTUAL.</t>
  </si>
  <si>
    <t>OPSP-VAD-0305</t>
  </si>
  <si>
    <t>AURA MARGARITA GONZALEZ PINTO</t>
  </si>
  <si>
    <t>LA PRESENTE ORDEN TIENE POR OBJETO 1. ADELANTAR LA REVISION INTEGRAL DE LOS ACTOS ADMINISTRATIVOS EXPEDIDOS POR LA UNIVERSIDAD PARA OTORGAR PENSIONES, ASI COMO LA DEPURACION JURIDICA REQUERIDA QUE PERMITA CONSTATAR LA LEGALIDAD DE LOS RECONOCIMIENTOS PENSIONALES. 2. ANALIZAR DESDE EL PUNTO JURIDICO LA LEGALIDAD DE LA PENSION Y LA VALIDEZ DE LOS SOPORTES DOCUMENTALES, DE ACUERDO CON LO PRECEPTUADO EN EL ARTICULO 19 DE LA LEY 797 DE 2003 Y LAS NORMAS QUE LO MODIFIQUEN O COMPLEMENTEN. 3. PRESTAR ASESORIA, EMITIR CONCEPTOS Y RESOLVER CONSULTAS QUE EN LAS MATERIAS RELACIONADAS CON EL DERECHO LABORAL YO ADMINISTRATIVO LE SEAN SOLICITADOS POR LA DIRECTORA DE TALENTO HUMANO, POR EL JEFE DE LA OFICINA ASESORA JURIDICA, POR EL RECTOR Y DEMAS AUTORIDADES QUE ESTE DESIGNE. 4. RESOLVER LAS PETICIONES QUE SE LE HAGAN A LA UNIVERSIDAD DEL MAGDALENA DENTRO DE LOS PLAZOS YO TERMINOS ESTABLECIDOS EN LA LEY, QUE LE SEAN TRASLADADAS POR PARTE DE LA DIRECTORA DE TALENTO HUMANO, POR EL JEFE DE LA OFICINA</t>
  </si>
  <si>
    <t>OPSP-VAD-0308</t>
  </si>
  <si>
    <t>OSCAR FERNANDO BORRERO PARDO</t>
  </si>
  <si>
    <t>OPSP-VAD-0309</t>
  </si>
  <si>
    <t>EFRAIN ENRIQUE OLIVOS CEBALLOS</t>
  </si>
  <si>
    <t>LA PRESENTE ORDEN TIENE POR OBJETO 1. REALIZAR LA COORDINACION GENERAL EN LA ESTRUCTURACION INTEGRAL DE PROYECTOS DE INFRAESTRUCTURA PROYECTADOS POR LA UNIVERSIDAD. 2. DESARROLLAR ACTIVIDADES DE INTERVENTORIA YO APOYAR AL FUNCIONARIO DESIGNADO PARA LA SUPERVISION DE LAS OBRAS QUE SE ASIGNEN POR PARTE DEL ORDENADOR. 3. COORDINAR LA CONSTRUCCION DEL MANUAL DE INTERVENTORIA, ACORDE A LAS NECESIDADES PARA EL DESARROLLO DE OBRAS CIVILES CONTRATADAS POR LA UNIVERSIDAD DEL MAGDALENA. 4. PRESENTAR INFORMES DE INTERVENTORIA DE LAS OBRAS EN EJECUCION DE LA UNIVERSIDAD DEL MAGDALENA. 5. LAS DEMAS ACTIVIDADES QUE SE DERIVEN DE LA EJECUCION DE LA ORDEN Y QUE TENGAN RELACION DIRECTA CON EL OBJETO CONTRACTUAL.</t>
  </si>
  <si>
    <t>OPSP-VAD-0313</t>
  </si>
  <si>
    <t>LUIS FELIPE CERMEÑO ULLOA</t>
  </si>
  <si>
    <t>LA PRESENTE ORDEN TIENE POR OBJETO 1. PREPARAR Y LLEVAR A CABO CAMPAÑAS EN REDES SOCIALES Y DE COMUNICACION ALINEADAS CON LAS ESTRATEGIAS DE MARKETING INSTITUCIONAL. 2. PROPORCIONAR CONTENIDO DE TEXTO, IMAGENES Y VIDEO ATRACTIVO PARA CUENTAS DE REDES SOCIALES. 3. APOYAR EN LAS RESPUESTAS PUNTUALES A COMENTARIOS Y CONSULTAS DE LA COMUNIDAD UNIVERSITARIA Y CIUDADANIA EN GENERAL. 4. MONITOREAR E INFORMAR SOBRE COMENTARIOS Y RESEÑAS QUE SE REALIZAN EN INTERNET. 5. ORGANIZAR Y PARTICIPAR EN EVENTOS PARA CREAR UNA COMUNIDAD Y POTENCIAR EL RECONOCIMIENTO DE LA MARCA UNIMAGDALENA. 6. COORDINAR CON LOS DISEÑADORES Y OTRAS DEPENDENCIAS DE LA UNIVERSIDAD PARA GARANTIZAR LA UNIDAD DE MARCA. 7. MANTENER ACTUALIZADA LA INFORMACION DE NUEVOS PRODUCTOS ACADEMICOS, DE INVESTIGACION, DE EXTENSION Y SUS BENEFICIOS. 8. APOYAR LA CREACION DE RELACIONES CON LA COMUNIDAD UNIVERSITARIA, ESTUDIANTES POTENCIALES, PROFESIONALES DEL SECTOR GOBIERNO Y EDUCACION Y PERIODISTAS. 9. MANTENER INFORMACION ACTUALIZADA</t>
  </si>
  <si>
    <t>OPSP-VAD-0314</t>
  </si>
  <si>
    <t>NOHORA GUISETTE CRIADO CARREÑO</t>
  </si>
  <si>
    <t>LA PRESENTE ORDEN TIENE POR OBJETO 1. DISEÑAR ESTRATEGIAS DE MARKETING DE CONTENIDO Y DEFINIR OBJETIVOS A CORTO PLAZO. 2. REDACTAR MATERIALES DE MARKETING PRECISOS PARA PROMOCIONAR NUESTRA OFERTA ACADEMICA, PRODUCTOS Y SERVICIOS. 3. LLEVAR A CABO INICIATIVAS DE MARKETING DE CONTENIDO PARA LOGRAR LOS OBJETIVOS DE UNIVERSIDAD DEL MAGDALENA.4. COLABORAR CON LOS EQUIPOS DE DISEÑO Y COMUNICACIONES PARA GENERAR CONTENIDO DE ALTA CALIDAD. 5. ELABORAR UN CALENDARIO EDITORIAL Y VERIFICAR QUE SE CUMPLAN LOS PLAZOS. 6. SUMINISTRAR CONTENIDO PERIODICAMENTE CON EL FIN DE MOTIVAR A LOS MIEMBROS DEL EQUIPO. 7. VERIFICAR QUE EL CONTENIDO SEA COHERENTE EN TODOS LOS ASPECTOS ESTILO, FUENTES, IMAGENES Y TONO. 8. MODIFICAR, REVISAR Y MEJORAR CONTENIDO. 9. OPTIMIZAR CONTENIDO TENIENDO EN CUENTA PARAMETROS DE POSICIONAMIENTO SEO Y GOOGLE ANALYTICS Y METRICAS DE REDES SOCIALES.10. ANALIZAR METRICAS DEL TRAFICO WEB E IMPLEMENTAR EN COORDINACION CON EL CENTRO DE DESARROLLO ACCIONES DE MEJORA.11. COMPARTI</t>
  </si>
  <si>
    <t>OPSP-VAD-0315</t>
  </si>
  <si>
    <t>ANDRES FELIPE LIZCANO GONZALEZ</t>
  </si>
  <si>
    <t>LA PRESENTE ORDEN TIENE POR OBJETO 1. APOYAR EL CARGUE DE INFORMACION A LA PLATAFORMA DEL SECOP DE TODOS LOS PROCESOS DE CONTRATACION QUE ADELANTE LA UNIVERSIDAD A TRAVES DE LA VICERRECTORIA ADMINISTRATIVA, CARGAR Y ACTUALIZAR MENSUALMENTE LA INFORMACION DE LAS ORDENES DE SERVICIOS PROFESIONALES Y DE APOYO A LA GESTION QUE SUSCRIBA LA VICERRECTORIA ADMINISTRATIVA DURANTE LA PRESENTE VIGENCIA EN LA PLATAFORMA SIA OBSERVA DE LA AUDITORA GENERAL DE LA REPUBLICA. 2. PRESTAR ASESORIA, EMITIR LOS CONCEPTOS Y RESOLVER LAS CONSULTAS DE TIPO JURIDICO EN TODAS LAS AREAS DEL DERECHO QUE LE SEAN SOLICITADOS POR PARTE DEL RECTOR, EL JEFE DE LA OFICINA ASESORA JURIDICA Y DE DIRECCION DE LA UNIVERSIDAD. 3. EN EL CASO QUE LAS CONSULTAS YO CONCEPTOS SE DEBAN ENTREGAR POR ESCRITO ESTOS DEBERAN SER RUBRICADOS POR EL CONTRATISTA. 4. REPRESENTAR A LA UNIVERSIDAD DEL MAGDALENA EN LOS PROCEDIMIENTOS Y ACTUACIONES ADMINIS</t>
  </si>
  <si>
    <t>OPSP-VAD-0316</t>
  </si>
  <si>
    <t>VICTORIA ISABEL MARTINEZ CRATZ</t>
  </si>
  <si>
    <t>LA PRESENTE ORDEN TIENE POR OBJETO 1. ADELANTAR LA REVISION INTEGRAL DE LOS ACTOS ADMINISTRATIVOS EXPEDIDOS POR LA UNIVERSIDAD PARA OTORGAR PENSIONES, ASI COMO LA DEPURACION JURIDICA REQUERIDA QUE PERMITA CONSTATAR LA LEGALIDAD DE LOS RECONOCIMIENTOS PENSIONALES. 2. ANALIZAR DESDE EL PUNTO JURIDICO LA LEGALIDAD DE LA PENSION Y LA VALIDEZ DE LOS SOPORTES DOCUMENTALES, DE ACUERDO CON LO PRECEPTUADO EN EL ARTICULO 19 DE LA LEY 797 DE 2003 Y LAS NORMAS QUE LO MODIFIQUEN O COMPLEMENTEN. 3. PRESTAR ASESORIA, EMITIR CONCEPTOS Y RESOLVER CONSULTAS QUE EN LAS MATERIAS RELACIONADAS CON EL DERECHO LABORAL YO ADMINISTRATIVO LE SEAN SOLICITADOS POR EL RECTOR Y DEMAS AUTORIDADES QUE ESTE DESIGNE. 4. RESOLVER LAS PETICIONES QUE SE LE HAGAN A LA UNIVERSIDAD DEL MAGDALENA DENTRO DE LOS PLAZOS YO TERMINOS ESTABLECIDOS EN LA LEY, QUE LE SEAN TRASLADADAS POR PARTE DEL RECTOR Y DEMAS AUTORIDADES QUE ESTE DESIGNE. 5. ATENDER Y HACER SEGUIMIENTO A LOS PROCEDIMIENTOS ADMINISTRATIVOS,</t>
  </si>
  <si>
    <t>OPSP-VAD-0319</t>
  </si>
  <si>
    <t>JORGE ELIECER GUILLEN OÑATE</t>
  </si>
  <si>
    <t>LA PRESENTE ORDEN TIENE POR OBJETO 1.DESARROLLAR DISEÑO GRAFICO PARA LOS DISTINTOS PROCESOS INSTITUCIONALES. 2. CONSTRUIR PIEZAS GRAFICAS SOLICITADAS PARA EL DESARROLLO DE EVENTOS INTERNOS O EXTERNOS DE LA UNIVERSIDAD DE MAGDALENA. 3. APOYAR EN EL DISEÑO DE LA IMAGEN CORPORATIVA DE LA UNIVERSIDAD. 4. TRABAJAR PIEZAS PARA LO OFERTA ACADEMICA Y ELEMENTOS DE MERCHANDISING PARA DIFERENTES AREAS YO EVENTOS INSTITUCIONALES. 5. CONTRIBUIR CON EL FORTALECIMIENTO DE GESTION DE LA CALIDAD SISTEMA COGUI. 6, APOYAR EN EL PROCESO DE GESTION DOCUMENTAL. 7, APOYAR EN LOS PROCEDIMIENTOS Y PROCESOS DEL SISTEMA DE GESTION DE LA CALIDAD. 8. PRESENTAR LOS INFORMES QUE SEAN REQUERIDOS POR EL SUPERVISOR DE LA ORDEN. LAS DEMAS ACTIVIDADES QUE SE DERIVEN DE LA EJECUCION DE LA ORDEN Y QUE TENGAN RELACION DIRECTA CON EL OBJETO CONTRACTUAL.</t>
  </si>
  <si>
    <t>OPSP-VAD-0321</t>
  </si>
  <si>
    <t>HUMBERTO JOSE CORONEL NOGUERA </t>
  </si>
  <si>
    <t>LA PRESENTE ORDEN TIENE POR OBJETO 1. APOYAR EN LA CORRECCION DE ESTILO DE LOS BOLETINES QUE SE GENERAN DESDE LA UNIVERSIDAD, 2. APOYAR EN LA PRESENTACION DE EVENTOS, 3. APOYAR EN LA REDACCION DE TEXTOS PARA REDES SOCIALES, 4. REALIZAR LIBRETOS DE RADIO Y AUDIOS DE VIDEOS, 5. APOYAR EN EL CUBRIMIENTO DE FUENTES INSTITUCIONALES. LAS DEMAS ACTIVIDADES QUE SE DERIVEN DE LA EJECUCION DE LA ORDEN Y QUE TENGAN RELACION DIRECTA CON EL OBJETO CONTRACTUA</t>
  </si>
  <si>
    <t>OPSP-VAD-0322</t>
  </si>
  <si>
    <t>MARIA CRISTINA LOPEZ HOYOS</t>
  </si>
  <si>
    <t>LA PRESENTE ORDEN TIENE POR OBJETO 1.DESARROLLAR DISEÑO GRAFICO PARA LOS DISTINTOS PROCESOS INSTITUCIONALES. 2. CONSTRUIR PIEZAS GRAFICAS SOLICITADAS PARA EL DESARROLLO DE EVENTOS INTERNOS O EXTERNOS DE LA UNIVERSIDAD DE MAGDALENA. 3. APOYAR EN EL DISEÑO DE LA IMAGEN CORPORATIVA DE LA UNIVERSIDAD. 4. ELABORAR PIEZAS PARA LO OFERTA ACADEMICA Y ELEMENTOS DE MERCHANDISING PARA DIFERENTES AREAS YO EVENTOS INSTITUCIONALES. 5. CONTRIBUIR CON EL FORTALECIMIENTO DE GESTION DE LA CALIDAD SISTEMA COGUI. 6, APOYAR EN EL PROCESO DE GESTION DOCUMENTAL. 7, APOYAR EN LOS PROCEDIMIENTOS Y PROCESOS DEL SISTEMA DE GESTION DE LA CALIDAD. 8. PRESENTAR LOS INFORMES QUE SEAN REQUERIDOS POR EL SUPERVISOR DE LA ORDEN. LAS DEMAS ACTIVIDADES QUE SE DERIVEN DE LA EJECUCION DE LA ORDEN Y QUE TENGAN RELACION DIRECTA CON EL OBJETO CONTRACTUAL</t>
  </si>
  <si>
    <t>2021/05/08</t>
  </si>
  <si>
    <t>OPSP-VAD-0326</t>
  </si>
  <si>
    <t>ANDERSON IGNACIO MARIN VIDAL</t>
  </si>
  <si>
    <t>LA PRESENTE ORDEN TIENE POR OBJETO 1. PRESTAR ASESORIA EN LAS RESPUESTAS DE PETICIONES Y SOLICITUDES QUE SE HAGAN A LA VICERRECTORIA DE EXTENSION Y PROYECCION SOCIAL DENTRO DE LOS PLAZOS YO TERMINOS ESTABLECIDOS EN LA LEY, QUE LE SEAN ASIGNADAS. 2. ELABORAR MINUTAS PARA CONTRATOS, CONVENIOS, PROCESOS DE CONVOCATORIAS Y DEMAS QUE REQUIERA LA VICERRECTORIA DE EXTENSION Y PROYECCION SOCIAL. 3. SUSTANCIAR JURIDICAMENTE LAS SOLICITUDES DE SUBSANACION DE DOCUMENTOS EN LOS PROCESOS DE SELECCION DERIVADOS DE INVITACIONES Y CONVOCATORIAS. LAS DEMAS ACTIVIDADES RELACIONADAS CON EL OBJETO CONTRACTUAL Y QUE LE SEAN ASIGNADAS.</t>
  </si>
  <si>
    <t>OPSP-VAD-0327</t>
  </si>
  <si>
    <t>SEBASTIAN EDUARDO ARRIETA TORRES</t>
  </si>
  <si>
    <t>LA PRESENTE ORDEN TIENE POR OBJETO 1. REALIZAR LA SUPERVISION DE LAS LABORES CULTURALES EFECTUADAS EN LAS ESPECIES FRUTALES Y TRANSITORIAS ESTABLECIDAS EN LA GRANJA EXPERIMENTAL 2. APOYAR A LA TOMA DE MUESTRAS Y REGISTRO PRODUCTIVO DE LOS RENDIMIENTOS EN LOS LOTES EXPERIMENTALES 3. ELABORAR PLANES DE MANEJO AMBIENTALES CONSTRUIR CANTILLA DE SALUD OCUPACIONAL 4. SUPERVISAR EL CONSUMO DE AGUA. LAS DEMAS ACTIVIDADES QUE SE DERIVEN DE LA EJECUCION DE LA ORDEN Y QUE TENGAN RELACION DIRECTA CON EL OBJETO CONTRACTUAL.</t>
  </si>
  <si>
    <t>PEDRO MERCADO GONZALEZ</t>
  </si>
  <si>
    <t>OPSP-VAD-0328</t>
  </si>
  <si>
    <t>LA PRESENTE ORDEN TIENE POR OBJETO 1. DISEÑAR ESTRATEGIA DE COMUNICACIÓN PARA LA DIRECCIÓN DE BIENESTAR INSTITUCIONAL. 2. REALIZAR LA PRODUCCIÓN GENERAL DE CONTENIDOS PARA LAS REDES SOCIALES Y MEDIOS DIGITALES DE LA DIRECCIÓN DE BIENESTAR UNIVERSITARIO. 3. APOYAR EN LA ORGANIZACIÓN LOGÍSTICA Y PROTOCOLARIA DE LAS ACTIVIDADES Y EVENTOS ACADÉMICOS, SOCIALES, DEPORTIVOS Y CULTURALES DE LA DIRECCIÓN DE BIENESTAR UNIVERSITARIO. 4. REALIZAR CUBRIMIENTO PERIODÍSTICO A LAS ACTIVIDADES PROGRAMADAS DENTRO DE LA DIRECCIÓN DE BIENESTAR UNIVERSITARIO. 5. HACER REPORTERÍA CON LAS DEPENDENCIAS QUE GENEREN INFORMACIÓN ÚTIL PARA LA DEPENDENCIA. 6. PARTICIPAR EN LAS TRANSMISIONES EN VIVO Y EN DIRECTO DE LOS EVENTOS DE BIENESTAR INSTITUCIONAL. 7. REDACTAR LOS DOCUMENTOS INSTITUCIONALES QUE SE REQUIERAN. 8. APOYAR EN LA PRODUCCIÓN Y EDICIÓN DE LOS MATERIALES INSTITUCIONALES QUE SE REQUIERAN. 9. APOYAR EN LA CONSERVACIÓN Y BUEN USO DE LOS EQUIPOS Y MATERIALES DE LA DIRECCIÓN DE BIENESTAR UNIVERSITARIO. 10.CONTRIBUIR CON EL FORTALECIMIENTO DEL SISTEMA DE GESTIÓN INTEGRAL DE LA UNIVERSIDAD DEL MAGDALENA "SISTEMA COGUI". 11. APOYAR PERIÓDICAMENTE EL PROGRAMA RUTAS PARA AVANZAR. 12. GRABAR Y EDITAR MENSAJES INSTITUCIONALES. LAS DEMÁS ACTIVIDADES QUE SE DERIVEN DE LA EJECUCIÓN DE LA ORDEN Y QUE TENGAN RELACIÓN DIRECTA CON EL OBJETO CONTRACTUAL.</t>
  </si>
  <si>
    <t>OPSP-VAD-0330</t>
  </si>
  <si>
    <t>MARIA CAMILA SAMPER MEZA</t>
  </si>
  <si>
    <t>LA PRESENTE ORDEN TIENE POR OBJETO 1. REALIZAR LEVANTAMIENTO DE INFORMACION Y ELABORACION DE REQUERIMIENTOS Y TERMINOS DE REFERENCIA PARA EL DESARROLLO DE NUEVAS FUNCIONALIDADES DE SISTEMA DE INFORMACION DE RECURSOS EDUCATIVOS SIARE SISTEMA DE INFORMACION PARA LA ADMINISTRACION DE RECURSOS EDUCATIVOS. 2. DISEÑAR, DESARROLLAR, IMPLEMENTAR LOS CAMBIOS REQUERIDOS DEL SISTEMA DE INFORMACION SIARE. 3. REALIZAR MANTENIMIENTO Y ACTUALIZACION DEL SISTEMA DE INFORMACION DE RECURSOS EDUCATIVOS. 4. REALIZAR CONSTRUCCION DE ESTADISTICAS DE LOS PROCESOS YO SERVICIOS DEL GRUPO DE RECURSOS EDUCATIVOS Y ADMINISTRACION DE LABORATORIOS. 5. BRINDAR CAPACITACION A USUARIOS FINALES DEL SIARE. 6. PREPARAR Y PRESENTAR INFORMES DE LOS PROCESOS DE ASIGNACION ACADEMICA. 7. ASESORAR EN LAS ACTIVIDADES DE PLANIFICACION DEL PROCESO DE GESTION DE RECURSOS EDUCATIVOS. LAS DEMAS ACTIVIDADES QUE SE DERIVEN DE LA EJECUCION DE LA ORDEN Y QUE TENGAN RELACION DIRECTA CON EL OBJETO CONTRACTUAL.</t>
  </si>
  <si>
    <t>OPSP-VAD-0331</t>
  </si>
  <si>
    <t>MARIA CAMILA SANCHEZ ZAMBRANO</t>
  </si>
  <si>
    <t>OPSP-VAD-0332</t>
  </si>
  <si>
    <t>MARIA DEL CARMEN PINZON MAHECHA</t>
  </si>
  <si>
    <t>LA PRESENTE ORDEN TIENE POR OBJETO 1. REALIZAR SEGUIMIENTO Y ANÁLISIS DE INDICADORES DE GESTIÓN. 2. PLANIFICAR Y COORDINAR LAS ACTIVIDADES DEL SISTEMA DE GESTIÓN DE CALIDAD DEL PROCESO FINANCIERO BAJO LA NORMA ISO 9001:2015. 3. APOYAR EN LA ADMINISTRACIÓN DEL MAPA DE RIESGO DEL PROCESO FINANCIERO. 4. ELABORAR Y PRESENTAR INFORMES EN MATERIA FINANCIERA. 5. ACTUALIZAR LOS PROCEDIMIENTOS, GUÍAS, INSTRUCTIVOS Y MANUALES DE LA GESTIÓN FINANCIERA. 6. PROYECTAR INFORMES FINANCIEROS. 7. PLANIFICAR Y DAR CUMPLIMIENTO A LAS ACTIVIDADES E INFORMES FINANCIEROS REQUERIDOS EN PROCESOS DE ACREDITACIÓN DE PROGRAMAS. 8. REALIZAR SEGUIMIENTO Y MEDICIÓN DEL PLAN DE ACCIÓN DEL PROCESO FINANCIERO. 9. APOYAR EN LA COORDINACIÓN DE PLANES DE MEJORAMIENTO DEL PROCESO DE CALIDAD. LAS DEMÁS ACTIVIDADES QUE SE DERIVEN DE LA EJECUCIÓN DE LA ORDEN Y QUE TENGAN RELACIÓN DIRECTA CON EL OBJETO CONTRACTUAL.</t>
  </si>
  <si>
    <t>OPSP-VAD-0336</t>
  </si>
  <si>
    <t>BIERIS OFFIR JIMENEZ TORRES</t>
  </si>
  <si>
    <t>LA PRESENTE ORDEN TIENE POR OBJETO 1. REALIZAR DE ACUERDO A LA METODOLOGIA DEFINIDA POR EL VICERRECTOR DE EXTENSION Y PROYECCION SOCIAL LA MEDICION DE IMPACTOS DE LOS PROYECTOS DE EXTENSION. 2. FORMULAR DE ACUERDO CON LAS LINEAS DE TRABAJO DE LA VICERRECTORIA DE EXTENSION Y PROYECCION SOCIAL LAS PROPUESTAS EN LAS CONVOCATORIAS EN QUE PARTICIPE LA UNIVERSIDAD DEL MAGDALENA. LAS DEMAS ACTIVIDADES QUE SE DERIVEN DE LA EJECUCION DE LA ORDEN Y QUE TENGAN RELACION DIRECTA CON EL OBJETO CONTRACTUAL.</t>
  </si>
  <si>
    <t>OPSP-VAD-0337</t>
  </si>
  <si>
    <t>LINA MARIA ANDRADE GUTIERREZ</t>
  </si>
  <si>
    <t>LA PRESENTE ORDEN TIENE POR OBJETO 1. DISEÑAR Y REALIZAR ANALISIS ESTADISTICOS DE ENSAYOS DE PARCELAS EXPERIMENTALES EN PROYECTOS AGRICOLAS Y PRODUCTIVOS Y PRACTICAS ACADEMICAS. 2. REALIZAR RELACION DE INFORMACION DE CAMPO EN PROYECTOS AGRICOLAS Y PRODUCTIVOS Y PRACTICAS ACADEMICAS EN LA GRANJA EXPERIMENTAL. 3. PROCESAR MUESTRAS EN LOS ENSAYOS DE LAS PARCELAS EXPERIMENTALES. 4. ELABORAR MANUAL DE PROCEDIMIENTO DE LAS UNIDADES EXPERIMENTALES. 5. ELABORAR Y DILIGENCIAR EL FORMATO DE HERRAMIENTAS E INSUMOS. 6. REALIZAR GUIAS DE CAMPO Y BOLETIN 7. APOYAR EN LA ATENCION AL PUBLICO. 8. APOYAR EN LOS PROCESOS DE LOGISTICA DE LA DEPENDENCIA Y DE LOS DIPLOMADOS 9. FACILITAR EL ACCESO A LAS INSTALACIONES DE LA GRANJA A LOS DOCENTES, ESTUDIANTES Y DEMAS PERSONAL QUE NECESITE HACER USO DE ELLA. 10. ELABORAR INFORMES PERIODICOS SOBRE LOS AVANCES EN LA TOMA DE INFORMACION DE CAMPO EN PROYECTOS AGRICOLAS PRODUCTIVOS Y PRACTICAS ACADEMICAS EN LA GRANJA EXPERIMENTAL.</t>
  </si>
  <si>
    <t>OPSP-VAD-0339</t>
  </si>
  <si>
    <t>JADER DANIEL BARBOSA JULIO</t>
  </si>
  <si>
    <t>LA PRESENTE ORDEN TIENE POR OBJETO 1, COORDINAR LAS ACTIVIDADES ASOCIADAS A LA TRANSMISION DE EVENTOS DENTRO DE LOS AUDITORIOS DEL EDIFICIO MAR CARIBE Y LAS SALAS ESPECIALIZADAS. 2. MANTENER EN ESTADO FUNCIONAL LAS HERRAMIENTAS MULTIMEDIALES QUE DAN SOPORTE A LAS TRANSMISIONES DE EVENTOS DURANTE EL USO DE LOS AUDITORIOS. 3. COORDINAR JUNTAMENTE CON EL PERSONAL DE PRENSA, CETEP, Y NUEVAS TECNOLOGIAS LAS ACCIONES NECESARIAS PARA GARANTIZAR LA PRODUCCION DE CONTENIDOS STREAMING QUE SE REALIZAN DESDE LOS AUDITORIOS. 4. MANTENER COMUNICACION PERMANENTE CON LA OFICINA DE TIC, A FIN DE MEJORAR EL SOPORTE Y LA CONFIGURACION DE LOS EQUIPOS MULTIMEDIALES ATRIL PILOT Y SISTEMA DE AUTOMATIZACION CON QUE CUENTAN LAS SALAS ESPECIALIZADAS Y AUDITORIOS. 5. LLEVAR REGISTRO DE EVENTOS Y RESPONSABLES DEL MAL USO DE LAS HERRAMIENTAS Y REPORTAR SU MAL DESEMPEÑO ANTE LA OFICINA DE REDAL. 6. VERIFICAR EL BUEN MANTENIMIENTO Y OPERACION DEL SOFTWARE Y HARDWARE QUE COMPLEMENTAN LA OPERACION DE</t>
  </si>
  <si>
    <t>OPSP-FIN-0001</t>
  </si>
  <si>
    <t>ALEXIS RAFAEL MERCADO GARCIA</t>
  </si>
  <si>
    <t>JORGE GOMEZ ROJAS</t>
  </si>
  <si>
    <t>OPSP-FIN-0002</t>
  </si>
  <si>
    <t>ANANDA MONTENEGRO GONZALEZ</t>
  </si>
  <si>
    <t>PEDRO LUIS SALCEDO RAMIREZ</t>
  </si>
  <si>
    <t>OPSP-FIN-0003</t>
  </si>
  <si>
    <t>CEINY GIMENA JIMENEZ TURIZO</t>
  </si>
  <si>
    <t>LILIANA MARGARITA CORTINA PEÑARANDA</t>
  </si>
  <si>
    <t>OPSP-FIN-0004</t>
  </si>
  <si>
    <t>DAILYS MARIA CASTRO PALMA</t>
  </si>
  <si>
    <t>OPSP-FIN-0005</t>
  </si>
  <si>
    <t>ADRIANA MARIA PATIÑO LOPEZ</t>
  </si>
  <si>
    <t>OPSP-FIN-0006</t>
  </si>
  <si>
    <t>LA PRESENTE ORDEN TIENE POR OBJETO1 APOYAR EN LA ORGANIZACION Y LOGISTICA DE LAS ACTIVIDADES RELACIONADAS CON EL FUNCIONAMIENTO DE LAS COHORTES ACTIVAS DEL PROGRAMA DE LA ESPECIALIZACION DE DESARROLLO DE SOFTWARE. 2 APOYAR EN LA REALIZACION DE LA DIVULGACION Y PUBLICIDAD DE LOS PROGRAMAS DE POSTGRADOS DE LA FACULTAD DE INGENIERIA. 3 APOYAR EL PROCESO DE INSCRIPCION Y MATRICULA DE LOS ESTUDIANTES A PARTICIPAR EN LA ESPECIALIZACION DE DESARROLLO DE SOFTWARE.</t>
  </si>
  <si>
    <t>OPSP-FIN-0007</t>
  </si>
  <si>
    <t>TAYDIS PATRICIA ALVAREZ ARIZA</t>
  </si>
  <si>
    <t>LA PRESENTE ORDEN TIENE POR OBJETO 1 APOYAR EN LA ORGANIZACION Y LOGISTICA DE LAS ACTIVIDADES RELACIONADAS CON EL FUNCIONAMIENTO DE LAS COHORTES ACTIVAS DE LOS PROGRAMAS DE MAESTRIA EN PESQUERIAS TROPICALES. 2 APOYAR EN LA REALIZACION DE LA DIVULGACION Y PUBLICIDAD DE LOS PROGRAMAS DE POSTGRADOS DE LA FACULTAD DE INGENIERIA 3 APOYAR EL PROCESO DE INSCRIPCION Y MATRICULA DE LOS ESTUDIANTES A PARTICIPAR DE LA MAESTRIA EN PESQUERIAS TROPICALES</t>
  </si>
  <si>
    <t>HARLEY ZUÑIGA CLAVIJO</t>
  </si>
  <si>
    <t>OPSP-FIN-0008</t>
  </si>
  <si>
    <t>LINA MARCELA CUAO GARCIA</t>
  </si>
  <si>
    <t>LA PRESENTE ORDEN TIENE POR OBJETO: 1) ASEGURAR EL CUMPLIMIENTO DEL REGLAMENTO CONTEMPLADO EN EL ACUERDO SUPERIOR NO. 019 DE 2018 Y DEMÁS NORMAS UNIVERSITARIAS EN EL PROGRAMA DE POSTGRADO ESPECIALIZACIÓN EN GERENCIA DE PROYECTOS DE INGENIERÍA. 2) COORDINAR EL PROCESO DE ADMISIÓN AL PROGRAMA, CON LA COLABORACIÓN DEL GRUPO DE ADMISIONES, REGISTROS Y CONTROL ACADÉMICO. 3) MONITOREAR LA ORGANIZACIÓN Y MARCHA DEL PROGRAMA, EN CONSONANCIA CON LAS DETERMINACIONES DEL CONSEJO DE PROGRAMA Y EL CONSEJO DE FACULTAD</t>
  </si>
  <si>
    <t>OPSP-FHU-0001</t>
  </si>
  <si>
    <t>GUIOMAR ROSINA MUGNO DEL TORO</t>
  </si>
  <si>
    <t>OPSP-FHU-0002</t>
  </si>
  <si>
    <t>JACQUELIN ESTHER HERNANDEZ LOPEZ</t>
  </si>
  <si>
    <t>OPSP-FHU-0003</t>
  </si>
  <si>
    <t>JESUS DAVID VARELA MUJICA</t>
  </si>
  <si>
    <t>OPSP-FHU-0004</t>
  </si>
  <si>
    <t>CARMEN ELENA ROMERO RODRIGUEZ</t>
  </si>
  <si>
    <t>OPSP-FHU-0005</t>
  </si>
  <si>
    <t>LUIS EDUARDO GOENAGA NAVARRO</t>
  </si>
  <si>
    <t>OPSP-FHU-0006</t>
  </si>
  <si>
    <t>YUSEI DAYANA THOMAS SANCHEZ</t>
  </si>
  <si>
    <t>EDGAR VILLEGAS IRIARTE</t>
  </si>
  <si>
    <t>OPSP-FHU-0007</t>
  </si>
  <si>
    <t>YAMILETH FLORIAN MARTINEZ</t>
  </si>
  <si>
    <t>JUAN CARLOS VARGAS RUIZ</t>
  </si>
  <si>
    <t>OPSP-FHU-0008</t>
  </si>
  <si>
    <t>OSWALTH ADRIAN ALZATE LOPEZ</t>
  </si>
  <si>
    <t>OPSP-VIN-0001</t>
  </si>
  <si>
    <t>ADALBERTO DUICA BARRERA</t>
  </si>
  <si>
    <t>PRESTACIÓN DEL SERVICIO PROFESIONAL COMO PROFESIONAL DE EJECUCIÓN PRESUPUESTAL DE LA VICERRECTORÍA DE INVESTIGACIÓN EL CONTRATISTA SE COMPROMETE A DILIGENCIAR LOS FORMATOS DE SOLICITUDES DE CDP DE AFECTACIONES PRESUPUESTALES Y DE TRASLADOS INTERNOS ENTRE RUBROS PARA LOS PROYECTOS DE INVESTIGACIÓN O DEL PLAN DE ACCIÓN INSTITUCIONAL APOYAR EN LA ELABORACIÓN DE PLANILLA DE PAGOS DE LOS CONTRATISTAS DE LA VICERRECTORÍA DE INVESTIGACIÓN APOYAR A LOS DOCENTES EN ELABORAR REVISAR Y ANALIZAR LA DOCUMENTACIÓN ADJUNTA A LAS SOLICITUDES DE TRÁMITES DE PAGO</t>
  </si>
  <si>
    <t>ANA CAMARGO VELASQUEZ</t>
  </si>
  <si>
    <t>OPSP-VIN-0002</t>
  </si>
  <si>
    <t>MAURICIO ANDRÉS SANTANDER BARRIOS</t>
  </si>
  <si>
    <t>PRESTACIÓN DE SERVICIOS COMO PROFESIONAL EN LA OFICINA DE PRESUPUESTO DE LA UNIVERSIDAD DEL MAGDALENA EL CONTRATISTA SE COMPROMETE A ELABORAR EN EL SINAP LOS CDP SOLICITADOS PARA CADA PROYECTO INTERNO Y EXTERNO O DEL PLAN DE ACCIÓN INSTITUCIONAL Y AUTORIZADOS POR LA VICERRECTORÍA DE INVESTIGACIÓN ANALIZAR LOS DOCUMENTOS REQUERIDOS EN LA ETAPA PRECONTRACTUAL PARA ELABORAR EN EL SINAP LOS COMPROMISOS PRESUPUESTALES DE LAS ÓRDENES Y RESOLUCIONES AUTORIZADAS POR LA VICERRECTORIA DE INVESTIGACIÓN ELABORAR EN EL SINAP LAS ADICIONES DISMINUCIONES ANULACIONES DE RECURSOS A LOS CDP</t>
  </si>
  <si>
    <t>ANA FLORA JIMENEZ DE LA HOZ</t>
  </si>
  <si>
    <t>OPSP-VIN-0003</t>
  </si>
  <si>
    <t>TAHIS ELENA ABUABARA LARA</t>
  </si>
  <si>
    <t>PRESTACIÓN DE SERVICIOS PROFESIONALES COMO CONTADORA PÚBLICA EN EL GRUPO DE TESORERÍA LA CONTRATISTA SE COMPROMETE A APOYAR EL TRÁMITE DE LAS SOLICITUDES DE PAGOS RECIBIDAS POR LA VICERRECTORÍA DE INVESTIGACIÓN APOYAR EL TRÁMITE DE LAS SOLICITUDES DE INFORMACIÓN RECIBIDAS POR LA VICERRECTORIA ESCANEAR TODAS ÓRDENES DE PAGO TRAMITADOS POR LA VICERRECTORÍA DE INVESTIGACIÓN REGISTRAR EN UNA MATRIZ DE SEGUIMIENTO EL ESTADO DE LAS SOLICITUDES DE PAGO DE LAS ÓRDENES Y RESOLUCIONES EXPEDIDAS POR LA VICERRECTORÍA DE INVESTIGACIÓN</t>
  </si>
  <si>
    <t>OPSP-VIN-0004</t>
  </si>
  <si>
    <t>MANUEL ALEJANDRO UMAÑA GRANADOS</t>
  </si>
  <si>
    <t>PRESTACIÓN DEL SERVICIO PROFESIONAL COMO ASESOR JURÍDICO DE LA VICERRECTORÍA DE INVESTIGACIÓN EL CONTRATISTA SE COMPROMETE A REALIZAR LA ASESORÍA JURÍDICA DE CONFORMIDAD CON LAS LEYES COLOMBIANAS Y LA NORMATIVIDAD INSTITUCIONAL VIGENTE RELACIONADA CON LA CONTRATACIÓN ESTATAL LA GESTIÓN ADMINISTRATIVA Y DEMÁS ASPECTOS LEGALES QUE SEAN APLICABLES AL ÁMBITO DE ACCIÓN DE LA VICERRECTORÍA DE INVESTIGACIÓN PROYECTAR Y REVISAR CONTRATOS ÓRDENES PROCESOS DE CONVOCATORIAS TÉRMINOS DE REFERENCIA MODIFICACIONES DE CONTRATOS</t>
  </si>
  <si>
    <t>OPSP-VIN-0005</t>
  </si>
  <si>
    <t>MONICA ISABEL CALDERON SOLANO</t>
  </si>
  <si>
    <t>PRESTACIÓN DE SERVICIOS PROFESIONALES EN LA EJECUCIÓN PRESUPUESTAL DE LA VICERRECTORÍA DE INVESTIGACIÓN EL CONTRATISTA SE COMPROMETE A RECOPILAR ANALIZAR REVISAR Y DILIGENCIAR LOS FORMATOS REQUERIDOS EN LA ETAPA PRECONTRACTUAL DE LAS ÓRDENES AUTORIZADAS POR LA VICERRECTORÍA DE INVESTIGACIÓN DILIGENCIAR LOS FORMATOS DE SOLICITUDES DE CDP DE AFECTACIONES PRESUPUESTALES Y DE TRASLADOS INTERNOS ENTRE RUBROS PARA LOS PROYECTOS DE INVESTIGACIÓN O DEL PLAN DE ACCIÓN INSTITUCIONAL</t>
  </si>
  <si>
    <t>OPSP-VIN-0006</t>
  </si>
  <si>
    <t>MABEL ELIANA ORDOÑEZ AGAMEZ</t>
  </si>
  <si>
    <t>PRESTACIÓN DE SERVICIOS PROFESIONALES EN LA EJECUCIÓN PRESUPUESTAL DE LA VICERRECTORÍA DE INVESTIGACIÓN EL CONTRATISTA SE COMPROMETE A RECOPILAR ANALIZAR REVISAR Y DILIGENCIAR LOS FORMATOS REQUERIDOS EN LA ETAPA PRECONTRACTUAL DE LAS ÓRDENES AUTORIZADAS POR LA VICERRECTORÍA DE INVESTIGACIÓN DILIGENCIAR LOS FORMATOS DE SOLICITUDES DE CDP DE AFECTACIONES PRESUPUESTALES Y DE TRASLADOS INTERNOS ENTRE RUBROS PARA LOS PROYECTOS DE INVESTIGACIÓN O DEL PLAN DE ACCIÓN INSTITUCIONAL REVISAR DETALLADAMENTE LAS HOJAS DE VIDA CON SUS SOPORTES DILIGENCIADOS EN EL SIGEP Y EN LA PLATAFORMA GEDOCO ANTES DE SU APROBACIÓN</t>
  </si>
  <si>
    <t>OPSP-VIN-0007</t>
  </si>
  <si>
    <t>LIZETH CAROLINA LOZANO VASQUEZ</t>
  </si>
  <si>
    <t>PRESTACIÓN DE SERVICIOS PROFESIONALES EN LA EJECUCIÓN PRESUPUESTAL DE LA VICERRECTORÍA DE INVESTIGACIÓN EL CONTRATISTA SE COMPROMETE A DESARROLLAR LAS SIGUIENTES ACTIVIDADES RECOPILAR ANALIZAR REVISAR Y DILIGENCIAR LOS FORMATOS REQUERIDOS EN LA ETAPA PRECONTRACTUAL DE LAS ÓRDENES AUTORIZADAS POR LA VICERRECTORÍA DE INVESTIGACIÓN DILIGENCIAR LOS FORMATOS DE SOLICITUDES DE CDP DE AFECTACIONES PRESUPUESTALES Y DE TRASLADOS INTERNOS ENTRE RUBROS PARA LOS PROYECTOS DE INVESTIGACIÓN O DEL PLAN DE ACCIÓN INSTITUCIONAL REVISAR DETALLADAMENTE LAS HOJAS DE VIDA VIDA CON SUS SOPORTES DILIGENCIADOS EN EL SIGEP Y EN LA PLATAFORMA GEDOCO ANTES DE SU APROBACIÓN</t>
  </si>
  <si>
    <t>OPSP-VIN-0008</t>
  </si>
  <si>
    <t>LEIDY VANESA FUENTES TAVERA</t>
  </si>
  <si>
    <t>PRESTACIÓN DE SERVICIOS PROFESIONALES EN LA EJECUCIÓN PRESUPUESTAL DE LA VICERRECTORÍA DE INVESTIGACIÓN EL CONTRATISTA SE COMPROMETE A REALIZAR VALIDAR Y APROBAR EN LA PLATAFORMA SIGEP DE LOS DOCUMENTOS PRECONTRACTUALES NECESARIOS PARA ELABORACIÓN DE ÓRDENES DE SERVICIOS PROFESIONALES Y DE APOYO A LA GESTIÓN REALIZAR EL CARGUE DE LOS CONTRATOS MODIFICACIONES Y LIQUIDACIONES DE LAS ORDENES DE LOS CONTRATOS EXPEDIDOS POR LA VICERRECTORÍA DE INVESTIGACIÓN EN LAS PLATAFORMAS SIGEP SIA OBSERVA SECOP L SINAP Y GEDOCO EN LOS PLAZOS ESTABLECIDOS</t>
  </si>
  <si>
    <t>OPSP-VIN-0009</t>
  </si>
  <si>
    <t>KEISY PAOLA MIRANDA ALVAREZ</t>
  </si>
  <si>
    <t>PRESTACIÓN DE SERVICIOS PROFESIONALES EN LA EDITORIAL UNIMAGDALENA EL CONTRATISTA SE COMPROMETE A APOYAR EN LOS TRÁMITES ADMINISTRATIVOS DE LA EDITORIAL APOYAR EN LOS TRÁMITES FINANCIEROS Y DE EJECUCIÓN PRESUPUESTAL DE LA EDITORIAL MANEJO ARCHIVO FÍSICO Y DIGITAL DE LAS OBRAS Y COMUNICACIONES DE LA EDITORIAL MANEJO INVENTARIO FÍSICO Y DIGITAL DE LAS OBRAS DE LA EDITORIAL SEGUIMIENTO DE LOS PEDIDOS REALIZADOS AL IMPRESOR DE LA EDITORIAL FACTURACIÓN Y SEGUIMIENTO DE PAGO DE FACTURAS EMITIDAS POR LA EDITORIAL</t>
  </si>
  <si>
    <t>JORGE ENRIQUE ELIAS CARO</t>
  </si>
  <si>
    <t>OPSP-VIN-0010</t>
  </si>
  <si>
    <t>ANGELICA MARIA CORTÉS MARTINEZ</t>
  </si>
  <si>
    <t>PRESTACIÓN DE SERVICIOS PROFESIONALES EN LA COORDINACIÓN DE PUBLICACIONES Y FOMENTO EDITORIAL EL CONTRATISTA SE COMPROMETE A REALIZAR SEGUIMIENTO Y ACOMPAÑAMIENTO A LOS PROCESOS DE EDICIÓN IMPRESIÓN DIVULGACIÓN Y COMERCIALIZACIÓN DE LAS PUBLICACIONES DE LA EDITORIAL UNIMAGDALENA VELAR QUE LAS DISTINTAS PUBLICACIONES DE LA EDITORIAL CUMPLAN CON LOS PROCESOS ESTABLECIDOS EN EL REGLAMENTO DE PUBLICACIONES DE LA EDITORIAL UNIMAGDALENA ELABORAR Y ENTREGAR LOS DIVERSOS INFORMES QUE SOLICITAN LAS DEPENDENCIAS DE LA INSTITUCIÓN DE LAS ACTIVIDADES REALIZADAS POR LA EDITORIAL</t>
  </si>
  <si>
    <t>OPSP-VIN-0011</t>
  </si>
  <si>
    <t>STELLA JUDITH SALAS SALAZAR</t>
  </si>
  <si>
    <t>PRESTACIÓN DE SERVICIOS COMO PROFESIONAL DE GESTIÓN Y SEGUIMIENTO A PROYECTOS DE CTEI LA CONTRATISTA SE COMPROMETE A LA VALORACIÓN Y REVISIÓN DE CADA PROYECTO DE CTEL INTERNO O EXTERNO QUE SE PRESENTE A LA VICERRECTORÍA DE INVESTIGACIÓN PARA EL CUMPLIMIENTO DE LOS REQUISITOS ADMINISTRATIVOS REALIZAR SEGUIMIENTO ADMINISTRATIVO Y DE EJECUCIÓN FINANCIERA A LOS PROYECTOS DE CTEL INTERNOS O EXTERNOS A LO LARGO DE SU CICLO DE VIDA, PRIORIZANDO LOS PROYECTOS QUE CUENTEN CON RECURSOS EXTERNOS O DE REGALÍAS Y SOPORTANDO ESTE SEGUIMIENTO EN EL SISTEMA DE INFORMACIÓN DE LA VICERRECTORÍA DISEÑAR Y ORGANIZAR ESPACIOS PARA ACTIVIDADES DE SENSIBILIZACIÓN Y ASESORÍAS A LOS GRUPOS DE INVESTIGACIÓN PARA LA PRESENTACIÓN DE PROPUESTAS DE CTEL ANTE FUENTES DE FINANCIACIÓN EXTERNA</t>
  </si>
  <si>
    <t>MANUEL ENRIQUE TABORDA MARTÍNEZ</t>
  </si>
  <si>
    <t>OPSP-VIN-0012</t>
  </si>
  <si>
    <t>ANA MILENA LAGOS TOBÍAS</t>
  </si>
  <si>
    <t>PRESTACIÓN DE SERVICIOS COMO PROFESIONAL EN EL PROGRAMA EDITORIAL DE LA UNIVERSIDAD DEL MAGDALENA EL CONTRATISTA SE COMPROMETE A VELAR POR EL CUMPLIMIENTO DE LOS CRITERIOS DE CALIDAD NECESARIOS PARA LA PUBLICACIÓN Y PROMOCIÓN REVISTA INTROPICA BAJO
LA DIRECTRIZ DEL EDITOR DE LA REVISTA INTROPICA VELAR POR EL CUMPLIMIENTO DE LOS REQUISITOS DE CLASIFICACIÓN DE LA REVISTA EN BASES DE DATOS Y DIRECTORIOS EXAMINAR QUE LOS ARTÍCULOS REVISADOS PARA PUBLICACIÓN CUMPLAN CON LO ESTABLECIDO EN LA GUÍA DE AUTORES Y QUE UNA VEZ REVISADO POR EL SOFTWARE DE ORIGINALIDAD ESTOS SEAN INÉDITOS Y NO ESTÉN PUBLICADOS EN OTRAS REVISTA</t>
  </si>
  <si>
    <t>JORGE ENRIQUE ELÍAS CARO</t>
  </si>
  <si>
    <t>OPSP-VIN-0013</t>
  </si>
  <si>
    <t>BRAYAN DE JESUS PEÑATE CARRANZA</t>
  </si>
  <si>
    <t>PRESTACIÓN DE SERVICIOS COMO PROFESIONAL DE GESTIÓN Y SEGUIMIENTO A PROYECTOS DE CTEI EL CONTRATISTA SE COMPROMETE A APOYAR LA CONSTRUCCIÓN DE TODOS LOS DOCUMENTOS EXIGIDOS PARA TRANSFORMAR EN PROYECTO DE INVERSIÓN PÚBLICA LA PROPUESTA PARA ACCEDER A LOS RECURSOS DEL FCTEI DEL SGR REALIZAR EL REGISTRO BASE DEL PROYECTO EN LA HERRAMIENTA MGA WEB COMO INSUMO PARA LA VERIFICACIÓN INSTITUCIONAL DE LA FORMULACIÓN POR PARTE DEL FORMULADOR OFICIAL DE LA UNIMAGDALENA APOYAR AL FORMULADOR OFICIAL DE LA UNIMAGDALENA PARA REALIZAR EL CARGUE DE TODOS LOS DATOS Y DOCUMENTOS EN LOS SISTEMAS DE INFORMACIÓN DE MINCIENCIAS Y EL DNP</t>
  </si>
  <si>
    <t>MANUEL ENRIQUE TABORDA MARTINEZ</t>
  </si>
  <si>
    <t>OPSP-VIN-0014</t>
  </si>
  <si>
    <t>MELISA PAOLA NUÑEZ CASTILLA</t>
  </si>
  <si>
    <t>PRESTACIÓN DE SERVICIOS COMO PROFESIONAL DE GESTIÓN Y SEGUIMIENTO A PROYECTOS DE CTEI EL CONTRATISTA SE COMPROMETE A LA VALORACIÓN Y REVISIÓN DE CADA PROYECTO DE CTEL INTERNO O EXTERNO QUE SE PRESENTE A LA VICERRECTORÍA DE INVESTIGACIÓN PARA EL CUMPLIMIENTO DE LOS REQUISITOS ADMINISTRATIVOS REALIZAR SEGUIMIENTO ADMINISTRATIVO Y DE EJECUCIÓN FINANCIERA A LOS PROYECTOS DE CTEL INTERNOS O EXTERNOS A LO LARGO DE SU CICLO DE VIDA, PRIORIZANDO LOS PROYECTOS QUE CUENTEN CON RECURSOS EXTERNOS O DE REGALÍAS Y SOPORTANDO ESTE SEGUIMIENTO EN EL SISTEMA DE INFORMACIÓN DE LA VICERRECTORÍA</t>
  </si>
  <si>
    <t>OPSP-VIN-0015</t>
  </si>
  <si>
    <t>LUIS FELIPE MARQUEZ LORA</t>
  </si>
  <si>
    <t>PRESTACIÓN DE SERVICIOS PROFESIONALES EN EL PROGRAMA EDITORIAL DE LA UNIVERSIDAD DEL MAGDALENA EL CONTRATISTA SE COMPROMETE A LA ELABORACIÓN DE LA DIAGRAMACIÓN DEL DIVERSO MATERIAL QUE PUBLICA LA EDITORIAL UNIMAGDALENA AJUSTAR LOS TEXTOS EN VERSIÓN ELECTRÓNICA CUANDO LOS AUTORES DEL LIBRO Y EL COORDINADOR DE PUBLICACIONES REALICE LA REVISIÓN FINAL AL MACHOTE DEL TEXTO DESCRIBIR LAS ESPECIFICACIONES TÉCNICAS QUE TIENE CADA LIBRO Y REVISTA INSTITUCIONAL PARA SER ENVIADAS A LAS DISTINTAS EMPRESAS ENCARGADAS DE IMPRESIÓN DE LOS TEXTOS</t>
  </si>
  <si>
    <t>OPSP-VIN-0016</t>
  </si>
  <si>
    <t>OSKARLY PEREZ ANAYA</t>
  </si>
  <si>
    <t>PRESTACIÓN DE SERVICIOS PROFESIONALES EN EL PROGRAMA EDITORIAL DE LA UNIVERSIDAD DEL MAGDALENA EL CONTRATISTA SE COMPROMETE A VELAR POR EL CUMPLIMIENTO DE LOS CRITERIOS DE CALIDAD NECESARIOS PARA LA PUBLICACIÓN Y PROMOCIÓN DE LA REVISTA DUAZARY BAJO LA DIRECTRIZ DEL EDITOR DE LA REVISTA DUAZARY VELAR POR EL CUMPLIMIENTO DE LOS REQUISITOS DE CLASIFICACIÓN DE LA REVISTA EN BASES DE DATOS Y DIRECTORIOS EXAMINAR QUE LOS ARTÍCULOS DE REVISADOS PARA PUBLICACIÓN CUMPLAN CON LO ESTABLECIDO EN LA GUÍA DE AUTORES Y QUE UNA VEZ REVISADO POR EL SOFTWARE DE ORIGINALIDAD ESTOS SEAN INÉDITOS Y NO ESTÉN PUBLICADOS EN OTRAS REVISTAS</t>
  </si>
  <si>
    <t>OPSP-VIN-0017</t>
  </si>
  <si>
    <t>ELAINE ESTHER CAMARGO NORIEGA</t>
  </si>
  <si>
    <t>PRESTACIÓN DE SERVICIOS COMO PROFESIONAL EN EL PROGRAMA EDITORIAL DE LA UNIVERSIDAD DEL MAGDALENA EL CONTRATISTA SE COMPROMETE A VELAR POR EL CUMPLIMIENTO DE LOS CRITERIOS DE CALIDAD NECESARIOS PARA LA PUBLICACIÓN Y PROMOCIÓN DE LA REVISTA CLIO AMERICA BAJO LA DIRECTRIZ DEL EDITOR DE LA REVISTA CLIO AMERICA, VELAR POR EL CUMPLIMIENTO DE LOS REQUISITOS DE CLASIFICACIÓN DE LA REVISTA EN BASES DE DATOS Y DIRECTORIO EXAMINAR QUE LOS ARTÍCULOS DE REVISADOS PARA PUBLICACIÓN CUMPLAN CON LO ESTABLECIDO EN LA GUÍA DE AUTORES Y QUE UNA VEZ REVISADOR POR EL SOTFWARE DE ORIGINALIDAD ESTOS SEAN INÉDITOS Y NO ESTÉN PUBLICADOS EN OTRAS REVISTAS</t>
  </si>
  <si>
    <t>OPSP-VIN-0018</t>
  </si>
  <si>
    <t>MIRLEYDIS DE LA HOZ MONTES</t>
  </si>
  <si>
    <t>PRESTACIÓN DE SERVICIOS COMO PROFESIONAL EN EL PROGRAMA EDITORIAL DE LA UNIVERSIDAD DEL MAGDALENA EL CONTRATISTA SE COMPROMETE A VELAR POR EL CUMPLIMIENTO DE LOS CRITERIOS DE CALIDAD NECESARIOS PARA LA PUBLICACIÓN Y PROMOCIÓN DE LA REVISTA JANGWA PANA BAJO LA DIRECTRIZ DEL EDITOR DE LA REVISTA JANGWA PANA VELAR POR EL CUMPLIMIENTO DE LOS REQUISITOS DE CLASIFICACIÓN DE LA REVISTA EN BASES DE DATOS Y DIRECTORIOS EXAMINAR QUE LOS ARTÍCULOS DE REVISADOS PARA PUBLICACIÓN CUMPLAN CON LO ESTABLECIDO EN LA GUÍA DE AUTORES Y QUE UNA VEZ REVISADOR POR EL SOTFWARE DE ORIGINALIDAD ESTOS SEAN INÉDITOS Y NO ESTÉN PUBLICADOS EN OTRAS REVISTAS</t>
  </si>
  <si>
    <t>OPSP-VIN-0019</t>
  </si>
  <si>
    <t>GISELLE JAEL VALDERRAMA FERNANDEZ</t>
  </si>
  <si>
    <t>PRESTACIÓN DE SERVICIOS COMO PROFESIONAL DE GESTIÓN Y SEGUIMIENTO A PROYECTOS DE CTEI LA CONTRATISTA SE COMPROMETE A LA VALORACIÓN Y REVISIÓN DE CADA PROYECTO DE CTEL INTERNO O EXTERNO QUE SE PRESENTE A LA VICERRECTORÍA DE INVESTIGACIÓN PARA EL CUMPLIMIENTO DE LOS REQUISITOS ADMINISTRATIVOS REALIZAR SEGUIMIENTO ADMINISTRATIVO Y DE EJECUCIÓN FINANCIERA A LOS PROYECTOS DE CTEL INTERNOS O EXTERNOS A LO LARGO DE SU CICLO DE VIDA PRIORIZANDO LOS PROYECTOS QUE CUENTEN CON RECURSOS EXTERNOS O DE REGALÍAS Y SOPORTANDO ESTE SEGUIMIENTO EN EL SISTEMA DE INFORMACIÓN DE LA VICERRECTORÍA</t>
  </si>
  <si>
    <t>OPSP-VIN-0020</t>
  </si>
  <si>
    <t>HEIDY VIVIANA PEREZ FEDRICH</t>
  </si>
  <si>
    <t>PRESTACIÓN DE SERVICIOS COMO PROFESIONAL DE GESTIÓN Y SEGUIMIENTO A PROYECTOS DE CTEI LA CONTRATISTA SE COMPROMETE A LA IDENTIFICACIÓN DE LOS TIPOS DE PERMISOS AMBIENTALES REQUERIDOS POR LOS PROYECTOS DE CTEL INTERNOS O EXTERNOS QUE SE PRESENTEN A LA VICERRECTORÍA DE INVESTIGACIÓN Y SEGUIMIENTO A AQUELLOS PROYECTOS QUE REQUIERAN CUALQUIERA DE ESTOS PERMISOS ASESORÍA A INVESTIGADORES Y DOCENTES QUE REQUIERAN REALIZAR COLECTA DE ESPECÍMENES DE ESPECIES SILVESTRES DE LA BIODIVERSIDAD</t>
  </si>
  <si>
    <t>OPSP-VIN-0021</t>
  </si>
  <si>
    <t>ANGELICA MARIA ARIAS OCAMPO</t>
  </si>
  <si>
    <t>PRESTACIÓN DE SERVICIOS COMO PROFESIONAL EN EL PROGRAMA EDITORIAL DE LA UNIVERSIDAD DEL MAGDALENA EL CONTRATISTA SE COMPROMETE A  LA ELABORACIÓN DEL CATÁLOGO DE LAS PUBLICACIONES DE LA EDITORIAL APOYO EN LA ELABORACIÓN DE LA REVISTA ENTRE TEXTOS REVISTA DE DIVULGACIÓN DE LA EDITORIAL UNIMAGDALENA MANTENER ACTUALIZADA LA INFORMACIÓN DE LA PÁGINA WEB DE LA EDITORIAL UNIMAGDALENA APOYO EN LA GESTIÓN DEL PROCESO DE PUBLICACIÓN DE LAS OBRAS DE LA EDITORIAL</t>
  </si>
  <si>
    <t>OPSP-VIN-0022</t>
  </si>
  <si>
    <t>ELIAS GREGORIO GARCIA PEROZO</t>
  </si>
  <si>
    <t>PRESTACIÓN DE SERVICIOS COMO INGENIERO INDUSTRIAL EN LA VICERRECTORÍA DE INVESTIGACIÓN EL CONTRATISTA SE COMPROMETE A APOYAR EN LA IMPLEMENTACIÓN DE NORMAS DE LA GESTIÓN DE LA CALIDAD EN EL PROCESO DE GESTIÓN DE LA INVESTIGACIÓN IDENTIFICAR ANALIZAR MEDIR Y DOCUMENTAR LAS NECESIDADES OPORTUNIDADES DE MEJORA Y CAPACIDADES DE LOS PROCESOS DE CIENCIA TECNOLOGÍA E INNOVACIÓN RECOLECTAR INFORMACIÓN PARA LA GESTIÓN DE PROCESOS Y PARTICIPAR EN LA FORMULACIÓN DISEÑO ORGANIZACIÓN EJECUCIÓN Y CONTROL DE PLANES Y PROYECTOS DE LA UNIDAD</t>
  </si>
  <si>
    <t>DANA VANESSA CABALLERO NAVARRO</t>
  </si>
  <si>
    <t>OPSP-VIN-0023</t>
  </si>
  <si>
    <t>CLINTON ALBERTO RAMIREZ CONTRERAS</t>
  </si>
  <si>
    <t>PRESTACIÓN DE SERVICIOS COMO PROFESIONAL DEL PROGRAMA EDITORIAL DE LA UNIVERSIDAD DEL MAGDALENA EL CONTRATISTA SE COMPROMETE AL APOYO A LA EDICIÓN DE LAS PUBLICACIONES REALIZADAS POR LA EDITORIAL UNIMAGDALENA ACOMPAÑAMIENTO A LOS AUTORES DE OBRAS SOMETIDAS A LA EDITORIAL EN EL PROCESO DE AJUSTES Y MODIFICACIONES SOLICITADAS POR LOS PARES EVALUADORES Y LA REVISIÓN DE ESTILO REVISIÓN Y APROBACIÓN DE LA PRUEBA DURA FINAL DE LAS PUBLICACIONES DE LA EDITORIAL ASESORAMIENTO EN EL PROCESO DE DIAGRAMACIÓN DE LAS PUBLICACIONES DE LA EDITORIAL</t>
  </si>
  <si>
    <t>OPSP-VIN-0024</t>
  </si>
  <si>
    <t>MARINA LUZ VILLAZON TURIZO</t>
  </si>
  <si>
    <t>PRESTACIÓN DE SERVICIOS COMO PROFESIONAL DE GESTIÓN Y SEGUIMIENTO A PROYECTOS DE CTE EL CONTRATISTA SE COMPROMETE A LA VALORACIÓN Y REVISIÓN DE CADA PROYECTO DE CTEL INTERNO O EXTERNO QUE SE PRESENTE A LA VICERRECTORÍA DE INVESTIGACIÓN PARA EL CUMPLIMIENTO DE LOS REQUISITOS ADMINISTRATIVOS REALIZAR SEGUIMIENTO ADMINISTRATIVO Y DE EJECUCIÓN FINANCIERA A LOS PROYECTOS DE CTEL INTERNOS O EXTERNOS A LO LARGO DE SU CICLO DE VIDA, PRIORIZANDO LOS PROYECTOS QUE CUENTEN CON RECURSOS EXTERNOS O DE REGALÍAS Y SOPORTANDO ESTE SEGUIMIENTO EN EL SISTEMA DE INFORMACIÓN DE LA VICERRECTORÍA</t>
  </si>
  <si>
    <t>OPSP-VIN-0025</t>
  </si>
  <si>
    <t>RAY JESUS FANDIÑO GARCÍA</t>
  </si>
  <si>
    <t>PRESTACIÓN DE SERVICIOS PROFESIONALES EN LA EJECUCIÓN PRESUPUESTAL DE LA VICERRECTORÍA DE INVESTIGACIÓN EL CONTRATISTA SE COMPROMETE A RECOPILAR ANALIZAR REVISAR Y DILIGENCIAR LOS FORMATOS REQUERIDOS EN LA ETAPA PRECONTRACTUAL DE LAS ÓRDENES AUTORIZADAS POR LA VICERRECTORÍA DE INVESTIGACIÓN DILIGENCIAR LOS FORMATOS DE SOLICITUDES DE CDP DE AFECTACIONES PRESUPUESTALES Y DE TRASLADOS INTERNOS ENTRE RUBROS PARA LOS PROYECTOS DE INVESTIGACIÓN O DEL PLAN DE ACCIÓN INSTITUCIONAL REVISAR DETALLADAMENTE LAS HOJAS DE VIDA CON SUS SOPORTES DILIGENCIADOS EN EL SIGEP ANTES DE SU APROBACIÓN</t>
  </si>
  <si>
    <t>OPSP-VIN-0026</t>
  </si>
  <si>
    <t>EDUARD HERNANDEZ RODRIGUEZ</t>
  </si>
  <si>
    <t>PRESTACIÓN DE SERVICIOS COMO PROFESIONAL EN EL PROGRAMA EDITORIAL DE LA UNIVERSIDAD DEL MAGDALENA EL CONTRATISTA SE COMPROMETE A LA ELABORACIÓN DE LA DIAGRAMACIÓN DEL DIVERSO MATERIAL LIBROS REVISTAS BOLETINES CARTILLAS QUE PUBLICA LA EDITORIAL UNIMAGDALENA  AJUSTAR LOS TEXTOS EN VERSIÓN ELECTRÓNICA CUANDO LOS AUTORES DEL LIBRO Y EL COORDINADOR DE PUBLICACIONES REALICE LA REVISIÓN FINAL AL MACHOTE DE LA OBRA ENTREGA DE LA VERSIÓN DIGITAL DE LOS LIBROS. APOYO EN LA ELABORACIÓN DE PIEZAS PUBLICITARIAS DE EVENTOS DE LA EDITORIAL</t>
  </si>
  <si>
    <t>OPSP-VIN-0027</t>
  </si>
  <si>
    <t>PRESTACIÓN DE SERVICIOS PROFESIONALES COMO INGENIERO DE SISTEMAS EN LA VICERRECTORÍA DE INVESTIGACIÓN. PARA EL CUMPLIMIENTO DEL OBJETO, EL CONTRATISTA SE COMPROMETE EN REALIZAR LAS SIGUIENTES ACTIVIDADES: 1). ADMINISTRAR, IMPLEMENTAR, MANTENER Y BRINDAR SOPORTE AL “SISTEMA DE SOFTWARE PARA LA GESTIÓN DE LA I+D+I, EL EMPRENDIMIENTO Y LA CREACIÓN ARTÍSTICA Y CULTURAL EN LA UNIVERSIDAD DEL MAGDALENA.” 2). CAPACITAR A LOS USUARIOS DEL SISTEMA DE SOFTWARE. 3). REALIZAR COPIAS DE SEGURIDAD DEL SISTEMA DE SOFTWARE. 4). IDENTIFICAR LOS RIESGOS E IMPLEMENTAR CONTROLES EN LOS SISTEMAS DE INFORMACIÓN DE LA VICERRECTORÍA DE INVESTIGACIÓN. 5). IDENTIFICAR LAS CORRECCIONES DE FUNCIONALIDADES DEL SISTEMA DE SOFTWARE Y REALIZAR LOS AJUSTES CORRESPONDIENTES. 6). APOYAR EN EL CARGUE DE INFORMACIÓN EN EL SISTEMA DE SOFTWARE. 7). CAPACITAR A LOS USUARIOS EN EL USO DE LOS SISTEMAS DE SOFTWARE DE LA VIN. 8). BRINDAR SOPORTE INFORMÁTICO A LA VICERRECTORÍA DE INV…. Y DEMÁS ACTIVIDADES DESCRITAS EN LA ORDEN</t>
  </si>
  <si>
    <t>OPSP-VIN-0028</t>
  </si>
  <si>
    <t>VICTOR MANUEL PALLARES RESTREPO</t>
  </si>
  <si>
    <t>PRESTACIÓN DE SERVICIOS COMO PROFESIONAL EN LA DIRECCIÓN DE GESTIÓN DEL CONOCIMIENTO EL CONTRATISTA SE COMPROMETE A ORGANIZAR ESPACIOS DE ASESORÍAS A LOS GRUPOS DE INVESTIGACIÓN PARA LA FORMULACIÓN Y PRESENTACIÓN DE PROPUESTAS DE I+D+I ANTE ENTIDADES EXTERNAS DE FINANCIACIÓN VERIFICACIÓN DE REQUISITOS ADMINISTRATIVOS Y DE EJECUCIÓN PRESUPUESTAL PARA LA INSCRIPCIÓN DE PROYECTOS EXTERNOS E INTERNOS EN LA VICERRECTORÍA DE INVESTIGACIÓN</t>
  </si>
  <si>
    <t>OPSP-VIN-0029</t>
  </si>
  <si>
    <t>ANA CAROLINA RAMOS BOTTO</t>
  </si>
  <si>
    <t>PRESTACIÓN DE SERVICIOS COMO PROFESIONAL EN EL PROGRAMA EDITORIAL DE LA UNIVERSIDAD DEL MAGDALENA EL CONTRATISTA SE COMPROMETE AL APOYO A LA REALIZACIÓN Y COORDINACIÓN DE LOS EVENTOS ACADÉMICOS CULTURALES Y ARTÍSTICOS QUE REALIZA LA EDITORIAL UNIMAGDALENA APOYO A LA GESTIÓN DEL PROCESO EDITORIAL DE LAS OBRAS QUE RECIBE LA EDITORIAL UNIMAGDALENA PARA SU PUBLICACIÓN APOYO EN LA ELABORACIÓN DE LA REVISTA DE DIVULGACIÓN DE LA EDITORIAL UNIMAGDALENA</t>
  </si>
  <si>
    <t>OPSP-VIN-0030</t>
  </si>
  <si>
    <t>JEYNNER KEVIN PAEZ VELEZ</t>
  </si>
  <si>
    <t>PRESTACIÓN DE SERVICIOS COMO DISEÑADOR GRÁFICO EN EL PROGRAMA EDITORIAL DE LA UNIVERSIDAD DEL MAGDALENA EL CONTRATISTA SE COMPROMETE A LA ELABORACIÓN DE LA DIAGRAMACIÓN DEL DIVERSO MATERIAL LIBROS REVISTAS BOLETINES CARTILLAS QUE PUBLICA LA EDITORIAL UNIMAGDALENA AJUSTAR LOS TEXTOS EN VERSIÓN ELECTRÓNICA CUANDO LOS AUTORES DEL LIBRO Y EL COORDINADOR DE PUBLICACIONES REALICE LA REVISIÓN FINAL AL MACHOTE DE LA OBRA ENTREGA DE LA VERSIÓN DIGITAL DE LOS LIBROS</t>
  </si>
  <si>
    <t>OPSP-VIN-0031</t>
  </si>
  <si>
    <t>LILIBETH DEL CARMEN RUEDA</t>
  </si>
  <si>
    <t>PRESTACIÓN DE SERVICIOS PROFESIONALES EN EL CENTRO DE INNOVACIÓN Y EMPRENDIMIENTO DE LA VICERRECTORÍA DE INVESTIGACIÓN EL CONTRATISTA SE COMPROMETE A APOYAR A LA DIRECCIÓN DEL CENTRO DE INNOVACIÓN Y EMPRENDIMIENTO EN EL DISEÑO DE ACTIVIDADES DE FOMENTO A LA MENTALIDAD INNOVADORA EN LA COMUNIDAD UNIVERSITARIA APOYAR A LA DIRECCIÓN DEL CENTRO DE INNOVACIÓN Y EMPRENDIMIENTO EN LA ELABORACIÓN DE DOCUMENTOS CONCEPTUALES RELACIONADOS CON LAS ACTIVIDADES REALIZADAS POR EL CENTRO DE INNOVACIÓN Y EMPRENDIMIENTO</t>
  </si>
  <si>
    <t>GERARDO LUIS ANGULO CUENTAS</t>
  </si>
  <si>
    <t>OPSP-VIN-0032</t>
  </si>
  <si>
    <t>LISSETH DEL CARMEN MARTINEZ ROMERO</t>
  </si>
  <si>
    <t>PRESTACIÓN DE SERVICIOS COMO PROFESIONAL EN LA DIRECCIÓN DE TRANSFERENCIA DEL CONOCIMIENTO Y PROPIEDAD INTELECTUAL EL CONTRATISTA SE COMPROMETE A COORDINAR LA LOGÍSTICA DE FOROS CONFERENCIAS SEMINARIOS Y DEMÁS EVENTOS PRESENCIALES O VIRTUALES DESTINADOS A SOCIALIZAR LOS RESULTADOS DE INVESTIGACIÓN APOYAR EN EL DESARROLLO DE ESPACIOS DE INTERCAMBIO DE CONOCIMIENTO PRESENCIAL O VIRTUAL PARA LA IDENTIFICACIÓN DE NECESIDADES DE INNOVACIÓN</t>
  </si>
  <si>
    <t>MARYURIS CHARRIS POLO</t>
  </si>
  <si>
    <t>OPSP-VIN-0033</t>
  </si>
  <si>
    <t>NATHALIA CECILIA GARCIA CORREA</t>
  </si>
  <si>
    <t>PRESTACIÓN DE SERVICIOS PROFESIONALES EN EL CENTRO DE INNOVACIÓN Y EMPRENDIMIENTO DE LA UNIVERSIDAD DEL MAGDALENA EL CONTRATISTA SE COMPROMETE A APOYAR A LA DIRECCIÓN DEL CENTRO DE INNOVACIÓN Y EMPRENDIMIENTO EN LA ELABORACIÓN DE INFORMES RELACIONADOS CON LAS ACTIVIDADES REALIZADAS POR EL CENTRO DE INNOVACIÓN Y EMPRENDIMIENTO APOYAR A EN LA PROMOCIÓN ENTRE LOS MIEMBROS DE LA COMUNIDAD UNIVERSITARIA PARA QUE SE ESTRUCTUREN PROGRAMAS Y PROYECTOS DE INNOVACIÓN Y EMPRENDIMIENTO</t>
  </si>
  <si>
    <t>OPSP-VIN-0034</t>
  </si>
  <si>
    <t>ROSMERY KATHERINE CRUZ OBYRNE</t>
  </si>
  <si>
    <t>PRESTACIÓN DE SERVICIOS COMO PROFESIONAL EN LA DEPENDENCIA DE TRANSFERENCIA DE CONOCIMIENTO Y PROPIEDAD INTELECTUAL EL CONTRATISTA SE COMPROMETE A REALIZAR EJERCICIOS DE BÚSQUEDA DE INFORMACIÓN TECNOLÓGICA EN BASES DE DATOS DE PROPIEDAD INDUSTRIAL Y OTRAS ANALIZAR INFORMACIÓN TECNOLÓGICA PROCEDENTE DE BÚSQUEDAS EN BASES DE DATOS DE PROPIEDAD INDUSTRIAL Y OTRAS ELABORAR BOLETINES TECNOLÓGICOS EN TEMÁTICAS DE INTERÉS PARA LA COMUNIDAD UNIMAGDALENA EMPRENDEDORES Y EMPRESARIOS</t>
  </si>
  <si>
    <t>OPSP-VIN-0035</t>
  </si>
  <si>
    <t>FANNY TATIANA GONZALEZ GAVIRIA</t>
  </si>
  <si>
    <t>PRESTACIÓN DE SERVICIOS COMO PROFESIONAL DEL PROGRAMA EDITORIAL DE LA UNIVERSIDAD DEL MAGDALENA EL CONTRATISTA SE COMPROMETE EN VELAR POR EL CUMPLIMIENTO DE LOS CRITERIOS DE CALIDAD NECESARIOS PARA LA PUBLICACIÓN Y PROMOCIÓN DE LA REVISTA PRAXIS BAJO LA DIRECTRIZ DEL EDITOR DE LA REVISTA PRAXIS VELAR POR EL CUMPLIMIENTO DE LOS REQUISITOS DE CLASIFICACIÓN DE LA REVISTA EN BASES DE DATOS Y DIRECTORIOS EXAMINAR QUE LOS ARTÍCULOS DE REVISADOS PARA PUBLICACIÓN CUMPLAN CON LO ESTABLECIDO EN LA GUÍA DE AUTORES</t>
  </si>
  <si>
    <t>OPSP-VIN-0036</t>
  </si>
  <si>
    <t>JAIME ANTONIO MENDOZA DEL CASTILLO</t>
  </si>
  <si>
    <t xml:space="preserve">PRESTACIÓN DE SERVICIOS PROFESIONALES EN EL CENTRO DE INNOVACIÓN Y EMPRENDIMIENTO DE LA VICERRECTORÍA DE INVESTIGACIÓN EL CONTRATISTA SE COMPROMETE A APOYAR A LA DIRECCIÓN DEL CENTRO DE INNOVACIÓN Y EMPRENDIMIENTO EN EL DISEÑO DE ACTIVIDADES DE FOMENTO A LA MENTALIDAD EMPRENDEDORA EN LA COMUNIDAD UNIVERSITARIA APOYAR A LA DIRECCIÓN DEL CENTRO DE INNOVACIÓN Y EMPRENDIMIENTO EN EL SEGUIMIENTO A LA EJECUCIÓN DE LAS PRÁCTICAS DE INNOVACIÓN Y EMPRENDIMIENTO </t>
  </si>
  <si>
    <t>OPSP-VIN-0037</t>
  </si>
  <si>
    <t>LUZ ESTEFANIA CADENA WILCHES</t>
  </si>
  <si>
    <t>PRESTACIÓN DE SERVICIOS PROFESIONALES EN LA DIRECCIÓN DE TRANSFERENCIA DEL CONOCIMIENTO Y PROPIEDAD INTELECTUAL EL CONTRATISTA SE COMPROMETE A APOYAR A LA DIRECCIÓN DE TRANSFERENCIA DE CONOCIMIENTO Y PROPIEDAD INTELECTUAL EN LA REALIZACIÓN DE TALLERES O CURSOS PARA LA FORMACIÓN DE LA COMUNIDAD UNIMAGDALENA EMPRENDEDORES Y EMPRESARIOS EN MATERIA DE PROPIEDAD INTELECTUAL BRINDAR SOPORTE EN LA EVALUACIÓN DE PROYECTOS TECNOLÓGICOS SUSCEPTIBLES DE PROTECCIÓN</t>
  </si>
  <si>
    <t>OPSP-VIN-0038</t>
  </si>
  <si>
    <t>YEISON RENE DIAZ ARIAS</t>
  </si>
  <si>
    <t>PRESTACIÓN DE SERVICIOS PROFESIONALES EN LA EN LA DIRECCIÓN DE TRANSFERENCIA DEL CONOCIMIENTO Y PROPIEDAD INTELECTUAL EL CONTRATISTA SE COMPROMETE A APOYAR A LA DIRECCIÓN DE TRANSFERENCIA DE CONOCIMIENTO Y PROPIEDAD INTELECTUAL EN LA CONSOLIDACIÓN DE UNA CULTURA DE APROPIACIÓN Y GESTIÓN DE LA PROPIEDAD INTELECTUAL EN LA COMUNIDAD UNIVERSITARIA APOYAR A LA DIRECCIÓN DE TRANSFERENCIA DE CONOCIMIENTO Y PROPIEDAD INTELECTUAL EN LOS PROCESOS DE PROTECCIÓN Y SEGUIMIENTO DE SOLICITUDES DE REGISTRO PARA LA PROTECCIÓN DE LA PROPIEDAD INTELECTUAL DE LA UNIVERSIDAD DEL MAGDALENA</t>
  </si>
  <si>
    <t>OPSP-VIN-0039</t>
  </si>
  <si>
    <t>ANGIE MARCELA PAREDES CASTAÑEDA</t>
  </si>
  <si>
    <t>PRESTACIÓN DE SERVICIOS PROFESIONALES EN EL CENTRO DE INNOVACIÓN Y EMPRENDIMIENTO DE LA VICERRECTORÍA DE INVESTIGACIÓN EL CONTRATISTA SE COMPROMETE A APOYAR A LA DIRECCIÓN DEL CENTRO DE INNOVACIÓN Y EMPRENDIMIENTO EN EL DISEÑO DE ACTIVIDADES DE SENSIBILIZACIÓN Y FORMACIÓN EN INNOVACIÓN EMPRENDIMIENTO Y COLABORACIÓN UNIVERSIDAD  EMPRESA  ESTADO PARA TODA LA COMUNIDAD UNIVERSITARIA APOYAR A LA DIRECCIÓN DEL CENTRO DE INNOVACIÓN Y EMPRENDIMIENTO EN LA CREACIÓN DE UNA CULTURA DE COOPERACIÓN UNIVERSIDAD EMPRESA ESTADO ENTRE LOS MIEMBROS DE LA COMUNIDAD UNIVERSITARIA</t>
  </si>
  <si>
    <t>OPSP-VIN-0040</t>
  </si>
  <si>
    <t>KEDUIN RAFAEL FERNANDEZ MONTENEGRO</t>
  </si>
  <si>
    <t>PRESTACIÓN DE SERVICIOS PROFESIONALES EN EL CENTRO DE INNOVACIÓN Y EMPRENDIMIENTO DE LA VICERRECTORÍA DE INVESTIGACIÓN EL CONTRATISTA SE COMPROMETE A BRINDAR APOYO LOGÍSTICO A LA DIRECCIÓN DEL CENTRO DE INNOVACIÓN Y EMPRENDIMIENTO EN LA REALIZACIÓN DE ACTIVIDADES DE SENSIBILIZACIÓN Y FORMACIÓN EN EMPRENDIMIENTO PARA TODA LA COMUNIDAD UNIVERSITARIA APOYAR A LA DIRECCIÓN DEL CENTRO DE INNOVACIÓN Y EMPRENDIMIENTO EN EL SEGUIMIENTO A LA EJECUCIÓN DE LAS PRÁCTICAS DE INNOVACIÓN Y EMPRENDIMIENTO</t>
  </si>
  <si>
    <t>OPSP-VIN-0041</t>
  </si>
  <si>
    <t>ISABELLA KARINA NOCHES MARTINEZ</t>
  </si>
  <si>
    <t>PRESTACIÓN DE SERVICIOS PROFESIONALES EN EL CENTRO DE INNOVACIÓN Y EMPRENDIMIENTO DE LA VICERRECTORÍA DE INVESTIGACIÓN EL CONTRATISTA SE COMPROMETE A BRINDAR APOYO A LA DIRECCIÓN DEL CENTRO DE INNOVACIÓN Y EMPRENDIMIENTO EN EL ACOMPAÑAMIENTO A PROCESOS DE INNOVACIÓN Y EMPRENDIMIENTO DESARROLLADOS POR LOS DIFERENTES ESTAMENTOS DE LA COMUNIDAD UNIVERSITARIA  APOYAR A LA DIRECCIÓN DEL CENTRO DE INNOVACIÓN Y EMPRENDIMIENTO EN EL SEGUIMIENTO A LA EJECUCIÓN DE LAS PRÁCTICAS DE INNOVACIÓN Y EMPRENDIMIENTO RELACIONADOS CON LA ECONOMÍA NARANJA</t>
  </si>
  <si>
    <t>OPSP-VIN-0042</t>
  </si>
  <si>
    <t>ROBERT XAVIER ZUÑIGA FLÓREZ</t>
  </si>
  <si>
    <t>PRESTACIÓN DE SERVICIOS PROFESIONALES EN LA VIGILANCIA CIENTÍFICA Y TECNOLÓGICA DE LA VICERRECTORÍA DE INVESTIGACIÓN EL CONTRATISTA SE COMPROMETE A APOYAR LA ELABORACIÓN DE ESTUDIOS DE VIGILANCIA E INTELIGENCIA CIENTÍFICA Y TECNOLÓGICA QUE SUPLAN LAS NECESIDADES DE LA VICERRECTORÍA DE INVESTIGACIÓN SUS UNIDADES DE GESTIÓN Y LAS DEMÁS UNIDADES DE LA UNIVERSIDAD Y LLEVAR UN REGISTRO HISTÓRICO DE LOS MISMOS APOYAR LA ELABORACIÓN DE DOCUMENTACIÓN TÉCNICA, CIENTÍFICA Y DE DIVULGACIÓN A PARTIR DE LOS RESULTADOS OBTENIDOS EN PROCESOS DE VIGILANCIA E INTELIGENCIA CIENTÍFICA Y TECNOLÓGICA PLANIFICACIÓN DE PROGRAMAS Y PROYECTOS DE CTI EVALUACIÓN DE CAPACIDADES DE CTI IDENTIFICACIÓN DE NECESIDADES DE CTI Y DE OPORTUNIDADES DE FINANCIACIÓN PARA ACTIVIDADES DE CTI</t>
  </si>
  <si>
    <t>JORGE LUIS REYES CARREÑO</t>
  </si>
  <si>
    <t>OPSP-VIN-0043</t>
  </si>
  <si>
    <t>SANDRA VICTORIA GUTIERREZ CARO</t>
  </si>
  <si>
    <t>PRESTACIÓN DE SERVICIOS PROFESIONALES EN EL CENTRO DE INNOVACIÓN Y EMPRENDIMIENTO DE LA UNIVERSIDAD DEL MAGDALENA EL CONTRATISTA SE COMPROMETE A APOYAR A LA DIRECCIÓN DEL CENTRO DE INNOVACIÓN Y EMPRENDIMIENTO EN LA EJECUCIÓN DE ACTIVIDADES DE FOMENTO A LA MENTALIDAD EMPRENDEDORA EN LA COMUNIDAD UNIVERSITARIA APOYAR A LA DIRECCIÓN DEL CENTRO DE INNOVACIÓN Y EMPRENDIMIENTO EN LA ELABORACIÓN DE DOCUMENTOS CONCEPTUALES E INFORMES RELACIONADOS CON LAS ACTIVIDADES REALIZADAS POR EL CENTRO DE INNOVACIÓN Y EMPRENDIMIENTO</t>
  </si>
  <si>
    <t>OPSP-VIN-0044</t>
  </si>
  <si>
    <t>KEVIN FAROUK MIRANDA DE LUQUE</t>
  </si>
  <si>
    <t>PRESTACIÓN DE SERVICIOS PROFESIONALES EN EL HERBARIO UTMC DE LA UNIVERSIDAD DEL MAGDALENA EL CONTRATISTA SE COMPROMETE AL PROCESAMIENTO DE INFORMACIÓN DE EXICADOS DEL HERBARIO UTMC E INGRESO DE ESTA A LA BASE DE DATOS PARTICIPACIÓN COMO APOYO EN ACTIVIDADES DE CAMPO QUE FORMEN PARTE DE PROYECTOS LIGADOS AL HERBARIO</t>
  </si>
  <si>
    <t>EDUINO CARBONÓ</t>
  </si>
  <si>
    <t>OPSP-VIN-0045</t>
  </si>
  <si>
    <t>JULY PAULIN TORRES HAMBURGER</t>
  </si>
  <si>
    <t>PRESTACIÓN DE SERVICIOS PROFESIONALES COMO INGENIERO DE SISTEMAS EN LA VICERRECTORÍA DE INVESTIGACIÓN EL CONTRATISTA SE COMPROMETE A ADMINISTRAR DAR SOPORTE Y MANTENER ACTUALIZADO EL SISTEMA DE LAS REVISTAS OPEN JOURNAL SYSTEMS Y EL OPEN CONFERENCE SYSTEMS DIAGRAMAR EN HTML O XML LOS VOLÚMENES DE LAS REVISTAS CIENTÍFICAS Y DE DIVULGACIÓN DE LA UNIVERSIDAD DEL MAGDALENA Y CONVERTIR EN FORMATO EPUB LA PRODUCCIÓN EDITORIAL REALIZAR COPIAS DE SEGURIDAD DE LOS SISTEMAS DE INFORMACIÓN ANTES MENCIONADOS</t>
  </si>
  <si>
    <t>OPSP-VIN-0046</t>
  </si>
  <si>
    <t>ANDRES FELIPE MORENO TORO</t>
  </si>
  <si>
    <t>PRESTACIÓN DE SERVICIOS PROFESIONALES EN LA DIRECCIÓN DE TRANSFERENCIA DEL CONOCIMIENTO Y PROPIEDAD INTELECTUAL EL CONTRATISTA SE COMPROMETE A APOYAR A LA DIRECCIÓN DE TRANSFERENCIA DE CONOCIMIENTO Y PROPIEDAD INTELECTUAL EN EL DISEÑO IDENTIDAD GRÁFICA Y DESARROLLO DE IMÁGENES PARA EVENTOS PRESENCIALES O VIRTUALES REALIZADOS POR LA VICERRECTORÍA DE INVESTIGACIÓN Y SUS UNIDADES APOYAR A LA DIRECCIÓN DE TRANSFERENCIA DE CONOCIMIENTO Y PROPIEDAD INTELECTUAL EN EL DISEÑO DE PIEZAS PROMOCIONALES FÍSICAS Y DIGITALES</t>
  </si>
  <si>
    <t>OPSP-VIN-0047</t>
  </si>
  <si>
    <t>SILVIA JULIANA GUERRERO AMAYA</t>
  </si>
  <si>
    <t>PRESTACIÓN DE SERVICIOS PROFESIONALES EN LA VICERRECTORÍA DE INVESTIGACIÓN EL CONTRATISTA SE COMPROMETE A APOYAR EN LA IMPLEMENTACIÓN DE NORMAS DE LA GESTIÓN DE LA CALIDAD EN EL PROCESO DE GESTIÓN DE LA INVESTIGACIÓN IDENTIFICAR ANALIZAR MEDIR Y DOCUMENTAR LAS NECESIDADES OPORTUNIDADES DE MEJORA Y CAPACIDADES DE LOS PROCESOS DE CIENCIA TECNOLOGÍA E INNOVACIÓN DISEÑAR Y APLICAR ENCUESTAS DE SATISFACCIÓN PARA MEJORAS CONTINUAS EN LOS PROCESOS DE LA GESTIÓN DE LA CIENCIA TECNOLOGÍA E INNOVACIÓN</t>
  </si>
  <si>
    <t>OPSP-VIN-0048</t>
  </si>
  <si>
    <t>NAIDA LUZ MONTERO LOBATO</t>
  </si>
  <si>
    <t>PRESTACIÓN DE SERVICIOS PROFESIONALES EN LA VIGILANCIA CIENTÍFICA Y TECNOLÓGICA DE LA VICERRECTORÍA DE INVESTIGACIÓN EL CONTRATISTA SE COMPROMETE A APOYAR LA ELABORACIÓN DE ESTUDIOS DE VIGILANCIA E INTELIGENCIA CIENTÍFICA Y TECNOLÓGICA QUE SUPLAN LAS NECESIDADES DE LA VICERRECTORÍA DE INVESTIGACIÓN SUS UNIDADES DE GESTIÓN Y LAS DEMÁS UNIDADES DE LA UNIVERSIDAD Y LLEVAR UN REGISTRO HISTÓRICO DE LOS MISMOS APOYAR LA ELABORACIÓN DE DOCUMENTACIÓN TÉCNICA CIENTÍFICA Y DE DIVULGACIÓN A PARTIR DE LOS RESULTADOS OBTENIDOS EN PROCESOS DE VIGILANCIA E INTELIGENCIA CIENTÍFICA Y TECNOLÓGICA</t>
  </si>
  <si>
    <t>OPSP-VIN-0049</t>
  </si>
  <si>
    <t>LIBARDO JOSE ESCOBAR TOLEDO</t>
  </si>
  <si>
    <t>PRESTACIÓN DE SERVICIOS PROFESIONALES EN LA VIGILANCIA CIENTÍFICA Y TECNOLÓGICA DE LA VICERRECTORÍA DE INVESTIGACIÓN EL CONTRATISTA SE COMPROMETE A DESARROLLAR ESTUDIOS DE VIGILANCIA E INTELIGENCIA CIENTÍFICA Y TECNOLÓGICA QUE SUPLAN LAS NECESIDADES DE LA VICERRECTORÍA DE INVESTIGACIÓN SUS UNIDADES DE GESTIÓN Y LAS DEMÁS UNIDADES DE LA UNIVERSIDAD Y LLEVAR UN REGISTRO HISTÓRICO DE LOS MISMOS ELABORAR DOCUMENTACIÓN TÉCNICA CIENTÍFICA Y DE DIVULGACIÓN A PARTIR DE LOS RESULTADOS OBTENIDOS EN PROCESOS DE VIGILANCIA E INTELIGENCIA CIENTÍFICA Y TECNOLÓGICA PLANIFICACIÓN DE PROGRAMAS Y PROYECTOS DE CTI EVALUACIÓN DE CAPACIDADES DE CTI IDENTIFICACIÓN DE NECESIDADES DE CTI Y DE OPORTUNIDADES DE FINANCIACIÓN PARA ACTIVIDADES DE CTI</t>
  </si>
  <si>
    <t>OPSP-VIN-0050</t>
  </si>
  <si>
    <t>FELIPE EDUARDO MANCO ALTAMAR</t>
  </si>
  <si>
    <t>PRESTACIÓN DE SERVICIOS PROFESIONALES EN LA DIRECCIÓN DE TRANSFERENCIA DEL CONOCIMIENTO Y PROPIEDAD INTELECTUAL LA CONTRATISTA SE COMPROMETE A APOYAR OPERATIVA Y LOGÍSTICAMENTE A LA VICERRECTORÍA DE INVESTIGACIÓN Y SUS DIRECCIONES EN EL DESARROLLO DE LOS DIFERENTES EVENTOS DE CTEI QUE SE REALICEN DE MANERA VIRTUAL O PRESENCIAL ACOMPAÑAR OPERATIVA Y LOGÍSTICAMENTE EN LA DIFUSIÓN DE LOS EVENTOS DE CTEI QUE SE REALICEN DE MANERA VIRTUAL O PRESENCIAL CON APOYO DE LA VICERRECTORÍA DE INVESTIGACIÓN</t>
  </si>
  <si>
    <t>OPSP-VIN-0051</t>
  </si>
  <si>
    <t>JENTHY DAVIANNA PAEZ SIERRA</t>
  </si>
  <si>
    <t>PRESTACIÓN DE SERVICIOS PROFESIONALES EN EL CENTRO DE INNOVACIÓN Y EMPRENDIMIENTO DE LA VICERRECTORÍA DE INVESTIGACIÓN EL CONTRATISTA SE COMPROMETE A APOYAR A LA DIRECCIÓN DEL CENTRO DE INNOVACIÓN Y EMPRENDIMIENTO EN EL SEGUIMIENTO A LA EJECUCIÓN DE LAS PRÁCTICAS DE INNOVACIÓN Y EMPRENDIMIENTO BRINDAR APOYO LOGÍSTICO A LA DIRECCIÓN DEL CENTRO DE INNOVACIÓN Y EMPRENDIMIENTO EN LA REALIZACIÓN DE ACTIVIDADES DE SENSIBILIZACIÓN Y FORMACIÓN EN EMPRENDIMIENTO PARA TODA LA COMUNIDAD UNIVERSITARIA</t>
  </si>
  <si>
    <t>OPSP-VIN-0052</t>
  </si>
  <si>
    <t>JUAN CARLOS MONROY RODRIGUEZ</t>
  </si>
  <si>
    <t>PRESTACIÓN DE SERVICIOS PROFESIONALES EN LA DIRECCIÓN DE TRANSFERENCIA DEL CONOCIMIENTO Y PROPIEDAD INTELECTUAL EL CONTRATISTA SE COMPROMETE A REALIZAR CAPACITACIONES EN TEMAS RELACIONADOS CON DERECHOS DE AUTOR SEGÚN LOS DIFERENTES TIPOS DE OBRA  REALIZAR ASESORÍAS PARA LA CONSTRUCCIÓN DE CONTRATOS DE CESIÓN DE DERECHO, LICENCIAS U OTROS RELACIONADOS ORIENTACIÓN DURANTE EL PROCESO DE REGISTRO DE OBRA ANTE LA DIRECCIÓN NACIONAL DE DERECHOS DE AUTOR RESPONDER CONSULTAS GENERALES SOBRE DERECHOS DE AUTOR POR CUALQUIER MEDIO DE COMUNICACIÓN</t>
  </si>
  <si>
    <t>OPSP-VIN-0053</t>
  </si>
  <si>
    <t>EMIRA ISABEL GARCIA AVENDAÑO</t>
  </si>
  <si>
    <t>PRESTACIÓN DE SERVICIOS PROFESIONALES PARA APOYAR LA COLECCIÓN ENTOMOLÓGICA PARA LA ASISTENCIA DE PROCEDIMIENTOS Y TAREAS RELACIONADAS CON EL MANTENIMIENTO DE ESPECÍMENES DEPOSITADOS EN LAS COLECCIONES ENTOMOLÓGICA ADSCRITA AL CENTRO DE COLECCIONES CIENTÍFICAS EL CONTRATISTA SE COMPROMETE LA ASISTENCIA EN LA SEPARACIÓN PREPARACIÓN MONTAJE EN ALFILERES DIRECTO Y DOBLE MONTAJE Y ETIQUETAJE DE INSECTOS DE LOS DIFERENTES ÓRDENES DEPOSITADOS EN LA COLECCIÓN ENTOMOLÓGICA DE CBUMAG</t>
  </si>
  <si>
    <t>JUAN CARLOS NARVÁEZ BARANDICA</t>
  </si>
  <si>
    <t>OPSP-VIN-0054</t>
  </si>
  <si>
    <t>AMANDA MIGUEL BERBEN HENRIQUEZ</t>
  </si>
  <si>
    <t>PRESTACIÓN DE SERVICIOS PROFESIONALES COMO BIÓLOGA EN LA COLECCIÓN DE INVERTEBRADOS DE LAS COLECCIONES BIOLÓGICAS ADSCRITAS AL CENTRO DE COLECCIONES CIENTÍFICAS DE LA UNIVERSIDAD DEL MAGDALENA EL CONTRATISTA SE COMPROMETE A LA ASISTENCIA DE PROCEDIMIENTOS Y TAREAS RELACIONADAS CON EL MANTENIMIENTO DE ESPECÍMENES DEPOSITADOS EN LAS COLECCIONES DE INVERTEBRADOS MARINOS MEIO MESO Y MACROFAUNA COLECCIONES DE INVERTEBRADOS DULCEACUÍCOLAS Y TERRESTRES NO INSECTOS ARACNOLÓGICA TARDÍGRADOS ENTRE OTRAS</t>
  </si>
  <si>
    <t>OPSP-VIN-0055</t>
  </si>
  <si>
    <t>MIRLE PATRICIA CABARCAS JIMENEZ</t>
  </si>
  <si>
    <t>PRESTACIÓN DE SERVICIOS PROFESIONALES COMO BIÓLOGA EN LA COLECCIÓN FICOLÓGICA Y LA COLECCIÓN DE BRIÓFITOS Y LÍQUENES DE LAS COLECCIONES BIOLÓGICAS ADSCRITAS AL CENTRO DE COLECCIONES CIENTÍFICAS DE LA UNIVERSIDAD DEL MAGDALENA LA CONTRATISTA SE COMPROMETE A LA ASISTENCIA DE PROCEDIMIENTOS Y TAREAS RELACIONADAS CON EL MANTENIMIENTO DE ESPECÍMENES DE LA COLECCIÓN FICOLÓGICA GERMÁN BULA MEYER Y LA COLECCIÓN DE BRIÓFITOS QUE ALBERGA LÍQUENES MUSGOS HEPÁTICAS Y ELEMENTOS BIÓTICOS RELACIONADOS</t>
  </si>
  <si>
    <t>OPSP-VIN-0056</t>
  </si>
  <si>
    <t>KAROLAINE JULIETH ASENCIO DOMINGUEZ</t>
  </si>
  <si>
    <t>PRESTACIÓN DE SERVICIOS PROFESIONALES EN EL CENTRO DE INNOVACIÓN Y EMPRENDIMIENTO DE LA VICERRECTORÍA DE INVESTIGACIÓN EL CONTRATISTA SE COMPROMETE A BRINDAR APOYO A LA DIRECCIÓN DEL CENTRO DE INNOVACIÓN Y EMPRENDIMIENTO EN EL ACOMPAÑAMIENTO A PROCESOS DE EMPRENDIMIENTO DESARROLLADOS POR LOS DIFERENTES ESTAMENTOS DE LA COMUNIDAD UNIVERSITARIA BRINDAR APOYO OPERATIVO EN LA ESTRUCTURACIÓN DE PROGRAMAS Y PROYECTOS DE EMPRENDIMIENTO APOYAR EN LA ATENCIÓN DE REQUERIMIENTOS DE ESTUDIANTES Y PROFESORES PARA LA REALIZACIÓN DE ACTIVIDADES RELACIONADAS CON EMPRENDIMIENTO</t>
  </si>
  <si>
    <t>OPSP-VIN-0057</t>
  </si>
  <si>
    <t>RODRIGUEZ CASTAÑO ABOGADOS S.A.S.</t>
  </si>
  <si>
    <t>PRESTACIÓN DE SERVICIOS PROFESIONALES PARA BRINDAR ASESORÍA JURÍDICA Y ATENCIÓN JUDICIAL EN EL PROCESO CIVIL ACCIÓN REIVINDICATORIA DE DERECHOS PATRIMONIALES Y MORALES DE PATENTE DE INVENCIÓN CON RADICADO NO 47001315300420200002300 QUE CURSA EN EL JUZGADO CUARTO CIVIL DEL CIRCUITO DE SANTA MARTA PROMOVIDO POR EL SEÑOR LEONARDO DIOMEDES BUSTAMANTE SÁNCHEZ EN CONTRA DE LA UNIVERSIDAD DEL MAGDALENA EL CONTRATISTA SE COMPROMETE A ESTUDIAR LOS DOCUMENTOS NECESARIOS PARA ADELANTAR UNA CORRECTA DEFENSA DEL CONTRATANTE</t>
  </si>
  <si>
    <t xml:space="preserve">OSCAR CASTILLO MOSCARELLA </t>
  </si>
  <si>
    <t>OPSP-VIN-0058</t>
  </si>
  <si>
    <t>JULIANA JAVIERRE LONDOÑO</t>
  </si>
  <si>
    <t>PRESTACIÓN DE SERVICIOS PROFESIONALES EN LA EDITORIAL UNIMAGDALENA COMO CORRECTOR DE ESTILO DE OBRAS PARA EL CUMPLIMIENTO DEL OBJETO EL CONTRATISTA SE COMPROMETE A REALIZAR PRIMERA Y SEGUNDA REVISIÓN DE ESTILO DE LAS OBRAS COMO LIBROS CARTILLAS BOLETINES PORTAFOLIOS CATÁLOGOS ARTÍCULOS GUÍAS Y MANUALES QUE SE ENCUENTRAN EN PROCESO DE PUBLICACIÓN POR LA EDITORIAL UNIMAGDALENA CORRESPONDIENTE A UN TOTAL DE 1411 PÁGINAS</t>
  </si>
  <si>
    <t>OPSP-VIN-0059</t>
  </si>
  <si>
    <t>DIVA MARCELA PIAMBA TULCAN</t>
  </si>
  <si>
    <t>PRESTACIÓN DE SERVICIOS PROFESIONALES EN LA EDITORIAL UNIMAGDALENA COMO CORRECTOR DE ESTILO DE OBRAS PARA EL CUMPLIMIENTO DEL OBJETO LA CONTRATISTA SE COMPROMETE A REALIZAR DOS REVISIONES POR CADA OBRA ASIGNADA LIBROS CARTILLAS BOLETINES PORTAFOLIOS CATÁLOGOS ARTÍCULOS GUÍAS Y MANUALES QUE SE ENCUENTRA EN PROCESO DE PUBLICACIÓN CORRESPONDIENTE A UN TOTAL DE 1058 PÁGINAS</t>
  </si>
  <si>
    <t>OPSP-VIN-0060</t>
  </si>
  <si>
    <t>CAROLINA RENGIFO RESTREPO</t>
  </si>
  <si>
    <t>PRESTACIÓN DE SERVICIOS PROFESIONALES EN MARCO DEL PROYECTO DE INVESTIGACIÓN TITULADO INTERACCIÓN Y DESARROLLO DE LA PRIMERA INFANCIA EN MARCO DEL CONVENIO CELEBRADO ENTRE LA UNIVERSIDAD DEL MAGDALENA UNIMAGDALENA Y LA UNIVERSIDAD DEL VALLE  UNIVALLE APROBADO POR MINCIENCIAS SEGÚN CONTRATO FP 80740 432 2020 PARA EL CUMPLIMIENTO DEL OBJETO LA CONTRATISTA SE COMPROMETE AACOMPAÑAR EL TRABAJO DE LAS MAESTRAS PARTICIPANTES RECOGER SISTEMATIZAR Y ANALIZAR LA INFORMACIÓN RECOGIDA EN EL TRABAJO DE CAMPO CONTRIBUIR EN LA ELABORACIÓN DE ARTÍCULOS Y CAPÍTULOS DE LIBRO EN EL MARCO DE LA INVESTIGACIÓN</t>
  </si>
  <si>
    <t>MARÍA DILIA MIELES BARRERA</t>
  </si>
  <si>
    <t>OPSP-VIN-0061</t>
  </si>
  <si>
    <t>JAVIER ERNESTO CORTES SUAREZ</t>
  </si>
  <si>
    <t>PRESTACIÓN DE SERVICIOS PROFESIONALES EN EL MARCO DEL PROYECTO DE INVESTIGACIÓN FORTALECIMIENTO Y EMPODERAMIENTO DE COMUNIDADES Y ORGANIZACIONES DE PESCADORES ARTESANALES MARINO COSTERAS ASOCIADAS AL GOLFO DE SALAMANCA MAGDALENA EJECUTADO A TRAVÉS DEL CONVENIO DE COOPERACIÓN NO 6005544 SUSCRITO ENTRE CONSERVATION INTERNATIONAL FOUNDATION Y LA UNIVERSIDAD DEL MAGDALENA PARA EL CUMPLIMIENTO DEL OBJETO EL CONTRATISTA SE COMPROMETE A  APOYAR LA EDICIÓN DEL LIBRO TITULADO CASOS EXITOSOS DE COMUNIDADES EMPODERADAS EN EL MANEJO DE LOS RECURSOS PESQUEROS EN SUS TERRITORIOS EN LATINOAMÉRICA Y CARIBE</t>
  </si>
  <si>
    <t>LINA MARIA SAAVEDRA DÍAZ</t>
  </si>
  <si>
    <t>OPSP-VIN-0062</t>
  </si>
  <si>
    <t>JHON ALEXANDER TRESPALACIOS FERNANDEZ DE CASTRO</t>
  </si>
  <si>
    <t>IDANIS BEATRIZ DÍAZ BOLAÑO</t>
  </si>
  <si>
    <t>OAG-VIN-0001</t>
  </si>
  <si>
    <t>PRESTACIÓN DE SERVICIOS DE APOYO EN EL ARCHIVO DE LA VICERRECTORÍA DE INVESTIGACIÓN EL CONTRATISTA SE COMPROMETE A REALIZAR EL PROCESO DE DIGITALIZACIÓN DE LOS ARCHIVOS FÍSICOS UTILIZANDO LAS AYUDAS TECNOLÓGICAS SUMINISTRADAS CONTROLAR EL PRÉSTAMO DE DOCUMENTOS A LOS FUNCIONARIOS Y CONTRATISTAS DE LA VICERRECTORÍA Y LAS PARTES INTERESADAS ELABORACIÓN DE LOS INVENTARIOS DE LA DOCUMENTACIÓN QUE REPOSA EN EL ARCHIVO DE GESTIÓN Y ARCHIVO CENTRAL PARA FACILITAR SU CONSULTA Y RECUPERACIÓN</t>
  </si>
  <si>
    <t>DANA CABALLERO NAVARRO</t>
  </si>
  <si>
    <t>OAG-VIN-0002</t>
  </si>
  <si>
    <t>JUAN DIEGO MICAN GONZALEZ</t>
  </si>
  <si>
    <t>PRESTACIÓN DE SERVICIOS DE APOYO A LA GESTIÓN COMO CORRECTOR DE ESTILO DE LA EDITORIAL UNIMAGDALENA EL CONTRATISTA SE COMPROMETE A REALIZAR PRIMERA Y SEGUNDA REVISIÓN DE ESTILO DE LAS OBRAS COMO LIBROS CARTILLAS BOLETINES PORTAFOLIOS CATÁLOGOS ARTÍCULOS GUÍAS Y MANUALES QUE SE ENCUENTRAN EN PROCESO DE PUBLICACIÓN POR LA EDITORIAL UNIMAGDALENA CORRESPONDIENTE A UN TOTAL DE 800 PÁGINAS</t>
  </si>
  <si>
    <t>OAG-VIN-0003</t>
  </si>
  <si>
    <t>ASTRID CAROLINA ARIAS GUETTE</t>
  </si>
  <si>
    <t xml:space="preserve">APOYO COMO DIGITADOR EN EL MARCO DEL PROYECTO DE INVESTIGACIÓN FORTALECIMIENTO DE CAPACIDADES INSTALADAS DE CIENCIA Y TECNOLOGÍA PARA ATENDER PROBLEMÁTICAS ASOCIADAS CON AGENTES BIOLÓGICOS DE ALTO RIESGO PARA LA SALUD HUMANA EN EL DEPARTAMENTO DEL MAGD CELEBRADO MEDIANTE CONVENIO DE COOPERACIÓN ESPECIAL N 001 2020 ENTRE LA GOBERNACIÓN DEL MAGDALENA LA UCC Y LA UNIVERSIDAD DEL MAGDALENA EL CONTRATISTA SE COMPROMETE A  DIGITALIZAR LA INFORMACIÓN PROVENIENTE DE LAS FICHAS EPIDEMIOLÓGICAS EN LAS TABLAS DE SISMUESTRAS Y SIVILIGA APOYO EN LA RECEPCIÓN Y ETIQUETADO DE MUESTRAS CLÍNICAS ASÍ COMO EL DILIGENCIAMIENTO DE FORMATOS DE RECEPCIÓN </t>
  </si>
  <si>
    <t>LYDA RAQUEL CASTRO GARCIA</t>
  </si>
  <si>
    <t>OAG-VIN-0004</t>
  </si>
  <si>
    <t>JESUS MANUEL CUJIA ROSADO</t>
  </si>
  <si>
    <t>PRESTACIÓN DE SERVICIOS DE APOYO EN EL MARCO DEL PROYECTO DE INVESTIGACIÓN FORTALECIMIENTO DE CAPACIDADES INSTALADAS DE CIENCIA Y TECNOLOGÍA PARA ATENDER PROBLEMÁTICAS ASOCIADAS CON AGENTES BIOLÓGICOS DE ALTO RIESGO PARA LA SALUD HUMANA EN EL DEPARTAMENTO DEL MAGDALENA CELEBRADO MEDIANTE CONVENIO DE COOPERACIÓN ESPECIAL N 001-2020 ENTRE LA GOBERNACIÓN DEL MAGDALENA LA UCCA Y LA UNIVERSIDAD DEL MAGDALENA EL CONTRATISTA SE COMPROMETE A APOYAR EN LA RECEPCIÓN Y ETIQUETADO DE MUESTRAS CLÍNICAS ASÍ COMO EL DILIGENCIAMIENTO DE FORMATOS DE RECEPCIÓN APOYO EN PROCESOS DE LIMPIEZA Y DESINFECCIÓN DE ÁREAS DE LABORATORIO</t>
  </si>
  <si>
    <t>LYDA CASTRO GARCIA</t>
  </si>
  <si>
    <t>ODA-VIN-0001</t>
  </si>
  <si>
    <t>JORGE LUIS GARCIA GOMEZ</t>
  </si>
  <si>
    <t>ARRENDAMIENTO DE UN MÓDULO METÁLICO NECESARIO PARA EL DESARROLLO DE LAS ACTIVIDADES DEL PROGRAMA EDITORIAL MODULO METÁLICO DE 20FT 6M APROX CLIMATIZADO AISLANTE TERMO ACÚSTICO PAREDES ENCHAPADAS EN SUPERBOARD DE 6MM 1 PUERTA EN METAL CON CERRADURA Y MANIJAS INSTALACIONES ELÉCTRICAS 2 TOMACORRIENTES DOBLES UN INTERRUPTOR DOBLE TABLERO DE 4 CIRCUITOS 2 LÁMPARAS 2 X 32W 1 ACONDICIONADOR DE AIRE DE 12000 BTU TIPO MINI SPLIT PINTURA EXTERIOR EN ESMALTE SINTÉTICO CUBIERTA IMPERMEABILIZADA</t>
  </si>
  <si>
    <t>OTROS</t>
  </si>
  <si>
    <t>SUMINISTRO</t>
  </si>
  <si>
    <t>OPSP-CPF-0034</t>
  </si>
  <si>
    <t>ASESORAR Y COORDINAR LA ORGANIZACIÓN Y  LOGÍSTICA  DE LAS ACTIVIDADES RELACIONADAS CON EL FUNCIONAMIENTO DEL  DIPLOMADO  PROGRAMA EN PEDAGOGÍA PARA PROFESIONALES NO LICENCIADOS COHORTE 11</t>
  </si>
  <si>
    <t>JOSE MANUEL PACHECO RICAUTE</t>
  </si>
  <si>
    <t>OPSP-CPF-0035</t>
  </si>
  <si>
    <t>LORENA BERMUDEZ CASTAÑEDA</t>
  </si>
  <si>
    <t>ASESORAR EN LA TEMÁTICA DE CURSO MANEJO DE LA PLATAFORMA BRIGHTSPACE  Y ELABORACIÓN DEL PORTAFOLIO DIGITAL DEL  DIPLOMADO PROGRAMA EN PEDAGOGÍA PARA PROFESIONALES NO, ASESORAR EN LA TEMÁTICA DE CURSO CONVIVENCIA Y DIÁLOGO EN EL ESCENARIO EDUCATIVO DEL  DIPLOMADO PROGRAMA EN PEDAGOGÍA PARA PROFESIONALES NO LICENCIADOS, ASESORAR EN LA TEMÁTICA DE CURSO PRAXIS PEDAGÓGICA DEL  DIPLOMADO PROGRAMA EN PEDAGOGÍA PARA PROFESIONALES NO LICENCIADOS</t>
  </si>
  <si>
    <t>OPSP-CPF-0036</t>
  </si>
  <si>
    <t>JORGE LUIS MEZA LAPEIRA</t>
  </si>
  <si>
    <t>APOYAR CENTRO DE POSTGRADOS Y A LA VICERRECTORÍA DE EXTENSIÓN EN TODOS LOS  PROYECTOS DE EXTENCIÓN Y PROYECCIÓN SOCIAL QUE SE HAGAN CONJUNTAMENTE, APOYAR EN LOS PROCESOS DE LA CREACIÓN DE NUEVOS PROGRAMAS DEL CENTRO DE POSTGRADOS Y FORMACIÓN CONTINUA EN LOS PROCESOS DE CALIDAD, APOYAR EN LOS PROCESOS DE AUTOEVALUCIÓN Y VIRTUALIZACIÓN DE PROGRAMAS, LAS DEMÁS ACTIVIDADES QUE SE DERIVEN DE LA EJECUCIÓN DE LA ORDEN Y QUE TENGAN RELACIÓN DIRECTA CON EL OBJETO CONTRACTUAL</t>
  </si>
  <si>
    <t>OPS-CPF-0037</t>
  </si>
  <si>
    <t>EL HERALDO S.A.</t>
  </si>
  <si>
    <t>SERVICIO DE PUBLICIDAD DEL CENTRO DE POSTGRADOS Y FORMACIÓN CONTINUA DE LA UNIVERSIDAD DEL MAGDALENA A TRAVÉS DE UNA PAGINA DE INFORME ESPECIAL DE EDUCACIÓN Y PUBLICIDAD DIGITAL EN EL PORTAL EL HERALDO.CO FACEBOOK E INSTAGRAM</t>
  </si>
  <si>
    <t>OPS-CPF-0038</t>
  </si>
  <si>
    <t>ALEX FERNANDO PEÑA LEGUÍA</t>
  </si>
  <si>
    <t>SERVICIO DE IMPRESIÓN DE PENDÓN, CERTIFICADOS, PLEGABLES, AGENDAS, LAPICEROS, BOLSAS, LABEL, VOLANTES, CALCOMANÍAS, HABLADORES, CARPETAS, FOLLETOS, STIKERS, OFERTAS ACADÉMICAS, SOBRES CATÁLOGO, ABANICOS, CAMISETAS, GORRAS, CARTAS CON LOGOS E INFORMACIÓN DEL CENTRO DE POSTGRADOS Y FORMACIÓN CONTINUA DE LA UNIVERSIDAD DEL MAGDALENA</t>
  </si>
  <si>
    <t>OPS-CPF-0039</t>
  </si>
  <si>
    <t>CASA EDITORIAL EL TIEMPO S A.</t>
  </si>
  <si>
    <t>SERVICIO DE PUBLICIDAD DEL CENTRO DE POSTGRADOS Y FORMACIÓN CONTINUA DE LA UNIVERSIDAD DEL MAGDALENA, MEDIANTE GENERACIÓN DE TRÁFICO SEGMENTADO A TRAVÉS DE AUDIENCIAS GENERADAS POR DMP, EN EL TIEMPO DIGITAL</t>
  </si>
  <si>
    <t>OPS-CPF-0040</t>
  </si>
  <si>
    <t>860042209-2</t>
  </si>
  <si>
    <r>
      <t>LEGIS EDITORES S.A</t>
    </r>
    <r>
      <rPr>
        <sz val="8"/>
        <color theme="1"/>
        <rFont val="Arial"/>
        <family val="2"/>
      </rPr>
      <t>.</t>
    </r>
  </si>
  <si>
    <t>SERVICIO DE PUBLICIDAD MEDIANTE AVISOS EN EL PORTAL WEB DE ÁMBITO JURÍDICO, DE LA OFERTA ACADÉMICA DE POSTGRADOS DE LA FACULTAD DE HUMANIDADES DE LA UNIVERSIDAD DEL MAGDALENA EN LEGIS EDITORES S.A. SEGÚN LAS SIGUIENTES ESPECIFICACIONES TÉCNICAS: PUBLICACIÓN DE UN POP UP DE 480PX X 500PX, UN ARTÍCULO EN EL PORTAL WEB DE 1.000 PALABRAS APROXIMADAMENTE. ADEMÁS, LINK NATIVO, LLAMADO AL ARTÍCULO DESDE LAS REDES SOCIALES FACEBOOK Y TWITTER DE AJ</t>
  </si>
  <si>
    <t>OPSP-CPF-0041</t>
  </si>
  <si>
    <t>KAREN SOFIA JACKSON RODRIGUEZ</t>
  </si>
  <si>
    <t>ASESORAR EN LA TEMÁTICA DE CURSO ANÁLISIS DE LAS PRÁCTICAS PEDAGÓGICAS (MÓDULO COMÚN) DEL  DIPLOMADO PROGRAMA EN PEDAGOGÍA PARA PROFESIONALES NO LICENCIADOS DEL CENTRO DE POSTGRADOS Y FORMACIÓN, ENTREGAR LOS LISTADOS DE CONTROL DE ASISTENCIA, DAR A CONOCER LAS CALIFICACIONES EFECTUADAS DURANTE LA ASESORÍA A LOS ESTUDIANTES Y AL COORDINADOR DEL PROGRAMA</t>
  </si>
  <si>
    <t>OPSP-CPF-0042</t>
  </si>
  <si>
    <t>SASCHA QUINTERO CARBONELL</t>
  </si>
  <si>
    <t>ASESORÍAS ACADÉMICAS EN LA IMPLEMENTACIÓN DEL PROGRAMA DE POSGRADOS MAESTRÍA EN PRODUCCIÓN AUDIOVISUAL CREATIVA DE LA FACULTAD DE HUMANIDADES DE LA UNIVERSIDAD DEL MAGDALENA</t>
  </si>
  <si>
    <t>OAG-CREO-031</t>
  </si>
  <si>
    <t>LUIS HAROLDO TURIZO JIMENEZ</t>
  </si>
  <si>
    <t>DESARROLLAR LAS SIGUIENTES ACTIVIDADES ADMINISTRATIVAS EN EL CENTRO TUTORIAL MAGANGUE BOLIVAR DEL CENTRO PARA LA REGIONALIZACION DE LA EDUCACION Y LAS OPORTUNIDADESCREO 1 APOYAR LAS ACTIVIDADES DEL AREA RELACIONADAS CON LA ASISTENCIA DEL CENTRO TUTORIAL 2 ATENDER Y RESOLVER LAS SOLICITUDES INQUIETUDES O REQUERIMIENTOS DE LOS ESTUDIANTES Y DOCENTES DEL CENTRO TUTORIAL 3 GESTIONAR LA AMPLIACION DE COBERTURA A TRAVES DEL INCREMENTO DE ESTUDIANTES Y MATRICULAS 4 PARTICIPAR EN LA PROMOCION DE LOS PROGRAMAS DEL CREO EN EL CENTRO TUTORIAL Y SUS ALREDEDORES 5 CAPACITAR ASESORAR Y ACOMPAÑAR A LOS ASPIRANTES Y ESTUDIANTES ACTIVOS DEL CENTRO TUTORIAL EN EL PROCESO DE INSCRIPCION</t>
  </si>
  <si>
    <t>2021/03/04</t>
  </si>
  <si>
    <t>OAG-CREO-032</t>
  </si>
  <si>
    <t>MARISOL ACUÑA CANTILLO</t>
  </si>
  <si>
    <t xml:space="preserve">DESARROLLAR LAS SIGUIENTES ACTIVIDADES DE APOYO ADMINISTRATIVO DEL CENTRO PARA LA REGIONALIZACION DE LA EDUCACION Y LAS OPORTUNIDADESCREO 1 APOYAR EN LOS PROCESOS DE REVISION DEL SIGEP Y GEDOCO DE CONTRATISTAS Y DOCENTE DEL CREO 2 APOYO EN LAS DIFERENTES PLATAFORMAS EXTERNAS E INTERNAS DONDE SE REQUIERA REPORTAR INFORMACION CONTRACTUAL  3 APOYAR EN LA ORGANIZACION Y CLASIFICACION DEL ARCHIVO HISTORICO DEL CREO  ADEMAS EN LAS CONSULTAS QUE SE REQUIERAN DEL MISMO 4 CUMPLIR CON LOS PROCEDIMIENTOS DEL PROCESO DE GESTION DEL SISTEMA INTEGRAL DE LA CALIDAD COGUI  5 LAS DEMAS ACTIVIDADES QUE SE DERIVEN DE LA EJECUCION DE LA ORDEN Y LAS DEMAS ASIGNADAS POR EL DIRECTOR DEL CREO </t>
  </si>
  <si>
    <t>2021/05/20</t>
  </si>
  <si>
    <t>OAG-CREO-033</t>
  </si>
  <si>
    <t>ARMANDO MIGUEL VERTEL DURANGO</t>
  </si>
  <si>
    <t xml:space="preserve">DESARROLLAR LAS SIGUIENTES ACTIVIDADES EN EL CENTRO TUTORIAL DE PLANETA RICA DEL CENTRO PARA LA REGIONALIZACION DE LA EDUCACION Y LAS OPORTUNIDADESCREO, COMO SON LAS SIGUIENTES 1 REALIZAR EL SEGUIMIENTO A LAS ACTIVIDADES ACADEMICAS EN EL CENTRO TUTORIAL DE PLANETA RICA Y MANTENER INFORMADO A LOS COORDINADORES LOS PROGRAMAS DE LAS NOVEDADES QUE PUEDAN PRESENTARSE 2 VELAR POR EL CUMPLIMIENTO DE LOS HORARIOS DE CLASES CONTEMPLADOS EN LA PROGRAMACION SEMANAL Y FORMALMENTE MANIFESTAR CUALQUIER NOVEDAD 3 BRINDAR INFORMACION ACTUALIZADA A LOS ESTUDIANTES Y DOCENTES SOBRE CAMBIOS EN LOS PROCESOS ACADEMICOS Y ADMINISTRATIVOS DE LA UNIVERSIDAD 4 ASESORAR  </t>
  </si>
  <si>
    <t>OAG-CREO-034</t>
  </si>
  <si>
    <t>MILTON JOSE MANJARRES MARTINEZ</t>
  </si>
  <si>
    <t xml:space="preserve">DESARROLLAR LAS SIGUIENTES ACTIVIDADES DE APOYO EN EL PROGRAMA DE TENOLOGIA EN EDUCACION FISICA RECREACION Y DEPORTE DEL CENTRO PARA LA REGIONALIZACION DE LA EDUCACION Y LAS OPORTUNIDADESCREO 1 APOYAR EL REGISTRO DE ESTUDIANTES EN AYRE  ADMISIONES REGISTRO Y CONTROL ACADEMICO DE LOS PROGRAMAS ASIGNADOS 2 ATENDER Y RESOLVER LAS SOLICITUDES, INQUIETUDES O REQUERIMIENTOS DE LOS ESTUDIANTES Y DOCENTES 3 VERIFICAR LOS SOPORTES PRESENTADOS POR LOS DOCENTES PARA LA EXPEDICION DE PAZ Y SALVOS DE LOS CURSOS DESARROLLADOS 4 APOYAR LOS TRAMITES OPERATIVOS DE REPORTE DE NOTAS  EXPEDICION DE LIQUIDACIONES DE MATRICULAS  PROMEDIOS ACADEMICOS CARNET DE ESTUDIANTES Y DOCENTES </t>
  </si>
  <si>
    <t>OAG-CREO-035</t>
  </si>
  <si>
    <t>JUSTYN LORENA SIERRA ZAPATA</t>
  </si>
  <si>
    <t xml:space="preserve">DESARROLLAR LAS SIGUIENTES ACTIVIDADES DE APOYO EN LA PLATAFORMA BRIGHTSPACE  1 APOYAR EN EL MANTENIMIENTO DE LOS SERVICIOS DE LA PLATAFORMA AL MAYOR GRADO DE DISPONIBILIDAD 2 APOYAR LA ADMINISTRACION Y SOPORTE DE USUARIOS Y CURSOS EN LA PLATAFORMA 3 VERIFICAR CONTENIDOS Y ACTIVIDADES PUBLICADOS EN LOS CURSOS DE LA PLATAFORMA 4 PREPARAR INFORMES DE USO DE LA PLATAFORMA DE LOS CURSOS Y DE LOS USUARIOS REGISTRADOS EN LA MISMA 5 APOYAR LA PUBLICACION DE NOTICIAS  ARTICULOS Y ELEMENTOS MULTIMEDIA EN EL PORTAL INSTITUCIONAL 6 LAS DEMAS ACTIVIDADES QUE SE DERIVEN DE LA EJECUCION DE LA ORDEN Y LAS DEMAS ASIGNADAS POR EL DIRECTOR DEL CREO </t>
  </si>
  <si>
    <t>2021/03/31</t>
  </si>
  <si>
    <t>OAG-CREO-036</t>
  </si>
  <si>
    <t>DESARROLLAR LAS SIGUIENTES ACTIVIDADES ADMINISTRATIVAS DE APOYO EN EL CENTRO PARA LA REGIONALIZACION DE LA EDUCACION Y LAS OPORTUNIDADESCREO 1 APOYO EN LA ORGANIZACION Y PREPARACION PARA LA TRASFERENCIA HACIA ADMISIONES DE LAS CARPETAS CON LA DOCUMENTACION DE LOS ASPIRANTES A LOS DISTINTOS PROGRAMAS OFERTADOS PARA EL 2021 DEL CREO  2 REALIZAR LAS OBSERVACIONES QUE CONTENGAN LAS CARPETAS DE LOS ASPIRANTES PARA QUE SEAN SUBSANADAS 3 LAS DEMAS ACTIVIDADES QUE SE DERIVEN DE LA EJECUCION DE LA ORDEN Y LAS ASIGNADAS POR EL DIRECTOR DEL CREO QUE TENGAN RELACION DIRECTA CON EL OBJETO CONTRACTUAL DERIVE DE LA EJECUCION</t>
  </si>
  <si>
    <t>2021/03/09</t>
  </si>
  <si>
    <t>OPS-CREO-030</t>
  </si>
  <si>
    <t>EL SERVICIO DE ENVÍO Y TRANSPORTE DE PAQUETES Y COMUNICACIONES OFICIALES A NIVEL NACIONAL DURANTE EL PERIODO DE EJECUCIÓN DE LA ORDEN A FAVOR DEL CENTRO PARA LA REGIONALIZACIÓN DE LA EDUCACIÓN Y LAS OPORTUNIDADES (CREO) DE LA UNIVERSIDAD DEL MAGDALENA. LA PROPUESTA HACE PARTE INTEGRAL DE LA PRESENTE ORDEN</t>
  </si>
  <si>
    <t>OAG-CREO-037</t>
  </si>
  <si>
    <t>MARIA ANGELICA SALAZAR MONTERRROSA</t>
  </si>
  <si>
    <t>DESARROLLAR LAS SIGUIENTES ACTIVIDADES ADMINISTRATIVAS DE APOYO EN EL GRUPO DE ADMISIONES, REGISTRO Y CONTROL ACADEMICO 1 APOYO EN LA ORGANIZACION DE LAS CARPETAS CON LA DOCUMENTACION DE LOS ESTUDIANTES DE LOS DISTINTOS PROGRAMAS OFERTADOS PARA EL 2021I DEL CREO, 2 REALIZAR LAS OBSERVACIONES QUE CONTENGAN LAS CARPETAS DE LOS ASPIRANTES PARA QUE SEAN SUBSANADAS, 3 LAS DEMAS ACTIVIDADES QUE SE DERIVEN DE LA EJECUCION DE LA ORDEN Y LAS ASIGNADAS POR EL DIRECTOR DEL CREO, QUE TENGAN RELACION DIRECTA CON EL OBJETO CONTRACTUAL DERIVE DE LA EJECUCION.</t>
  </si>
  <si>
    <t>2021/04/13</t>
  </si>
  <si>
    <t>2021/04/30</t>
  </si>
  <si>
    <t>OAG-CREO-038</t>
  </si>
  <si>
    <t>JOHANNA PATRICIA CAMARGO GERONIMO</t>
  </si>
  <si>
    <t>DESARROLLAR LAS SIGUIENTES ACTIVIDADES DE APOYO ADMINISTRATIVO RELACIONADAS CON LOS CONVENIOS DEL CENTRO PARA LA REGIONALIZACION DE LA EDUCACION Y LAS OPORTUNIDADESCREO1. APOYAR EN LOS PROCESOS ADMINISTRATIVOS DE LOS DIFERENTES CONVENIOS DEL CREO. 2.APOYAR EN EL SEGUIMIENTO Y VERIFICACION DEL CUMPLIMIENTO DE LO ESTABLECIDO EN LOS CONVENIOS VIGENTES. 3. APOYAR EN LA RECEPCION Y TRAMITE DE CARPETAS DE ESTUDIANTES CON BECAS POR CONVENIOS. 4.ATENDER LOS REQUERIMIENTOS DE PROCESOS DE INTERVENTORIA DE LOS CONVENIOS. 5.IDENTIFICAR LAS CONSIGNACIONES REALIZADAS EN LAS CUENTAS DEL CREO DE LOS ESTUDIANTES EN CONVENIO. 6.REVISAR LA SITUACION ACADEMICA DE LOS ESTUDIANTES EN CONVENIO. 7.TRAMITAR LAS CUENTAS DE COBRO DE LAS TRANSFERENCIAS DE MATRICULA Y DIFERENTES CONCEPTOS ACADEMICOS DE LOS ESTUDIANTES DE LOS DIFERENTES CONVENIOS Y PROPIOS. 8.ATENDER Y RESOLVER LAS SOLICITUDES, INQUIETUDES O REQUERIMIENTOS DE LOS ESTUDIANTES Y DOCENTES EN CONVENIO. 9.APOYAR EN LAS VISITAS DE VERIFICACION Y SEGUIM</t>
  </si>
  <si>
    <t>OAG-CREO-039</t>
  </si>
  <si>
    <t>EMER DE JESUS MANCO PUELLO</t>
  </si>
  <si>
    <t>DESARROLLAR ASESORIAS, COORDINAR Y SUPERVISAR LA REALIZACION DE 140 HORAS DE PRACTICAS OPERATIVAS DE MINICARGADOR Y RETROEXCAVADORA DE LOS 26 ESTUDIANTES DE SEGUNDOSEMESTRE DEL PROGRAMA TECNICO LABORAL POR COMPETENCIAS EN OPERADOR DE EQUIPO PESADO. ADEMAS, REALIZAR SEGUIMIENTO Y ACOMPAÑAMIENTO DE FORMA INDIVIDUAL A CADA UNO DE LOS ESTUDIANTES EN SU PROCESO DE FORMACION,CON EL FIN DE ADQUIRIR LAS HABILIDADES Y DESTREZAS EN EL MANEJO DE LOS DIFERENTES EQUIPOS LIVIANOS Y PESADOS DEL CENTRO PARA LA REGIONALIZACION DE LA EDUCACION Y LAS OPORTUNIDADES  CREO.</t>
  </si>
  <si>
    <t>2021/04/23</t>
  </si>
  <si>
    <t>OBRA</t>
  </si>
  <si>
    <t>ODC-DAD-0005</t>
  </si>
  <si>
    <t>COMPRA DE DISPOSITIVOS TECNOLOGICOS PARA EL FORTALECIMIENTO DE LAS SEDES DIGITALES Y CENTROS ZONALES. LA PROPUESTA HACE PARTE INTEGRAL DE LA PRESENTE ORDEN</t>
  </si>
  <si>
    <t>2021/03/02</t>
  </si>
  <si>
    <t>2021/03/16</t>
  </si>
  <si>
    <t>ODC-DAD-0006</t>
  </si>
  <si>
    <t>VEGAINGENIERIA HT S.A.S.</t>
  </si>
  <si>
    <t>COMPRA DE 1 ESCANER 3D SHINING 3D EINSCAN PRO 2X PLUS PARA DOTAR EL LABORATORIO DE ANTROPOLOGIA FORENSE DE LA UNIVERSIDAD DEL MAGDALENA.</t>
  </si>
  <si>
    <t>2021/03/23</t>
  </si>
  <si>
    <t>2021/05/11</t>
  </si>
  <si>
    <t>ODC-DAD-0007</t>
  </si>
  <si>
    <t>COPYS STUDENT S.A.S</t>
  </si>
  <si>
    <t>2021/03/11</t>
  </si>
  <si>
    <t>2021/03/12</t>
  </si>
  <si>
    <t>2021/03/22</t>
  </si>
  <si>
    <t>ODC-DAD-0008</t>
  </si>
  <si>
    <t>Francisco Alejandro Gaviria Quintero</t>
  </si>
  <si>
    <t>COMPRA E INSTALACION DEL MOBILIARIO DE OFICINAS PARA LOS ESPACIOS DONDE FUNCIONARAN LAS OFICINAS DE LOS SINDICATOS DE LA UNIVERSIDAD DEL MAGDALENA, QUE ESTARAN UBICADOS EN EL PISO 2 DEL BLOQUE II. LA PROPUESTA HACE PARTE INTEGRAL DE LA PRESENTE ORDEN.</t>
  </si>
  <si>
    <t>2021/03/26</t>
  </si>
  <si>
    <t>ODC-DAD-0009</t>
  </si>
  <si>
    <t>COMPRA DE EQUIPOS ESPECIALIZADOS PARA LOS LABORATORIOS DE INSTRUMENTACION Y PROCESAMIENTO DE SEÑALES, ADSCRITOS AL PROGRAMA DE INGENIERIA ELECTRONICA.</t>
  </si>
  <si>
    <t>2021/03/19</t>
  </si>
  <si>
    <t>2021/03/20</t>
  </si>
  <si>
    <t>2021/04/19</t>
  </si>
  <si>
    <t>ODC-DAD-0010</t>
  </si>
  <si>
    <t>IMPOINTER SAS</t>
  </si>
  <si>
    <t>A COMPRA DE OCHO 8 GENERADORES DE FUNCIONES DE 2 CANALES PARA LOS LABORATORIOS DE SEÑALES DE ELECTRONICA ANALOGA Y DIGITAL Y DE INSTRUMENTACION Y PROCESAMIENTO DE SEÑALES ADSCRITOS AL PROGRAMA DE INGENIERIA ELECTRONICA. L</t>
  </si>
  <si>
    <t>2021/05/07</t>
  </si>
  <si>
    <t>ODC-DAD-0011</t>
  </si>
  <si>
    <t>2021/03/29</t>
  </si>
  <si>
    <t>2021/04/06</t>
  </si>
  <si>
    <t>ODC-DAD-0012</t>
  </si>
  <si>
    <t>INGRID SULIANI APARICIO HERNANDEZ</t>
  </si>
  <si>
    <t>2021/03/30</t>
  </si>
  <si>
    <t>ODO-DAD-0002</t>
  </si>
  <si>
    <t>KM CONSTRUCCIONES S.A.S.</t>
  </si>
  <si>
    <t>OBRAS DE MANTENIMIENTO Y ADECUACIONES EN LAS INSTALACIONES DE LA PLANTA FISICA DE LA UNIVERSIDAD DEL MAGDALENA Y SUS SEDES ALTERNAS DE CONFORMIDAD CON LAS ESPECIFICACIONES TECNICAS ESTABLECIDAS POR UNIMAGDALENA PARA CADA UNA DE LAS INSTALACIONES A INTERVENIR</t>
  </si>
  <si>
    <t>2021/05/10</t>
  </si>
  <si>
    <t>OPS-DAD-0025</t>
  </si>
  <si>
    <t>INTEGRAL V6 S.A.S</t>
  </si>
  <si>
    <t>SERVICIO DE ASESORIA, MANETENIMIENTO YSOPORTE DEL SISTEMA DE INFORMACION SINAPV6 DE   LA UNIVERSIDAD DEL MAGDALENA</t>
  </si>
  <si>
    <t>OPS-DAD-0026</t>
  </si>
  <si>
    <t>LIA SOLUTIONS SAS</t>
  </si>
  <si>
    <t>SERVICIO DE LICENCIAMIENTO DE MIL SEISCIENTOS1.600 PERMISOS DE USO DEL ANTIVIRUS PARA LA MISMA CANTIDAD DE COMPUTADORES Y SETENTA 70 LICENCIAS PARA SERVIDOR, PARA PROTEGER DE AMENAZAS LA INFRAESTRUCTURA TECNOLOGICA DE LA UNIVERSIDAD DEL MAGDALENA.</t>
  </si>
  <si>
    <t>OPS-DAD-0027</t>
  </si>
  <si>
    <t>HUGO OMAR HERNANDEZ GRANADOS</t>
  </si>
  <si>
    <t>SERVICIO DE MANTENIMIENTO PREVENTIVO Y CORRECTIVO EN CARPINTERIA DE MADERA PARA EL NORMAL FUNCIONAMIENTO DE LOS MUEBLES Y ESTRUCTURAS EN MADERA DE LAS DIFERENTES LOCACIONES DE LA UNIVERSIDAD DEL MAGDALENA Y SUS SEDES ALTERNAS.</t>
  </si>
  <si>
    <t>OPS-DAD-0028</t>
  </si>
  <si>
    <t>SISTEMAS INTEGRADOS WORLD WIDE S.A.S.</t>
  </si>
  <si>
    <t>SERVICIO DE SOPORTE PARA EL MANTENIMIENTO DE LOS SISTEMAS DE INFORMACION CON BASES DE DATOS INSTITUCIONALES EN ORACLE</t>
  </si>
  <si>
    <t>2022/03/05</t>
  </si>
  <si>
    <t>OPS-DAD-0029</t>
  </si>
  <si>
    <t>SERVICIO DE MANTENIMIENTO PREVENTIVO Y CORRECTIVO DE EQUIPOS DE LABORATORIOS DE LA FAMILIA EQUIPOS OPTICOS</t>
  </si>
  <si>
    <t>OPS-DAD-0030</t>
  </si>
  <si>
    <t>ANDINA DE TECNOLOGIAS S.A.S</t>
  </si>
  <si>
    <t>SERVICIO DE MANTENIMIENTO PREVENTIVO Y ACTUALIZACION DE SOFTWARE EN GENERAL PARA LA MESA DE DISECCION VIRTUAL ANATOMAGE UBICADA EN EL LABORATORIO DE ANATOMIA.</t>
  </si>
  <si>
    <t>2021/04/20</t>
  </si>
  <si>
    <t>OPS-DAD-0031</t>
  </si>
  <si>
    <t>INSTITUTO COLOMBIANO DE NORMAS TECNICAS Y CERTIFICACION ICONTEC</t>
  </si>
  <si>
    <t>SERVICIO DE AUDITORIA DE SEGUIMIENTO BAJO LA NTC ISO 90012015 .PARA LA MEJORA CONTINUA DEL SISTEMA DE GESTION DE CALIDAD</t>
  </si>
  <si>
    <t>2021/09/09</t>
  </si>
  <si>
    <t>OPS-DAD-0032</t>
  </si>
  <si>
    <t>IMPACTA PRODUCCIONES S.A.S.</t>
  </si>
  <si>
    <t>2021/05/12</t>
  </si>
  <si>
    <t>OPS-DAD-0033</t>
  </si>
  <si>
    <t>INFORMESE S.A.S.</t>
  </si>
  <si>
    <t>SERVICIO DE RENOVACION DE LA LICENCIA PALA IBM SPSS STATITICS STANDARD PARA CIEN 100 USUARIOS DE LA UNIVERSIDAD DEL MAGDALENA.</t>
  </si>
  <si>
    <t>2021/03/24</t>
  </si>
  <si>
    <t>OPS-DAD-0034</t>
  </si>
  <si>
    <t>IDOC SERVCIOS INTELIGENTES</t>
  </si>
  <si>
    <t>SERVICIO DE ALMACENAMIENTO, CUSTODIA Y CODIFICACION DE LOS DOCUMENTOS DEL ARCHIVO CENTRAL DE LA UNIVERSIDAD DEL MAGDALENA</t>
  </si>
  <si>
    <t>OPS-DAD-0035</t>
  </si>
  <si>
    <t>MEZA MOTORES E.U.</t>
  </si>
  <si>
    <t>S SERVICIOS TECNICOS PARA LA REPARACION DE LOS MOTORES ELECTRICOS, MANTENIMIENTO Y REPARACION DE LAS PLANTAS ELECTRICAS PERTENECIENTES A LA UNIVERSIDAD DEL MAGDALENA Y SUS SEDES ALTERNAS.</t>
  </si>
  <si>
    <t>OPS-DAD-0036</t>
  </si>
  <si>
    <t>COLOMBIA TELECOMUNICACIONES S.A.  E.S.P</t>
  </si>
  <si>
    <t>SERVICIO DE CANAL DEDICADO DE RESPALDO DE 2GB, PARA LA SEDE PRINCIPAL DE LA UNIVERSIDAD DEL MAGDALENA UBICADA EN LA CIUDAD DE SANTA MARTA.</t>
  </si>
  <si>
    <t>2022/03/12</t>
  </si>
  <si>
    <t>OPS-DAD-0037</t>
  </si>
  <si>
    <t>2021/04/01</t>
  </si>
  <si>
    <t>OPS-DAD-0038</t>
  </si>
  <si>
    <t>ELFRED DE JESUS RODRIGUEZ DIAZ</t>
  </si>
  <si>
    <t>SERVICIO DE MANTENIMIENTO PREVENTIVO Y CORRECTIVO DE LOS EQUIPOS DE SONIDO PERTENECIENTES A LA UNIVERSIDAD DEL MAGDALENA. EL CUAL INCLUYE SUMINISTRO DE REPUESTOS.</t>
  </si>
  <si>
    <t>OPS-DAD-0039</t>
  </si>
  <si>
    <t>SERVICIO DE RENOVACION ANUAL DE LICENCIAS DE LA SUITE ADOBE CREATIVE CLOUD</t>
  </si>
  <si>
    <t>2021/03/18</t>
  </si>
  <si>
    <t>OPS-DAD-0040</t>
  </si>
  <si>
    <t>AMADEUS IT GROUP COLOMBIA S.A.S.</t>
  </si>
  <si>
    <t>SERVICIO DE RENOVACION PARA EL USO DE LA PLATAFORMA DE ENTRENAMIENTO AMADEUS PARA 100 USUARIOS Y SOPORTE TECNICO POR UN AÑO DEL SOFTWARE AMADEUS REQUERIDOS PARA EL PROGRAMA ACADEMICO DE ADMINISTRACION DE EMPRESAS TURISTICAS Y HOTELERAS.</t>
  </si>
  <si>
    <t>OPS-DAD-0041</t>
  </si>
  <si>
    <t>DOT LIB SUCURSAL COLOMBIA</t>
  </si>
  <si>
    <t>SERVICIO DE RENOVACION DEL LICENCIAMIENTO DE LAS BASES DE DATOS JSTOR, PARA LA BIBLIOTECA CENTRAL GERMAN BULA MEYER, DURANTE 12 MESES</t>
  </si>
  <si>
    <t>2021/03/21</t>
  </si>
  <si>
    <t>OPS-DAD-0042</t>
  </si>
  <si>
    <t>OBJETO EL SERVICIO DE ALQUILER DE MODULOS METALICOS CONTENEDORES DE 6 MTS, CON EL FIN DE CUBRIR REQUERIMIENTOS DE ESPACIOS PARA OFICINAS ALTERNAS Y BODEGAS NECESARIAS PARA EL BUEN FUNCIONAMIENTO DE LAS UNIDADES ADMINISTRATIVAS.</t>
  </si>
  <si>
    <t>OPS-DAD-0043</t>
  </si>
  <si>
    <t>MEDIOGRAFICOS S.A.S</t>
  </si>
  <si>
    <t>2021/07/21</t>
  </si>
  <si>
    <t>OPS-DAD-0044</t>
  </si>
  <si>
    <t>TWOWAY FOUNDATION</t>
  </si>
  <si>
    <t>2021/07/22</t>
  </si>
  <si>
    <t>OPS-DAD-0045</t>
  </si>
  <si>
    <t>BUSINESS LIFE S.A.S.</t>
  </si>
  <si>
    <t>SERVICIO DE DIVULGACION Y PROMOCION DE LOS DISTINTOS PROCESOS ACADEMICOS DE INVESTIGACION Y EXTENSION INSTITUCIONAL DE LA UNIVERSIDAD DEL MAGDALENA, BUSCANDO GENERAR IMPACTO POSITIVO NO SOLO EN LA COMUNIDAD UNIVERSITARIA, SINO EN LA CIUDADANIA EN GENERAL UTILIZANDO COMO FUENTES DIFUSORAS LAS PLATAFORMAS PERIODISTICAS DIGITALES DE CARACTER REGIONAL, COMO EN LA INTERNET, LA PAGINA WEB WWW.UNIVERSIDAD.EDU.CO</t>
  </si>
  <si>
    <t>OPS-DAD-0046</t>
  </si>
  <si>
    <t>SERVICIO DIVULGACION Y PROMOCION DE LOS DISTINTOS PROCESOS ACADEMICOS DE INVESTIGACION Y EXTENSION INSTITUCIONAL DE LA UNIVERSIDAD DEL MAGDALENA BUSCANDO GENERAR IMPACTO POSITIVO NO SOLO EN LA COMUNIDAD UNIVERSITARIA, SINO EN LA CIUDADANIA EN GENERAL, A TRAVES DE LA PAGINA WEB WWW.HOVDIARIODELMAQDALENA.COM.CO.</t>
  </si>
  <si>
    <t>OPS-DAD-0047</t>
  </si>
  <si>
    <t>SOCIEDAD DE MEDIOS EL ARTICULO S.A.S.</t>
  </si>
  <si>
    <t>OPS-DAD-0048</t>
  </si>
  <si>
    <t>CARLOS CAMACHO SERGE</t>
  </si>
  <si>
    <t>2021/11/21</t>
  </si>
  <si>
    <t>YELINE LIZETH GRANADOS RUIZ</t>
  </si>
  <si>
    <t>OPS-DAD-0049</t>
  </si>
  <si>
    <t>SANDRA MILENA MENDIETA PUGLIESE</t>
  </si>
  <si>
    <t>SERVICIO DE DIVULGACION Y PROMOCION DE LOS DISTINTOS PROCESOS ACADEMICOS DE INVESTIGACION Y EXTENSION INSTITUCIONAL DE LA UNIVERSIDAD DEL MAGDALENA BUSCANDO GENERAR IMPACTO POSITIVO NO SOLO EN LA COMUNIDAD UNI VERSITARIA, SINO EN LA CIUDADANIA ENGENERAL, A TRAVES DE LA PAGINA WEB WWW.SANTAMARTAALDIA.COM.</t>
  </si>
  <si>
    <t>2021/07/24</t>
  </si>
  <si>
    <t>OPS-DAD-0050</t>
  </si>
  <si>
    <t>INNOVACION Y DISEÑOS S.A.S</t>
  </si>
  <si>
    <t>DIVULGACION Y PROMOCION DE LOS DISTINTOS PROCESOS ACADEMICOS DE INVESTIGACION Y EXTENSION INSTITUCIONAL DE LA UNIVERSIDAD DEL MAGDALENA BUSCANDO GENERAR IMPACTO POSITIVO NO SOLO EN LA COMUNIDAD UNIVERSITARIA, SINO EN LA CIUDADANIA EN GENERAL UTILIZANDO COMO FUENTES DIFUSORAS LA RADIO, COMO ES EN LA EMISORA RADIO MAGDALENA 1420 AM, AFILIADA A BLU RADIO.</t>
  </si>
  <si>
    <t>OPS-DAD-0051</t>
  </si>
  <si>
    <t>UNIDAD DE MEDIOS S.A.S</t>
  </si>
  <si>
    <t>OPS-DAD-0052</t>
  </si>
  <si>
    <t>PUBLICACIONES SEGUMIENTO S.A.S.</t>
  </si>
  <si>
    <t>SERVICIO DE DIVULGACION Y PROMOCION DE LOS DISTINTOS PROCESOS ACADEMICOS DE INVESTIGACION Y EXTENSION INSTITUCIONAL DE LA UNIVERSIDAD DEL MAGDALENA BUSCANDO GENERAR IMPACTO POSITIVO NO SOLO EN LA COMUNIDAD UNIVERSITARIA, SINO EN LA CIUDADANIA EN GENERAL, A TRAVES DE LA PAGINA WEB WWW.SEQUIMIENTO.CO, DE CONFORMIDAD CON LAS ESPECIFICACIONES DEL SERVICIO ESTABLECIDAS.</t>
  </si>
  <si>
    <t>OPS-DAD-0053</t>
  </si>
  <si>
    <t>OSM-DAD-0004</t>
  </si>
  <si>
    <t>INVERSIONES CASAS CRUZ SAS METROPOLIS</t>
  </si>
  <si>
    <t>SUMINISTRO DE MATERIAL ELECTRICO Y DE FERRETERIA ENGENERAL, PARA EL MANTENIMIENTO PREVENTIVO Y CORRECTIVO DE LA SEDE PRINCIPAL DE LA UNIVERSIDAD DEL MAGDALENA Y SUS SEDES ALTERNAS</t>
  </si>
  <si>
    <t>OSM-DAD-0005</t>
  </si>
  <si>
    <t>DISTRIMED LTDA</t>
  </si>
  <si>
    <t>SUMINISTRO DE INSUMOS PARA LA CLINICA ODONTOLOGICA DE LA UNIVERSIDAD DEL MAGDALENA. NECESARIOS PARA EL BUEN DESARROLLO DE LAS ACTIVIDADES ACADEMICAS DURANTE EL PERIODO 20211</t>
  </si>
  <si>
    <t>2021/05/27</t>
  </si>
  <si>
    <t>ODC-DAD-0013</t>
  </si>
  <si>
    <t>ELECTRICOS IMPORTADOS S A EIMPSA</t>
  </si>
  <si>
    <t>COMPRA DE EQUIPOS ESPECIALIZADOS PARA EL LABORATORIO DE ELECTRONICA ANALOGA Y DIGITAL Y EL LABORATORIO DE INSTRUMENTACION Y PROCESAMIENTO DE SEÑALES DEL PROGRAMA DE INGENIERIA ELECTRONICA.</t>
  </si>
  <si>
    <t>ODC-DAD-0014</t>
  </si>
  <si>
    <t>SOLUCIONES CORPORATIVAS DE LA COSTA S.A.S.</t>
  </si>
  <si>
    <t>COMPRA DE ELEMENTOS Y MATERIALES REQUERIDOS PARA EL FUNCIONAMIENTO DE LOS EQUIPOS DE AUDIOVISUALES DE LOS LABORATORIOS DE PROGRAMA DE CINE Y AUDIOVISUALES</t>
  </si>
  <si>
    <t>ODC-DAD-0015</t>
  </si>
  <si>
    <t>EDWIN ENRIQUE NIETO</t>
  </si>
  <si>
    <t>COMPRA DE MINIPERSIANAS PARA DOTAR LAS DEPENDENCIAS OFICINA ASESORA DE PLANEACION, LA DIRECCCION FINANCIERA Y CORTINAS BLACKOUT PARA ADECUAR LA SALA DE JUNTAS Y DIRECCION DE BIENESTAR UNIVERSITARIO DE LA UNIVERSIDAD DEL MAGDALENA</t>
  </si>
  <si>
    <t>2021/04/22</t>
  </si>
  <si>
    <t>2021/05/04</t>
  </si>
  <si>
    <t>ODC-DAD-0016</t>
  </si>
  <si>
    <t>2021/04/27</t>
  </si>
  <si>
    <t>2021/05/05</t>
  </si>
  <si>
    <t>ODC-DAD-0017</t>
  </si>
  <si>
    <t>BOMBAS Y REPUESTOS LTDA</t>
  </si>
  <si>
    <t>COMPRA DE SEIS 6 GUADAÑADORAS A GASOLINA MODELO FS 450 Y UNA 1 MOTO SIERRA 2T MOD MS MARCAS STHIL</t>
  </si>
  <si>
    <t>ODC-DAD-0018</t>
  </si>
  <si>
    <t>DIANA FERNANDA CAPPACHO BARRIOS</t>
  </si>
  <si>
    <t>COMPRA DE CIENTO SESENTA Y CINCO 165 CAMISAS MANGAS LARGAS DE COLOR BLANCO, EN TELA VENETTA YO ROSALIA LICRA DE LA FAYETTE, CON DOS BORDADOS Y CIENTO DIECISEIS 116 SUETERES TIPO POLO, COLOR BLANCO, EN POLUX DE LA FAYETTE CON DOS BORDADOS</t>
  </si>
  <si>
    <t>2021/04/28</t>
  </si>
  <si>
    <t>2021/05/18</t>
  </si>
  <si>
    <t>ODC-DAD-0019</t>
  </si>
  <si>
    <t>COMPRA DE UNA 1 SILLA ERGONOMICA CON MECANISMO SINCRO, PARA DOTAR LA DIRECCION FINANCIERA DE LA UNIVERSIDAD DEL MAGDALENALA. LA PROPUESTA HACE PARTE INTEGRAL DE LA PRESENTE ORDEN. PARAGRAFO EL CONTRATISTA DEBERA ENTREGAR LOS ELEMENTOS CONTRATADOS DE CONFORMIDAD CON LAS ESPECIFICACIONES Y LAS CANTIDADES SOLICITADAS POR UNIMAGDALENA</t>
  </si>
  <si>
    <t>2021/04/29</t>
  </si>
  <si>
    <t>ODO-DAD-0003</t>
  </si>
  <si>
    <t>JAIRO FRIAS LAMADRID</t>
  </si>
  <si>
    <t>EJECUCION DE LAS OBRAS CIVILES PARA LA ADECUACION Y DOTACION DEL SALON DIBUJO, UBICADO EN EL PRIMER PISO DEL BLOQUE IV DE LA UNIVERSIDAD DEL MAGDALENA, DE CONFORMIDAD CON LAS ESPECIFICACIONES TECNICAS ESTABLECIDAS POR UNIMAGDALENA PARA CADA UNA DE LAS INSTALACIONES A INTERVENIR.</t>
  </si>
  <si>
    <t>2021/04/26</t>
  </si>
  <si>
    <t>2021/05/21</t>
  </si>
  <si>
    <t>OPS-DAD-0054</t>
  </si>
  <si>
    <t>EDITORIAL MAGDALENA S.A.</t>
  </si>
  <si>
    <t>SERVICIO DE DIVULGACION Y PROMOCION DE LOS DISTINTOS PROCESOS ACADEMICOS DE INVESTIGACION Y EXTENSION INSTITUCIONAL DE LA UNIVERSIDAD DEL MAGDALENA BUSCANDO GENERAR IMPACTO POSITIVO NO SOLO EN LA COMUNIDAD UNIVERSITARIA, SINO EN LA CIUDADANIA EN GENERAL, A TRAVES DE LA PAGINA WEB WWW.ELINFORMADOR.COM.CO., CON LAS SIGUIENTES ESPECIFICACIONES UBICACION PAGINA PRINCIPAL TAMAÑO 1140 X 90 PIX.</t>
  </si>
  <si>
    <t>2021/08/03</t>
  </si>
  <si>
    <t>OPS-DAD-0055</t>
  </si>
  <si>
    <t>SERVICIO DE PUBLICACION EN EL PERIODICO HOY DIARIO DEL MAGDALENA DE DOS 02 AVISOS IMPRESOS DE CONDOLENCIAS  OBITUARIO PARA COMPARTIR CON LA COMUNIDAD UNIVERSITARIA Y LA COMUNIDAD EN GENERAL LAS CONDOLENCIAS POR EL FALLECIMIENTO DE DOS PERSONAS TRASCENDENTES EN LA VIDA PUBLICA DE LA CIUDAD DE SANTA MARTA Y LA REGION DEL MAGDALENA. CON LAS SIGUIENTES ESPECIFICACIONES DOS 2 COLUMNAS X 10 CM, UBICACION PRIMERA PAGINA, TINTA BN</t>
  </si>
  <si>
    <t>OPS-DAD-0056</t>
  </si>
  <si>
    <t>SERVICIO DE MANTENIMIENTO DE LAS PLATAFORMAS QUE SOPORTAN LOS SERVICIOS QUE COMPONEN EL CLOUD DE LA UNIVERSIDAD DEL MAGDALENA</t>
  </si>
  <si>
    <t>OPS-DAD-0057</t>
  </si>
  <si>
    <t>JM INGENIERA AVANZADA</t>
  </si>
  <si>
    <t>SERVICIO DE MANTENIMIENTO CORRECTIVO DE UPS DE 10 KVA CON BANCO DE BATERIAS, SUMINISTRO E INSTALACION DE FUENTE REDUNDANTE DEL SWITCH NEXUS REF. N2200PAC400WB Y SUMINISTRO E INSTALACION DE BATERIA SELLADA 12V9AH REF. FL1290GS, PARA EL NORMAL FUNCIONAMIENTO DEL EDIFICIO MAR CARIBE DE LA UNIVERSIDAD DEL MAGDALENA.</t>
  </si>
  <si>
    <t>2021/04/07</t>
  </si>
  <si>
    <t>2021/04/12</t>
  </si>
  <si>
    <t>OPS-DAD-0058</t>
  </si>
  <si>
    <t>NODOMED S.A.S.</t>
  </si>
  <si>
    <t>SERVICIO DE MANTENIMIENTO PREVENTIVO YO CORRECTIVO DE LOS AUTOCLAVES MARCA TTUNAUER. NECESARIOS PARA EL FUNCIONAMIENTO DE LAS PRACTICAS ACADEMICAS DE LOS ESTUDIANTES DE LA UNIVERSIDAD</t>
  </si>
  <si>
    <t>2021/04/21</t>
  </si>
  <si>
    <t>OPS-DAD-0059</t>
  </si>
  <si>
    <t>SERVICIO TECNICO ESPECIALIZADO PARA EL MANTENIMIENTO PREVENTIVO Y CORRECTIVO DE LOS EQUIPOS DE CORTE Y FUMIGACION MARCA STIHL, DEL CENTRO DE DESARROLLO AGRICOLA Y FORESTAL DE LA UNIVERSIDAD DEL MAGDALENA.</t>
  </si>
  <si>
    <t>OPS-DAD-0060</t>
  </si>
  <si>
    <t>ALBERTO DE JESUS MENDEZ LINERO</t>
  </si>
  <si>
    <t>SERVICIO DE LAVADO Y PLANCHADO DE LOS MANTELES Y BANDERAS DE LA UNIVERSIDAD DEL MAGDALENA QUE SE UTILIZAN EN EVENTOS INSTITUCIONALES.</t>
  </si>
  <si>
    <t>OPS-DAD-0061</t>
  </si>
  <si>
    <t>HIGH QUALITY TECHNOLOGY S.A.S.</t>
  </si>
  <si>
    <t>SERVICIO DE MANTENIMIENTO DE LA PLATAFORMA SERIES, SOFTWARE DE GESTION DOCUMENTAL DE LA UNIVERSIDAD DEL MAGDALENA.</t>
  </si>
  <si>
    <t>2021/04/15</t>
  </si>
  <si>
    <t>OPS-DAD-0062</t>
  </si>
  <si>
    <t>EMPRESA PRESTADORA DE SERVICIOS VARIOS S.A.S.</t>
  </si>
  <si>
    <t>SERVICIO DE IMPRESION EN LAS DIFERENTES UNIDADES ACADEMICOADMINISTRATIVAS, EL CUAL INCLUYE SUMINISTRO DE EQUIPOS DE IMPRESION EN CALIDAD DE RENTA, ADMINISTRACION, MANTENIMIENTO DE EQUIPOS DE IMPRESION Y SUMINISTRO DE TINTAS, NECESARIOS PARA LA BUENA PRESTACION DEL SERVICIO, DE CONFORMIDAD CON LAS CONDICIONES ESTABLECIDAS POR UNIMAGDALENA</t>
  </si>
  <si>
    <t>2021/12/19</t>
  </si>
  <si>
    <t>OPS-DAD-0063</t>
  </si>
  <si>
    <t>NOVATRONICA S.A.S</t>
  </si>
  <si>
    <t>SERVICIO TECNICO ESPECIALIZADO PARA EL MANTENIMIENTO PREVENTIVO Y CORRECTIVO DE LOS EQUIPOS DE CORTE HUSQVARNA DEL CENTRO DE DESARROLLO AGRICOLA Y FORESTAL DE LA UNIVERSIDAD DEL MAGDALENA.</t>
  </si>
  <si>
    <t>OPS-DAD-0064</t>
  </si>
  <si>
    <t>JULIO ALBERTO CAMARGO PULIDO</t>
  </si>
  <si>
    <t>SERVICIO DE POLARIZADO DE VIDRIOS DE VENTANAS DE 169 SALONES DE CLASES, 50 LABORATORIOS, 11 SALAS DE COMPUTOS, 4 AUDITORIOS, 1 BIBLIOTECA Y OFICINAS, ASI COMO TAMBIEN EL POLARIZADO DE 6 VEHICULOS PERTENECIENTES A LA UNIVERSIDAD DEL MAGDALENA.</t>
  </si>
  <si>
    <t>2021/04/16</t>
  </si>
  <si>
    <t>OPS-DAD-0065</t>
  </si>
  <si>
    <t>TECNODEM LIMITADA</t>
  </si>
  <si>
    <t>SERVICIO DE MANTENIMIENTO PREVENTIVO YO CORRECTIVO, INCLUYENDO LOS REPUESTOS NECESARIOS PARA LAS UNIDADES ODONTOLOGICAS DE LA CLINICA DE LA UNIVERSIDAD DEL MAGDALENA, PARA EL BUEN FUNCIONAMIENTO DE LAS PRACTICAS ACADEMICAS</t>
  </si>
  <si>
    <t>2021/04/14</t>
  </si>
  <si>
    <t>2021/05/14</t>
  </si>
  <si>
    <t>OPS-DAD-0066</t>
  </si>
  <si>
    <t>ESRI COLOMBIA S.A.S.</t>
  </si>
  <si>
    <t>SERVICIO DE LICENCIAMIENTO DEL SOFTWARE ARCGIS  EDUCATIONAL ACADEMIC DEPARTMENTAL LARGE SINGLE USE TERM LICENSE PARA CIEN 100 USUARIOS DE LA UNIVERSIDAD DEL MAGDALENA.</t>
  </si>
  <si>
    <t>2021/04/25</t>
  </si>
  <si>
    <t>OPS-DAD-0067</t>
  </si>
  <si>
    <t>EVIDEOCOMUNICACIONES S.A.S</t>
  </si>
  <si>
    <t>SERVICIO DE RENOVACION DE LICENCIAS DE CIEN 100 CUENTAS ZOOM PARA EL SISTEMA DE VIDEOCONFERENCIA DE LOS ESTUDIANTES Y DOCENTES DE LA UNIVERSIDAD DEL MAGDALENA</t>
  </si>
  <si>
    <t>OPS-DAD-0068</t>
  </si>
  <si>
    <t>SERVICIO DE MANTENIMIENTO PREVENTIVO YO CORRECTIVO DE EQUIPOS GENERALES Y DE CALOR DE LOS LABORATORIOS DE LA UNIVERSIDAD DEL MAGDALENA</t>
  </si>
  <si>
    <t>OPS-DAD-0069</t>
  </si>
  <si>
    <t>LUIS  HERNANDO  GARCIA CABEZAS</t>
  </si>
  <si>
    <t>2021/05/26</t>
  </si>
  <si>
    <t>OPS-DAD-0070</t>
  </si>
  <si>
    <t>SIIGO S.A.S</t>
  </si>
  <si>
    <t>SERVICIO DE RENOVACION ANUAL DE LICENCIA DE DIVULGACION ACADEMICA NUEVO SIIGO NUBE.</t>
  </si>
  <si>
    <t>OPS-DAD-0071</t>
  </si>
  <si>
    <t>PROGRAMACIONES CAMPO TELEVISION S.A.S</t>
  </si>
  <si>
    <t>2021/08/17</t>
  </si>
  <si>
    <t>OPS-DAD-0072</t>
  </si>
  <si>
    <t>TRASPORTE SENSACION LTDA</t>
  </si>
  <si>
    <t>SERVICIO DE TRANSPORTE TERRESTRE DE PERSONAS EN VEHICULOS TALES COMO BUSES, BUSETAS, VANS, CAMIONETAS O CAMPEROS NECESARIOS PARA LA REALIZACION DE PRACTICAS ACADEMICAS Y DEMAS EVENTOS INSTITUCIONALES, DEPORTIVOS Y CULTURALES QUE SE REALIZAN EN LA UNIVERSIDAD.</t>
  </si>
  <si>
    <t>OPS-DAD-0073</t>
  </si>
  <si>
    <t>SCHALLER DESIGN  TECHNOLOGY S.A.S.</t>
  </si>
  <si>
    <t>SERVICIO DE MANTENIMIENTO DE DIVISIONES MOVILES DE LOS AUDITORIOS NEGUANJE Y PLAYA GRANDE DEL EDIFICIO MAR CARIBE DE LA UNIVERSIDAD DEL MAGDALENA</t>
  </si>
  <si>
    <t>OPS-DAD-0074</t>
  </si>
  <si>
    <t>FABIAN ALBERTO CARDENAS VALERA</t>
  </si>
  <si>
    <t>SERVICIO DE CONSULTORIA PARA LA FORMULACION DE UN PLAN DE MEJORAMIENTO Y FORTALECIMIENTO DEL SISTEMA DE INFORMACION DE ADMISIONES, REGISTRO Y CONTROL ACADEMICO EN LA UNIVERSIDAD DEL MAGDALENA</t>
  </si>
  <si>
    <t>2021/06/19</t>
  </si>
  <si>
    <t>EDWIN GUTIERREZ BOTO</t>
  </si>
  <si>
    <t>OPS-DAD-0075</t>
  </si>
  <si>
    <t>JORGE ROOS ALFARO</t>
  </si>
  <si>
    <t>OPS-DAD-0076</t>
  </si>
  <si>
    <t>SOLAB S.A.S</t>
  </si>
  <si>
    <t>SERVICIO DE REALIZACION DE EXAMENES MEDICOS OCUPACIONALES, PRUEBAS COMPLEMENTARIAS, DIAGNOSTICO DE CONDICIONES DE SALUD DEL PERSONAL ADMINISTRATIVO Y DOCENTES DE PLANTA DE LA UNIVERSIDAD DEL MAGDALENA Y ASESORIA EN MEDICINA PREVENTIVA Y DEL TRABAJO</t>
  </si>
  <si>
    <t>HAROLD ROMERO CAHUANA</t>
  </si>
  <si>
    <t>OPS-DAD-0077</t>
  </si>
  <si>
    <t>NSDIS ANIMATION SOFTWARE</t>
  </si>
  <si>
    <t>SERVICIO DE RENOVACION DE 32 LICENCIA DEL SOFTWARE HARMONY PREMIUM ANNUAL TERM LICENSE GOLD SUPPORT INSTITUTION POR 12 MESES PARA EL PROGRAMA DE CINE Y AUDIOVISUALES</t>
  </si>
  <si>
    <t>OPS-DAD-0078</t>
  </si>
  <si>
    <t>AUDITBRAIN S.A.S</t>
  </si>
  <si>
    <t>SERVICIO DE ADQUISICION DE LA LICENCIA AUDITBRAIN PARA 2 USUARIOS POR UN AÑO.</t>
  </si>
  <si>
    <t>OPS-DAD-0079</t>
  </si>
  <si>
    <t>ISOLUCION SISTEMAS INTEGRADOS DE GESTION S. A.</t>
  </si>
  <si>
    <t>RENOVACION DE LA LICENCIA DE SOPORTE Y MANTENIMIENTO POR 12 MESES DEL SOFTWARE ISOLUTION VERSION 4 DEL SISTEMA DE GESTION INSTITUCIONAL COGUI</t>
  </si>
  <si>
    <t>OSM-DAD-0006</t>
  </si>
  <si>
    <t>SUMINISTRO DE COMIDAS Y BEBIDAS PREPARADAS Y SERVICIO DE CATERING PARA EL DESARROLLO DE EVENTOS Y ACTIVIDADES INSTITUCIONALES</t>
  </si>
  <si>
    <t>2021/04/09</t>
  </si>
  <si>
    <t>GUSTAVO ADOLFO ACOSTA OCHOA</t>
  </si>
  <si>
    <t>OSM-DAD-0007</t>
  </si>
  <si>
    <t>SUMINISTRO DE INSUMOS PARA LA CLINICA DE SIMULACION DE LA UNIVERSIDAD DEL MAGDALENA, NECESARIOS PARA EL BUEN DESARROLLO DE LAS PRACTICAS ACADEMICAS</t>
  </si>
  <si>
    <t>2021/06/14</t>
  </si>
  <si>
    <t>OSM-DAD-0008</t>
  </si>
  <si>
    <t>LAHERAL S.A.S</t>
  </si>
  <si>
    <t>SUMINISTRO DE ELEMENTOS DE ASEO Y CAFETERIA PARA LA ATENCION AL PERSONAL ACADEMICOADMINISTRATIVO, EVENTOS INSTITUCIONALES Y GARANTIZAR LOS ELEMENTOS DE ASEO MINIMOS PARA DOTAR LAS UNIDADES SANITARIAS</t>
  </si>
  <si>
    <t>OSM-DAD-0009</t>
  </si>
  <si>
    <t>SUMINISTRO DE ACCESORIOS PARA LOS SISTEMAS DE RIEGO DE LA UNIVERSIDAD DEL MAGDALENA Y SUS SEDES ALTERNAS.</t>
  </si>
  <si>
    <t>OPSP-FCE-0011</t>
  </si>
  <si>
    <t>OPSP-FCE-0012</t>
  </si>
  <si>
    <t>ANDREINA FIDELINA VILLA AREVALO</t>
  </si>
  <si>
    <t>OAG-FHU-0009</t>
  </si>
  <si>
    <t>DAYANA GUTIERREZ GUERRERO</t>
  </si>
  <si>
    <t>OAG-FHU-0010</t>
  </si>
  <si>
    <t>PAULA ANDREA VELASQUEZ FERREIRA</t>
  </si>
  <si>
    <t>OAG-FHU-0011</t>
  </si>
  <si>
    <t>OPSP-FHU-0012</t>
  </si>
  <si>
    <t>OPSP-FHU-0013</t>
  </si>
  <si>
    <t>OPS-FIN-0009</t>
  </si>
  <si>
    <t>GAFIMOPE SAS</t>
  </si>
  <si>
    <t>LA PRESENTE ORDEN TIENE POR OBJETO EL SERVICIO DE ALMUERZOS Y REFRIGERIOS A DOCENTES, FUNCIONARIOS Y CONTRATISTAS QUE PARTICIPARAN EN LA REALIZACION DE VIDEOS DE PRACTICAS DE LABORATORIOS DE LOS DIFERENTES PROGRAMAS DE LA FACULTAD DE INGENIERIA.</t>
  </si>
  <si>
    <t>OPSP-FIN-0010</t>
  </si>
  <si>
    <t>LA PRESENTE ORDEN TIENE POR OBJETO 1 ASESORAR Y APOYAR EN LA COORDINACION DE LOS DIPLOMADOS LOGISTICA Y TRANSPORTE MULTIMODAL. Y GESTION ESTRATEGICA SOSTENIBLE EN SANEAMIENTO BASICO Y AGUA POTABLE QUE OFERTA LA FACULTAD DE INGENIERIA. 2 APOYAR EN LA REALIZACION DE LOS COBROS POR VENTAS DE SERVICIOS DE LOS DIPLOMADOS.</t>
  </si>
  <si>
    <t>PEDRO LUIS SALCEDO RAMIREZ 57466882 ELIANA LIZETH VERGARA VASQUEZ</t>
  </si>
  <si>
    <t>OPSP-FIN-0011</t>
  </si>
  <si>
    <t>LA PRESENTE ORDEN TIENE POR 1 APOYAR EN LA ORGANIZACION Y LOGISTICA DE LAS ACTIVIDADES RELACIONADAS CON EL FUNCIONAMIENTO DEL DIPLOMADO EN INTERNET DE LAS COSAS. 2 APOYAR EN LA VERIFICACION DEL CUMPLIMIENTO DE LOS HORARIOS DE CLASES CONTEMPLADOS EN LA PROGRAMACION SEMANAL Y FORMALMENTE MANIFESTAR CUALQUIER NOVEDAD EN LA PROGRAMACION ACADEMICA.</t>
  </si>
  <si>
    <t>OPS-FIN-0012</t>
  </si>
  <si>
    <t xml:space="preserve">LA PRESENTE ORDEN TIENE POR OBJETO 1 VERIFICAR LOS DOCUMENTOS PRECONTRACTUALES REQUERIDOS POR EL SISTEMA DE CALIDAD PARA LA GESTION UNIVERSITARIA COGUI. 2 REVISAR Y APROBAR DOCUMENTOS PRECONTRACTUALES EN LA PLATAFORMA GEDOCO DE LOS DOCENTES Y CONTRATISTAS DE LOS PROGRAMAS DE POSTGRADOS DE LA FACULTAD DE INGENIERIA. </t>
  </si>
  <si>
    <t>OPSP-FIN-0013</t>
  </si>
  <si>
    <t xml:space="preserve">LA PRESENTE ORDEN TIENE POR OBJETO 1 APOYO EN EL DISEÑO DE LA METODOLOGIA Y CONSTRUCCION DE INSTRUMENTOS DE ACUERDO A LOS LINEAMIENTOS DEL CONSEJO NACIONAL DE ACREDITACION CNA PARA EL PROCESO DE AUTOEVALUACION CON FINES DE ACREDITACION POR ALTA CALIDAD DE LOS PROGRAMAS DE INGENIERIA INDUSTRIAL E INGENIERIA ELECTRONICA. </t>
  </si>
  <si>
    <t>PEDRO LUIS SALCEDO RAMIREZ 84450555 RONALD MARTINEZ ABUABARA</t>
  </si>
  <si>
    <t>OPSP-FIN-0014</t>
  </si>
  <si>
    <t>JUAN BAUTISTA RODRIGUEZ BARROS</t>
  </si>
  <si>
    <t xml:space="preserve">LA PRESENTE ORDEN TIENE POR OBJETO 1 DISEÑAR EL DIPLOMADO EN GESTION ESTRATEGICA SOSTENIBLE EN SANEAMIENTO BASICO Y AGUA POTABLE, DE ACUERDO A LOS LINEAMIENTOS ESTIPULADO POR UNIMAGDALENA. 2 APOYAR EN LA APERTURA DE LA COHORTE DEL DIPLOMADO. </t>
  </si>
  <si>
    <t>OPSP-FIN-0015</t>
  </si>
  <si>
    <t xml:space="preserve">PEDRO LUIS SALCEDO RAMIREZ </t>
  </si>
  <si>
    <t>OAG-FIN-0016</t>
  </si>
  <si>
    <t>GIOVANNA VARGAS DIAZ</t>
  </si>
  <si>
    <t>OAG-FIN-0017</t>
  </si>
  <si>
    <t>CAMILO DAVID QUINTANA GAMARRA</t>
  </si>
  <si>
    <t>RONALD MARTINEZ ABUABARA</t>
  </si>
  <si>
    <t>OPS-FIN-0018</t>
  </si>
  <si>
    <t>INSTITUTO COLOMBIANO DE NORMAS TECNICAS Y CERTIFICACION ICONTEC, O ICONTEC O ICONTEC INTERNACIONAL</t>
  </si>
  <si>
    <t>OPSP-FIN-0019</t>
  </si>
  <si>
    <t>ELIANA LIZETH VERGARA VASQUEZ</t>
  </si>
  <si>
    <t>OPSP-FIN-0020</t>
  </si>
  <si>
    <t>HERMIDES JEREZ BLANCO</t>
  </si>
  <si>
    <t>OPS-VAD-0391</t>
  </si>
  <si>
    <t>MIKEL IÑAKI IBARRA FERNANDEZ</t>
  </si>
  <si>
    <t>SERVICIO DE ACOMPAÑAMIENTO PARA EL DISEÑO DEL MODELO DE EVALUACION ESTRATEGICA DEL PLAN DE GOBIERNO</t>
  </si>
  <si>
    <t>LUCAS ERNESTO GUTIERREZ MARTINEZ</t>
  </si>
  <si>
    <t>OPSP-VAD-0350</t>
  </si>
  <si>
    <t>MARIA ISABEL PORTO INFANTE</t>
  </si>
  <si>
    <t>LA PRESENTE ORDEN TIENE POR OBJETO 1. PRESENTAR EL PLAN DE TRABAJO DE ACTIVIDADES A DESARROLLAR, DETALLANDO OBJETIVOS, FECHAS, METODOLOGIA, METAS, INDICADORES ACORDES CON LAS DIRECTRICES IMPARTIDAS POR EL DIRECTOR DE BIENESTAR Y EL COORDINADOR A DEL AREA QUE DE RESPUESTA A LAS ACTIVIDADES PARA LAS CUALES FUE CONTRATADO, 2. FOMENTAR AL INTERIOR DE LA COMUNIDAD UNIVERSITARIA, ACTIVIDADES DE PROMOCION Y PREVENCION QUE CONCIENTICEN A LA COMUNIDAD UNIVERSITARIA A INCORPORAR ESTILOS DE VIDA SALUDABLE, 3. BRINDAR ATENCION BASICA, OPORTUNA Y ADECUADA A LOS ESTUDIANTES QUE REQUIERAN EL SERVICIO DE ATENCION EN TRABAJO SOCIAL, 4. REALIZAR EL DILIGENCIAMIENTO OPORTUNO DE TODOS LOS FORMATOS ESTABLECIDOS POR BIENESTAR UNIVERSITARIO EN EL SISTEMA DE GESTION DE LA CALIDAD Y OTROS PROCESOS, PARA EL REGISTRO DE TODAS LAS ACTIVIDADES QUE SE REALICEN DESDE EL SERVICIO QUE PRESTA. 5. PRESENTAR INFORMES SEMANALES Y MENSUALES AL COORDINADOR DEL AREA SOBRE LAS ACTIVIDADES DESARROLLADAS Y PLANTEADAS EN EL P</t>
  </si>
  <si>
    <t>OPSP-VAD-0358</t>
  </si>
  <si>
    <t>MARTHA PATRICIA PALACIO LIZCANO</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</si>
  <si>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BRINDAR ATENCION BASICA, OPORTUNA Y ADECUADA EN CONSULTA COMO ODONTOLOGO A TODOS LOS MIEMBROS DE COMUNIDAD UNIVERSITARIA QUE LO SOLICITEN. 3. FOMENTAR AL INTERIOR DE LA COMUNIDAD UNIVERSITARIA, ACTIVIDADES DE PROMOCION Y PREVENCION, EVITANDO DE ESTA MANERA LA APARICION DE ENFERMEDADES Y CONCIENTIZAR A LA COMUNIDAD UNIVERSITARIA A INCORPORAR ESTILOS DE VIDA SALUDABLE. 4. VALIDAR Y VERIFICAR LA VERACIDAD DE LAS INCAPACIDADES DE LOS ESTUDIANTES, TENIENDO EN CUENTA LA REGLAMENTACION EXISTENTE PARA TAL EFECTO. 5. DILIGENCIAR LOS FORMATOS DEL PROCESO BIENESTAR UNIVERSITARIO DEL SISTEMA DE GESTION DE CALIDAD, Y ASI MISMO GENERAR EN MIC</t>
  </si>
  <si>
    <t>OPSP-VAD-0359</t>
  </si>
  <si>
    <t>LORENA ISABEL GONZALEZ ARIAS</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</si>
  <si>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BRINDAR ATENCION BASICA, OPORTUNA Y ADECUADA EN CONSULTA COMO NUTRICIONISTA A TODOS LOS MIEMBROS DE COMUNIDAD UNIVERSITARIA QUE LO SOLICITEN. 3. FOMENTAR AL INTERIOR DE LA COMUNIDAD UNIVERSITARIA, ACTIVIDADES DE PROMOCION Y PREVENCION, EVITANDO DE ESTA MANERA LA APARICION DE ENFERMEDADES Y CONCIENTIZAR A LA COMUNIDAD UNIVERSITARIA A INCORPORAR ESTILOS DE VIDA SALUDABLE. 4. VALIDAR Y VERIFICAR LA VERACIDAD DE LAS INCAPACIDADES DE LOS ESTUDIANTES, TENIENDO EN CUENTA LA REGLAMENTACION EXISTENTE PARA TAL EFECTO. 5. DILIGENCIAR DIARIAMENTE O SEGUN LOS HORARIOS DE ATENCION, LOS FORMATOS DEL PROCESO BIENESTAR UNIVERSITARIO DEL SISTEMA DE GESTION DE CALIDAD, Y ASI MISMO</t>
  </si>
  <si>
    <t>OPSP-VAD-0360</t>
  </si>
  <si>
    <t>ORLANDO SANTIAGO MORENO BARRIGA</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</si>
  <si>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BRINDAR ATENCION BASICA, OPORTUNA Y ADECUADA EN CONSULTA COMO MEDICO DEPORTO LOGO A TODOS LOS MIEMBROS DE COMUNIDAD UNIVERSITARIA QUE LO SOLICITEN. 3. FOMENTAR AL INTERIOR DE LA COMUNIDAD UNIVERSITARIA, ACTIVIDADES DE PROMOCION Y PREVENCION, EVITANDO DE ESTA MANERA LA APARICION DE ENFERMEDADES Y CONCIENTIZAR A LA COMUNIDAD UNIVERSITARIA A INCORPORAR ESTILOS DE VIDA SALUDABLE. 4. VALIDAR Y VERIFICAR LA VERACIDAD DE LAS INCAPACIDADES DE LOS ESTUDIANTES, TENIENDO EN CUENTA LA REGLAMENTACION EXISTENTE PARA TAL EFECTO. 5. DILIGENCIAR DIARIAMENTE O SEGUN LOS HORARIOS DE ATENCION, LOS FORMATOS DEL PROCESO BIENESTAR UNIVERSITARIO DEL SISTEMA DE GESTION DE CALIDAD, Y ASI MI</t>
  </si>
  <si>
    <t>OPSP-VAD-0365</t>
  </si>
  <si>
    <t>CIRO ANDRES CASTELLAR TAPIA</t>
  </si>
  <si>
    <t>LA PRESENTE ORDEN TIENE POR OBJETO 1. APOYAR AL DIRECTOR DE BIENESTAR UNIVERSITARIO, EN LOS ASUNTOS RELACIONADOS CON EL PROCESO BIENESTAR UNIVERSITARIO DE CONFORMIDAD AL SISTEMA DE GESTION INTEGRAL, TENIENDO EN CUENTA LOS FUNDAMENTOS Y LINEAMIENTOS IMPARTIDOS POR EL GRUPO DE GESTION DE LA CALIDAD. 2. APOYAR AL DIRECTOR DE BIENESTAR UNIVERSITARIO, EN LOS ASUNTOS RELACIONADOS CON EL PROCESO BIENESTAR UNIVERSITARIO DE CONFORMIDAD AL MODELO DE GESTION DE CONTROL INTERNO MECI, TENIENDO EN CUENTA LOS FUNDAMENTOS Y LINEAMIENTOS IMPARTIDOS POR LA OFICINA CONTROL INTERNO. 3. APOYAR AL DIRECTOR DE BIENESTAR UNIVERSITARIO EN LA FORMULACION, SEGUIMIENTO Y EVALUACION DEL PLAN DE ACCION Y DE INVERSION DE LA DIRECCION. 4. APOYAR AL DIRECTOR DE BIENESTAR UNIVERSITARIO EN EL MANEJO ADMINISTRATIVO Y FINANCIERO DE LA DIRECCION, NECESARIOS PARA EL PERFECTO DESARROLLO DE LAS ACTIVIDADES ESTABLECIDAS EN EL PLAN DE ACCION. 5. APOYAR AL DIRECTOR DE BIENESTAR UNIVER</t>
  </si>
  <si>
    <t>OPSP-VAD-0373</t>
  </si>
  <si>
    <t>DIEGO TORRES SOTO</t>
  </si>
  <si>
    <t>LA PRESENTE ORDEN TIENE POR OBJETO 1. ASESORAR A LOS ESTUDIANTES DEL CONSULTORIO JURIDICO Y CENTRO DE CONCILIACION QUE SE ENCUENTRAN DESIGNADOS EN LA CASA DE JUSTICIA DEL DISTRITO DE SANTA MARTA EN RELACION A LOS DISTINTOS CASOS QUE SON DE SU CONOCIMIENTOS EN LAS DISTINTAS AREAS DEL DERECHO PUBLICO, CIVIL, COMERCIAL, PENAL, FAMILIA Y DERECHOS HUMANOS.2. APOYAR EN EL CONTROL FRENTE AL CUMPLIMIENTO DE LOS TURNOS ASIGNADOS EN CASA DE JUSTICIA DEL DISTRITO DE SANTA MARTA A LOS ESTUDIANTES DEL CONSULTORIO JURIDICO Y CENTRO DE CONCILIACION. 3. APOYAR Y ASESORAR A LAS PERSONAS QUE REQUIERAN LOS SERVICIOS DEL CONSULTORIO JURIDICO Y CENTRO DE CONCILIACION EN LAS DISTINTAS BRIGADAS JURIDICAS QUE ORGANICE LA DIRECCION. 4. DICTAR CAPACITACIONES A LOS ESTUDIANTES Y A LA COMUNIDAD EN GENERAL EN TEMAS QUE SE RELACIONEN CON LAS COMPETENCIAS LEGALES DEL CONSULTORIO JURIDICO. 5. REALIZAR SEGUIMIENTO A LOS CASOS ATENDIDOS EN LA CASA DE JUSTICIA DEL DISTRITO DE SANTA MARTA POR PARTE DE LOS EST</t>
  </si>
  <si>
    <t>OPSP-VAD-0375</t>
  </si>
  <si>
    <t>GUSTAVO ADOLFO AMAYA CANDIA</t>
  </si>
  <si>
    <t>LA PRESENTE ORDEN TIENE POR OBJETO 1. ASESORAR Y APOYAR EN LA COORDINACION DE LAS RELACIONES INTERNAS Y EXTERNAS DEL CONSULTORIO JURIDICO Y CENTRO DE CONCILIACION. 2. PLANEAR CON EL COORDINADOR Y LOS DOCENTES ASESORES DE AREA, MONITORES Y ESTUDIANTES, LAS ACTIVIDADES ACADEMICAS, DE INVESTIGACION Y DE EXTENSION DEL CONSULTORIO JURIDICO Y CENTRO DE CONCILIACION.</t>
  </si>
  <si>
    <t>OPSP-VAD-0376</t>
  </si>
  <si>
    <t>GIOVANNA MARIA SIMANCAS TINOCO</t>
  </si>
  <si>
    <t>LA PRESENTE ORDEN TIENE POR OBJETO 1. ASESORAR Y ORIENTAR JURIDICA, ETICA Y ACADEMICAMENTE A LOS ESTUDIANTES DEL CONSULTORIO JURIDICO Y CENTRO DE CONCILIACION. 2. BRINDAR ASESORIA PREVIA A LOS ESTUDIANTES ANTES DE LA REALIZACION DE LOS CONCEPTOS JURIDICOS, POR SOLICITUD DE LOS MISMOS. 3. REVISAR CONCEPTOS PRESENTADOS POR LOS ESTUDIANTES E IMPARTIR LAS INSTRUCCIONES SOBRE EL PROCEDIMIENTO A SEGUIR EN RELACION CON LA CONSULTA. 4. ORIENTAR TODA INTERVENCION QUE LOS ESTUDIANTES DEL CONSULTORIO JURIDICO DEBAN REALIZAR EN AUDIENCIAS O DILIGENCIAS JUDICIALES. 5. RESPONDER ANTE LA DIRECCION DEL CONSULTORIO JURIDICO Y CENTRO DE CONCILIACION POR EL NORMAL Y CORRECTO DESEMPEÑO DE LAS ACTIVIDADES QUE REALICE, DE LOS ELEMENTOS Y MATERIALES DIDACTICOS A SU CARGO. 6. VERIFICAR Y REGISTRAR LAS ACTUACIONES DESPLEGADAS POR ESTUDIANTES EN LAS CONSULTAS Y PROCESOS QUE CORRESPONDEN A SU ESPECIALIDAD Y QUE EL CONSULTORIO JURIDICO ASUMA POR COMPETENCIA. 7. APOYAR EN EL ESTABLEC</t>
  </si>
  <si>
    <t>OPSP-VAD-0377</t>
  </si>
  <si>
    <t>YASMERY CRUZ RODRIGUEZ NOGUERA</t>
  </si>
  <si>
    <t>LA PRESENTE ORDEN TIENE POR OBJETO 1. ASESORAR A LOS ESTUDIANTES DEL CONSULTORIO JURIDICO Y CENTRO DE CONCILIACION QUE SE ENCUENTRAN DESIGNADOS EN LA CASA DE JUSTICIA DEL DISTRITO DE SANTA MARTA EN RELACION A LOS DISTINTOS CASOS QUE SON DE SU CONOCIMIENTOS EN LAS DISTINTAS AREAS DEL DERECHO PUBLICO, CIVIL, COMERCIAL, PENAL, FAMILIA Y DERECHOS HUMANOS.2. APOYAR EN EL CONTROL FRENTE AL CUMPLIMIENTO DE LOS TURNOS ASIGNADOS EN CASA DE JUSTICIA DEL DISTRITO DE SANTA MARTA A LOS ESTUDIANTES DEL CONSULTORIO JURIDICO Y CENTRO DE CONCILIACION. 3. APOYAR Y ASESORAR A LAS PERSONAS QUE REQUIERAN LOS SERVICIOS DEL CONSULTORIO JURIDICO Y CENTRO DE CONCILIACION EN LAS DISTINTAS BRIGADAS JURIDICAS QUE ORGANICE LA DIRECCION. 4. DICTAR CAPACITACIONES A LOS ESTUDIANTES Y A LA COMUNIDAD EN GENERAL EN TEMAS QUE SE RELACIONEN CON LAS COMPETENCIAS LEGALES DEL CONSULTORIO JURIDICO. 5. REALIZAR SEGUIMIENTO A LOS CASOS ATENDIDOS EN LA CASA DE JUSTICIA DEL DISTRITO DE SANTA MA</t>
  </si>
  <si>
    <t>OPSP-VAD-0378</t>
  </si>
  <si>
    <t>ALVARO JAVIER MONTERO MERCADO</t>
  </si>
  <si>
    <t>LA PRESENTE ORDEN TIENE POR OBJETO 1. APOYAR EN EL PROCESO DE CONCILIACION DE OPERACIONES RECIPROCAS. 2. APOYAR EN LA CONSOLIDACION DE INFORMACION DE INFORMES PARA ENTES DE CONTROL. 3 APOYAR EN EL MEJORAMIENTO Y DISEÑO DE INSTRUCTIVOS Y FORMATOS PARA EL PROCESO DE CALIDAD DEL GRUPO DE CONTABILIDAD. LAS DEMAS ACTIVIDADES QUE SE DERIVEN DE LA EJECUCION DE LA ORDEN Y QUE TENGAN RELACION DIRECTA CON EL OBJETO CONTRACTUAL.</t>
  </si>
  <si>
    <t>OPSP-VAD-0379</t>
  </si>
  <si>
    <t>MILAGRO CORTINA OSPINO</t>
  </si>
  <si>
    <t>LA PRESENTE ORDEN TIENE POR OBJETO 1. ASESORAR EN LOS PROCEDIMIENTOS Y ACTIVIDADES DE GESTION FINANCIERA RELACIONADOS CON EL SISTEMA GENERAL DE REGALIAS. 2. APOYAR EN LAS ACTIVIDADES DE NOTIFICACION CUMPLIMIENTO DE INFORMES DEL SISTEMA GENERAL DE REGALIAS. 3. ELABORAR Y SUSTENTAR INFORMES MENSUALES Y PRESENTACIONES REQUERIDOS EN EL MARCO DE LA GESTION DE LA DIRECCION FINANCIERA. LAS DEMAS ACTIVIDADES QUE SE DERIVEN DE LA EJECUCION DE LA ORDEN Y QUE TENGAN RELACION DIRECTA CON EL OBJETO CONTRACTUAL.</t>
  </si>
  <si>
    <t>OPSP-VAD-0380</t>
  </si>
  <si>
    <t>ESTEFANIA SARAI OROZCO SEQUEA</t>
  </si>
  <si>
    <t>LA PRESENTE ORDEN TIENE POR OBJETO 1. ELABORAR SOLICITUD DE INFORMACION, REQUERIMIENTOS ESPECIALES, PROYECTOS DE DERECHOS DE PETICIONES, Y DEMAS DOCUMENTOS DE ORDEN JURIDICO QUE SE REQUIERAN REMITIR DENTRO DE LOS PROCESOS DE LA AUDITORIAS SEGUIDOS A CADA UNA DE LAS ENTIDADES CONTRIBUYENTES, Y LOS AGENTES OBLIGADOS A RETENER O EXIGIR EL PAGO DEL TRIBUTO. 21 ELABORAR RESPUESTA A COMUNICACIONES ENVIADAS POR LAS DIFERENTES ENTIDADES. 3. REALIZAR EVALUACION DE LA PRIMERA ETAPA DE LA AUDITORIA A LOS CONTRATOS QUE LAS ENTIDADES ENVIAN COMO EXENTOS DEL PAGO DE LA ESTAMPILLA. 4. CLASIFICAR LOS HALLAZGOS RESULTANTES DE LA PRIMERA ETAPA Y ELABORACION DE LAS COMUNICACIONES PERTINENTES. 5. ANALIZAR Y VERIFICAR LOS ACUERDOS MUNICIPALES POR MEDIO DEL CUAL LOS MUNICIPIOS ADOPTARON LA ESTAMPILLA. 6. DETERMINAR Y CLASIFICAR LOS HALLAZGOS ENCONTRADOS EN LOS ACUERDOS MUNICIPALES. 7. ANALIZAR LOS HALLAZGOS ENCONTRADOS CON LA COORDINACION DE LA OFICINA Y EL ASESOR JURIDICO. 8. SOLIC</t>
  </si>
  <si>
    <t>OPSP-VAD-0381</t>
  </si>
  <si>
    <t>LUIS CARLOS LOPEZ OLIVERO</t>
  </si>
  <si>
    <t>LA PRESENTE ORDEN TIENE POR OBJETO 1. 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 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 Y DETERMINAR EL PLAN DE ACCION EN CADA CASO EN PARTICULAR A SE</t>
  </si>
  <si>
    <t>OPSP-VAD-0382</t>
  </si>
  <si>
    <t>ROMULO JOSE DAVILA AARON</t>
  </si>
  <si>
    <t>LA PRESENTE ORDEN TIENE POR OBJETO 1. ASESORAR EN LA ORGANIZACION LOGISTICA DEL PROCESO DE MANTENIMIENTO E INVENTARIO DE LOS RECURSOS DE APOYO DOCENTE. 2. APOYAR EL SEGUIMIENTO Y CONTROL DE LA FICHA TECNICA DE LOS EQUIPOS A TRAVES DE LA PLATAFORMA SIARE REDAL Y AMSI. 3. LLEVAR LOS INFORMES DE DAÑOS Y REPOSICIONES DE LOS BIENES ELECTROMECANICOS QUE CONFORMAN LA DOTACION DE LABORATORIOS PARA ESTIMAR SU PLAN DE REPOSICION Y BAJA DE INVENTARIOS. 4. APOYAR EN LA REVISION DE LAS PAUTAS LEGALES, Y AMBIENTALES PARA LA DISPOSICION FINAL DE EQUIPOS DADOS DE BAJA, Y ASI MISMO, APOYAR EN LA REVISION TECNICA DE LAS RECOMENDACIONES DEL FABRICANTE PARA EL TRATAMIENTO Y DISPOSICION FINAL DE SUS EQUIPOS, TIEMPOS DE SERVICIOS Y VIDA UTIL. 5. PRESENTAR INFORMES DE RECOMENDACIONES DE ACUERDO A LOS HALLAZGOS ENCONTRADOS EN EL PROCESO A FIN DE MEJORAR LA VIGENCIA DEL EQUIPAMIENTO DE LABORATORIO. 6. ASESORAR Y APOYAR EN LA REALIZACION ESTUDIOS DE MERCADO PARA COMPRAS, SUMINISTROS, CONTRATOS DE MANTENIMIE</t>
  </si>
  <si>
    <t>OPSP-VAD-0385</t>
  </si>
  <si>
    <t>NATALIA MARLEN LAFAURIE PALACIO</t>
  </si>
  <si>
    <t>LA PRESENTE ORDEN TIENE POR OBJETO 1. APOYAR LAS ASESORIAS A ESTUDIANTES PARA MOVILIDAD INTERNACIONAL. 2. APOYAR LA GESTION DE LAS COMUNICACIONES DE LA ORI. 3. APOYAR LA GESTION DE CONVENIOS NACIONALES E INTERNACIONALES. 4. APOYAR LAS INICIATIVAS DE INTERNACIONALIZACION EN CASA E INTERNACIONALIZACION DEL CURRICULO. LAS DEMAS ACTIVIDADES QUE SE DERIVEN DE LA EJECUCION DE LA ORDEN Y QUE TENGAN RELACION DIRECTA CON EL OBJETO CONTRACTUAL.</t>
  </si>
  <si>
    <t>OPSP-VAD-0386</t>
  </si>
  <si>
    <t>MAIRA ALEJANDRA MENDOZA HERNANDEZ</t>
  </si>
  <si>
    <t>LA PRESENTE ORDEN TIENE POR OBJETO 1. DESARROLLAR LAS ACTIVIDADES DE DIAGNOSTICO, EVALUACION, INTERVENCION CLINICA PARA NIÑOS, ADOLESCENTES Y ADULTOS O LOS SERVICIOS QUE DESDE SU AREA REQUIERA EL PROGRAMA, 2. PARTICIPAR DE LAS JORNADAS DE SALUD Y LOS PROYECTOS DE INVESTIGACION DESARROLLADOS DESDE EL PAP. 3. DESARROLLAR LAS ACTIVIDADES PREVISTAS EN LOS ANEXOS TECNICOS  PLAN DE PRACTICAS DE LOS ESTUDIANTES ASIGNADOS AL PROGRAMA DE ATENCION PSICOLOGICA COMO PARTE DEL ROL DOCENTE ASISTENCIAL QUE INTEGRE LOS OBJETIVOS EDUCACIONALES Y LAS COMPETENCIAS A ADQUIRIR POR LOS ESTUDIANTES, CON EL DESARROLLO Y MEJORAMIENTO EN LA PRESTACION DE LOS SERVICIOS DEL ESCENARIO DE PRACTICA DECRETO 780 DE 2016, PARTE 7, CAPITULO 1, CAPITULO ARTICULO 2.7.1.1.13. 4. REGISTRAR LAS ACTIVIDADES REALIZADAS POR LOS ESTUDIANTES EN FORMACION DE PREGRADO Y POSGRADOS ASIGNADOS AL PROGRAMA DE ATENCION PSICOLOGICA, EN LA HISTORIA CLINICA DEL PACIENTE O EN LOS REGISTROS QUE CORRESPONDA. LA INFORMACION DEBE</t>
  </si>
  <si>
    <t>KAREN ISABEL AVILA LABASTIDAS</t>
  </si>
  <si>
    <t>OPSP-VAD-0387</t>
  </si>
  <si>
    <t>SHAROL MERCEDES CORTES MIRANDA</t>
  </si>
  <si>
    <t>LA PRESENTE ORDEN TIENE POR OBJETO LAS SIGUIENTES ACTIVIDADES OBJETO DE LA PRESENTE ORDEN SE PRESTAN EN EL MARCO DEL AREA DE ACCION Y ESPECIALIZACION DE LA PSICOLOGIA, DENTRO DE LA RELACION DOCENTE ASISTENCIAL 1. EVALUAR EL DESEMPEÑO DE LOS ASESORES ASIGNADOS AL PROYECTO PROGRAMA DE ATENCION PSICOLOGICA PAP. 2. VERIFICAR EL CUMPLIMIENTO DE OBJETIVOS PLANTEADOS EN EL PROGRAMA DE ATENCION PSICOLOGICA A NIVEL DE EXTENSION Y PROYECCION DE LOS SERVICIOS HACIA LA COMUNIDAD ACADEMICA Y DE INFLUENCIA DE LA UNIVERSIDAD DEL MAGDALENA. 3. COORDINAR LOS PROYECTOS DE INVESTIGACION Y EXTENSION QUE SE GENEREN A TRAVES DE LA PRACTICA DE LA LABOR EN LAS AREAS. 4. ASESORAR Y GESTIONAR LA CAPACITACION PROPIA Y DEL EQUIPO DE TRABAJO EN TECNICAS, METODOS E INSTRUMENTOS NECESARIOS PARA EL DESARROLLO DE LAS ACTIVIDADES EN EL PROGRAMA. 5. ENTREGAR INFORMES Y PLANES DE TRABAJO EN LAS FECHAS Y FORMATOS ESTABLECIDOS POR LA COORDINACION DEL PAP. 6. APOYAR A LA COORDINACION DEL PAP EN LOS PROCESOS</t>
  </si>
  <si>
    <t>OPSP-VAD-0388</t>
  </si>
  <si>
    <t>VIVIAN CAROLINA BAUTE ZULUAGA</t>
  </si>
  <si>
    <t>LA PRESENTE ORDEN TIENE POR OBJETO 1. EVALUAR EL DESEMPEÑO DE LOS ASESORES ASIGNADOS AL PROYECTO PROGRAMA DE ATENCION PSICOLOGICA PAP. 2. VERIFICAR EL CUMPLIMIENTO DE OBJETIVOS PLANTEADOS EN EL PROGRAMA DE ATENCION PSICOLOGICA A NIVEL DE EXTENSION Y PROYECCION DE LOS SERVICIOS HACIA LA COMUNIDAD ACADEMICA Y DE INFLUENCIA DE LA UNIVERSIDAD DEL MAGDALENA. 3. COORDINAR LOS PROYECTOS DE INVESTIGACION Y EXTENSION QUE SE GENEREN A TRAVES DE LA PRACTICA DE LA LABOR EN LAS AREAS. 4. ASESORAR Y GESTIONAR LA CAPACITACION PROPIA Y DEL EQUIPO DE TRABAJO EN TECNICAS, METODOS E INSTRUMENTOS NECESARIOS PARA EL DESARROLLO DE LAS ACTIVIDADES EN EL PROGRAMA. 5. ENTREGAR INFORMES Y PLANES DE TRABAJO EN LAS FECHAS Y FORMATOS ESTABLECIDOS POR LA COORDINACION DEL PAP. 6. APOYAR A LA COORDINACION DEL PAP EN LOS PROCESOS DE INDUCCION A LOS PRACTICANTES Y NUEVO PERSONAL QUE INGRESE AL PROGRAMA. 7. DESARROLLAR LAS ACTIVIDADES PREVISTAS EN LOS ANEXOS TECNICOS  PLAN DE PRACTICAS DE LOS ESTUDIANTES ASIGNADOS</t>
  </si>
  <si>
    <t>OPSP-VAD-0389</t>
  </si>
  <si>
    <t>OPSP-VAD-0390</t>
  </si>
  <si>
    <t>JORGE ANDRES VARGAS RONCALLO</t>
  </si>
  <si>
    <t>2021/05/16</t>
  </si>
  <si>
    <t>OPSP-VAD-0400</t>
  </si>
  <si>
    <t>LUIS FELIPE CANTILLO ACOSTA</t>
  </si>
  <si>
    <t>LA PRESENTE ORDEN TIENE POR OBJETO 1. DESARROLLAR LAS ACTIVIDADES DE DIAGNOSTICO, EVALUACION, INTERVENCION, REHABILITACION NEUROCOGNITIVA. 2. PARTICIPAR DE LAS JORNADAS DE SALUD Y LOS PROYECTOS DE INVESTIGACION DESARROLLADOS DESDE EL PAP. 3. DESARROLLAR LAS ACTIVIDADES PREVISTAS EN LOS ANEXOS TECNICOS  PLAN DE PRACTICAS DE LOS ESTUDIANTES ASIGNADOS AL PROGRAMA DE ATENCION PSICOLOGICA COMO PARTE DEL ROL DOCENTE ASISTENCIAL QUE INTEGRE LOS OBJETIVOS EDUCACIONALES Y LAS COMPETENCIAS A ADQUIRIR POR LOS ESTUDIANTES, CON EL DESARROLLO Y MEJORAMIENTO EN LA PRESTACION DE LOS SERVICIOS DEL ESCENARIO DE PRACTICA DECRETO 780 DE 2016, PARTE 7, CAPITULO 1, CAPITULO ARTICULO 2.7.1.1.13. 4. REGISTRAR LAS ACTIVIDADES REALIZADAS POR LOS ESTUDIANTES EN FORMACION DE PREGRADO Y POSGRADOS ASIGNADOS AL PROGRAMA DE ATENCION PSICOLOGICA, EN LA HISTORIA CLINICA DEL PACIENTE O EN LOS REGISTROS QUE CORRESPONDA. LA INFORMACION DEBE CONSIGNARSE POR EL PROFESIONAL RESPONSABLE Y RESPALDADAS CON SU NOMBRE, FIRMA</t>
  </si>
  <si>
    <t>OPSP-VAD-0401</t>
  </si>
  <si>
    <t>DANIELA ALEJANDRA MARTINEZ RODRIGUEZ</t>
  </si>
  <si>
    <t>OPSP-VAD-0403</t>
  </si>
  <si>
    <t>INDIRA ALEJANDRA OLIVEROS OROZCO</t>
  </si>
  <si>
    <t>LA PRESENTE ORDEN TIENE POR OBJETO 1. APOYAR LAS INICIATIVAS DE INTERNACIONALIZACION DE LOS POSGRADOS. 2. APOYAR LA GESTION DE DOBLES TITULACIONES INTERNACIONALES 3. APOYAR LABORES DE ANALISIS DE IMPACTO DE LOS PROGRAMAS DE INTERNACIONALIZACION. 4. APOYAR EN LA FORMULACION DE PROYECTOS INTERNACIONALES. LAS DEMAS ACTIVIDADES QUE SE DERIVEN DE LA EJECUCION DE LA ORDEN Y QUE TENGAN RELACION DIRECTA CON EL OBJETO CONTRACTUAL.</t>
  </si>
  <si>
    <t>NERLYS VANESSA SOBRINO ERAZO</t>
  </si>
  <si>
    <t>OPSP-VAD-0409</t>
  </si>
  <si>
    <t>JULIAN EDUARDO CANDANOZA SEGRERA</t>
  </si>
  <si>
    <t>LA PRESENTE ORDEN TIENE POR OBJETO 1. VERIFICACION DE DOCUMENTACION PERTENECIENTE A LOS CONTRATOS DE LA VICERRECTORIA Y DIRECCION ADMINISTRATIVA DEL PERIODO 2020. 2. DIGITALIZACLON DE LOS EXPEDIENTES CONTRACTUALES. 3. DISEÑO DE LAS ESTRATEGIAS DE COMUNICACION Y FLUJO DE LA INFORRNACION CONTRACTUAL PARA EL AÑO 2021 .4 ASESORIA A LAS DIVERSAS DEPENDENCIAS DE LA VICERRECTORIA EN REDACCION Y PRESENTACION DE DOCUMENTOS CONTRACTUALES. LAS DEMAS ACTIVIDADES QUE SE DERIVEN DE LA EJECUCION DE LA ORDEN Y QUE TENGAN RELACION DIRECTA CON EL OBJETO CONTRACTUAL.</t>
  </si>
  <si>
    <t>OPSP-VAD-0410</t>
  </si>
  <si>
    <t>JULIANA GRANADOS CAMARGO</t>
  </si>
  <si>
    <t>LA PRESENTE ORDEN TIENE POR OBJETO 1. APOYAR LOS EVENTOS INSTITUCIONALES PRESENCIALES Y VIRTUALES A TRAVES DE LA CUENTA DE CORREO INSTITUCIONAL Y ESPACIOS ASIGNADOS, SEGUN LOS PROTOCOLOS ESTABLECIDOS. 2. COORDINAR EL GRUPO DE PROTOCOLO INSTITUCIONAL HORARIOS, DISTRIBUCION DE EVENTOS, SOLICITUD DE UNIFORMES, REVISION DE HORAS. 3. CAPACITAR A LOS INTEGRANTES DEL GRUPO DE PROTOCOLO INSTITUCIONAL EN LOS TEMAS DE TALLER PERSONAL LOGISTICO, TALLER DE PROTOCOLO Y ETIQUETA, TALLER DE COMUNICACION Y SEGURIDAD EN LOS EVENTOS, TALLER DE COMUNICACION NO VERBAL, TALLER DE ESTRATEGIAS PARA HABLAR EN PUBLICO, TALLER DE NETIQUETA, TALLER DE ATENCION Y SERVICIO AL CLIENTE, TALLER DE ETIQETA Y PROTOCOLO EMPRESARIAL, TALLER DE IMAGEN PERSONAL, TALLER DE ETIQUETA Y PROTOCOLO EN LA MESA. LAS DEMAS ACTIVIDADES QUE SE DERIVEN DE LA EJECUCION DE LA ORDEN Y QUE TENGAN RELACION DIRECTA CON EL OBJETO CONTRACTUAL.</t>
  </si>
  <si>
    <t>HUMBERTO NICOLAS CALABRIA ARRIETA</t>
  </si>
  <si>
    <t>OPSP-VAD-0417</t>
  </si>
  <si>
    <t>MARIA ANGELICA MOJICA LOPEZ</t>
  </si>
  <si>
    <t>LA PRESENTE ORDEN TIENE POR OBJETO 1. APOYAR EN LA ESTRUCTURACION DE PROGRAMAS INTEGRADORES DE INNOVACION SOCIAL Y PLANES DE VIDA Y DESARROLLO COMUNITARIO. 2. ORGANIZAR ACTIVIDADES PARA DAR CUMPLIMIENTO AL PLAN DE ACCION DE LOSPROGRAMAS INTEGRADORES DE INNOVACION SOCIAL Y PLANES DE VIDA Y DESARROLLO COMUNITARIO. 3. APOYAR EN EL SEGUIMIENTO A LAS ACTIVIDADES QUE SE DESARROLLEN EN EL MARCO DE LOS PROGRAMAS INTEGRADORES DE INNOVACION SOCIAL Y PLANES DE VIDA Y DESARROLLO COMUNITARIO. LAS DEMAS ACTIVIDADES QUE SE DERIVEN DE LA EJECUCION DE LA ORDEN Y QUE TENGAN RELACION DIRECTA CON EL OBJETO CONTRACTUAL.</t>
  </si>
  <si>
    <t>OPSP-VAD-0418</t>
  </si>
  <si>
    <t>KAREN SOFÍA JACKSON RODRÍGUEZ</t>
  </si>
  <si>
    <t>LA PRESENTE ORDEN TIENE POR OBJETO 1. PARTICIPAR EN LA PLANEACION, EJECUCION Y SEGUIMIENTO DE LAS ACTIVIDADES ACADEMICO ADMINISTRATIVAS Y PROYECTOS DE LA FACULTAD 2. ELABORAR COMUNICACIONES, ACTOS ADMINISTRATIVOS, DOCUMENTOS E INFORMES DE GESTION. 3. PROYECTAR, DESARROLLAR, RECOMENDAR Y EJECUTAR ACCIONES QUE PERMITAN MEJORAR LA GESTION DE LOS SERVICIOS A CARGO DE LA FACULTAD. 4. PARTICIPAR EN LOS PROCESOS DE REGISTRO, ANALISIS Y PROCESAMIENTO DE BASES DE DATOS Y ESTADISTICAS DE LA FACULTAD. 5. APOYAR EN LOS PROCESOS CONTRACTUALES A CARGO DE LA DEPENDENCIA Y LOS INSTITUCIONALES QUE REQUIERAN SU APOYO. 6. UTILIZAR Y MANTENER ACTUALIZADOS Y PROTEGIDOS LOS REGISTROS EN LOS SISTEMAS DE INFORMACION ASOCIADOS A SUS ACTIVIDADES. 7. APOYAR EN LA ADMINISTRACION Y VERIFICACION DEL CUMPLIMIENTO DE LOS PROCEDIMIENTOS, PROTOCOLOS,</t>
  </si>
  <si>
    <t>OPSP-VAD-0420</t>
  </si>
  <si>
    <t>LA PRESENTE ORDEN TIENE POR OBJETO 1. APOYAR EN LA ADMINISTRACION Y CUMPLIMIENTO DE LOS PROCEDIMIENTOS, PROTOCOLOS, GUIAS Y AGENDAS DISEÑADOS PARA EL OPTIMO FUNCIONAMIENTO DEL PROGRAMA. 2. PROYECTAR, RADICAR Y GESTIONAR LAS COMUNICACIONES INTERNAS Y EXTERNAS DEL PROGRAMA. 3. APOYAR EN LA ACTUALIZACION DEL ARCHIVO DE GESTION DE LA FACULTAD Y VERIFICAR SU ADECUADO USO Y CONSERVACION, CUMPLIENDO CON LAS NORMAS Y PROCEDIMIENTOS DISPUESTOS PARA TAL FIN. 4. APOYAR EN LA ADMINISTRACION Y ACTUALIZACION DEL INVENTARIO DE BIENES, MATERIALES E INSUMOS DE LA DEPENDENCIA, VERIFICANDO SU EFICIENTE Y ADECUADO USO, ASI COMO ELABORAR Y PRESENTAR LOS INFORMES RESPECTIVOS. 5. PARTICIPAR EN EL DISEÑO Y MEDICION DE INDICADORES DE GESTION DEL AREA DE SU COMPETENCIA. 6. APOYAR LA ELABORACION Y PRESENTACION DE RESULTADOS DE LA GESTION DEL PROGRAMA. 7. APOYAR EN LA ADECUADA, OPORTUNA, EFICIENTE, EFICAZ Y AMABLE ATENCION AL USUARIO, EN LA PRESTACION DE SERVICIOS. 8. INFORMAR OPORTUNAMENTE SO</t>
  </si>
  <si>
    <t>OPSP-VAD-0422</t>
  </si>
  <si>
    <t>LA PRESENTE ORDEN TIENE POR OBJETO 1. APOYAR EN EL CUMPLIMIENTO DE LOS PROCEDIMIENTOS, PROTOCOLOS, GUIAS Y AGENDAS DISEÑADOS PARA EL OPTIMO FUNCIONAMIENTO DEL PROGRAMA. 2. PROYECTAR, RADICAR Y GESTIONAR LAS COMUNICACIONES INTERNAS Y EXTERNAS DEL PROGRAMA. 3. APOYAR EN LA ACTUALIZACIN DEL ARCHIVO DE GESTION DEL PROGRAMA Y VERIFICAR SU ADECUADO USO Y CONSERVACION, CUMPLIENDO CON LAS NORMAS Y PROCEDIMIENTOS DISPUESTOS PARA TAL FIN. 4. APOYAR EN LA ADMINISTRACION Y ACTUALIZACION DEL INVENTARIO DE BIENES, MATERIALES E INSUMOS DEL PROGRAMA, VERIFICANDO SU EFICIENTE Y ADECUADO USO, ASI COMO ELABORAR Y PRESENTAR LOS INFORMES RESPECTIVOS. 5. PARTICIPAR EN EL DISEÑO Y MEDICION DE INDICADORES DE GESTION DEL AREA DEL PROGRAMA. 6. APOYAR LA ELABORACION Y PRESENTACION DE RESULTADOS DE LA GESTION DEL PROGRAMA. 7. APOYAR EN LA ADECUADA, OPORTUNA, EFICIENTE, EFICAZ Y AMABLE ATENCION AL USUARIO, EN LA PRESTACION DE SERVICIOS DE ESTUDIANTES Y DOCENTES. 8. INFORMAR OPORTUNAMENTE SOBRE SITUACIONES</t>
  </si>
  <si>
    <t>OPSP-VAD-0424</t>
  </si>
  <si>
    <t>EUCLIDES GOMEZ HENAO</t>
  </si>
  <si>
    <t>LA PRESENTE ORDEN TIENE POR OBJETO 1. APOYAR EN LAS LABORES DE DEPURACION DE LAS BASES DE RETENCION PARA EL CALCIULO DEL PORCENTAJE FIJO DE RETENCION APLICABLE AL SEGUNDO SEMESTRE DE LA VIGENCIA 2020, TOMANDO COMO BASE LA INFORMACION DE TODO LO DEVENGADO POR LOS EMPLEADOS Y LOS BENEFICIOS TRIBUTARIOS A LOS QUE POR LEY SE TIENE DERECHO Y QUE HALLAN CERTIFICADO LOS EMPLEADOS. LAS DEMAS ACTIVIDADES QUE SE DERIVEN DE LA EJECUCION DE LA ORDEN Y QUE TENGAN RELACION DIRECTA CON EL OBJETO CONTRACTUAL</t>
  </si>
  <si>
    <t>OPSP-VAD-0427</t>
  </si>
  <si>
    <t>MARIA CRISTINA TORRES GOMEZ</t>
  </si>
  <si>
    <t>LA PRESENTE ORDEN TIENE POR OBJETO 1. APOYAR EN LA ELABORACION DE NUEVOS PROCEDIMIENTOS Y ACTIVIDADES DE GESTION FINANCIERA RELACIONADOS CON EL SISTEMA DE GESTION DE LA CALIDAD, 2. APOYAR EN LAS ACTIVIDADES DE NOTIFICACION CUMPLIMIENTO DE INFORMES DE LA GESTION FINANCIERA. 3. ELABORAR Y SUSTENTAR INFORMES MENSUALES Y PRESENTACIONES REQUERIDOS EN EL MARCO DE LA GESTION DE LA DIRECCION FINANCIERA. 4. REALIZAR SEGUIMIENTO A LOS REEMBOLSOS DE MATRICULA FONGES. LAS DEMAS ACTIVIDADES QUE SE DERIVEN DE LA EJECUCION DE LA ORDEN Y QUE TENGAN RELACION DIRECTA CON EL OBJETO CONTRACTUAL</t>
  </si>
  <si>
    <t>OPSP-VAD-0428</t>
  </si>
  <si>
    <t>MILAGROS KAROLINA ALVARADO AVENDAÑO</t>
  </si>
  <si>
    <t>LA PRESENTE ORDEN TIENE POR OBJETO 1. REALIZAR LA CARACTERIZACION PSICOSOCIAL DE LOS ESTUDIANTES PERTENECIENTES AL PROGRAMA TALENTO MAGDALENA. 2. COORDINAR EL PROCESO DE ACOMPAÑAMIENTO PSICOPEDAGOGICO CON LOS ESTUDIANTES PERTENECIENTES AL PROGRAMA TALENTO MAGDALENA. 3. IMPLEMENTAR TALLERES PSICOSOCIALES Y ATENCIONES INDIVIDUALES BUSCANDO GENERAR EN DICHA POBLACION LA ADQUISICION DE COMPETENCIAS QUE LE PERMITAN ADAPTARSE AL AMBIENTE UNIVERSITARIO. 4. REALIZAR LA CONSTRUCCION DE UNA RUTA DE ATENCION PSICOSOCIAL PARA LOS ESTUDIANTES DEL PROGRAMA TALENTO MAGDALENA. 5. PRESTAR SERVICIOS PROFESIONALES PARA DESARROLLAR LA ESTRATEGIA DE ATENCION Y ASESORIA INDIVIDUAL A ESTUDIANTES DEL PROGRAMA TALENTO MAGDALENA. 6. ACTUALIZAR LOS DOCUMENTOS, PROCESOS Y FORMATOS DEL PROGRAMA TALENTO MAGDALENA. 7. ESTRUCTURAR LA CONSTRUCCION DEL PROGRAMA DE SEGUIMIENTO Y APOYO ACADEMICO A ESTUDIANTES DEL PROGRAMA TALENTO MAGDALENA.</t>
  </si>
  <si>
    <t>OPSP-VAD-0429</t>
  </si>
  <si>
    <t>JAVIER ENRIQUE GOMEZ TORRES</t>
  </si>
  <si>
    <t>LA PRESENTE ORDEN TIENE POR OBJETO 1. 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 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t>
  </si>
  <si>
    <t>PRESTACIÓN DE SERVICIOS PROFESIONALES EN EL MARCO DEL PROYECTO DE INVESTIGACIÓN FORTALECIMIENTO DE CAPACIDADES INSTALADAS DE CIENCIA Y TECNOLOGÍA PARA ATENDER PROBLEMÁTICAS ASOCIADAS CON AGENTES BIOLÓGICOS DE ALTO RIESGO PARA LA SALUD HUMANA EN EL DEPARTAMENTO DEL MAGDALENA CELEBRADO MEDIANTE CONVENIO DE COOPERACIÓN ESPECIAL N° 001 2020 ENTRE LA GOBERNACIÓN DEL MAGDALENA LA UNIVERSIDAD COOPERATIVA DE COLOMBIA Y LA UNIVERSIDAD DEL MAGDALENA EL CONTRATISTA SE COMPROMETE A CONSTRUIR MODELOS PREDICTIVOS A PARTIR DE TRATAMIENTOS DE DATOS RELACIONADOS CON COVID 19 APLICAR MÉTODOS DE ANÁLISIS DE DATOS PARA DESCRIBIR E INTERPRETAR EL COMPORTAMIENTO DEL COVID 19 EN EL DEPARTAMENTO DEL MAGDALENA</t>
  </si>
  <si>
    <t>OPSP-VIN-0063</t>
  </si>
  <si>
    <t>MARIA FERNANDA CARRILLO RODRIGUEZ</t>
  </si>
  <si>
    <t>PRESTACION DE SERVICIOS PROFESIONALES COMO PSICOLOGA QUIEN EJERCERA LA FUNCION DE ASISTENTE DE INVESTIGACION EN MARCO DEL PROYECTO INTERACCION Y DESARROLLO DE LA PRIMERA INFANCIA EN EL MARCO DEL CONVENIO FIRMADO CON LA UNIVERSIDAD DEL VALLE APROBADO POR MINCIENCIAS SEGUN CONTRATO FP807404322020 A EL CONTRATISTA COMPAÑARÁ EL TRABAJO DE LAS MAESTRAS PARTICIPANTES RECOGERÁ SISTEMATIZARÁ Y ANALIZARÁ INFORMACION</t>
  </si>
  <si>
    <t>2021/07/31</t>
  </si>
  <si>
    <t>MARIA DILIA MIELES BARRERA</t>
  </si>
  <si>
    <t>OPSP-VIN-0064</t>
  </si>
  <si>
    <t>JESUS MANUEL JIMENEZ TORRES</t>
  </si>
  <si>
    <t>PRESTACION DE SERVICIOS PROFESIONALES EN EL MARCO DEL PROYECTO DE INVESTIGACION TITULADO DIAGNOSTICO Y FORMULACION DE ACUERDOS CONSENSUADOS DE MANEJO PESQUERO ACMP COMO LINEABASE AL COMANEJO ADAPTATIVO EN COLOMBIA EJECUTADO A TRAVES DEL CONVENIO INTERADMINISTRATIVO NO. 249 SUSCRITO ENTRE LA AUNAP Y LA UNIVERSIDAD DEL MAGDALENA EL CONTRATISTA REALIZARÁ DIAGNOSTICO AMBIENTAL Y SOCIOECONOMICO DE LAS COMUNIDADES DE LA COSTA PACIFICA</t>
  </si>
  <si>
    <t>LINA SAAVEDRA DÍAZ</t>
  </si>
  <si>
    <t>OPSP-VIN-0065</t>
  </si>
  <si>
    <t>SANTIAGO GONZALEZ ROJAS</t>
  </si>
  <si>
    <t>PRESTACION DE SERVICIOS PROFESIONALES PARA LA EJECUCION DEL PROYECTO DE INVESTIGACION TITULADO DIAGNOSTICO Y FORMULACION DE ACUERDOS CONSENSUADOS DE MANEJO PESQUERO ACMP COMO LINEABASE AL COMANEJO ADAPTATIVO EN COMUNIDADES COSTERAS EN COLOMBIA EN MARCO DEL CONVENIO INTERADMINISTRATIVO NO 249 SUSCRITO ENTRE LA AUNAP Y LA UNIVERSIDAD DEL MAGDALENA EL CONTRATISTA SE COMPROMETE A REALIZAR DIAGNOSTICO AMBIENTAL Y SOCIOECONOMICO DE LAS COMUNIDADES DE LA COSTA CARIBE PARTICIPANTES EN EL PROYECTO VALIDAR LOS ACUERDOS CONSENSUADOS DE MANEJO PESQUERO ACMP FORMULADOS PREVIAMENTE POR CADA UNA DE LAS COMUNIDADES DE LA COSTA CARIBE EN LA FASE II DEL PROYECTO</t>
  </si>
  <si>
    <t>OPSP-VIN-0066</t>
  </si>
  <si>
    <t>PAULA CATALINA SUAREZ MEDINA</t>
  </si>
  <si>
    <t>PRESTACION DE SERVICIOS PROFESIONALES EN EL MARCO DEL PROYECTO DE INVESTIGACION TITULADO DIAGNOSTICO Y FORMULACION DE ACUERDOS CONSENSUADOS DE MANEJO PESQUERO ACMP COMO LINEABASE AL COMANEJO ADAPTATIVO EN COLOMBIA EJECUTADO A TRAVES DEL CONVENIO INTERADMINISTRATIVO NO 249 SUSCRITO ENTRE LA AUNAP Y LA UNIVERSIDAD DEL MAGDALENA EL CONTRATISTA SE COMPROMETE A DESARROLLAR LAS SIGUIENTES ACTIVIDADES SISTEMATIZAR LA BASE DE BASE DE LAS ENTREVISTAS DE LAS FASES PREVIAS DEL PROYECTO</t>
  </si>
  <si>
    <t>OPSP-VIN-0067</t>
  </si>
  <si>
    <t>ANGELA CAROLINA CAMACHO ALVAREZ</t>
  </si>
  <si>
    <t>PRESTACION DE SERVICIOS PROFESIONALES PARA LA EJECUCION DEL PROYECTO DE INVESTIGACION TITULADO EVALUACION ECOLOGICA RELACIONES TROFICAS Y SERVICIOS ECOSISTEMICOS DE LAS CHARCAS ESTACIONALES DEL DEPARTAMENTO DEL MAGDALENA COLOMBIA EN MARCO DEL CONTRATO DE FINANCIAMIENTO DE RECUPERACION CONTINGENTE N 807404972020 CELEBRADO ENTRE MINCIENCIAS Y LA UNIVERSIDAD DEL MAGDALENA  UNIMAGDALENA</t>
  </si>
  <si>
    <t>2021/07/02</t>
  </si>
  <si>
    <t>OPSP-VIN-0068</t>
  </si>
  <si>
    <t>YULIBETH VELASQUEZ MENDOZA</t>
  </si>
  <si>
    <t>PRESTACION DE SERVICIOS PROFESIONALES EN MARCO DEL PROYECTO DE INVESTIGACION TITULADO VULNERACION DE DERECHOS HUMANOS EN EL SECTOR DE LA PESCA ARTESANAL MARINO COSTERO EN EL CONTEXTO DE JUSTICIA AZUL EN EL CARIBE COLOMBIANO PARA EL CUMPLIMIENTO DEL OBJETO LA CONTRATISTA SE COMPROMETE AL DESARROLLO DE LAS SIGUIENTES ACTIVIDADES ANALIZAR LOS CONFLICTOS PESQUEROS EVIDENCIADOS EN LA INVESTIGACION DESDE UN ENFOQUE DE JUSTICIA AZUL</t>
  </si>
  <si>
    <t>2021/05/02</t>
  </si>
  <si>
    <t>OPSP-VIN-0069</t>
  </si>
  <si>
    <t>PRESTACION DE SERVICIOS PROFESIONALES EN EL PROYECTO DE INNOVACION VALIDACION DE UN SISTEMA DE INFORMACION Y APLICACION MOVIL PARA LA SISTEMATIZACION Y SEGUIMIENTO DE LAS ESTRATEGIAS DE ACOMPAÑAMIENTO DEL PROGRAMA TALENTO MAGDALENA DESDE LA VIRTUALIDAD EL CONTRATISTA SE COMPROMETE A APOYAR EN LA COORDINACION DE LAS FASES DE PRUEBAS Y EVALUACION DEL PROTOTIPO APOYAR EN LA VALIDACION Y REGISTRO DE SOFTWARE DEL PROTOTIPO FINAL</t>
  </si>
  <si>
    <t>2021/07/11</t>
  </si>
  <si>
    <t>ALEXANDER DAZA CORREDOR</t>
  </si>
  <si>
    <t>OPSP-VIN-0070</t>
  </si>
  <si>
    <t>PRESTACION DE SERVICIOS PROFESIONALES EN EL PROYECTO DE INNOVACION VALIDACION DE UN SISTEMA DE INFORMACION Y APLICACION MOVIL PARA LA SISTEMATIZACION Y SEGUIMIENTO DE LAS ESTRATEGIAS DE ACOMPAÑAMIENTO DEL PROGRAMA TALENTO MAGDALENA DESDE LA VIRTUALIDAD EL CONTRATISTA SE COMPROMETE A APOYAR EN EL DESARROLLO DE LOS CONTENIDOS PSICOPEDAGOGICOS A PRESENTAR EN EL APLICATIVO MOVIL ESTRUCTURAR PLAN DE EVALUACION Y APLICACION DE ESCALAS PSICOMETRICAS</t>
  </si>
  <si>
    <t>OPSP-VIN-0071</t>
  </si>
  <si>
    <t>JORGE  OLIVEROS VILLANUEVA</t>
  </si>
  <si>
    <t>2021/03/08</t>
  </si>
  <si>
    <t>2021/08/07</t>
  </si>
  <si>
    <t>PEDRO JESUS ESLAVA ELJAIEK</t>
  </si>
  <si>
    <t>OPSP-VIN-0072</t>
  </si>
  <si>
    <t>CARLOS ALBERTO GARCIA BAYONA</t>
  </si>
  <si>
    <t>PRESTACION DE SERVICIOS PROFESIONALES EN EL MARCO DEL PROYECTO DE INVESTIGACION TITULADO EVALUACION ECOLOGICA RELACIONES TROFICAS Y SERVICIOS ECOSISTEMICOS DE LAS CHARCAS ESTACIONALES DEL DEPARTAMENTO DEL MAGDALENA COLOMBIA FINANCIADO POR CONTRATO DE FINANCIAMIENTO DE RECUPERACION CONTINGENTE N 807404972020 CELEBRADO ENTRE COLCIENCIAS Y LA UNIVERSIDAD DEL MAGDALENA UNIMAGDALENA</t>
  </si>
  <si>
    <t>OPSP-VIN-0073</t>
  </si>
  <si>
    <t>SHANLY CAROLINA CONEO GOMEZ</t>
  </si>
  <si>
    <t>PRESTACION DE SERVICIOS PROFESIONALES EN MARCO DEL PROYECTO DE INVESTIGACION TITULADO CARACTERIZACION DE ESPECIES CRIPTICAS ASOCIADAS A LA FORMACION ARRECIFAL DEL BANCO DE LAS ANIMAS MEDIANTE METABARCODING EL CONTRATISTA SE COMPROMETE A APOYAR SEPARACION Y ORGANIZACION ORGANISMOS DE LA CRIPTOFAUNA  APOYO EN PROCEDIMIENTOS DE ANALISIS DE BIOLOGIA MOLECULAR A LA ORGANIZACION DE ORGANISMOS DE LA CRIPTOFAUNA PARA DEPOSITO EN COLECCION DE REFERENCIA</t>
  </si>
  <si>
    <t>2021/06/07</t>
  </si>
  <si>
    <t>ROCIO DEL PILAR GARCIA URUEÑA</t>
  </si>
  <si>
    <t>OPSP-VIN-0074</t>
  </si>
  <si>
    <t>GINA NORIEGA NARVAEZ</t>
  </si>
  <si>
    <t>PRESTACION DE SERVICIOS PROFESIONALES EN EL MARCO DEL PROYECTO DE INVESTIGACION VULNERACION DE DERECHOS HUMANOS EN EL SECTOR DE LA PESCA ARTESANAL MARINO COSTERO EN EL CONTEXTO DE JUSTICIA AZUL EN EL CARIBE COLOMBIANO EL CONTRATISTA SE COMPROMETE AL APOYO LEGAL EN EL DISEÑO DE MUESTREO AL ANALISIS JURISPRUDENCIAL DE CASOS DE ESTUDIO EN EL MARCO DE LA VULNERACION DE DERECHOS HUMANOS DE PESCADORES ARTESANALES</t>
  </si>
  <si>
    <t>OPSP-VIN-0075</t>
  </si>
  <si>
    <t>JULIE P. VILORIA PORTO</t>
  </si>
  <si>
    <t>PRESTACION DE SERVICIOS PROFESIONALES EN MARCO DEL PROYECTO DE INVESTIGACION TITULADO SISTEMA DE GENERACION HIBRIDO SOLAREOLICO PARA BRINDAR SERVICIOS DE PRIMERA NECESIDAD EN INSTITUCIONES EDUCATIVAS DISTRITALES DE LAS ZONAS RURALES DE SANTA MARTA COLOMBIA MEDIANTE CONTRATO DE FINANCIACION DE RECUPERACION CONTINGENTE N 807401932019 SUSCRITO ENTRE PREVISORA SA  FIDUPREVISORA SA Y LA UNIVERSIDAD DEL MAGDALENA  UNIMAGDALENA</t>
  </si>
  <si>
    <t>2021/11/14</t>
  </si>
  <si>
    <t>CARLOS ARTURO ROBLES ALGARIN</t>
  </si>
  <si>
    <t>OPSP-VIN-0076</t>
  </si>
  <si>
    <t>KELLY DANIELA CUESTA TAMAYO</t>
  </si>
  <si>
    <t>PRESTACION DE SERVICIOS PROFESIONALES EN EL MARCO DEL PROYECTO DE INVESTIGACION TITULADO DISEÑO E IMPLEMENTACION DE UNA ESTRATEGIA DE COMUNICACION PARA LA APROPIACION SOCIAL DE CONOCIMIENTO DEL CAMBIO CLIMATICO EN ESTUDIANTES UNIVERSITARIOS DEL DEPARTAMENTO DEL MAGDALENA EL CONTRATISTA SE COMPROMETE AL APOYO EN LA PLANIFICACION Y DEFINICION DE GRUPOS PARA LA IMPLEMENTACION DE LA ESTRATEGIA DE COMUNICACION PARA LA APROPIACION SOCIAL DE CONOCIMIENTO DEL CAMBIO CLIMATICO EN ESTUDIANTES UNIVERSITARIOS. 2 APOYO EN LA SISTEMATIZACION DE LAS ACTIVIDADES DE LA ESTRATEGIA DE COMUNICACION PARA LA APROPIACION SOCIAL DE CONOCIMIENTO DEL CAMBIO CLIMATICO EN ESTUDIANTES UNIVERSITARIOS</t>
  </si>
  <si>
    <t>2021/06/09</t>
  </si>
  <si>
    <t>LILIBETH PEDRAZA ÁLVAREZ</t>
  </si>
  <si>
    <t>OPSP-VIN-0077</t>
  </si>
  <si>
    <t>MELISSA ANDREA IBARRA JULIO</t>
  </si>
  <si>
    <t>PRESTACION DE SERVICIOS PROFESIONALES EN EL MARCO DEL PROYECTO DE INVESTIGACION TITULADO DISEÑO E IMPLEMENTACION DE UNA ESTRATEGIA DE COMUNICACION PARA LA APROPIACION SOCIAL DE CONOCIMIENTO DEL CAMBIO CLIMATICO EN ESTUDIANTES UNIVERSITARIOS DEL DEPARTAMENTO DEL MAGDALENA EL CONTRATISTA SE COMPROMETE AL APOYO EN LA PREPARACION DE MATERIALES PARA LA IMPLEMENTACION DE LA ESTRATEGIA DE COMUNICACION PARA LA APROPIACION SOCIAL DE CONOCIMIENTO DEL CAMBIO CLIMATICO EN ESTUDIANTES UNIVERSITARIOS</t>
  </si>
  <si>
    <t>OPSP-VIN-0078</t>
  </si>
  <si>
    <t>ANGELICA BAQUERO PORRAS</t>
  </si>
  <si>
    <t>PRESTACION DE SERVICIOS PROFESIONALES EN EL MARCO DEL PROYECTO DE INVESTIGACION TITULADO ANALISIS ANTROPOLOGICO DE LAS INTERVENCIONES APROPIACIONES Y RESISTENCIAS DE LOS DISCURSOS Y PRACTICAS BIOMEDICAS DE MUJERES EN SANTA MARTA EL CONTRATISTA SE COMPROMETE A LA SISTEMATIZACION DE INFORMACION DE POLITICA PUBLICA Y DE INFORMACION ETNOGRAFICA ELABORACION DE INFORME RESULTADOS DE INVESTIGACION</t>
  </si>
  <si>
    <t>ASTRID LORENA PERAFÁN LEDEZMA</t>
  </si>
  <si>
    <t>OPSP-VIN-0079</t>
  </si>
  <si>
    <t>MARIA PAOLA BERTEL NARVAEZ</t>
  </si>
  <si>
    <t>PRESTACION DE SERVICIOS PROFESIONALES EN EL MARCO DEL PROYECTO VALIDACION DE UN PROGRAMA INNOVADOR PARA LA GESTION DE LA RESIGNIFICACION CURRICULAR DE PROGRAMAS ACADEMICOS DE LAS INSTITUCIONES DE EDUCACION SUPERIOR DEL DEPARTAMENTO DEL MAGDALENA EL CONTRATISTA SE COMPROMETE AL APOYO EN LA BUSQUEDA Y ANALISIS DE REFERENTES NORMATIVOS PARA LA RESIGNIFICACION Y GESTION CURRICULAR DE LOS PROGRAMAS ACADEMICOS DE EDUCACION SUPERIOR</t>
  </si>
  <si>
    <t>2021/08/14</t>
  </si>
  <si>
    <t>JORGE SANCHEZ BUITRAGO</t>
  </si>
  <si>
    <t>OPSP-VIN-0080</t>
  </si>
  <si>
    <t>KEVIN MANUEL BLANCO ESCORCIA</t>
  </si>
  <si>
    <t>PRESTACION DE SERVICIOS PROFESIONALES COMO JOVEN INVESTIGADOR EN EL MARCO DEL PROYECTO DE INVESTIGACION TITULADO ASPECTOS BIOLOGICOS ESTADO DE CONSERVACION Y OPORTUNIDADES PARA LA ACUICULTURA DE LA MOJARRA RAYADA EUGERRES PLUMIERI Y EL ROBALO CENTROPOMUS UNDECIMALIS EN LA CIENAGA GRANDE DE SANTA MARTA EJECUTADO A TRAVES DEL CONTRATO DE FINANCIAMIENTO DE RECUPERACION CONTINGENTE NO 807406102020 CELEBRADO ENTRE MINCIENCIAS Y LA UNIVERSIDAD DEL MAGDALENA</t>
  </si>
  <si>
    <t>2022/03/14</t>
  </si>
  <si>
    <t>NATALIA VILLAMIZAR VILLAMIZAR</t>
  </si>
  <si>
    <t>OPSP-VIN-0081</t>
  </si>
  <si>
    <t>DIEGO ANDRÉS RESTREPO LEAL</t>
  </si>
  <si>
    <t>PRESTACION DEL SERVICIO PROFESIONAL EN EL PROYECTO DE INVESTIGACION SISTEMA DE GENERACION HIBRIDO SOLAREOLICO PARA BRINDAR SERVICIOS DE PRIMERA NECESIDAD EN INSTITUCIONES EDUCATIVAS DISTRITALES DE LAS ZONAS RURALES DE SANTA MARTA COLOMBIA EN MARCO DEL CONTRATO DE FINANCIAMIENTO DE RECUPERACION CONTINGENTE NO 807401932019 CELEBRADO ENTRE FIDUCIARIA LA PREVISORA SA  FIDUPREVISORA SA ACTUANDO COMO VOCERA Y ADMINISTRADORA DEL FONDO NACIONAL DE FINANCIAMIENTO PARA LA CIENCIA LA TECNOLOGIA Y LA INNOVACION</t>
  </si>
  <si>
    <t>2021/10/15</t>
  </si>
  <si>
    <t>OPSP-VIN-0082</t>
  </si>
  <si>
    <t>MARIA MERCEDES PACHECO PACHECO</t>
  </si>
  <si>
    <t>PRESTACION DE SERVICIOS PROFESIONALES NECESARIOS PARA ORGANIZAR ADMINISTRATIVA PRESUPUESTAL Y FINANCIERAMENTE LOS PROYECTOS APROBADOS MEDIANTE LA CONVOCATORIA DEL MINISTERIO DE CIENCIA TECNOLOGIA E INVESTIGACION 2020 FINANCIADAS POR EL SISTEMA GENERAL DE REGALIAS EL CONTRATISTA SE COMPROMETE A LA CONSTRUCCION DE TODOS LOS DOCUMENTOS EXIGIDOS POR LA LEY 2056 DE 2020 Y EL DECRETO 1821 DE 2020</t>
  </si>
  <si>
    <t>JEAN ROGELIO LINERO CUETO</t>
  </si>
  <si>
    <t>OPSP-VIN-0083</t>
  </si>
  <si>
    <t>ANGIE MISHELL EGUIS SOLER</t>
  </si>
  <si>
    <t>PRESTACION DE SERVICIOS PROFESIONALES EN EL MARCO DEL PROYECTO DE INVESTIGACION TITULADO ASPECTOS BIOLOGICOS ESTADO DE CONSERVACION Y OPORTUNIDADES PARA LA ACUICULTURA DE LA MOJARRA RAYADA EUGERRES PLUMIERI Y EL ROBALO CENTROPOMUS UNDECIMALIS EN LA CIENAGA GRANDE DE SANTA MARTA EJECUTADO A TRAVES DEL CONTRATO DE FINANCIAMIENTO DE RECUPERACION CONTINGENTE NO 807406102020 CELEBRADO ENTRE MINCIENCIAS Y LA UNIVERSIDAD DEL MAGDALENA</t>
  </si>
  <si>
    <t>2021/03/17</t>
  </si>
  <si>
    <t>2022/03/16</t>
  </si>
  <si>
    <t>OPSP-VIN-0084</t>
  </si>
  <si>
    <t>EDELMIRA CECILIA NOGUERA BENAVIDES</t>
  </si>
  <si>
    <t>PRESTACION DE SERVICIOS PROFESIONALES COMO MEDICO ESPECIALISTA EN PEDIATRIA PARA ANALIZAR LAS HISTORIAS CLINICAS ENTREVISTAR DIAGNOSTICAR PREPARAR A LOS PACIENTES CON DISTROFIA MUSCULAR DE DUCHENE ESCLEROSIS MULTIPLE Y MUCOPOLISACARIDOSIS EN MARCO DEL PROYECTO EVALUACION DE LA TERMORREGULACION EN PACIENTES CON ENFERMEDADES RARAS MEDIANTE TERMOGRAFIA INFRARROJO ESTUDIO DE CASOS PARA EL CUMPLIMIENTO DEL OBJETO</t>
  </si>
  <si>
    <t>OPSP-VIN-0085</t>
  </si>
  <si>
    <t>JHONY ENRIQUE THOMAS CERVANTES</t>
  </si>
  <si>
    <t>PRESTACION DE SERVICIOS PROFESIONALES NECESARIOS PARA ORGANIZAR ADMINISTRATIVA PRESUPUESTAL Y FINANCIERAMENTE LOS PROYECTOS APROBADOS MEDIANTE LA CONVOCATORIA DEL MINISTERIO DE CIENCIA TECNOLOGIA E INVESTIGACION 2020 FINANCIADAS POR EL SISTEMA GENERAL DE REGALIAS EL CONTRATISTA SE COMPROMETE A APOYAR A LOS LIDERES DE LOS PROYECTOS Y AL FORMULADOR OFICIAL DE LA UNIVERSIDAD DEL MAGDALENA EN LA FORMULACION DE LOS PROYECTOS A PRESENTARSE EN LA CONVOCATORIA 11 DE MINCIENCIAS</t>
  </si>
  <si>
    <t>OPSP-VIN-0086</t>
  </si>
  <si>
    <t>YOLIMA ANDREA CIRO RAMIREZ</t>
  </si>
  <si>
    <t>PRESTACION DE SERVICIOS PROFESIONALES NECESARIOS PARA ORGANIZAR ADMINISTRATIVA PRESUPUESTAL Y FINANCIERAMENTE LOS PROYECTOS APROBADOS MEDIANTE LA CONVOCATORIA DEL MINISTERIO DE CIENCIA TECNOLOGIA E INVESTIGACION 2020 FINANCIADAS POR EL SISTEMA GENERAL DE REGALIAS EL CONTRATISTA SE COMPROMETE A ASESORAR EN LOS TEMAS NORMATIVOS DE LA LEY 2056 DE 2020 Y EL DECRETO 1821 DE 2020 RELACIONADOS CON LA EJECUCION DE PROYECTOS DE INVERSION APROBADOS POR EL FCTEISGR</t>
  </si>
  <si>
    <t>OPSP-VIN-0087</t>
  </si>
  <si>
    <t>PRESTACION DE SERVICIOS PROFESIONALES EN EL MARCO DEL PROYECTO DISEÑO E IMPLEMENTACION DE UNA ESTRATEGIA DE COMUNICACION PARA LA APROPIACION SOCIAL DE CONOCIMIENTO DEL CAMBIO CLIMATICO EN ESTUDIANTES UNIVERSITARIOS DEL DEPARTAMENTO DEL MAGDALENAEL CONTRATISTA SE COMPROMETE A PARTICIPAR EN LA SISTEMATIZACION DE LA ESTRATEGIA DE COMUNICACION PARA LA APROPIACION SOCIAL DE CONOCIMIENTO DEL CAMBIO CLIMATICO APOYO EN LA ORGANIZACION Y ANALISIS DE LA INFORMACION RECOLECTADA EN EL PROYECTO DE INVESTIGACION</t>
  </si>
  <si>
    <t>2021/03/25</t>
  </si>
  <si>
    <t>2021/06/24</t>
  </si>
  <si>
    <t>OPSP-VIN-0088</t>
  </si>
  <si>
    <t>HIDALGO MONTOYA OSCAR ALONSO</t>
  </si>
  <si>
    <t>PRESTACION DE SERVICIOS PROFESIONALES NECESARIOS PARA ORGANIZAR ADMINISTRATIVA PRESUPUESTAL Y FINANCIERAMENTE LOS PROYECTOS APROBADOS MEDIANTE LA CONVOCATORIA DEL MINISTERIO DE CIENCIA TECNOLOGIA E INVESTIGACION 2020 FINANCIADAS POR EL SISTEMA GENERAL DE REGALIAS EL CONTRATISTA SE COMPROMETE A ASESORAR EN LOS TEMAS NORMATIVOS DE LA LEY 2056 DE 2020 Y EL DECRETO 1821 DE 2020 RELACIONADOS CON LA EJECUCION DE PROYECTOS DE INVERSION APROBADOS POR EL FCTEISGR 2 ASESORAR EN LA CONSTRUCCION DE TODOS LOS DOCUMENTOS EXIGIDOS POR LA LEY 2056 DE 2020 Y EL DECRETO 1821 DE 2020</t>
  </si>
  <si>
    <t>2021/05/17</t>
  </si>
  <si>
    <t>OPSP-VIN-0089</t>
  </si>
  <si>
    <t>RAMON ESTEBAN GRANADOS PEÑA</t>
  </si>
  <si>
    <t>PRESTACION DE SERVICIOS PROFESIONALES NECESARIOS PARA ORGANIZAR ADMINISTRATIVA, PRESUPUESTAL Y FINANCIERAMENTE LOS PROYECTOS APROBADOS MEDIANTE LA CONVOCATORIA DEL MINISTERIO DE CIENCIA TECNOLOGIA E INVESTIGACION 2020 FINANCIADAS POR EL SISTEMA GENERAL DE REGALIAS EL CONTRATISTA SE COMPROMETE A APOYAR A LOS LIDERES DE LOS PROYECTOS Y AL FORMULADOR OFICIAL DE LA UNIVERSIDAD DEL MAGDALENA EN LA FORMULACION DE LOS PROYECTOS A PRESENTARSE EN LA CONVOCATORIA 11 DE MINCIENCIASNTA MGA WEB COMO INSUMO PARA LA VERIFICACION INSTITUCIONAL DE LA FORMULACION POR PARTE DEL FORMULADOR OFICIAL DE LA UNIMAGDALE. Y DEMAS ACTIVIDADES DESCRITAS EN LA ORDEN</t>
  </si>
  <si>
    <t>2021/04/17</t>
  </si>
  <si>
    <t>OPSP-VIN-0090</t>
  </si>
  <si>
    <t>ANGIE PAOLA MONTERO LAGOS</t>
  </si>
  <si>
    <t>PRESTACION DE SERVICIOS PROFESIONALES PARA APOYAR A LAS DISTINTAS INVESTIGACIONES QUE SE REALIZAN EN EL GRUPO DE INVESTIGACION HISTORIA EMPRESARIAL Y DESARROLLO REGIONAL HEDER EN EL MARCO DE LOS INCENTIVOS OTORGADOS AL GRUPO MEDIANTE RESOLUCION N 347 DE 2020 POR HABER SIDO CATEGORIZADO EN A1 POR COLCIENCIAS EL CONTRATISTA SE COMPROMETE A APOYAR LAS ACTIVIDADES RELACIONADAS CON LAS SALIDAS DE CAMPO LLEVADAS A CABO POR LOS INVESTIGADORES DEL PROYECTO</t>
  </si>
  <si>
    <t>2022/01/17</t>
  </si>
  <si>
    <t>JORGE ELIAS CARO</t>
  </si>
  <si>
    <t>OPSP-VIN-0091</t>
  </si>
  <si>
    <t>CARLOS DE JESUS TORRES GOMEZ</t>
  </si>
  <si>
    <t xml:space="preserve">PRESTACION DE SERVICIOS PROFESIONALES NECESARIOS PARA ORGANIZAR ADMINISTRATIVA PRESUPUESTAL Y FINANCIERAMENTE LOS PROYECTOS APROBADOS MEDIANTE LA CONVOCATORIA DEL MINISTERIO DE CIENCIA TECNOLOGIA E INVESTIGACION 2020 FINANCIADAS POR EL SISTEMA GENERAL DE REGALIAS EL CONTRATISTA SE COMPROMETE A LA CONSTRUCCION DE TODOS LOS DOCUMENTOS EXIGIDOS POR LA LEY 2056 DE 2020 Y EL DECRETO 1821 DE 2020 QUE DEBEN SER CARGADOS EN LAS PLATAFORMAS SUIFPSGR SPGR Y GESPROY </t>
  </si>
  <si>
    <t>OPSP-VIN-0092</t>
  </si>
  <si>
    <t>CARLOS MARIO VILORIA CALABRIA</t>
  </si>
  <si>
    <t>PRESTACION DE SERVICIOS PROFESIONALES NECESARIOS PARA ORGANIZAR ADMINISTRATIVA, PRESUPUESTAL Y FINANCIERAMENTE LOS PROYECTOS APROBADOS MEDIANTE LA CONVOCATORIA DEL MINISTERIO DE CIENCIA TECNOLOGIA E INVESTIGACION 2020 FINANCIADAS POR EL SISTEMA GENERAL DE REGALIAS EL CONTRATISTA SE COMPROMETE A LA CONSTRUCCION DE TODOS LOS DOCUMENTOS EXIGIDOS POR LA LEY 2056 DE 2020 Y EL DECRETO 1821 DE 2020 QUE DEBEN SER CARGADOS EN LAS PLATAFORMAS SUIFPSGR SPGR Y GESPROY</t>
  </si>
  <si>
    <t>2021/04/18</t>
  </si>
  <si>
    <t>OPSP-VIN-0093</t>
  </si>
  <si>
    <t>ANISBETH DE JESUS DAZA PADILLA</t>
  </si>
  <si>
    <t>PRESTACION DE SERVICIOS PROFESIONALES PARA APOYAR A LAS DISTINTAS INVESTIGACIONES QUE SE REALIZAN EN EL GRUPO DE INVESTIGACION EN MANEJO Y CONSERVACION DE FAUNA FLORA Y ECOSISTEMAS ESTRATEGICOS NEOTROPICALES MIKU EN EL MARCO DE LOS INCENTIVOS OTORGADOS AL GRUPO MEDIANTE RESOLUCION N 347 DE 2020 POR HABER SIDO CATEGORIZADO EN A POR COLCIENCIAS EL CONTRATISTA SE COMPROMETE A LA REHIDRATACION Y REVISION DE MUESTRAS VEGETALES PARA LA SEPARACION DE TARDIGRADOS EXTRACCION Y MONTAJE DE TARDIGRADOS EN MICROPREPARADOS REVISION DE LITERATURA ESPECIALIZADA</t>
  </si>
  <si>
    <t>2021/08/22</t>
  </si>
  <si>
    <t>SIGMER QUIROGA</t>
  </si>
  <si>
    <t>OPSP-VIN-0094</t>
  </si>
  <si>
    <t>ROSANA LONDOÑO GONZÁLEZ</t>
  </si>
  <si>
    <t>PRESTACION DE SERVICIOS PROFESIONALES PARA APOYAR A LAS DISTINTAS INVESTIGACIONES QUE SE REALIZAN EN EL GRUPO DE INVESTIGACION EN MANEJO Y CONSERVACION DE FAUNA FLORA Y ECOSISTEMAS ESTRATEGICOS NEOTROPICALES MIKU EN EL MARCO DE LOS INCENTIVOS OTORGADOS AL GRUPO MEDIANTE RESOLUCION N 347 DE 2020 POR HABER SIDO CATEGORIZADO EN A POR COLCIENCIAS EL CONTRATISTA SE COMPROMETE A LA REHIDRATACION Y REVISION DE MUESTRAS VEGETALES PARA LA SEPARACION DE TARDIGRADOS</t>
  </si>
  <si>
    <t>MARIA DE LOS ANGELES NEGRITTO</t>
  </si>
  <si>
    <t>OPSP-VIN-0095</t>
  </si>
  <si>
    <t>ANDREA PAOLA MERIÑO MALDONADO</t>
  </si>
  <si>
    <t>PRESTACION DE SERVICIOS PROFESIONALES PARA APOYAR A LAS DISTINTAS INVESTIGACIONES QUE SE REALIZAN EN EL GRUPO DE INVESTIGACION EN MANEJO Y CONSERVACION DE FAUNA FLORA Y ECOSISTEMAS ESTRATEGICOS NEOTROPICALES MIKU EN EL MARCO DE LOS INCENTIVOS OTORGADOS AL GRUPO MEDIANTE RESOLUCION N 347 DE 2020 POR HABER SIDO CATEGORIZADO EN A POR COLCIENCIAS EL CONTRATISTA SE COMPROMETE A LA RECOLECCION DEL MATERIAL VEGETAL DE PLAYAS</t>
  </si>
  <si>
    <t>2021/05/22</t>
  </si>
  <si>
    <t>OPSP-VIN-0096</t>
  </si>
  <si>
    <t>KEVIN JOSE RAMIREZ RONCALLO</t>
  </si>
  <si>
    <t>PRESTACION DE SERVICIOS PROFESIONALES PARA APOYAR A LAS DISTINTAS INVESTIGACIONES QUE SE REALIZAN EN EL GRUPO DE INVESTIGACION EN MANEJO Y CONSERVACION , POR HABER SIDO CATEGORIZADO EN A POR COLCIENCIAS. PARA EL CUMPLIMIENTO DEL OBJETO, EL CONTRATISTA SE COMPROMETE A LA REVISION DE MUESTRAS DE LIQUENES PARA SU IDENTIFICACION TAXONOMICA EL REGISTRO FOTOGRAFICO DE CARACTERES DIAGNOSTICOS DE ESPECIMENES DE LIQUENES</t>
  </si>
  <si>
    <t>OPSP-VIN-0097</t>
  </si>
  <si>
    <t>ROBERTO ALFONSO GARCIA CAMPO</t>
  </si>
  <si>
    <t>PRESTACION DE SERVICIOS PROFESIONALES NECESARIOS PARA EL APOYO DE LAS ACTIVIDADES QUE SE REALIZAN EN EL GRUPO DE INVESTIGACION DE ANALISIS EN CIENCIAS ECONOMICAS GACE CONFORME A LOS INCENTIVOS OTORGADOS A PROFESORAS PROFESORES Y GRUPOS DE INVESTIGACION POR SU CATEGORIZACION EN EL SISTEMA NACIONAL DE CIENCIA TECNOLOGIA E INNOVACION Y POR HABER OBTENIDO PATENTES DE INVENCION EN LOS AÑOS 2018 Y 2019 POR MEDIO DE LA RESOLUCION N 347 DE 2020</t>
  </si>
  <si>
    <t>2021/04/24</t>
  </si>
  <si>
    <t>OPSP-VIN-0098</t>
  </si>
  <si>
    <t>NIVER ALBERTO QUIROZ MORA</t>
  </si>
  <si>
    <t>OPSP-VIN-0099</t>
  </si>
  <si>
    <t>YESENIA PAOLA VILLALOBOS ACUÑA</t>
  </si>
  <si>
    <t>OPSP-VIN-0100</t>
  </si>
  <si>
    <t>LUIS GABRIEL DURAN FERNANDEZ</t>
  </si>
  <si>
    <t>PRESTACION DE SERVICIOS PROFESIONALES NECESARIOS PARA EL APOYO DE LAS ACTIVIDADES QUE SE REALIZAN EN EL GRUPO DE INVESTIGACION DE ANALISIS EN CIENCIAS ECONOMICAS EL CONTRATISTA SE COMPROMETE A APOYAR AL DIRECTOR DEL GRUPO GACE EN LA CONVOCATORIA DE REUNIONES CON LOS INVESTIGADORES MIEMBROS DEL GRUPO DE INVESTIGACION REVISAR LAS PROPUESTAS INVESTIGATIVAS PRESENTADAS POR LOS INVESTIGADORES MIEMBROS DEL GRUPO GACE PARA SER PRESENTADAS A LOS ENTES TERRITORIALES</t>
  </si>
  <si>
    <t>OPSP-VIN-0101</t>
  </si>
  <si>
    <t>PRESTACION DE SERVICIOS PROFESIONALES EN EL MARCO DEL PROYECTO DE INVESTIGACION TITULADO CARACTERIZACION DE LAS PRACTICAS DE CAPACITACION DEL PERSONAL Y GESTION DEL CONOCIMIENTO EN LOS HOTELES DE LA REGION CARIBE COLOMBIANA EN PERSPECTIVA DE LA CONFIGURACION DE ESCENARIOS Y ESTRATEGIAS PARA SU MEJORAMIENTO PARA EL CUMPLIMIENTO DEL OBJETO EL CONTRATISTA SE COMPROMETE A LA TABULACION DE LA BASE DE DATOS DE LA INFORMACION RECOLECTADA EN EL PROYECTO DE INVESTIGACION</t>
  </si>
  <si>
    <t>OPSP-VIN-0102</t>
  </si>
  <si>
    <t>YEISON DAVID GALLO BARRERA</t>
  </si>
  <si>
    <t>PRESTACION DE SERVICIOS PROFESIONALES EN EL GRUPO DE INVESTIGACION CIENCIAS DEL CUIDADO EN ENFERMERIA GICCE EL CONTRATISTA SE COMPROMETE A REVISAR FUENTES PRIMARIAS Y SECUNDARIAS DE INFORMACION RELACIONADAS CON LOS TEMAS DE LOS PROYECTOS CODIFICAR Y PREPARAR LAS BASES DE DATOS DE LOS PROYECTOS DE INVESTIGACION Y PARTICIPAR EN EL PROCESAMIENTO Y ANALISIS ESTADISTICO DE LOS DATOS</t>
  </si>
  <si>
    <t>2021/12/05</t>
  </si>
  <si>
    <t>EDILTRUDIS  RAMOS DE LA CRUZ</t>
  </si>
  <si>
    <t>OPSP-VIN-0103</t>
  </si>
  <si>
    <t>CAMILO ANDRES LAITON BONADIEZ</t>
  </si>
  <si>
    <t>PRESTACION DE SERVICIOS PROFESIONALES PARA APOYAR LA GENERACION DEL PRODUCTO DE PRODUCCION CIENTIFICA A COMPUTATIONAL DEEP LEARNINGBASED MODEL FOR DYNAMIC ESTIMATION OF THE TRAFFIC SIGNAL TIMING EN EL MARCO DE LOS INCENTIVOS OTORGADOS AL GRUPO DE INVESTIGACION Y DESARROLLO EN SISTEMAS Y COMPUTACION EN EL MARCO DE LOS INCENTIVOS OTORGADOS AL GRUPO MEDIANTE RESOLUCION N 347 DE 2020 POR HABER SIDO CATEGORIZADO EN B POR COLCIENCIAS</t>
  </si>
  <si>
    <t>2021/08/05</t>
  </si>
  <si>
    <t>GERMAN SANCHEZ TORRES</t>
  </si>
  <si>
    <t>OPSP-VIN-0104</t>
  </si>
  <si>
    <t>RAFAEL REYES TORRES CANO</t>
  </si>
  <si>
    <t>PRESTACION DE SERVICIOS PROFESIONALES PARA APOYAR LA FINALIZACION DEL PRODUCTO DE PRODUCCION CIENTIFICA A METHOD FOR AUTOMATIC CLASSIFICATION OR TRAFFIC ACCIDENTS EN EL MARCO DE LOS INCENTIVOS OTORGADOS AL GRUPO DE INVESTIGACION Y DESARROLLO EN SISTEMAS Y COMPUTACION EN EL MARCO DE LOS INCENTIVOS OTORGADOS AL GRUPO MEDIANTE RESOLUCION N 347 DE 2020 POR HABER SIDO CATEGORIZADO EN B POR COLCIENCIAS</t>
  </si>
  <si>
    <t>OPSP-VIN-0105</t>
  </si>
  <si>
    <t>KENIA MELISSA MUNERA LUQUE</t>
  </si>
  <si>
    <t>PRESTACION DE SERVICIOS PROFESIONALES EN EL MARCO DEL PROYECTO TALENTO JOVEN EN SALUD 2018 EL CONTRATISTA SE COMPROMETE A BRINDAR ASESORIA TEORICA EN RELACION A LA VARIABLE VIOLENCIA DE GENERO QUE SERA INTEGRADA A LA APP PROVEER INSUMOS TEORICOS PARA LA ARTICULACION ENTRE EL COMPONENTE TEORICO RELACIONADO CON LAS VARIABLES DE ESTUDIO Y LA PUESTA EN ESCENA DEL MISMO EN LAS HERRAMIENTAS QUE CONTEMPLA LA APP</t>
  </si>
  <si>
    <t>2021/06/18</t>
  </si>
  <si>
    <t>UBALDO ENRRIQUE RODRÍGUEZ DE ÁVILA</t>
  </si>
  <si>
    <t>OPSP-VIN-0106</t>
  </si>
  <si>
    <t>ANGELY PAOLA CASTRO SUAREZ</t>
  </si>
  <si>
    <t>PRESTACION DE SERVICIOS PROFESIONALES EN EL MARCO DEL GRUPO DE INVESTIGACION CENTRO DE INVESTIGACIONES CLINICAS DEL MAGDALENA  CIMAC EN EL MARCO DE LOS INCENTIVOS OTORGADOS EN LA RESOLUCION 347 DE 2020 POR LA CATEGORIZACION A DEL GRUPO EN LA CONVOCATORIA NACIONAL 833 DEL SISTEMA NACIONAL DE CIENCIAS TECNOLOGIA E INNOVACION EL CONTRATISTA SE COMPROMETE A LA COORDINACION DE REUNIONES VIRTUALES ELABORACION DE ACTAS E INFORMES DEL GRUPO DE INVESTIGACION</t>
  </si>
  <si>
    <t>2021/06/08</t>
  </si>
  <si>
    <t>GUILLERMO TROUT GUARDIOLA</t>
  </si>
  <si>
    <t>OPSP-VIN-0107</t>
  </si>
  <si>
    <t>DAVID FELIPE VEGA VILLA</t>
  </si>
  <si>
    <t>PRESTACION DE SERVICIOS PROFESIONALES PARA EL DESARROLLO EN ACTIVIDADES ADMINISTRATIVAS Y DE INVESTIGACION DEL GRUPO EN CALIDAD DE SERVICIOS TECNICOS EN VIRTUD DEL INCENTIVO ASIGNADO AL GRUPO DE INVESTIGACION COGNICION Y EDUCACION POR SU CATEGORIZACION EN EL SISTEMA NACIONAL DE CIENCIA TECNOLOGIA E INNOVACION EL CONTRATISTA SE COMPROMETE A APOYAR PROCESOS ADMINISTRATIVOS DE ORGANIZACION Y GESTION DEL GRUPO AUXILIAR Y ASESORAR LOS PROCESOS DE GESTION DE PROYECTOS DE INVESTIGACION</t>
  </si>
  <si>
    <t>2021/04/08</t>
  </si>
  <si>
    <t>2021/09/08</t>
  </si>
  <si>
    <t>OPSP-VIN-0108</t>
  </si>
  <si>
    <t>MARIA YOLANDA SORACIPA MUÑOZ</t>
  </si>
  <si>
    <t>PRESTACION DE SERVICIOS PROFESIONALES EN EL MARCO DEL PROYECTO DESARROLLO DE UN ARQUETIPO CARDIACO HOLTER DIAGNOSTICO BASADO EN LA TEORIA DE LA PROBABILIDAD APLICACION EN INFARTO AGUDO DE MIOCARDIO Y COVID19 EL CONTRATISTA SE COMPROMETE A REALIZAR SOPORTE EN LA RECOLECCION Y TABULACION DE REGISTROS DE ELECTROCARDIOGRAFIA APLICACION DE LA METODOLOGIA MATEMATICA BASADA EN LA TEORIA DE PROBABILIDAD PARA EL DESARROLLO DE UN SOFTWARE DIAGNOSTICO DE LA DINAMICA CARDIACA</t>
  </si>
  <si>
    <t>YESICA TATIANA BELTRÁN GÓMEZ</t>
  </si>
  <si>
    <t>OPSP-VIN-0109</t>
  </si>
  <si>
    <t>PRESTACION DE SERVICIOS PROFESIONALES PARA FORTALECER AL GRUPO DE INVESTIGACION SABERES JURIDICOS GRISJUM EN VIRTUD DEL INCENTIVO ASIGNADO A LA DOCENTE CELINA PATRICIA ANAYA SAADE POR SU CATEGORIZACION EN EL SISTEMA NACIONAL DE CIENCIA TECNOLOGIA E INNOVACION EL CONTRATISTA SE COMPROMETE AL APOYO LEGAL EN EL DISEÑO DE MUESTREO ANALISIS JURISPRUDENCIAL DE CASOS DE ESTUDIO EN EL MARCO DE LA VULNERACION DE DERECHOS HUMANOS DE PESCADORES ARTESANALES</t>
  </si>
  <si>
    <t>2021/11/18</t>
  </si>
  <si>
    <t>ISABELA FIGUEROA</t>
  </si>
  <si>
    <t>OPSP-VIN-0110</t>
  </si>
  <si>
    <t>BREINER ALFREDO HERNANDEZ VARGAS</t>
  </si>
  <si>
    <t>PRESTACION DE SERVICIOS PROFESIONALES NECESARIOS PARA EL DESARROLLO ACTIVIDADES DE APROPIACION SOCIAL EN EL MARCO DEL PROYECTO PROGRAMA PARA LA PROMOCION DE LA SALUD MENTAL Y EL FUNCIONAMIENTO FAMILIAR CON ENFOQUE DE VIOLENCIA DE GENERO SAMVIG EN MARCO DEL CONTRATO DE FINANCIAMIENTO DE RECUPERACION CONTINGENTE N 8202018 CELEBRADO ENTRE COLCIENCIAS Y LA UNIVERSIDAD DEL MAGDALENA</t>
  </si>
  <si>
    <t>OPSP-VIN-0111</t>
  </si>
  <si>
    <t>FELIPE ANDRES ANGARITA LOPEZ</t>
  </si>
  <si>
    <t>PRESTACION DE SERVICIOS PROFESIONALES PARA EL DESARROLLO EN ACTIVIDADES ADMINISTRATIVAS Y DE INVESTIGACION EN EL MARCO DEL PROYECTO CREATE CARIBBEAN RESEARCH ALTERNATIVES FOR A TRANSFORMATION IN ENERGY AND ECONOMY  ALTERNATIVAS DESDE LA INVESTIGACION ACADEMICA PARA UNA TRANSFORMACION ENERGETICA Y DE LA ECONOMIA EN EL CARIBE EN MARCO DEL ACUERDO DE SUBVENCION G2010 03894, SUSCRITO ENTRE LA EUROPEAN CLIMATE FOUNDATION Y LA UNIVERSIDAD DEL MAGDALENA</t>
  </si>
  <si>
    <t>2021/07/19</t>
  </si>
  <si>
    <t>ANDREA CARDOSO</t>
  </si>
  <si>
    <t>OPSP-VIN-0112</t>
  </si>
  <si>
    <t>PRESTACION DE SERVICIOS PROFESIONALES PARA APOYAR EN EL PROYECTO DE INVESTIGACION FLORA ASOCIADA A CULTIVOS DE CITRICOS EN EL CARIBE COLOMBIANO EN EL MARCO DE LOS INCENTIVOS OTORGADOS AL GRUPO DE INVESTIGACION FITOTECNIA DEL TROPICO MEDIANTE RESOLUCION N 347 DE 2020 POR HABER SIDO CATEGORIZADO EN B POR COLCIENCIAS EL CONTRATISTA SE COMPROMETE A REALIZAR RECOLECCION DE MUESTRAS DE PLANTAS ASOCIADAS A CULTIVOS DE CITRICOS EN FINCAS DE LOS DEPARTAMENTOS DEL MADALENA Y LA GUAJIRA</t>
  </si>
  <si>
    <t>2021/06/15</t>
  </si>
  <si>
    <t>IRMA QUINTERO PERTUZ</t>
  </si>
  <si>
    <t>OPSP-VIN-0113</t>
  </si>
  <si>
    <t>LUIS DEL CRISTO GARRIDO BARRIOS</t>
  </si>
  <si>
    <t>PRESTACION DE SERVICIOS PROFESIONALES EN MARCO DEL PROYECTO DE INVESTIGACION TITULADO PREDICCION DE PROPIEDADES ESTRUCTURALES MECANICAS MAGNETICAS Y TERMODINAMICAS DE NUEVOS MATERIALES DE TIPO PEROVSKITA COMPLEJA A2BBO6 LA CONTRATISTA SE COMPROMETE AL CALCULO DE LAS PROPIEDADES ESTRUCTURALES MECANICAS MAGNETICAS Y TERMODINAMICAS DE NUEVOS MATERIALES DE TIPO PEROVSKITA COMPLEJA DY2BI2FE4O12 Y LA2FECOO6</t>
  </si>
  <si>
    <t>CRISPULO DE LUQUE TORO</t>
  </si>
  <si>
    <t>OPSP-VIN-0114</t>
  </si>
  <si>
    <t>ANA KAROLINA MELENDEZ VARELA</t>
  </si>
  <si>
    <t>PRESTACION DE SERVICIOS PROFESIONALES EN EL MARCO DEL PROYECTO DE INVESTIGACION LA EDUCACION AMBIENTAL EN ESTUDIANTES DE PRIMARIA MEDIANTE UN PROTOTIPO INTELIGIBLE DE ENERGIA RENOVABLE ALTERNATIVA EN ESPACIOS MULTICULTURALES EDUCATIVOS DE SANTA MARTA EL CONTRATISTA SE COMPROMETE A APOYAR Y PARTICIPAR EN LAS REUNIONES CON LAS DIRECTIVAS DE LAS INSTITUCIONES APOYAR EN LA CONSTRUCCION DE INSTRUMENTOS Y RECOLECCION DE INFORMACION DEL PROYECTO</t>
  </si>
  <si>
    <t>2021/10/03</t>
  </si>
  <si>
    <t>MERI ROCÍO RUIZ CABEZAS</t>
  </si>
  <si>
    <t>OPSP-VIN-0115</t>
  </si>
  <si>
    <t>ROSA LEIDY SANTA MARIA GUERRER</t>
  </si>
  <si>
    <t>PRESTACION DE SERVICIOS PROFESIONALES NECESARIOS PARA EL DESARROLLO ACTIVIDADES INVESTIGATIVAS Y ADMINISTRATIVAS EN EL MARCO DEL PROYECTO CREATE CARIBBEAN RESEARCH ALTERNATIVES FOR A TRANSFORMATION IN ENERGY AND ECONOMY  ALTERNATIVAS DESDE LA INVESTIGACION ACADEMICA PARA UNA TRANSFORMACION ENERGETICA Y DE LA ECONOMIA EN EL CARIBE EN MARCO DEL ACUERDO DE SUBVENCION G201003894 SUSCRITO ENTRE LA EUROPEAN CLIMATE FOUNDATION Y LA UNIVERSIDAD DEL MAGDALENA</t>
  </si>
  <si>
    <t>2021/10/19</t>
  </si>
  <si>
    <t>OPSP-VIN-0116</t>
  </si>
  <si>
    <t>BRISEIDA MARLY MARTINEZ ROMANO</t>
  </si>
  <si>
    <t>PRESTACION DE SERVICIOS PROFESIONALES EN EL MARCO DEL PROYECTO DE INVESTIGACION TITULADO FORTALECIMIENTO DE CAPACIDADES INSTALADAS DE CIENCIA Y TECNOLOGIA PARA ATENDER PROBLEMATICAS ASOCIADAS CON AGENTES BIOLOGICOS DE ALTO RIESGO PARA LA SALUD HUMANA EN EL DEPARTAMENTO DEL MAGDALENA EJECUTADO MEDIANTE EL CONVENIO DE COOPERACION ESPECIAL N 0012020 CELEBRADO ENTRE EL DEPARTAMENTO DEL MAGDALENA LA UNIVERSIDAD COOPERATIVA DE COLOMBIA Y LA UNIVERSIDAD DEL MAGDALENA</t>
  </si>
  <si>
    <t>OPSP-VIN-0117</t>
  </si>
  <si>
    <t>PRESTACION DE SERVICIOS PROFESIONALES PARA APOYAR A LAS DISTINTAS INVESTIGACIONES QUE SE REALIZAN EN EL GRUPO DE INVESTIGACION EN GESTION PEDAGOGICA TRANSFORMADORA  GEPET EN EL MARCO DE LOS INCENTIVOS OTORGADOS AL GRUPO MEDIANTE RESOLUCION N 347 DE 2020 POR HABER SIDO CATEGORIZADO EN A1 POR COLCIENCIAS</t>
  </si>
  <si>
    <t>2021/06/20</t>
  </si>
  <si>
    <t>OPSP-VIN-0118</t>
  </si>
  <si>
    <t>PRESTACION DE SERVICIOS PROFESIONALES PARA APOYAR A LAS DISTINTAS INVESTIGACIONES QUE SE REALIZAN EN EL GRUPO DE INVESTIGACION EN GESTION PEDAGOGICA TRANSFORMADORA  GEPET EN EL MARCO DE LOS INCENTIVOS OTORGADOS AL GRUPO MEDIANTE RESOLUCION N 347 DE 2020 POR HABER SIDO CATEGORIZADO EN A1 POR COLCIENCIAS EL CONTRATISTA SE COMPROMETE AL APOYO EN LA BUSQUEDA DE INFORMACION BIBLIOGRAFICA SOBRE LAS CATEGORIAS TEORICAS DEL MANUSCRITO DEL LIBRO SOBRE PRACTICAS DE GESTION EN INSTITUCIONES EDUCATIVAS</t>
  </si>
  <si>
    <t>2021/06/21</t>
  </si>
  <si>
    <t>OPSP-VIN-0119</t>
  </si>
  <si>
    <t>ANNABELL DEL ROSARIO MANJARREZ FREYLE</t>
  </si>
  <si>
    <t>PRESTACION DE SERVICIOS PROFESIONALES NECESARIOS PARA EL APOYO DE LAS ACTIVIDADES QUE SE REALIZAN EN EL GRUPO DE INVESTIGACION DE ANALISIS EN CIENCIAS ECONOMICAS GACE CONFORME A LOS INCENTIVOS OTORGADOS A LOS GRUPOS DE INVESTIGACION POR SU CATEGORIZACION EN EL SISTEMA NACIONAL DE CIENCIA TECNOLOGIA E INNOVACION EL CONTRATISTA SE COMPROMETE A LA REVISION EN LA REDACCION DE UN LIBRO DE LOS RESULTADOS DE UNA INVESTIGACION DEL GRUPO GACE</t>
  </si>
  <si>
    <t>OPSP-VIN-0120</t>
  </si>
  <si>
    <t>JOHANNA PATRICIA FONSECA TOVAR</t>
  </si>
  <si>
    <t>PRESTACION DE SERVICIOS PROFESIONALES PARA APOYAR LA ELABORACION DE UN DOCUMENTO CIENTIFICO GESTION DE UNA MARCA COLECTIVA PARA EL GRUPO DE INVESTIGACION Y GESTION DE RECURSOS PARA EL DESARROLLO GIGRD EN EL MARCO DE LOS INCENTIVOS OTORGADOS AL GRUPO MEDIANTE RESOLUCION N 347 DE 2020 POR HABER SIDO CATEGORIZADO EN C POR COLCIENCIAS LA CONTRATISTA SE COMPROMETE A APOYAR LA ELABORACION DE UN DOCUMENTO CIENTIFICO GESTION DE UNA MARCA COLECTIVA EL CUAL DEBERA RELACIONAR LA SIGUIENTE INFORMACION</t>
  </si>
  <si>
    <t>2021/06/22</t>
  </si>
  <si>
    <t>EDWIN CAUSADO RODRIGUEZ</t>
  </si>
  <si>
    <t>OPSP-VIN-0121</t>
  </si>
  <si>
    <t>OMAR MAURICIO PINZON CANTILLO</t>
  </si>
  <si>
    <t>PRESTACION DE SERVICIOS PROFESIONALES NECESARIOS PARA EL APOYO DE LAS ACTIVIDADES QUE SE REALIZAN EN EL GRUPO DE INVESTIGACION DE ANALISIS EN CIENCIAS ECONOMICAS GACE CONFORME A LOS INCENTIVOS OTORGADOS AL GRUPO DE INVESTIGACION POR SU CATEGORIZACION EN EL SISTEMA NACIONAL DE CIENCIA TECNOLOGIA E INNOVACION EL CONTRATISTA SE COMPROMETE A APOYAR A LA COORDINACION DEL SEMILLERO DE INVESTIGACION TRANSICION ENERGETICA DE INVESTIGACION</t>
  </si>
  <si>
    <t>OPSP-VIN-0122</t>
  </si>
  <si>
    <t>ANDREA CAROLINA MELO MAESTRE</t>
  </si>
  <si>
    <t>PRESTACION DE SERVICIOS PROFESIONALES PARA FORTALECER AL GRUPO DE INVESTIGACION SABERES JURIDICOS GRISJUM EN VIRTUD DEL INCENTIVO ASIGNADO POR SU CATEGORIZACION EN EL SISTEMA NACIONAL DE CIENCIA TECNOLOGIA E INNOVACION EL CONTRATISTA SE COMPROMETE AL APOYO EN LA ORIENTACION DE SEMILLERO DE INVESTIGACION</t>
  </si>
  <si>
    <t>2021/05/25</t>
  </si>
  <si>
    <t>CELINA PATRICIA ANAYA SAADE</t>
  </si>
  <si>
    <t>OPSP-VIN-0123</t>
  </si>
  <si>
    <t>PRICELIS PAULIN POLANCO FONTALVO</t>
  </si>
  <si>
    <t>PRESTACION DE SERVICIOS PROFESIONALES EN EL MARCO DE LOS INCENTIVOS OTORGADOS AL GRUPO DE INVESTIGACION FITOTECNIA DEL TROPICO MEDIANTE RESOLUCION N 347 DE 2020 POR HABER SIDO CATEGORIZADO EN B POR COLCIENCIASLA CONTRATISTA SE COMPROMETE A REALIZAR ASESORIA PARA EL ANALISIS DE DATOS E INTERPRETACION DE RESULTADOS PROCESAR INFORMACION PREPARAR Y ELABORAR FIGURAS Y MAPAS DE DISTRIBUCION</t>
  </si>
  <si>
    <t>OPSP-VIN-0124</t>
  </si>
  <si>
    <t>PRESTACION DE SERVICIOS PROFESIONALES EN MARCO DEL PROYECTO DE INVESTIGACION TITULADO DESARROLLO INTERNO DE LA CALIDAD DE LAS INSTITUCIONES ETNOEDUCATIVAS INDIGENAS IEI DE LA SIERRA NEVADA DE SANTA MARTA SNSM Y DE REDES INTERINSTITUCIONALES DE APOYO PARA GENERAR AMBITOS COMUNES DE ACTUACION EL CONTRATISTA SE COMPROMETE A APOYAR LAS TAREAS DEL TRABAJO DE CAMPO REQUERIDAS EN EL PROYECTO</t>
  </si>
  <si>
    <t>2021/06/25</t>
  </si>
  <si>
    <t>OPSP-VIN-0125</t>
  </si>
  <si>
    <t>LILIA BEATRIZ CEPEDA LOPEZ</t>
  </si>
  <si>
    <t>PRESTACION DE SERVICIOS PROFESIONALES PARA FORTALECER AL GRUPO DE INVESTIGACION SABERES JURIDICOS GRISJUM EN VIRTUD DEL INCENTIVO ASIGNADO POR SU CATEGORIZACION EN EL SISTEMA NACIONAL DE CIENCIA TECNOLOGIA E INNOVACION EL CONTRATISTA SE COMPROMETE AL APOYO EN LA ORIENTACION DE SEMILLERO DE INVESTIGACION PARA FORMULACION DE PROYECTO DE INVESTIGACION</t>
  </si>
  <si>
    <t>2021/06/26</t>
  </si>
  <si>
    <t>ROSANA MARGARITA LIZCANO OROZCO</t>
  </si>
  <si>
    <t>OAG-VIN-0005</t>
  </si>
  <si>
    <t>CLAUDIA PATRICIA RUIZ PINO</t>
  </si>
  <si>
    <t xml:space="preserve">PRESTACION DE SERVICIOS COMO PROFESIONAL EN LA OFICINA DE PRESUPUESTO DE LA UNIVERSIDAD DEL MAGDALENA EL CONTRATISTA SE COMPROMETE A ELABORAR EN EL SINAP LOS CDP SOLICITADOS PARA CADA PROYECTO INTERNO Y EXTERNO O DEL PLAN DE ACCION INSTITUCIONAL Y AUTORIZADOS POR LA VICERRECTORIA DE INVESTIGACION ANALIZAR LOS DOCUMENTOS REQUERIDOS EN LA ETAPA PRECONTRACTUAL PARA ELABORAR EN EL SINAP LOS COMPROMISOS PRESUPUESTALES DE LAS ORDENES Y RESOLUCIONES </t>
  </si>
  <si>
    <t>2021/06/11</t>
  </si>
  <si>
    <t>OAG-VIN-0006</t>
  </si>
  <si>
    <t>IVANNA ANDREA VILLAREAL CUESTA</t>
  </si>
  <si>
    <t>PRESTACION DE SERVICIOS DE APOYO EN EL MARCO DEL PROYECTO DE INVESTIGACION TITULADO EVALUACION ECOLOGICA, RELACIONES TROFICAS Y SERVICIOS ECOSISTEMICOS DE LAS CHARCAS ESTACIONALES DEL DEPARTAMENTO DEL MAGDALENA COLOMBIA FINANCIADO POR EL CONTRATO DE FINANCIAMIENTO DE RECUPERACION CONTINGENTE NO 807404972020 SUSCRITO ENTRE COLCIENCIAS Y LA UNIVERSIDAD DEL MAGDALENA</t>
  </si>
  <si>
    <t>OAG-VIN-0007</t>
  </si>
  <si>
    <t>LAIDIS TATIANA CAMARGO GONZALEZ</t>
  </si>
  <si>
    <t>PRESTACION DE SERVICIOS DE APOYO A LA GESTION EN EL MARCO DEL PROYECTO DE INVESTIGACION TITULADO EVALUACION ECOLOGICA RELACIONES TROFICAS Y SERVICIOS ECOSISTEMICOS DE LAS CHARCAS ESTACIONALES DEL DEPARTAMENTO DEL MAGDALENA COLOMBIA EL CONTRATISTA SE COMPROMETE A REALIZAR ACOMPAÑAMIENTO EN MUESTREO DE MAMIFEROS ASOCIADOS A CHARCAS TEMPORALES REDACCION DE INFORMES DE SALIDAS DE CAMPO</t>
  </si>
  <si>
    <t>OAG-VIN-0008</t>
  </si>
  <si>
    <t>HERNANDO  GARCIA BUSTOS</t>
  </si>
  <si>
    <t>PRESTACION DE SERVICIOS DE APOYO A LA GESTION COMO CORRECTOR DE ESTILO EN EL PROGRAMA EDITORIAL DE LA UNIVERSIDAD DEL MAGDALENA EL CONTRATISTA SE COMPROMETE A REALIZAR PRIMERA Y SEGUNDA REVISION DE ESTILO DE LAS OBRAS COMO LIBROS CARTILLAS BOLETINES PORTAFOLIOS CATALOGOS ARTICULOS GUIAS Y MANUALES QUE SE ENCUENTRAN EN PROCESO DE PUBLICACION POR LA EDITORIAL UNIMAGDALENA</t>
  </si>
  <si>
    <t>OAG-VIN-0009</t>
  </si>
  <si>
    <t>PEDRO LUIS PORTO FRAGOZO</t>
  </si>
  <si>
    <t>PRESTACION DE SERVICIOS DE APOYO A LA GESTION, PARA FORTALECER AL GRUPO DE INVESTIGACION Y DESARROLLO TECNOLOGICO EN ACUICULTURA EN VIRTUD DEL INCENTIVO ASIGNADO A LA DOCENTE ADRIANA RODRIGUEZ FORERO POR SU CATEGORIZACION EN EL SISTEMA NACIONAL DE CIENCIA TECNOLOGIA E INNOVACION EL CONTRATISTA SE COMPROMETE A LA IMPLEMENTACION Y PUESTA EN MARCHA DE CULTIVOS DE AGUA DULCE EN EL LABORATORIO Y EN EL ESTANQUE DE LA GRANJA ADSCRITO AL GRUPO GIDTA</t>
  </si>
  <si>
    <t>2021/06/17</t>
  </si>
  <si>
    <t>ADRIANA RODRIGUEZ FORERO</t>
  </si>
  <si>
    <t>OAG-VIN-0010</t>
  </si>
  <si>
    <t>DIEGO ARMANDO SOLEDAD SANCHEZ</t>
  </si>
  <si>
    <t>PRESTACION DE SERVICIOS DE APOYO A LA GESTION PARA FORTALECIMIENTO Y GESTION DE LA ORALOTECA EL CONTRATISTA SE COMPROMETE A ORDENAR LA INFORMACION ENTREGADA A LOS DOS INVESTIGADORES RESPONSABLES DEL REPOSITORIO HACER SEGUIMIENTO DE LA PAGINA DEL GRUPO Y DE ACTUALIZAR SU CONTENIDO EN LAS REDES ORIENTAR EL PROGRAMA RADIAL ORALOTECA AL AIRE</t>
  </si>
  <si>
    <t>2021/12/14</t>
  </si>
  <si>
    <t>FABIO SILVA VALLEJO</t>
  </si>
  <si>
    <t>CPS-VIN-0001</t>
  </si>
  <si>
    <t>CONSORTIA SAS</t>
  </si>
  <si>
    <t>EL PRESENTE CONTRATO TIENE COMO OBJETO PRESTAR EL SERVICIO DE ACCESO A LOS SIGUIENTES PAQUETES DE BASES DE DATOS DE LIBROS ELECTRONICOS</t>
  </si>
  <si>
    <t>ODC-VIN-0001</t>
  </si>
  <si>
    <t>ARTILAB S.A.</t>
  </si>
  <si>
    <t>COMPRA DE UNA MICROPIPETA TRANSFERPIPETA TIPO DIGITAL PARA EL DESARROLLO DE EXPERIMENTOS DE FISIOLOGIA EN EL MARCO DEL PROYECTO DE INVESTIGACION DESARROLLO DE LA TECNOLOGIA PARA LA PRODUCCION DE JUVENILES DE LA ALMEJA ESTUARINA POLYMESODA ARCTATA DESHAYES 1854 CON FINES DE REPOBLACION Y USO SOSTENIBLE EN MARCO DEL CONTRATO DE FINANCIAMIENTO DE RECUPERACION CONTINGENTE NO 807401702019 CELEBRADO ENTRE FIDUCIARIA LA PREVISORA SA  FIDUPREVISORA SA</t>
  </si>
  <si>
    <t>2021/04/03</t>
  </si>
  <si>
    <t>LUZ ADRIANA VELASCO CIFUENTES</t>
  </si>
  <si>
    <t>ODC-VIN-0002</t>
  </si>
  <si>
    <t>EQUIPOS Y LABORATORIO DE COLOMBIA S.A.S.</t>
  </si>
  <si>
    <t>COMPRA DE UNA MICROPIPETA DE REPETICION Y PUNTA PLASTICA NECESARIAS PARA LOS EXPERIMENTOS DE FISIOLOGIA PARA EL PROYECTO DE INVESTIGACION DESARROLLO DE LA TECNOLOGIA PARA LA PRODUCCION DE JUVENILES DE LA ALMEJA ESTUARINA POLYMESODA ARCTATA DESHAYES 1854 CON FINES DE REPOBLACION Y USO SOSTENIBLE EN MARCO DEL CONTRATO DE FINANCIAMIENTO DE RECUPERACION CONTINGENTE NO 807401702019 CELEBRADO ENTRE FIDUCIARIA LA PREVISORA SA  FIDUPREVISORA SA</t>
  </si>
  <si>
    <t>ODC-VIN-0003</t>
  </si>
  <si>
    <t>COMPRA DE UN COMPUTADOR PORTATIL EN VIRTUD DE LOS INCENTIVOS OTORGADOS A LA DOCENTE DE PLANTA DIANA PATRICIA ACOSTA SALAZAR POR SU CATEGORIZACION EN EL SISTEMA NACIONAL DE CIENCIA TECNOLOGIA E INNOVACION</t>
  </si>
  <si>
    <t>2021/04/04</t>
  </si>
  <si>
    <t>DIANA PATRICIA ACOSTA SALAZAR</t>
  </si>
  <si>
    <t>ODC-VIN-0004</t>
  </si>
  <si>
    <t>CENTRO INTEGRAL DE REHABILITACION DE COLOMBIA</t>
  </si>
  <si>
    <t>COMPRA DE INSUMOS DE LABORATORIO QUE SE REQUIEREN PARA EL FUNCIONAMIENTO DEL CENTRO DE GENETICA Y BIOLOGIA MOLECULAR DE LA UNIVERSIDAD DEL MAGDALENA EN EL CUAL SE ESTAN REALIZANDO PRUEBAS DE DIAGNOSTICO DEL COVID 19</t>
  </si>
  <si>
    <t>ODC-VIN-0005</t>
  </si>
  <si>
    <t>COMPRA DE ALMUERZOS Y REFRIGERIOS QUE SERAN NECESARIOS PARA LOS TRES 03 DIAS DE LA CAPACITACION DENOMINADA ENTRENAMIENTO EN DIAGNOSTICO DE COVID19 QUE TENDRA UN COMPONENTE TEORICO Y OTRO PRACTICO EN EL MARCO DEL PROYECTO TITULADO FORTALECIMIENTO DE CAPACIDADES INSTALADAS DE CIENCIA Y TECNOLOGIA PARA ATENDER PROBLEMATICAS ASOCIADAS CON AGENTES BIOLOGICOS DE ALTO RIESGO PARA LA SALUD HUMANA EN EL DEPARTAMENTO DEL MAGDALENA</t>
  </si>
  <si>
    <t>ODC-VIN-0006</t>
  </si>
  <si>
    <t xml:space="preserve">COMPRA DE EQUIPOS DE BOMBEO NECESARIOS PARA LA SUCCION DE AGUA MAR Y EL CULTIVO DE ORGANISMOS, EN MARCO DEL PROYECTO DE INVESTIGACION DESARROLLO DE LA TECNOLOGIA PARA LA PRODUCCION DE JUVENILES DE LA ALMEJA ESTUARINA POLYMESODA ARCTATA DESHAYES 1854 CON FINES DE REPOBLACION Y USO SOSTENIBLE EN MARCO DEL CONTRATO DE FINANCIAMIENTO DE RECUPERACION CONTINGENTE NO 807401702019 </t>
  </si>
  <si>
    <t>2021/04/10</t>
  </si>
  <si>
    <t>ODC-VIN-0007</t>
  </si>
  <si>
    <t>HIDROMECANICA ANDINA S.A.S.</t>
  </si>
  <si>
    <t>COMPRA DE TRES 03 BOMBAS EN MARCO DEL PROYECTO DE INVESTIGACION DESARROLLO DE LA TECNOLOGIA PARA LA PRODUCCION DE JUVENILES DE LA ALMEJA ESTUARINA POLYMESODA ARCTATA DESHAYES 1854 CON FINES DE REPOBLACION Y USO SOSTENIBLE FINANCIADO POR EL CONTRATO DE FINANCIAMIENTO DE RECUPERACION CONTINGENTE NO 807401702019</t>
  </si>
  <si>
    <t>ODC-VIN-0008</t>
  </si>
  <si>
    <t>COMPRA DE INSUMOS DE LABORATORIO PARA CAPACITACION EN ENTRENAMIENTO PARA DIAGNOSTICO COVID19 QUE TENDRA UN COMPONENTE TEORICO Y OTRO PRACTICO EN EL MARCO DEL PROYECTO TITULADO FORTALECIMIENTO DE CAPACIDADES INSTALADAS DE CIENCIA Y TECNOLOGIA PARA ATENDER PROBLEMATICAS ASOCIADAS CON AGENTES BIOLOGICOS DE ALTO RIESGO PARA LA SALUD HUMANA EN EL DEPARTAMENTO DEL MAGDALENA CORRESPONDIENTE AL CONVENIO DE COOPERACION ESPECIAL N 001 DEL 14 DE OCTUBRE DE 2020</t>
  </si>
  <si>
    <t>MARIA TERESA MOJICA ORTIZ</t>
  </si>
  <si>
    <t>ODC-VIN-0009</t>
  </si>
  <si>
    <t>COMPRA DE INSUMOS PLASTICOS Y EPP NECESARIO PARA LA CAPACITACION EN ENTRENAMIENTO PARA DIAGNOSTICO COVID19 QUE TENDRA UN COMPONENTE TEORICO Y OTRO PRACTICO, EN MARCO AL CONVENIO DE COOPERACION ESPECIAL N 001 DEL 14 DE OCTUBRE DE 2020 SUSCRITO ENTRE LA GOBERNACION DEL MAGDALENA LA UNIVERSIDAD COOPERATIVA DE COLOMBIA Y LA UNIVERSIDAD DEL MAGDALENA</t>
  </si>
  <si>
    <t>ODC-VIN-0010</t>
  </si>
  <si>
    <t>COMPRA DE SEROTONINA PARA REALIZAR EXPERIMENTOS DE INDUCCION AL DESOVE DE LA ALMEJA ESTUARINA POLYMESODA ARCTATA EN EL MARCO DEL PROYECTO TITULADO DESARROLLO DE LA TECNOLOGIA PARA LA PRODUCCION DE JUVENILES DE LA ALMEJA ESTUARINA POLYMESODA ARCTATA DESHAYES 1854 CON FINES DE REPOBLACION Y USO SOSTENIBLE FINANCIADO POR EL CONTRATO DE FINANCIAMIENTO DE RECUPERACION CONTINGENTE NO 807401702019</t>
  </si>
  <si>
    <t>2021/07/15</t>
  </si>
  <si>
    <t>ODC-VIN-0011</t>
  </si>
  <si>
    <t>COMPRA DE EQUIPOS NECESARIOS PARA EL DESARROLLO DE ACTIVIDADES EN EL MARCO DEL PROYECTO TITULADO DEMOSTRACIONES NO FORMALES PARA LA COMPRENSION DE TEOREMAS Y CONCEPTOS DEL CALCULO PARA ESTUDIANTES DE INGENIERIA</t>
  </si>
  <si>
    <t>ERIC ALBERTO HERNÁNDEZ SASTOQUE</t>
  </si>
  <si>
    <t>ODC-VIN-0012</t>
  </si>
  <si>
    <t>ELECTRONICA I D S.A.S</t>
  </si>
  <si>
    <t>COMPRA DE COMPONENTES ELECTRONICOS EN EL MARCO DEL PROYECTO DE INVESTIGACION TITULADO DESARROLLO DE UN ARQUETIPO CARDIACO HOLTER DIAGNOSTICO BASADO EN LA TEORIA DE LA PROBABILIDAD APLICACION EN INFARTO AGUDO DE MIOCARDIO Y COVID19</t>
  </si>
  <si>
    <t>ODC-VIN-0013</t>
  </si>
  <si>
    <t>COMPRA DE INSUMOS Y EQUIPOS EN EL MARCO DEL PROYECTO DE INVESTIGACION TITULADO USO DE MICROHABITAT Y DIETA EN LA ANUROFAUNA DE SAN LORENZO SIERRA NEVADA DE SANTA MARTA</t>
  </si>
  <si>
    <t>LUIS ALBERTO RUEDA SOLANO</t>
  </si>
  <si>
    <t>ODC-VIN-0014</t>
  </si>
  <si>
    <t>COMPRA DE INSUMOS VARIOS QUE SE UTILIZARAN EN TALLERES DE LA ESTRATEGIA DE APROPIACION SOCIAL PARA EL PROYECTO CAMBIO CLIMATICO Y SU RELACION CON SALUD DISEÑO DE UNA ESTRATEGIA PARA LA UNIVERSIDAD DEL MAGDALENA DENTRO DEL ENFOQUE DE CIENCIA CIUDADANA</t>
  </si>
  <si>
    <t>LIDICE ALVAREZ MIÑO</t>
  </si>
  <si>
    <t>ODC-VIN-0015</t>
  </si>
  <si>
    <t>ABC COCINAS PROFESIONALES SARMIENTO  CIA S. EN C</t>
  </si>
  <si>
    <t>COMPRA DE UN MESON INDUSTRIAL CON AMARRE Y SALPICADERO EN EL MARCO DEL PROYECTO DE INVESTIGACION HARINA DE BANANO ENRIQUECIDA CON PROTEINA DE GRILLOS PARA MITIGAR LA ESCASEZ DE ALIMENTOS EN UN ESCENARIO DE POST PANDEMIA</t>
  </si>
  <si>
    <t>EDIXON QUIÑONES REYES</t>
  </si>
  <si>
    <t>ODC-VIN-0016</t>
  </si>
  <si>
    <t>COMPRA DE UN 01 TAMIZ DE 8 EN ACERO INOXIDABLE MALLA NO 18 EN MARCO DEL PROYECTO DE INVESTIGACION HARINA DE BANANO ENRIQUECIDA CON PROTEINA DE GRILLOS PARA MITIGAR LA ESCASEZ DE ALIMENTOS EN UN ESCENARIO DE POST PANDEMIA</t>
  </si>
  <si>
    <t>ODC-VIN-0017</t>
  </si>
  <si>
    <t>COMPRA DE INSUMOS Y EQUIPOS DE BIOSEGURIDAD EN MARCO DEL PROYECTO DE INVESTIGACION TITULADO DIAGNOSTICO Y FORMULACION DE ACUERDOS CONSENSUADOS DE MANEJO PESQUERO ACMP COMO LINEABASE AL COMANEJO ADAPTATIVO EN COMUNIDADES COSTERAS EN COLOMBIA</t>
  </si>
  <si>
    <t>ODC-VIN-0018</t>
  </si>
  <si>
    <t>COMPRA DE MATERIALES INDISPENSABLES PARA EL DESARROLLO DEL PROYECTO DOCUMENTACION DEL TIEMPO TRANSCURRIDO DE MUERTE A PARTIR DE LOS PROCESOS DE DESCOMPOSICION EN CERDOS DESNUDOS Y CON ROPA EXPUESTOS A LA SUPERFICIE ENTERRADOS Y SUMERGIDOS UN EJERCICIO PILOTO EN LA UNIVERSIDAD DEL MAGDALENA</t>
  </si>
  <si>
    <t>ODC-VIN-0019</t>
  </si>
  <si>
    <t>COMPRA DE UNA GRABADORA DE VOZ DIGITAL ESTEREO OTORGADA COMO INCENTIVO PARA EL FORTALECIMIENTO DEL GRUPO DE INVESTIGACION TURISMO, COMPETITIVIDAD Y DESARROLLO SOSTENIBLE</t>
  </si>
  <si>
    <t>FREDDY DE JESUS VARGAS LEIRA</t>
  </si>
  <si>
    <t>ODC-VIN-0020</t>
  </si>
  <si>
    <t>SOFTWARE SHOP DE COLOMBIA S.A.S.</t>
  </si>
  <si>
    <t>COMPRA DE LA LICENCIA PERPETUA DE DOS SOFTWARES EN VIRTUD DE LOS INCENTIVOS OTORGADOS AL GRUPO DE INVESTIGACION COGNICION Y EDUCACION POR LOS RESULTADOS OBTENIDOS EN LAS ACTIVIDADES DE CIENCIA TECNOLOGIA E INNOVACION NECESARIOS PARA FORTALECER LA ACTIVIDAD DE LOS INVESTIGADORES Y LOS GRUPOS DE INVESTIGACION</t>
  </si>
  <si>
    <t>ODC-VIN-0021</t>
  </si>
  <si>
    <t>COMPRA DE EQUIPOS ELECTRONICOS NECESARIOS PARA EL DESARROLLO DE ACTIVIDADES EN EL MARCO DEL PROYECTO TITULADO DIAGNOSTICO Y FORMULACION DE ACUERDOS CONSENSUADOS DE MANEJO PESQUERO ACMP COMO LINEABASE AL COMANEJO ADAPTATIVO EN COLOMBIA EN MARCO DEL CONVENIO INTERADMINISTRATIVO N 249 DE 2020 CELEBRADO ENTRE LA AUTORIDAD NACIONAL DE ACUICULTURA Y PESCA  AUNAP Y LA UNIVERSIDAD DEL MAGDALENA  UNIMAGDALENA</t>
  </si>
  <si>
    <t>ODC-VIN-0022</t>
  </si>
  <si>
    <t>DOTACIONES QUIMICO CLINICAS S.A.S.</t>
  </si>
  <si>
    <t>COMPRA DE UN 01 CONGELADOR HORIZONTAL EN MARCO DEL PROYECTO DE INVESTIGACION HARINA DE BANANO ENRIQUECIDA CON PROTEINA DE GRILLOS PARA MITIGAR LA ESCASEZ DE ALIMENTOS EN UN ESCENARIO DE POST PANDEMIA</t>
  </si>
  <si>
    <t>ODC-VIN-0023</t>
  </si>
  <si>
    <t>COMPRA DE DOS EQUIPOS ELECTRONICOS EN VIRTUD DE LOS INCENTIVOS OTORGADOS AL GRUPO DE INVESTIGACION GIEN POR SU CATEGORIZACION EN EL SISTEMA NACIONAL DE CIENCIA TECNOLOGIA E INNOVACION</t>
  </si>
  <si>
    <t>JAVIER ALFREDO RODRIGUEZ BARRIOS</t>
  </si>
  <si>
    <t>ODC-VIN-0024</t>
  </si>
  <si>
    <t>COMPRA DE UN EQUIPO DE COMPUTO QUE FORTALECERAN LAS ACTIVIDADES DE DOCENTES E INVESTIGADORES DEL GRUPO DE INVESTIGACION GESTION DE RECURSOS PARA EL DESARROLLO  GRD EN EL MARCO DE LOS INCENTIVOS OTORGADOS AL GRUPO MEDIANTE RESOLUCION N 347 DE 2020 POR HABER SIDO CATEGORIZADO EN C POR COLCIENCIAS</t>
  </si>
  <si>
    <t>ODC-VIN-0025</t>
  </si>
  <si>
    <t>MAQUINARIA Y SOLUCIONES ALIMENTICIAS S.A.S.</t>
  </si>
  <si>
    <t>COMPRA DE UNA 01 EMPACADORA AL VACIO EN MARCO DEL PROYECTO DE INVESTIGACION HARINA DE BANANO ENRIQUECIDA CON PROTEINA DE GRILLOS PARA MITIGAR LA ESCASEZ DE ALIMENTOS EN UN ESCENARIO DE POST PANDEMIA</t>
  </si>
  <si>
    <t>ODC-VIN-0026</t>
  </si>
  <si>
    <t>COMPRA DE ALMUERZOS Y REFRIGERIOS QUE SERAN NECESARIOS EN EL CURSO CAPACITACION EN SISTEMA DE GESTION DE CALIDAD EN LABORATORIOS DE DIAGNOSTICO DENTRO DEL PROYECTO TITULADO FORTALECIMIENTO DE CAPACIDADES INSTALADAS DE CIENCIA Y TECNOLOGIA PARA ATENDER PROBLEMATICAS ASOCIADAS CON AGENTES BIOLOGICOS DE ALTO RIESGO PARA LA SALUD HUMANA EN EL DEPARTAMENTO DEL MAGDALENA</t>
  </si>
  <si>
    <t>ODC-VIN-0027</t>
  </si>
  <si>
    <t>EXPERT INGENIERIA  INSTRUMENTOS S.A.S</t>
  </si>
  <si>
    <t>COMPRA DE INSUMOS DE LABORATORIO EN MARCO DE LOS INCENTIVOS OTORGADOS AL GRUPO DE INVESTIGACION EN BIODIVERSIDAD Y ECOLOGIA APLICADA GIBEA POR SU CATEGORIZACION EN EL SISTEMA NACIONAL DE CIENCIA TECNOLOGIA E INNOVACION</t>
  </si>
  <si>
    <t>2021/07/13</t>
  </si>
  <si>
    <t>CESAR ENRIQUE TAMARIS TURIZO</t>
  </si>
  <si>
    <t>ODC-VIN-0028</t>
  </si>
  <si>
    <t>BIOLOGIKA PROYECTOS S.A.S.</t>
  </si>
  <si>
    <t>COMPRA DE EQUIPOS Y MATERIALES DE LABORATORIO EN MARCO DE LOS INCENTIVOS OTORGADOS AL GRUPO DE INVESTIGACION EN BIODIVERSIDAD Y ECOLOGIA APLICADA GIBEA POR SU CATEGORIZACION EN EL SISTEMA NACIONAL DE CIENCIA TECNOLOGIA E INNOVACION</t>
  </si>
  <si>
    <t>2021/05/13</t>
  </si>
  <si>
    <t>ODC-VIN-0029</t>
  </si>
  <si>
    <t>LABORATORIOS PETROLEROS Y BIOLOGICOS DE COLOMBIA SAS</t>
  </si>
  <si>
    <t>COMPRA DE EQUIPOS MATERIALES E INSUMOS DE LABORATORIO EN MARCO DE LOS INCENTIVOS OTORGADOS AL GRUPO DE INVESTIGACION EN BIODIVERSIDAD Y ECOLOGIA APLICADA GIBEA POR SU CATEGORIZACION EN EL SISTEMA NACIONAL DE CIENCIA TECNOLOGIA E INNOVACION</t>
  </si>
  <si>
    <t>2021/06/13</t>
  </si>
  <si>
    <t>ODC-VIN-0030</t>
  </si>
  <si>
    <t>QUIMIFEX S.A.S</t>
  </si>
  <si>
    <t>COMPRA DE MATERIALES E INSUMOS DE LABORATORIO EN MARCO DE LOS INCENTIVOS OTORGADOS AL GRUPO DE INVESTIGACION EN BIODIVERSIDAD Y ECOLOGIA APLICADA GIBEA POR SU CATEGORIZACION EN EL SISTEMA NACIONAL DE CIENCIA TECNOLOGIA E INNOVACION</t>
  </si>
  <si>
    <t>ODC-VIN-0031</t>
  </si>
  <si>
    <t>COMPRA DE MATERIALES E INSUMOS EN EL MARCO DEL PROYECTO TITULADO ASPECTOS BIOLOGICOS ESTADO DE CONSERVACION Y OPORTUNIDADES PARA LA ACUICULTURA DE LA MOJARRA RAYADA EUGERRES PLUMIERI Y EL ROBALO CENTROPOMUS UNDECIMALIS EN LA CIENAGA GRANDE DE SANTA MARTA FINANCIADO POR EL CONTRATO DE FINANCIAMIENTO DE RECUPERACION CONTINGENTE NO 807406102020 CELEBRADO ENTRE FIDUCIARIA LA PREVISORA SA  FIDUPREVISORA SA Y LA UNIVERSIDAD DEL MAGDALENA</t>
  </si>
  <si>
    <t>ODC-VIN-0032</t>
  </si>
  <si>
    <t>COMPRA DE DOS EQUIPOS DE COMPUTO QUE FORTALECERAN LAS ACTIVIDADES DE DOCENTES E INVESTIGADORES DEL GRUPO DE INVESTIGACION GESTION DE RECURSOS PARA EL DESARROLLO  GRD EN EL MARCO DE LOS INCENTIVOS OTORGADOS AL GRUPO MEDIANTE RESOLUCION N 347 DE 2020 POR HABER SIDO CATEGORIZADO EN C POR COLCIENCIAS</t>
  </si>
  <si>
    <t>ODC-VIN-0033</t>
  </si>
  <si>
    <t>COMPRA DE MATERIALES E INSUMOS DE LABORATORIO PARA EL PROYECTO DE INVESTIGACION TITULADO ASPECTOS BIOLOGICOS ESTADO DE CONSERVACION Y OPORTUNIDADES PARA LA ACUICULTURA DE LA MOJARRA RAYADA EUGERRES PLUMIERI Y EL ROBALO CENTROPOMUS UNDECIMALIS EN LA CIENAGA GRANDE DE SANTA MARTA EN MARCO DEL CONTRATO DE FINANCIAMIENTO DE RECUPERACION CONTINGENTE NO 807406102020 CELEBRADO ENTRE FIDUCIARIA LA PREVISORA SA  FIDUPREVISORA SA Y LA UNIVERSIDAD DEL MAGDALENA</t>
  </si>
  <si>
    <t>ODC-VIN-0034</t>
  </si>
  <si>
    <t>COMPRA DE TINTAS PARA IMPRESION, EN MARCO DEL PROYECTO DE INVESTIGACION TITULADO PROGRAMA DE PROMOCION Y APOYO A LA LACTANCIA MATERNA EXCLUSIVA EN MUJERES QUE SE ENCUENTREN EN SU TERCER TRIMESTRE DE GESTACION MEDIANTE CONTRATO DE FINANCIAMIENTO DE RECUPERACION CONTINGENTE N 9092019 CELEBRADO ENTRE COLCIENCIAS Y LA UNIVERSIDAD DEL MAGDALENA</t>
  </si>
  <si>
    <t>ODC-VIN-0035</t>
  </si>
  <si>
    <t>COMPRA DE UNA LICENCIA DE SOFTWARE IBM SPSS STATISTICS EDICION STANDARD VERSION 27  PEPETUA EN EL MARCO DE LOS INCENTIVOS OTORGADOS AL GRUPO DE INVESTIGACION CURRICULUM Y EVALUACION GICE</t>
  </si>
  <si>
    <t>ROLANDO ESCORCIA CABALLERO</t>
  </si>
  <si>
    <t>ODC-VIN-0036</t>
  </si>
  <si>
    <t>COMPRA DE INSUMOS DE BIOLOGIA MOLECULAR EN MARCO DEL PROYECTO DE INVESTIGACION CARACTERIZACION DE MEIOFAUNA EN PLAYAS DE LA CIUDAD DE SANTA MARTA MEDIANTE METABARCODING</t>
  </si>
  <si>
    <t>ODC-VIN-0037</t>
  </si>
  <si>
    <t>COMPRA DE INSUMOS DE BIOLOGIA MOLECULAR EN MARCO DEL PROYECTO DE INVESTIGACION DIVERSIDAD DE GARRAPATAS Y RICKETTSIAS ASOCIADAS EN AVES DEL CAMPUS DE LA UNIVERSIDAD DEL MAGDALENA</t>
  </si>
  <si>
    <t>ODC-VIN-0038</t>
  </si>
  <si>
    <t>HARDWARE ASESORIAS SOFTWARE LTDA</t>
  </si>
  <si>
    <t>COMPRA DE EQUIPOS ELECTRICOS Y ACCESORIOS EN MARCO DE LOS INCENTIVOS OTORGADOS AL GRUPO DE INVESTIGACIONES EN DIVERSIDAD HUMANA IDHUM POR SU CATEGORIZACION EN EL SISTEMA NACIONAL DE CIENCIA TECNOLOGIA E INNOVACION</t>
  </si>
  <si>
    <t>ODC-VIN-0039</t>
  </si>
  <si>
    <t>COMPRA DE EQUIPOS DE COMPUTO Y ACCESORIOS EN MARCO DE LOS INCENTIVOS OTORGADOS AL GRUPO DE INVESTIGACIONES EN DIVERSIDAD HUMANA IDHUM POR SU CATEGORIZACION EN EL SISTEMA NACIONAL DE CIENCIA TECNOLOGIA E INNOVACION</t>
  </si>
  <si>
    <t>ODC-VIN-0040</t>
  </si>
  <si>
    <t>COMPRA DE MATERIALES E INSUMOS DE LABORATORIO EN EL MARCO DE LOS INCENTIVOS OTORGADOS AL GRUPO EVOLUCION SISTEMATICA Y ECOLOGIA MOLECULAR GIESEMOL MEDIANTE RESOLUCION N 347 DE 2020 POR HABER SIDO CATEGORIZADO EN A1 POR COLCIENCIAS</t>
  </si>
  <si>
    <t>ODC-VIN-0041</t>
  </si>
  <si>
    <t>LATINJUNGLA COM SAS</t>
  </si>
  <si>
    <t>COMPRA DE UN 01 EQUIPO DE COMPUTO EN MARCO DE LOS INCENTIVOS OTORGADOS AL GRUPO DE INVESTIGACIONES EN DIVERSIDAD HUMANA IDHUM POR SU CATEGORIZACION EN EL SISTEMA NACIONAL DE CIENCIA TECNOLOGIA E INNOVACION</t>
  </si>
  <si>
    <t>ODC-VIN-0042</t>
  </si>
  <si>
    <t>ODC-VIN-0043</t>
  </si>
  <si>
    <t>SANITAS SAS</t>
  </si>
  <si>
    <t>COMPRA DE EQUIPO DE LABORATORIO NECESARIOS PARA EL DESARROLLO DE ACTIVIDADES EN EL MARCO DEL PROYECTO TITULADO DIVERSIDAD DE HORMIGAS EN LOS AMBIENTES URBANOS DE LA CIUDAD DE SANTA MARTA COLOMBIA</t>
  </si>
  <si>
    <t>ROBERTO JOSÉ GUERRERO FLOREZ</t>
  </si>
  <si>
    <t>ODC-VIN-0044</t>
  </si>
  <si>
    <t>COMPRA DE EQUIPOS DE COMPUTO Y ACCESORIOS EN MARCO DE LOS INCENTIVOS OTORGADOS AL GRUPO DE INVESTIGACION EN DESARROLLO ELECTRONICO Y APLICACIONES MOVILES GIDEAM POR SU CATEGORIZACION EN EL SISTEMA NACIONAL DE CIENCIA TECNOLOGIA E INNOVACION</t>
  </si>
  <si>
    <t>ODC-VIN-0045</t>
  </si>
  <si>
    <t>Kassel Group S.a.s</t>
  </si>
  <si>
    <t>COMPRA DE EQUIPOS DE LABORATORIO EN MARCO DE LOS INCENTIVOS OTORGADOS A LOS GRUPOS DE INVESTIGACION QUIMICA Y BIOPROSPECCION DE PRODUCTOS NATURALES E INVESTIGACIONES BIOQUIMICA</t>
  </si>
  <si>
    <t>2021/08/25</t>
  </si>
  <si>
    <t>JUAN MANUEL ALVAREZ</t>
  </si>
  <si>
    <t>ODC-VIN-0046</t>
  </si>
  <si>
    <t>GRUPO WONDER S.A.</t>
  </si>
  <si>
    <t>COMPRA DE UNA NEVERA EN EL MARCO DE LOS INCENTIVOS OTORGADOS AL GRUPO DE INVESTIGACION EN INMUNOLOGIA Y PATOLOGIA GIPAT MEDIANTE RESOLUCION N 347 DE 2020 POR HABER SIDO CATEGORIZADO EN B POR COLCIENCIAS</t>
  </si>
  <si>
    <t>VIVIAN VILLALBA</t>
  </si>
  <si>
    <t>ODC-VIN-0047</t>
  </si>
  <si>
    <t>T&amp;B SYSTEM S.A.S.</t>
  </si>
  <si>
    <t>COMPRA DE MEMORIA PARA SERVIDOR NECESARIA PARA EL DESARROLLO DE ACTIVIDADES Y CUMPLIMIENTOS DE OBJETIVOS EN EL MARCO DEL PROYECTO TITULADO PREDICCION DE PROPIEDADES ESTRUCTURALES MECANICAS MAGNETICAS Y TERMODINAMICAS DE NUEVOS MATERIALES DE TIPO PEROVSKITA COMPLEJA A2BBO6</t>
  </si>
  <si>
    <t>ODC-VIN-0048</t>
  </si>
  <si>
    <t>COMPRA DE UN 01 GENERADOR DE FORMAS DE ONDA ARBITRARIAS DE 2 CANALES 35MHZ EN MARCO DEL PROYECTO DE INVESTIGACION DESARROLLO DE UN NODO MOVIL SENSOR Y UN NODO SUMIDERO FIJO PARA UNA RED DE SENSORES INALAMBRICA EN LA CIUDAD DE SANTA MARTA PROYECTANDO UNA CIUDAD INTELIGENTE</t>
  </si>
  <si>
    <t>LUIS LEONARDO CAMARGO ARIZA</t>
  </si>
  <si>
    <t>ODC-VIN-0049</t>
  </si>
  <si>
    <t>COMPRA DE UN 01 GENERADOR DE MICROONDAS DE DOBLE CANAL DE 10MHZ  15GHZ EN MARCO DE LOS INCENTIVOS OTORGADOS AL GRUPO DE INVESTIGACION EN DESARROLLO ELECTRONICO Y APLICACIONES MOVILES GIDEAM POR SU CATEGORIZACION EN EL SISTEMA NACIONAL DE CIENCIA TECNOLOGIA E INNOVACION</t>
  </si>
  <si>
    <t>OPS-VIN-0001</t>
  </si>
  <si>
    <t>GIEE S.A.S</t>
  </si>
  <si>
    <t>CONTRATACION DE SERVICIO DE INSTALACION Y PUESTA EN MARCHA DEL SISTEMA HIBRIDO SOLAREOLICO PARA OPERACION AISLADA EN LA ISTITUCION ETNO EDUCATIVA DISTRITAL INTERCULTURAL SEDE SAN RAFAEL KM 30 TRONCAL DEL CARIBE</t>
  </si>
  <si>
    <t>OPS-VIN-0002</t>
  </si>
  <si>
    <t>HOSTDIME.COM.CO.S.A.S</t>
  </si>
  <si>
    <t>SERVICIO DE ALQUILER DE HOSTING PARA EL ALOJAMIENTO DE APLICACIONES WEB RELACIONADAS CON LA INVESTIGACION DESARROLLO INNOVACION Y EMPRENDIMIENTO DE LA VICERRECTORIA DE INVESTIGACION DE LA UNIVERSIDAD DEL MAGDALENA</t>
  </si>
  <si>
    <t>2021/12/22</t>
  </si>
  <si>
    <t>DANA CABALLERO</t>
  </si>
  <si>
    <t>OPS-VIN-0003</t>
  </si>
  <si>
    <t>DIEGO ARMANDO SILVIA OLAYA</t>
  </si>
  <si>
    <t>SERVICIO DE GRABACION Y POSTPRODUCCION DE SIETE VIDEOS EN MARCO DEL PROECTO DE INETIGACIN TITLADO CAMBIO CLIMATICO Y SU RELACION CON LA SALUD DISEÑO DE UNA ESTRATEGIA PARA LA UNIVERSIDAD DEL MAGDALENA DENTRO DE UN ENFOQUE DE CIENCIA CIUDADANA CONTRATO DE FINANCIAMIENTO DE RECUPERACION CONTINGENTE N 9092019 CELEBRADO ENTRE COLCIENCIAS Y LA UNIVERSIDAD DEL MAGDALENA  UNIMAGDALENA</t>
  </si>
  <si>
    <t>2021/06/05</t>
  </si>
  <si>
    <t>OPS-VIN-0004</t>
  </si>
  <si>
    <t>MARTA ROSA MEDINA PAYARES</t>
  </si>
  <si>
    <t>SERVICIO DE CERTIFICACION Y CAPACITACION DEL CURSO EN SISTEMAS DE GESTION DE CALIDAD EN LABORATORIOS DE DIAGNOSTICO EN MARCO DEL PROYECTO TITULADO FORTALECIMIENTO DE CAPACIDADES INSTALADAS DE CIENCIA Y TECNOLOGIA PARA ATENDER PROBLEMATICAS ASOCIADAS CON AGENTES BIOLOGICOS DE ALTO RIESGO PARA LA SALUD HUMANA EN EL DEPARTAMENTO DEL MAGDALENA EJECUTADO MEDIANTE EL CONVENIO DE COOPERACION ESPECIAL N 0012020 CELEBRADO ENTRE EL DEPARTAMENTO DEL MAGDALENA</t>
  </si>
  <si>
    <t>OPS-VIN-0005</t>
  </si>
  <si>
    <t>OLARTE MOURE &amp; ASOCIADOS LTDA</t>
  </si>
  <si>
    <t>SERVICIOS TECNICOJURIDICOS ESPECIALIZADOS EN MATERIA DE PROPIEDAD INTELECTUAL EN MARCO DEL CONTRATO DE RECUPERACION CONTINGENTE NO 80740844 2020 SUSCRITO ENTRE LA FIDUPREVISORA SA ACTUANDO COMO VOCERA Y ADMINISTRADORA DEL FONDO NACIONAL DE FINANCIAMIENTO PARA LA CIENCIA LA TECNOLOGIA Y LA INNOVACION FONDO FRANCISCO JOSE DE CALDAS Y LA UNIVERSIDAD DEL MAGDALENA UNIMAGDALENA</t>
  </si>
  <si>
    <t>OPS-VIN-0006</t>
  </si>
  <si>
    <t>XPRES ESTUDIO GRAFICO Y DIGITAL S.A.S.</t>
  </si>
  <si>
    <t>CONTRATACION DEL SERVICIO DE I IMPRESION DE LIBROS REVISTAS CARTILLAS BOLETINES PORTAFOLIOS CATALOGOS GUIAS MANUALES Y DEMAS OBRAS DEL PROGRAMA EDITORIAL DE LA UNIVERSIDAD DEL MAGDALENA QUE SE ENCUENTRAN EN PROCESO DE PUBLICACION BODEGAJE VIRTUAL IMPRESION POR DEMANDA</t>
  </si>
  <si>
    <t>JORGE MARIO ORTEGA IGLESIA</t>
  </si>
  <si>
    <t>OPS-VIN-0007</t>
  </si>
  <si>
    <t>RIOHTECH SAS</t>
  </si>
  <si>
    <t>SERVICIO DE BATIMETRIA EN BOCAS DEL RIO GUACHACA  MAGDALENA, EN MARCO DE LOS INCENTIVOS OTORGADOS AL GRUPO INTEGRADO DE INVESTIGACION EN INGENIERIA CIVIL  GIIC POR SU CATEGORIZACION EN EL SISTEMA NACIONAL DE CIENCIA, TECNOLOGIA E INNOVACION</t>
  </si>
  <si>
    <t>CARLOS ARTURO MARTINEZ CANO</t>
  </si>
  <si>
    <t>OPS-VIN-0008</t>
  </si>
  <si>
    <t>SERVICIO TECNICO DE CALIBRACION Y MANTENIMIENTO PREVENTIVO DE LOS EQUIPOS BIOMEDICOS QUE SE UTILIZAN EN EL PROCESAMIENTO DE MUESTRAS COVID19 DEL LABORATORIO DE BIOLOGIA MOLECULAR DEL CENTRO DE GENETICA Y BIOLOGIA MOLECULAR DE LA UNIMAGDALENA</t>
  </si>
  <si>
    <t>OPS-VIN-0009</t>
  </si>
  <si>
    <t>CONTRATACION DEL SERVICIO DE IMPRESION DE 50 CARTILLAS TAMAÑO CARTA 24 PAGINAS INTERNAS EN BOND 75 GRS CARATULA EN PROPALCOTE 240 GRS ENCUADERNADO AL CABALLETE TODO COLOR EN MARCO DEL PROYECTO DE INVESTIGACION IMPACTO DE UN PROGRAMA DE INTERVENCION EN ESTRATEGIAS DE AFRONTAMIENTO PARA LA PROMOCION DE LA SALUD MENTAL EN MIGRANTES VENEZOLANOS FINANCIADO POR EL CONTRATO DE FINANCIAMIENTO DE RECUPERACION CONTINGENTE N 9092019</t>
  </si>
  <si>
    <t>GUILLERMO CEBALLOS OSPINO</t>
  </si>
  <si>
    <t>OSM-VIN-0001</t>
  </si>
  <si>
    <t>LITOGUIA S.A.S.</t>
  </si>
  <si>
    <t>SUMINISTRO LITOGRAFICO REQUERIDO EN MARCO DEL PROYECTO DE INVESTIGACION TITULADO DIAGNOSTICO Y FORMULACION DE ACUERDOS CONSENSUADOS DE MANEJO PESQUERO ACMP COMO LINEABASE AL COMANEJO ADAPTATIVO EN COMUNIDADES COSTERAS EN COLOMBIA</t>
  </si>
  <si>
    <t>OSM-VEX-0001</t>
  </si>
  <si>
    <t>SEGUROS COMERCIALES BOLIVAR S.A.</t>
  </si>
  <si>
    <t>OPSP-VEX-0183</t>
  </si>
  <si>
    <t>WILFREDO PADILLA</t>
  </si>
  <si>
    <t>OPSP-VEX-0198</t>
  </si>
  <si>
    <t>ENRIQUE MORENO</t>
  </si>
  <si>
    <t>OPSP-VEX-0188</t>
  </si>
  <si>
    <t>ALVARO CAMPO</t>
  </si>
  <si>
    <t>OAG-VEX-0192</t>
  </si>
  <si>
    <t>FABIAN RAMIREZ</t>
  </si>
  <si>
    <t>OPSP-VEX-0190</t>
  </si>
  <si>
    <t>MARCIO POLO</t>
  </si>
  <si>
    <t>OPSP-VEX-0191</t>
  </si>
  <si>
    <t>OMAR MANJARRES</t>
  </si>
  <si>
    <t>OPSP-VEX-0187</t>
  </si>
  <si>
    <t>ROBERTO DE LA ROSA</t>
  </si>
  <si>
    <t>OPSP-VEX-0193</t>
  </si>
  <si>
    <t>FLAVIA MARRIAGA OLIVEROS</t>
  </si>
  <si>
    <t>EDWIN ALBERTO GUERRERO UTRIA</t>
  </si>
  <si>
    <t>OPSP-VEX-0194</t>
  </si>
  <si>
    <t>MARÍA ISABEL PEDROZO</t>
  </si>
  <si>
    <t>OPSP-VEX-0195</t>
  </si>
  <si>
    <t>MILAGROS CARILLO CANTILLO</t>
  </si>
  <si>
    <t>OPSP-VEX-0196</t>
  </si>
  <si>
    <t>JUAN RODOLFO RIOS NOGUERA</t>
  </si>
  <si>
    <t>OPSP-VEX-0199</t>
  </si>
  <si>
    <t>JEINER CASTELLANOS BARLIZA</t>
  </si>
  <si>
    <t>OPSP-VEX-0200</t>
  </si>
  <si>
    <t>JOSE MIGUEL SALAS RODRÍGUEZ</t>
  </si>
  <si>
    <t>OPSP-VEX-0202</t>
  </si>
  <si>
    <t>OPSP-VEX-0476</t>
  </si>
  <si>
    <t>EDWIN MAURICIO CHACON VELÁSQUEZ</t>
  </si>
  <si>
    <t>OPSP-VEX-0477</t>
  </si>
  <si>
    <t>OPSP-VEX-0480</t>
  </si>
  <si>
    <t>OPSP-VEX-0481</t>
  </si>
  <si>
    <t>OPSP-VEX-0203</t>
  </si>
  <si>
    <t>OAG-VEX-0482</t>
  </si>
  <si>
    <t>KENDY JOHANA LOPEZ LOPEZ</t>
  </si>
  <si>
    <t>OPSP-VEX-0479</t>
  </si>
  <si>
    <t>LUIS ALEJANDRO ORTIZ HERAZO</t>
  </si>
  <si>
    <t>OPSP-VEX-0179</t>
  </si>
  <si>
    <t>CARLOS DAVID LINERO CUETO</t>
  </si>
  <si>
    <t>GUSTAVO ADOLFO HERNÁNDEZ
CORTES</t>
  </si>
  <si>
    <t>OPSP-VEX-0182</t>
  </si>
  <si>
    <t>YOLANDA BEATRIZ CABALLERO CASTILLO</t>
  </si>
  <si>
    <t>OPSP-VEX-0178</t>
  </si>
  <si>
    <t>JUAN CAMILO SALCEDO VERGARA</t>
  </si>
  <si>
    <t>OPSP-VEX-0201</t>
  </si>
  <si>
    <t>TATIANA LUCIA BOTELLO DE LA CRUZ</t>
  </si>
  <si>
    <t>OPSP-VEX-0180</t>
  </si>
  <si>
    <t>SANDRA MARCELA PARRA MARULANDA</t>
  </si>
  <si>
    <t>OAG-VEX-0181</t>
  </si>
  <si>
    <t xml:space="preserve">ALVARO QUIROGA </t>
  </si>
  <si>
    <t>OPSP-VEX-0184</t>
  </si>
  <si>
    <t>EVELYN ROSSANA MARTINEZ ORTEGA</t>
  </si>
  <si>
    <t>OPSP-VEX-0185</t>
  </si>
  <si>
    <t>SANDRA ZAPATA FRAGOZO</t>
  </si>
  <si>
    <t>OPSP-VEX-0186</t>
  </si>
  <si>
    <t>ELIANA RUIZ NUÑEZ</t>
  </si>
  <si>
    <t>OPSP-VEX-0189</t>
  </si>
  <si>
    <t xml:space="preserve">LINA MONTERO YEPES </t>
  </si>
  <si>
    <t>OSM-VEX-0002</t>
  </si>
  <si>
    <t>DIANA CAPPACHO BARRIOS</t>
  </si>
  <si>
    <t>OPSP-VEX-0197</t>
  </si>
  <si>
    <t xml:space="preserve">ALFREDO CALDERA </t>
  </si>
  <si>
    <t>OPSP-VEX-0478</t>
  </si>
  <si>
    <t xml:space="preserve">FELIX CUELLO </t>
  </si>
  <si>
    <t>OPSP-VEX-0274</t>
  </si>
  <si>
    <t>EDUARDO JESÚS CHOLES RODRÍGUEZ</t>
  </si>
  <si>
    <t>OAG-VEX-0235</t>
  </si>
  <si>
    <t>CARLOS EDUARDO VIAÑA TOUS</t>
  </si>
  <si>
    <t>OAG-VEX-0209</t>
  </si>
  <si>
    <t>ALFREDO ANGEL HERNÁNDEZ PADILLA</t>
  </si>
  <si>
    <t>OAG-VEX-0241</t>
  </si>
  <si>
    <t>CELEDONIO RIASCOS RIASCOS</t>
  </si>
  <si>
    <t>OAG-VEX-0455</t>
  </si>
  <si>
    <t>WILSON GONZÁLEZ MOSQUERA</t>
  </si>
  <si>
    <t>OAG-VEX-0462</t>
  </si>
  <si>
    <t>YEISON REINA ROSERO</t>
  </si>
  <si>
    <t>OPSP-VEX-0439</t>
  </si>
  <si>
    <t>SERGIO IVÁN JIMÉNEZ SUÁREZ</t>
  </si>
  <si>
    <t>OPSP-VEX-0281</t>
  </si>
  <si>
    <t>EMILIANO ZAMBRANO RODRÍGUEZ</t>
  </si>
  <si>
    <t>OPSP-VEX-0323</t>
  </si>
  <si>
    <t>JESUS CORREA HELBRUM</t>
  </si>
  <si>
    <t>OPSP-VEX-0225</t>
  </si>
  <si>
    <t>ARLED ZAVIC MARTÍNEZ VILLALBA</t>
  </si>
  <si>
    <t>OPSP-VEX-0372</t>
  </si>
  <si>
    <t>LUIS FELIPE RAMOS LUNA</t>
  </si>
  <si>
    <t>OAG-VEX-0352</t>
  </si>
  <si>
    <t>LADY YASMIN FORERO SÁNCHEZ</t>
  </si>
  <si>
    <t>OAG-VEX-0314</t>
  </si>
  <si>
    <t>JAIME ANDRÉS BOHORQUEZ ROZO</t>
  </si>
  <si>
    <t>OAG-VEX-0418</t>
  </si>
  <si>
    <t>PAOLA ANDREA INFANTE SIERRA</t>
  </si>
  <si>
    <t>OAG-VEX-0290</t>
  </si>
  <si>
    <t>OAG-VEX-0386</t>
  </si>
  <si>
    <t>OAG-VEX-0406</t>
  </si>
  <si>
    <t>NILIA JANETH ESCOBAR NIÑO</t>
  </si>
  <si>
    <t>OPSP-VEX-0262</t>
  </si>
  <si>
    <t>OPSP-VEX-0283</t>
  </si>
  <si>
    <t>ERIKA PATRICIA PAVA ESCOBAR</t>
  </si>
  <si>
    <t>OPSP-VEX-0328</t>
  </si>
  <si>
    <t>OAG-VEX-0397</t>
  </si>
  <si>
    <t>MARICELE LANBIM LIMA</t>
  </si>
  <si>
    <t>OAG-VEX-0256</t>
  </si>
  <si>
    <t>DEIBER VELEZ GUTIERREZ</t>
  </si>
  <si>
    <t>OAG-VEX-0433</t>
  </si>
  <si>
    <t>RUDI ROXANA RINCÓN HURTADO</t>
  </si>
  <si>
    <t>OAG-VEX-0320</t>
  </si>
  <si>
    <t>JEISSON ALEXIS LÓPEZ CASTAÑO</t>
  </si>
  <si>
    <t>OAG-VEX-0458</t>
  </si>
  <si>
    <t>YECID ANDREY ROJAS MOLINA</t>
  </si>
  <si>
    <t>OAG-VEX-0232</t>
  </si>
  <si>
    <t>CARLOS ALBERTO RIOS GARAVITO</t>
  </si>
  <si>
    <t>OPSP-VEX-0217</t>
  </si>
  <si>
    <t>ANA SOFÍA BALLESTEROS MADERA</t>
  </si>
  <si>
    <t>OPSP-VEX-0449</t>
  </si>
  <si>
    <t>VICTORIA EUGENIA CETINA MONTES</t>
  </si>
  <si>
    <t>OAG-VEX-0329</t>
  </si>
  <si>
    <t>JHULDER GIOVANNY PARRA PATIÑO</t>
  </si>
  <si>
    <t>OPSP-VEX-0407</t>
  </si>
  <si>
    <t>NILSA DE LA ENCARNACIÓN MONTENEGRO</t>
  </si>
  <si>
    <t>OPSP-VEX-0308</t>
  </si>
  <si>
    <t>ISA DEL MAR BOLAÑOS ESCOBAR</t>
  </si>
  <si>
    <t>OAG-VEX-0371</t>
  </si>
  <si>
    <t>OAG-VEX-0339</t>
  </si>
  <si>
    <t xml:space="preserve">JUAN CARLOS ROMERO ROJAS </t>
  </si>
  <si>
    <t>OPSP-VEX-0313</t>
  </si>
  <si>
    <t>OAG-VEX-0425</t>
  </si>
  <si>
    <t>RAQUEL CECILIA DELGADO RAMOS</t>
  </si>
  <si>
    <t>OAG-VEX-0450</t>
  </si>
  <si>
    <t>VISMAR ORLANDO GIL HERNÁNDEZ</t>
  </si>
  <si>
    <t>OAG-VEX-0333</t>
  </si>
  <si>
    <t>JOSÉ FERNANDO ORREGO AGUIRRE</t>
  </si>
  <si>
    <t>OAG-VEX-0311</t>
  </si>
  <si>
    <t>IVONE MARITZA ARICARI DAMASO</t>
  </si>
  <si>
    <t>OPSP-VEX-0368</t>
  </si>
  <si>
    <t>LORENA PATRICIA ORTEGA VILLOTA</t>
  </si>
  <si>
    <t>OAG-VEX-0389</t>
  </si>
  <si>
    <t>OAG-VEX-0240</t>
  </si>
  <si>
    <t>CECILIA BERENICE OCHOA GUEVARA</t>
  </si>
  <si>
    <t>OAG-VEX-0324</t>
  </si>
  <si>
    <t>JESUS RAMON MORÒN DIAZ</t>
  </si>
  <si>
    <t>OPSP-VEX-0469</t>
  </si>
  <si>
    <t>YULY ALEXANDRA CONTRERAS BARBOSA</t>
  </si>
  <si>
    <t>OAG-VEX-0413</t>
  </si>
  <si>
    <t>OLIREIDA GUERRERO RUZ</t>
  </si>
  <si>
    <t>OPSP-VEX-0385</t>
  </si>
  <si>
    <t>MARGARITA ROSA RANGEL DURÁN</t>
  </si>
  <si>
    <t>OAG-VEX-0423</t>
  </si>
  <si>
    <t>RAMIRO ANTONIO PACHECO MARTINEZ</t>
  </si>
  <si>
    <t>OPSP-VEX-0420</t>
  </si>
  <si>
    <t>RAFAEL ORLANDO MENDOZA URECHE</t>
  </si>
  <si>
    <t>OPSP-VEX-0301</t>
  </si>
  <si>
    <t>HAROLD CASAS REINA</t>
  </si>
  <si>
    <t>OPSP-VEX-0230</t>
  </si>
  <si>
    <t>BRAYAN ENRIQUE ROCA LANAO</t>
  </si>
  <si>
    <t>OPSP-VEX-0247</t>
  </si>
  <si>
    <t>DAIRO GARCÍA MORENO</t>
  </si>
  <si>
    <t>OPSP-VEX-0294</t>
  </si>
  <si>
    <t>FREDDY ANDRÉS CHÁVEZ BOLÍVAR</t>
  </si>
  <si>
    <t>OAG-VEX-0267</t>
  </si>
  <si>
    <t>DORA DEISSY ESPINOSA AGUIAR</t>
  </si>
  <si>
    <t>OAG-VEX-0286</t>
  </si>
  <si>
    <t>OAG-VEX-0334</t>
  </si>
  <si>
    <t>JOSE GABRIEL MESTRA RICARDO</t>
  </si>
  <si>
    <t>OPSP-VEX-0356</t>
  </si>
  <si>
    <t>LEIDER YESID CÁRDENAS ANAYA</t>
  </si>
  <si>
    <t>OAG-VEX-0357</t>
  </si>
  <si>
    <t>LEIDY DAYANA ROMERO BUITRAGO</t>
  </si>
  <si>
    <t>OPSP-VEX-0360</t>
  </si>
  <si>
    <t>LEONARDO MALDONADO MONSALVE</t>
  </si>
  <si>
    <t>OPSP-VEX-0363</t>
  </si>
  <si>
    <t>LILIANA HOLGUÍN SANABRIA</t>
  </si>
  <si>
    <t>OAG-VEX-0364</t>
  </si>
  <si>
    <t>LILIANA IVETH PINEDA GODÍN</t>
  </si>
  <si>
    <t>OAG-VEX-0383</t>
  </si>
  <si>
    <t>OAG-VEX-0234</t>
  </si>
  <si>
    <t>CARLOS ARIEL GÓMEZ GUTIÉRREZ</t>
  </si>
  <si>
    <t>OAG-VEX-0416</t>
  </si>
  <si>
    <t>OSCAR FERNANDO QUIÑONES MORENO</t>
  </si>
  <si>
    <t>OAG-VEX-0452</t>
  </si>
  <si>
    <t>WALDETRUDIZ OBREGÓN ANDRADE</t>
  </si>
  <si>
    <t>OAG-VEX-0236</t>
  </si>
  <si>
    <t>CARLOS HERNANDO MANCILLA SEGURA</t>
  </si>
  <si>
    <t>OAG-VEX-0366</t>
  </si>
  <si>
    <t>LORENA AGUIÑO CARABALÍ</t>
  </si>
  <si>
    <t>OAG-VEX-0391</t>
  </si>
  <si>
    <t>OAG-VEX-0243</t>
  </si>
  <si>
    <t>OAG-VEX-0291</t>
  </si>
  <si>
    <t>FLORALVA SALAZAR ANCHICO</t>
  </si>
  <si>
    <t>OAG-VEX-0468</t>
  </si>
  <si>
    <t>OAG-VEX-0338</t>
  </si>
  <si>
    <t>JUAN CARLOS HERNÁNDEZ AGUIÑO</t>
  </si>
  <si>
    <t>OAG-VEX-0466</t>
  </si>
  <si>
    <t>OAG-VEX-0431</t>
  </si>
  <si>
    <t>ROSA EMILIANA OROBIO SIERRA</t>
  </si>
  <si>
    <t>OAG-VEX-0342</t>
  </si>
  <si>
    <t>JUANA ELENA BELALCAZAR GARCÍA</t>
  </si>
  <si>
    <t>OAG-VEX-0376</t>
  </si>
  <si>
    <t>LUZ ARELY LÓPEZ MOSQUERA</t>
  </si>
  <si>
    <t>OAG-VEX-0459</t>
  </si>
  <si>
    <t>YEFERSON LÓPEZ GÓMEZ</t>
  </si>
  <si>
    <t>OAG-VEX-0295</t>
  </si>
  <si>
    <t>FREDY PRETEL JARAMILLO</t>
  </si>
  <si>
    <t>OAG-VEX-0382</t>
  </si>
  <si>
    <t>MALLIBEL MOSQUERA MORENO</t>
  </si>
  <si>
    <t>OAG-VEX-0445</t>
  </si>
  <si>
    <t>SULANYER RODRÍGUEZ MINA</t>
  </si>
  <si>
    <t>OAG-VEX-0303</t>
  </si>
  <si>
    <t>HEIDY CUERO VALENCIA</t>
  </si>
  <si>
    <t>OAG-VEX-0346</t>
  </si>
  <si>
    <t>KARENT LICETH RAMOS OLAVE</t>
  </si>
  <si>
    <t>OPSP-VEX-0227</t>
  </si>
  <si>
    <t>AYRINI PATRICIA MORA RHENALS</t>
  </si>
  <si>
    <t>OPSP-VEX-0222</t>
  </si>
  <si>
    <t>ANDRÉS RICARDO BARROSO GARCÉS</t>
  </si>
  <si>
    <t>OPSP-VEX-0340</t>
  </si>
  <si>
    <t>JUAN JOSÉ HERNÁNDEZ CORREA</t>
  </si>
  <si>
    <t>OAG-VEX-0266</t>
  </si>
  <si>
    <t>DIOSMAR ENRIQUE REYES LÓPEZ</t>
  </si>
  <si>
    <t>OPSP-VEX-0319</t>
  </si>
  <si>
    <t>JAVIER JOAQUÍN NIEVES LÓPEZ</t>
  </si>
  <si>
    <t>OAG-VEX-0278</t>
  </si>
  <si>
    <t>ELKIN DAVID ZARANTE TORDECILLA</t>
  </si>
  <si>
    <t>OAG-VEX-0475</t>
  </si>
  <si>
    <t>ZULY GLENIS VERGARA SALGADO</t>
  </si>
  <si>
    <t>OAG-VEX-0463</t>
  </si>
  <si>
    <t>YENIS PAOLA LOZANO LOZANO</t>
  </si>
  <si>
    <t>OPSP-VEX-0332</t>
  </si>
  <si>
    <t>JOSÉ DARÍO DONADO GARCÍA</t>
  </si>
  <si>
    <t>OAG-VEX-0437</t>
  </si>
  <si>
    <t>SANDRA PATRICIA CONTRERAS ROMERO</t>
  </si>
  <si>
    <t>OPSP-VEX-0268</t>
  </si>
  <si>
    <t>OPSP-VEX-0399</t>
  </si>
  <si>
    <t>MARTHA LUCÍA CONTRERAS ORTEGA</t>
  </si>
  <si>
    <t>OPSP-VEX-0378</t>
  </si>
  <si>
    <t>LUZ ELENA BEDOYA BRAVO</t>
  </si>
  <si>
    <t>OAG-VEX-0316</t>
  </si>
  <si>
    <t>JAIMEN ANDRÉS RAMOS JIMÉNEZ</t>
  </si>
  <si>
    <t>OAG-VEX-0257</t>
  </si>
  <si>
    <t>DEIDYS BUELVAS CORREA</t>
  </si>
  <si>
    <t>OAG-VEX-0422</t>
  </si>
  <si>
    <t>RAMIRO ANTONIO GÓMEZ JULIO</t>
  </si>
  <si>
    <t>OAG-VEX-0245</t>
  </si>
  <si>
    <t>CRISTIAN DAYAN JULIO MORENO</t>
  </si>
  <si>
    <t>OAG-VEX-0379</t>
  </si>
  <si>
    <t>LUZ NELLY RIVAS MEDINA</t>
  </si>
  <si>
    <t>OAG-VEX-0229</t>
  </si>
  <si>
    <t>BISMARY RENTERÍA BOCANEGRA</t>
  </si>
  <si>
    <t>OAG-VEX-0436</t>
  </si>
  <si>
    <t>SANDRA MILENA MOSQUERA PEREA</t>
  </si>
  <si>
    <t>OAG-VEX-0432</t>
  </si>
  <si>
    <t>RUBIS YULIZA PEREA GARCES</t>
  </si>
  <si>
    <t>OAG-VEX-0354</t>
  </si>
  <si>
    <t>LEIBY ASPRILLA SÁNCHEZ</t>
  </si>
  <si>
    <t>OAG-VEX-0248</t>
  </si>
  <si>
    <t>OAG-VEX-0292</t>
  </si>
  <si>
    <t>FRANCISCA ESTEFANÍA MURILLO ASPRILLA</t>
  </si>
  <si>
    <t>OAG-VEX-0307</t>
  </si>
  <si>
    <t>INGRI TATIANA CIFUENTES MURILLO</t>
  </si>
  <si>
    <t>OAG-VEX-0405</t>
  </si>
  <si>
    <t>OPSP-VEX-0223</t>
  </si>
  <si>
    <t>OPSP-VEX-0417</t>
  </si>
  <si>
    <t>OVIDIO BRAN BONILLA</t>
  </si>
  <si>
    <t>OAG-VEX-0398</t>
  </si>
  <si>
    <t>MARLON JAIR VIDES RUGELES</t>
  </si>
  <si>
    <t>OAG-VEX-0395</t>
  </si>
  <si>
    <t>MARIA MAGDALENA TELLEZ MERCADO</t>
  </si>
  <si>
    <t>OAG-VEX-0404</t>
  </si>
  <si>
    <t>NAYARIT ZULENA CADAVID CADAVID</t>
  </si>
  <si>
    <t>OAG-VEX-0415</t>
  </si>
  <si>
    <t>OSCAR ANDRÉS AYALA GÓMEZ</t>
  </si>
  <si>
    <t>OAG-VEX-0321</t>
  </si>
  <si>
    <t>JEMMY LISSETE PADILLLA ARAMENDEZ</t>
  </si>
  <si>
    <t>OAG-VEX-0226</t>
  </si>
  <si>
    <t>ARNOLDO VALENCIA AYALA</t>
  </si>
  <si>
    <t>OAG-VEX-0430</t>
  </si>
  <si>
    <t>ROBINSON ALBERTO ARCINIEGAS LIÑAN</t>
  </si>
  <si>
    <t>OAG-VEX-0211</t>
  </si>
  <si>
    <t>AMARILIS SOFÍA QUIROZ BENITEZ</t>
  </si>
  <si>
    <t>OPSP-VEX-0318</t>
  </si>
  <si>
    <t>JAVIER FERNANDO RAMÍREZ RAMÍREZ</t>
  </si>
  <si>
    <t>OAG-VEX-0206</t>
  </si>
  <si>
    <t>ALBERTO ENRIQUE GHISAYS FERNÁNDEZ</t>
  </si>
  <si>
    <t>OAG-VEX-0325</t>
  </si>
  <si>
    <t>JHIRA RAQUEL PETRO MARTÍNEZ</t>
  </si>
  <si>
    <t>OAG-VEX-0271</t>
  </si>
  <si>
    <t>EDELMIS MARTÍNEZ GIL</t>
  </si>
  <si>
    <t>OAG-VEX-0264</t>
  </si>
  <si>
    <t>DIEGO LEONARDO ANZOLA URREA</t>
  </si>
  <si>
    <t>OAG-VEX-0410</t>
  </si>
  <si>
    <t>OAG-VEX-0260</t>
  </si>
  <si>
    <t>DIANA ESPINOSA ARTUNDUAGA</t>
  </si>
  <si>
    <t>OAG-VEX-0258</t>
  </si>
  <si>
    <t>DEVERLIS LIZ MEJÍA DÍAZ</t>
  </si>
  <si>
    <t>OAG-VEX-0381</t>
  </si>
  <si>
    <t>OAG-VEX-0259</t>
  </si>
  <si>
    <t>DIEGO ARMANDO GAONA VILLAQUIRA</t>
  </si>
  <si>
    <t>OAG-VEX-0246</t>
  </si>
  <si>
    <t xml:space="preserve">CRISTIHAN JAVIER RODRIGUEZ PEREZ </t>
  </si>
  <si>
    <t>OPSP-VEX-0470</t>
  </si>
  <si>
    <t>YULY PAULINA SILVA MEZA</t>
  </si>
  <si>
    <t>OPSP-VEX-0220</t>
  </si>
  <si>
    <t>ANDREA MARCELA ESPITIA GALVIS</t>
  </si>
  <si>
    <t>OAG-VEX-0341</t>
  </si>
  <si>
    <t>OAG-VEX-0460</t>
  </si>
  <si>
    <t>YEISMAN ISAAC HOYOS GARCÍA</t>
  </si>
  <si>
    <t>OAG-VEX-0435</t>
  </si>
  <si>
    <t>SAMIR ANTONIO NOBLE CAMAÑO</t>
  </si>
  <si>
    <t>OAG-VEX-0446</t>
  </si>
  <si>
    <t>SULEIDY NOBLE MONTES</t>
  </si>
  <si>
    <t>OAG-VEX-0373</t>
  </si>
  <si>
    <t>OPSP-VEX-0296</t>
  </si>
  <si>
    <t>GERALDINE INES DORIA DURANGO</t>
  </si>
  <si>
    <t>OAG-VEX-0269</t>
  </si>
  <si>
    <t>DOSTIN SAMID GUERRERO MARTÍNEZ</t>
  </si>
  <si>
    <t>OAG-VEX-0305</t>
  </si>
  <si>
    <t>HUBER ACUÑA VANEGAS</t>
  </si>
  <si>
    <t>OAG-VEX-0312</t>
  </si>
  <si>
    <t>JADER SALOMÓN LOZANO HERRERA</t>
  </si>
  <si>
    <t>OAG-VEX-0216</t>
  </si>
  <si>
    <t>ANA MARÍA BRAVO JEREZ</t>
  </si>
  <si>
    <t>OPSP-VEX-0454</t>
  </si>
  <si>
    <t>WILLIAM ANDRÉS PÉREZ DORIA</t>
  </si>
  <si>
    <t>OPSP-VEX-0255</t>
  </si>
  <si>
    <t>DAVID FERNANDO HERNÁNDEZ ROSSO</t>
  </si>
  <si>
    <t>OAG-VEX-0393</t>
  </si>
  <si>
    <t>MARIA ISABEL CASTRO MESA</t>
  </si>
  <si>
    <t>OPSP-VEX-0451</t>
  </si>
  <si>
    <t>VIVIAN CÓRDOBA FIGUEROA</t>
  </si>
  <si>
    <t>OAG-VEX-0244</t>
  </si>
  <si>
    <t>CLEIDA DEL CARMEN CASTILLO GUERRERO</t>
  </si>
  <si>
    <t>OAG-VEX-0297</t>
  </si>
  <si>
    <t>GERARDO GÓMEZ MEJÍA</t>
  </si>
  <si>
    <t>OAG-VEX-0456</t>
  </si>
  <si>
    <t>WILTON GALVÁN MERCADO</t>
  </si>
  <si>
    <t>OAG-VEX-0336</t>
  </si>
  <si>
    <t>OPSP-VEX-0359</t>
  </si>
  <si>
    <t>LEONARDO FABIO GARAY MENDEZ</t>
  </si>
  <si>
    <t>OAG-VEX-0224</t>
  </si>
  <si>
    <t>ANTONIO JOSÉ TRESPALACIOS DÍAZ</t>
  </si>
  <si>
    <t>OAG-VEX-0213</t>
  </si>
  <si>
    <t>ANA CARINA HOYOS ALEMAN</t>
  </si>
  <si>
    <t>OPSP-VEX-0208</t>
  </si>
  <si>
    <t>ALFENIS ENILETH ARTEAGA DURANGO</t>
  </si>
  <si>
    <t>OAG-VEX-0350</t>
  </si>
  <si>
    <t>KENIA ADOLFINA CHIMÁ MARTÍNEZ</t>
  </si>
  <si>
    <t>OAG-VEX-0394</t>
  </si>
  <si>
    <t>MARIA ISABEL SALAZAR CHACÓN</t>
  </si>
  <si>
    <t>OAG-VEX-0337</t>
  </si>
  <si>
    <t>JOSE MERCEDES CABRERA ZURMARY</t>
  </si>
  <si>
    <t>OAG-VEX-0448</t>
  </si>
  <si>
    <t>UBERLIS VILLARREAL CAÑAVERA</t>
  </si>
  <si>
    <t>OAG-VEX-0440</t>
  </si>
  <si>
    <t>SHIRLEYS CHIQUILLO ROMERO</t>
  </si>
  <si>
    <t>OAG-VEX-0265</t>
  </si>
  <si>
    <t>OAG-VEX-0387</t>
  </si>
  <si>
    <t>MARÍA ANGÉLICA ARRIETA BENÍTEZ</t>
  </si>
  <si>
    <t>OAG-VEX-0467</t>
  </si>
  <si>
    <t>OPSP-VEX-0322</t>
  </si>
  <si>
    <t>JESIKA PATRICIA CORTÉS SALCEDO</t>
  </si>
  <si>
    <t>OAG-VEX-0369</t>
  </si>
  <si>
    <t>LUIS ALBERTO VALLEJO RODRÍGUEZ</t>
  </si>
  <si>
    <t>OAG-VEX-0442</t>
  </si>
  <si>
    <t>SIGILFREDO ARÉVALO MEJÍA</t>
  </si>
  <si>
    <t>OPSP-VEX-0365</t>
  </si>
  <si>
    <t>LINDA PAOLA LÓPEZ FUENTES</t>
  </si>
  <si>
    <t>OAG-VEX-0474</t>
  </si>
  <si>
    <t>ZULMA ENITH MONTIEL OSORIO</t>
  </si>
  <si>
    <t>OPSP-VEX-0254</t>
  </si>
  <si>
    <t>DANNY PAOLA HERNÁNDEZ HERRERA</t>
  </si>
  <si>
    <t>OPSP-VEX-0310</t>
  </si>
  <si>
    <t>IVAN ANTONIO PÉREZ TAPIAS</t>
  </si>
  <si>
    <t>OAG-VEX-0441</t>
  </si>
  <si>
    <t>SHIRLY PATRICIA CORREA RODRÍGUEZ</t>
  </si>
  <si>
    <t>OAG-VEX-0390</t>
  </si>
  <si>
    <t>MARÍA FERNANDA DÍAZ CORREA</t>
  </si>
  <si>
    <t>OAG-VEX-0457</t>
  </si>
  <si>
    <t>OAG-VEX-0447</t>
  </si>
  <si>
    <t>OAG-VEX-0282</t>
  </si>
  <si>
    <t>ERIKA HERNANDEZ MARTINEZ</t>
  </si>
  <si>
    <t>OAG-VEX-0367</t>
  </si>
  <si>
    <t>LORENA CENTENO MEJÍA</t>
  </si>
  <si>
    <t>OAG-VEX-0335</t>
  </si>
  <si>
    <t>OAG-VEX-0304</t>
  </si>
  <si>
    <t>HEILER JOSÉ ROMERO ARROYO</t>
  </si>
  <si>
    <t>OAG-VEX-0408</t>
  </si>
  <si>
    <t>NILSON CRISTO AVILA</t>
  </si>
  <si>
    <t>OAG-VEX-0315</t>
  </si>
  <si>
    <t>JAIME ROBERTO MORENO MARTÍNEZ</t>
  </si>
  <si>
    <t>OAG-VEX-0427</t>
  </si>
  <si>
    <t>ROBERTO ANTONIO VERGARA PINTO</t>
  </si>
  <si>
    <t>OAG-VEX-0428</t>
  </si>
  <si>
    <t>ROBERTO CARLOS GENES GONZÁLEZ</t>
  </si>
  <si>
    <t>OAG-VEX-0317</t>
  </si>
  <si>
    <t>OAG-VEX-0401</t>
  </si>
  <si>
    <t>MAYERLIS DEL CARMEN MIRANDA BELEÑO</t>
  </si>
  <si>
    <t>OAG-VEX-0302</t>
  </si>
  <si>
    <t>OAG-VEX-0289</t>
  </si>
  <si>
    <t>FERNEL CRESPO MIRANDA</t>
  </si>
  <si>
    <t>OPSP-VEX-0276</t>
  </si>
  <si>
    <t>EIMMY ROSA GONZALEZ GUTIERREZ</t>
  </si>
  <si>
    <t>OAG-VEX-0443</t>
  </si>
  <si>
    <t>SINDY PAOLA MENDOZA POLO</t>
  </si>
  <si>
    <t>OAG-VEX-0370</t>
  </si>
  <si>
    <t>LUIS EDUARDO CHARRASQUIEL JIMÉNEZ</t>
  </si>
  <si>
    <t>OAG-VEX-0355</t>
  </si>
  <si>
    <t>LEICER MANJARRÉS AGRESOTT</t>
  </si>
  <si>
    <t>OAG-VEX-0402</t>
  </si>
  <si>
    <t>MAYRA ALEJANDRA BARRAZA HERRERA</t>
  </si>
  <si>
    <t>OPSP-VEX-0249</t>
  </si>
  <si>
    <t>DAMARIS CABALLERO MAURY</t>
  </si>
  <si>
    <t>OAG-VEX-0204</t>
  </si>
  <si>
    <t>ADANIES JIMENEZ VEGA</t>
  </si>
  <si>
    <t>OAG-VEX-0238</t>
  </si>
  <si>
    <t>CARLOS SEGUNDO REDONDO CAMPO</t>
  </si>
  <si>
    <t>OAG-VEX-0218</t>
  </si>
  <si>
    <t>ANDIS REDONDO BARROS</t>
  </si>
  <si>
    <t>OAG-VEX-0330</t>
  </si>
  <si>
    <t>JINNER MENGUAL DE LUQUE</t>
  </si>
  <si>
    <t>OAG-VEX-0272</t>
  </si>
  <si>
    <t>EDILBERTO JOSÉ REDONDO URIANA</t>
  </si>
  <si>
    <t>OAG-VEX-0280</t>
  </si>
  <si>
    <t>ELSI ESTER MENDOZA FUENTES</t>
  </si>
  <si>
    <t>OAG-VEX-0288</t>
  </si>
  <si>
    <t>FEDERICO MENGUAL SIJONA</t>
  </si>
  <si>
    <t>OAG-VEX-0215</t>
  </si>
  <si>
    <t>ANA IPUANA IPUANA</t>
  </si>
  <si>
    <t>OAG-VEX-0424</t>
  </si>
  <si>
    <t>RAMÓN EPIEYU URIANA</t>
  </si>
  <si>
    <t>OAG-VEX-0207</t>
  </si>
  <si>
    <t>ALEXANDER JOSÉ SALAS URIANA</t>
  </si>
  <si>
    <t>OAG-VEX-0465</t>
  </si>
  <si>
    <t>YOLFA MARÍA MONTES MARTÍNEZ</t>
  </si>
  <si>
    <t>OAG-VEX-0214</t>
  </si>
  <si>
    <t>ANA CIRA EPIAYU PUSHAINA</t>
  </si>
  <si>
    <t>OAG-VEX-0421</t>
  </si>
  <si>
    <t>RAFAEL RODRIGUEZ ROBLES</t>
  </si>
  <si>
    <t>OAG-VEX-0377</t>
  </si>
  <si>
    <t>LUZ DAIRIS PADILLA ARENA</t>
  </si>
  <si>
    <t>OAG-VEX-0279</t>
  </si>
  <si>
    <t>ELSER JOSE REDONDO PUSHAINA</t>
  </si>
  <si>
    <t>OAG-VEX-0473</t>
  </si>
  <si>
    <t>YUSNEI GÓMEZ EPIEYU</t>
  </si>
  <si>
    <t>OAG-VEX-0444</t>
  </si>
  <si>
    <t>SONIA MARÍA GOURIYU GOURIYU</t>
  </si>
  <si>
    <t>OAG-VEX-0426</t>
  </si>
  <si>
    <t>REYES MARGARITA LINDAO PANA</t>
  </si>
  <si>
    <t>OAG-VEX-0411</t>
  </si>
  <si>
    <t>NOLBIS ESTHER MATOS JIMÉNEZ</t>
  </si>
  <si>
    <t>OAG-VEX-0419</t>
  </si>
  <si>
    <t>PEDRO JUAN RODRÍGUEZ OLIVO</t>
  </si>
  <si>
    <t>OAG-VEX-0384</t>
  </si>
  <si>
    <t>MARELIS CARMONA BURGOS</t>
  </si>
  <si>
    <t>OAG-VEX-0277</t>
  </si>
  <si>
    <t>ELIAS HERRERA VALIENTE</t>
  </si>
  <si>
    <t>OAG-VEX-0309</t>
  </si>
  <si>
    <t>ISLEY JOHANA PALACIOS GAMEZ</t>
  </si>
  <si>
    <t>OPSP-VEX-0298</t>
  </si>
  <si>
    <t>GISELLA ROA NORIEGA</t>
  </si>
  <si>
    <t>OPSP-VEX-0362</t>
  </si>
  <si>
    <t>LILIAN SAIDITH REZA GAVIRIA</t>
  </si>
  <si>
    <t>OPSP-VEX-0287</t>
  </si>
  <si>
    <t>FANNY JUDITH ANAYA SÁNCHEZ</t>
  </si>
  <si>
    <t>OAG-VEX-0471</t>
  </si>
  <si>
    <t>YUNURIS MARMOLEJO CABADIA</t>
  </si>
  <si>
    <t>OAG-VEX-0270</t>
  </si>
  <si>
    <t>DUNOIS BRAVO MARTINEZ</t>
  </si>
  <si>
    <t>OPSP-VEX-0273</t>
  </si>
  <si>
    <t>EDITH AUXILIADORA BELTRAN ORTEGA</t>
  </si>
  <si>
    <t>OAG-VEX-0472</t>
  </si>
  <si>
    <t>YURIS SILVANA BELTRÁN TRONCOSO</t>
  </si>
  <si>
    <t>OAG-VEX-0412</t>
  </si>
  <si>
    <t>NURYS DEYDA PALACIOS PANESSO</t>
  </si>
  <si>
    <t>OAG-VEX-0331</t>
  </si>
  <si>
    <t>JORGE ELIÉCER VALOYES CÓRDOBA</t>
  </si>
  <si>
    <t>OAG-VEX-0344</t>
  </si>
  <si>
    <t>JUVENAL PARDO CARABALLO</t>
  </si>
  <si>
    <t>OAG-VEX-0300</t>
  </si>
  <si>
    <t>GREYSI DEISI JAFAYTEQUE MUCA</t>
  </si>
  <si>
    <t>OAG-VEX-0464</t>
  </si>
  <si>
    <t>YESSICA MAFALDO SOLARTE</t>
  </si>
  <si>
    <t>OAG-VEX-0285</t>
  </si>
  <si>
    <t>ESTIBEN ALBERTO RIOS SANDOVAL</t>
  </si>
  <si>
    <t>OAG-VEX-0326</t>
  </si>
  <si>
    <t>OAG-VEX-0396</t>
  </si>
  <si>
    <t>OPSP-VEX-0351</t>
  </si>
  <si>
    <t>LADY JOHANNA MEZA BOTINA</t>
  </si>
  <si>
    <t>OAG-VEX-0327</t>
  </si>
  <si>
    <t>JHON FREDY GARCÍA PARRA</t>
  </si>
  <si>
    <t>OAG-VEX-0403</t>
  </si>
  <si>
    <t>MÓNICA CABEZAS LOAIZA</t>
  </si>
  <si>
    <t>OAG-VEX-0453</t>
  </si>
  <si>
    <t>WENDY MILADY RODRÍGUEZ DÍAZ</t>
  </si>
  <si>
    <t>OAG-VEX-0461</t>
  </si>
  <si>
    <t>YEISON EXNEIDER RODRÍGUEZ LÓPEZ</t>
  </si>
  <si>
    <t>OAG-VEX-0434</t>
  </si>
  <si>
    <t>RUTH CASTILLO TIQUE</t>
  </si>
  <si>
    <t>OAG-VEX-0375</t>
  </si>
  <si>
    <t>LUIS YEXY LÓPEZ ROMERO</t>
  </si>
  <si>
    <t>OAG-VEX-0347</t>
  </si>
  <si>
    <t>KARINA CARRILLO</t>
  </si>
  <si>
    <t>OAG-VEX-0228</t>
  </si>
  <si>
    <t>BEYANIRA QUIROGA RUBIO</t>
  </si>
  <si>
    <t>OAG-VEX-0306</t>
  </si>
  <si>
    <t>OAG-VEX-0212</t>
  </si>
  <si>
    <t>ANA CAMILA RODRÍGUEZ SILVA</t>
  </si>
  <si>
    <t>OAG-VEX-0343</t>
  </si>
  <si>
    <t>JUANIS DOLORES SOLERA PETRO</t>
  </si>
  <si>
    <t>OAG-VEX-0392</t>
  </si>
  <si>
    <t>OAG-VEX-0210</t>
  </si>
  <si>
    <t>AMALFI REYES VALDÉS</t>
  </si>
  <si>
    <t>OAG-VEX-0358</t>
  </si>
  <si>
    <t>OAG-VEX-0251</t>
  </si>
  <si>
    <t>DANIEL NIÑO GARCÍA</t>
  </si>
  <si>
    <t>OAG-VEX-0293</t>
  </si>
  <si>
    <t>FRANKY ALEXANDER FORERO GONZÁLEZ</t>
  </si>
  <si>
    <t>OPSP-VEX-0374</t>
  </si>
  <si>
    <t>LUIS FRANCISCO CUBILLOS ARIZA</t>
  </si>
  <si>
    <t>OAG-VEX-0409</t>
  </si>
  <si>
    <t>OPSP-VEX-0361</t>
  </si>
  <si>
    <t>LIGIA MERCEDES CARRILLO VILLAR</t>
  </si>
  <si>
    <t>OAG-VEX-0400</t>
  </si>
  <si>
    <t>MARY YUSLENY RODRIGUEZ PEREZ</t>
  </si>
  <si>
    <t>OPSP-VEX-0380</t>
  </si>
  <si>
    <t>LUZ STELLA BARBOSA SANABRIA</t>
  </si>
  <si>
    <t>OPSP-VEX-0237</t>
  </si>
  <si>
    <t>CARLOS MARIO SALAZAR PÉREZ</t>
  </si>
  <si>
    <t>OPSP-VEX-0205</t>
  </si>
  <si>
    <t>ALBERT HERNÁNDEZ HERNÁNDEZ</t>
  </si>
  <si>
    <t>OAG-VEX-0438</t>
  </si>
  <si>
    <t>SEIBY MARTIN BARROS AYOLA</t>
  </si>
  <si>
    <t>OAG-VEX-0275</t>
  </si>
  <si>
    <t>EIDER LUIS MUÑOZ FONTALVO</t>
  </si>
  <si>
    <t>OPSP-VEX-0231</t>
  </si>
  <si>
    <t>BRIGITTE DIMELSA GIL MANRIQUE</t>
  </si>
  <si>
    <t>OPSP-VEX-0348</t>
  </si>
  <si>
    <t>KARINA LIZETH TEJEDA RICO</t>
  </si>
  <si>
    <t>OPSP-VEX-0299</t>
  </si>
  <si>
    <t>GLORIA CECILIA DE LEÓN MARTÍNEZ</t>
  </si>
  <si>
    <t>OPSP-VEX-0284</t>
  </si>
  <si>
    <t>ESTEFANÍA ISAZA TORO</t>
  </si>
  <si>
    <t>OPSP-VEX-0263</t>
  </si>
  <si>
    <t>DIEGO FERNANDO CÓRDOBA ROJAS</t>
  </si>
  <si>
    <t>OPSP-VEX-0233</t>
  </si>
  <si>
    <t>CARLOS ANDRÉS CUERVO CARVAJAL</t>
  </si>
  <si>
    <t>OPSP-VEX-0242</t>
  </si>
  <si>
    <t>CIRO ALFONSO POLO PALLARES</t>
  </si>
  <si>
    <t>OPSP-VEX-0388</t>
  </si>
  <si>
    <t>OPSP-VEX-0219</t>
  </si>
  <si>
    <t>ANDREA LUCIA GOMEZ KERGUELEN</t>
  </si>
  <si>
    <t>OPSP-VEX-0252</t>
  </si>
  <si>
    <t>DANIELA BARRIOS NAIZZIR</t>
  </si>
  <si>
    <t>OPSP-VEX-0429</t>
  </si>
  <si>
    <t>ROBERTO CARLOS RIVERA MENDOZA</t>
  </si>
  <si>
    <t>OPSP-VEX-0239</t>
  </si>
  <si>
    <t>CAROLINA MARÍA BORNACELLI ROPAIN</t>
  </si>
  <si>
    <t>OPSP-VEX-0349</t>
  </si>
  <si>
    <t>KATERIN JULIETH ALMENDRALES TEJEDA</t>
  </si>
  <si>
    <t>OPSP-VEX-0414</t>
  </si>
  <si>
    <t>OLIVER JOSÉ GREGORIO OROZCO SANJUANELO</t>
  </si>
  <si>
    <t>OPSP-VEX-0250</t>
  </si>
  <si>
    <t>DANIEL EDGARDO RIVADENEIRA ARRIETA</t>
  </si>
  <si>
    <t>OAG-VEX-0253</t>
  </si>
  <si>
    <t>DANIELA VANESA VILLALBA CÁRDENAS</t>
  </si>
  <si>
    <t>OPSP-VEX-0221</t>
  </si>
  <si>
    <t>ANDRES EDUARDO BRUGES SANTRICH</t>
  </si>
  <si>
    <t>OPSP-VEX-0353</t>
  </si>
  <si>
    <t>OPSP-VEX-0345</t>
  </si>
  <si>
    <t>KAREN KATERINE MARQUEZ LORA</t>
  </si>
  <si>
    <t>OPSP-VEX-0497</t>
  </si>
  <si>
    <t>ARMANDO ORTEGA LARA</t>
  </si>
  <si>
    <t>OPSP-VEX-0498</t>
  </si>
  <si>
    <t>JORGE RODRIGUEZ DE HOYOS</t>
  </si>
  <si>
    <t>OPSP-VEX-0499</t>
  </si>
  <si>
    <t>HUGUER ALBERTO REYES ARDILA</t>
  </si>
  <si>
    <t>OSM-VEX-0004</t>
  </si>
  <si>
    <t>MARTINEZ &amp; RUIZ S.A.S.</t>
  </si>
  <si>
    <t>OSM-VEX-0006</t>
  </si>
  <si>
    <t>GENESIS DILENA ROBLES VARGAS</t>
  </si>
  <si>
    <t>OSM-VEX-0005</t>
  </si>
  <si>
    <t>OPSP-VEX-0515</t>
  </si>
  <si>
    <t>LUIS ORLANDO DUARTE CASARE</t>
  </si>
  <si>
    <t>OAG-VEX-0554</t>
  </si>
  <si>
    <t>EVELYN MARTINEZ ORTEGA</t>
  </si>
  <si>
    <t>OPSP-VEX-0512</t>
  </si>
  <si>
    <t>OPSP-VEX-0529</t>
  </si>
  <si>
    <t>OPSP-VEX-0530</t>
  </si>
  <si>
    <t>DANIEL JOSE SERNA MACIAS</t>
  </si>
  <si>
    <t>OAG-VEX-0537</t>
  </si>
  <si>
    <t>MARIO JAVIER BEJARANO NARVAEZ</t>
  </si>
  <si>
    <t>OAG-VEX-0538</t>
  </si>
  <si>
    <t>CARLOS MARIO TONCEL PALENCIA</t>
  </si>
  <si>
    <t>OAG-VEX-0539</t>
  </si>
  <si>
    <t>LUISA FERNANDA OQUENDO RUIZ</t>
  </si>
  <si>
    <t>OPSP-VEX-0548</t>
  </si>
  <si>
    <t>GABRIEL JOSE MANJARRES HERRERA</t>
  </si>
  <si>
    <t>OAG-VEX-0490</t>
  </si>
  <si>
    <t>DORALINA PINEDA RENGIFO</t>
  </si>
  <si>
    <t>OAG-VEX-0483</t>
  </si>
  <si>
    <t>OAG-VEX-0503</t>
  </si>
  <si>
    <t>OAG-VEX-0486</t>
  </si>
  <si>
    <t>PABLO ANDRÉS VILLARREAL SÁNCHEZ</t>
  </si>
  <si>
    <t>OAG-VEX-0484</t>
  </si>
  <si>
    <t>JAQUELINE BARRAGAN ORTIZ</t>
  </si>
  <si>
    <t>OAG-VEX-0485</t>
  </si>
  <si>
    <t>JOSE ALFREDO MEJÍA OSPINO</t>
  </si>
  <si>
    <t>OAG-VEX-0495</t>
  </si>
  <si>
    <t>MARLENY ARDILA MUÑOZ</t>
  </si>
  <si>
    <t>OAG-VEX-0528</t>
  </si>
  <si>
    <t xml:space="preserve">NEGUIT ALEMAN ROMERO </t>
  </si>
  <si>
    <t>OAG-VEX-0496</t>
  </si>
  <si>
    <t>MILTON JOSÉ DEL PRADO POLO</t>
  </si>
  <si>
    <t>OPSP-VEX-0510</t>
  </si>
  <si>
    <t>WILDER ALONSO CAMPO MENGUAL</t>
  </si>
  <si>
    <t>OAG-VEX-0511</t>
  </si>
  <si>
    <t>FRANCISCO CUESTA SALAS</t>
  </si>
  <si>
    <t>OAG-VEX-0505</t>
  </si>
  <si>
    <t>YARLENY ROBLEDO MOSQUERA</t>
  </si>
  <si>
    <t>OPSP-VEX-0508</t>
  </si>
  <si>
    <t>OAG-VEX-0506</t>
  </si>
  <si>
    <t>YUBER ALEXANDER CÓRDOBA MARTÍNEZ</t>
  </si>
  <si>
    <t>OAG-VEX-0500</t>
  </si>
  <si>
    <t>ARELIS ALLIN CÓRDOBA</t>
  </si>
  <si>
    <t>OAG-VEX-0514</t>
  </si>
  <si>
    <t>DIANA VIRIS MOSQUERA ASPRILLA</t>
  </si>
  <si>
    <t>OAG-VEX-0501</t>
  </si>
  <si>
    <t>CLARA INÉS MENA MENA</t>
  </si>
  <si>
    <t>OAG-VEX-0504</t>
  </si>
  <si>
    <t>MARYSKERLENIS ROA VALENCIA</t>
  </si>
  <si>
    <t>OAG-VEX-0502</t>
  </si>
  <si>
    <t>LEONOR SALCEDO MONTALVO</t>
  </si>
  <si>
    <t>OPSP-VEX-0507</t>
  </si>
  <si>
    <t>JHASBLEYDI PALACIO VALDES</t>
  </si>
  <si>
    <t>OAG-VEX-0491</t>
  </si>
  <si>
    <t>SANDRA PAOLA TABARES BUELVAS</t>
  </si>
  <si>
    <t>OPSP-VEX-0488</t>
  </si>
  <si>
    <t>OPSP-VEX-0489</t>
  </si>
  <si>
    <t>FÉLIX DE JESÚS CUELLO</t>
  </si>
  <si>
    <t>OPSP-VEX-0509</t>
  </si>
  <si>
    <t>OLGA CECILIA VARGAS CHARRIS</t>
  </si>
  <si>
    <t>OPSP-VEX-0545</t>
  </si>
  <si>
    <t>LUIS ORLANDO DUARTE CASARES</t>
  </si>
  <si>
    <t>OPSP-VEX-0493</t>
  </si>
  <si>
    <t>OPSP-VEX-0492</t>
  </si>
  <si>
    <t>OPSP-VEX-0494</t>
  </si>
  <si>
    <t>JORGE LUIS RODRÍGUEZ DE HOYOS</t>
  </si>
  <si>
    <t>OPSP-VEX-0487</t>
  </si>
  <si>
    <t>OAG-VEX-0522</t>
  </si>
  <si>
    <t>MAIRA ATENCIA PEREZ</t>
  </si>
  <si>
    <t>OAG-VEX-0520</t>
  </si>
  <si>
    <t>LEIDY JOANA ALMANZA SANCHEZ</t>
  </si>
  <si>
    <t>OAG-VEX-0517</t>
  </si>
  <si>
    <t>DIANY FERNANDA MICOLTA SALAZAR</t>
  </si>
  <si>
    <t>OAG-VEX-0535</t>
  </si>
  <si>
    <t>KAREN CRISITINA MORENO CASTILLO</t>
  </si>
  <si>
    <t>OAG-VEX-0521</t>
  </si>
  <si>
    <t>LEIDY CAROLINA GARCIA MORENO</t>
  </si>
  <si>
    <t>OPSP-VEX-0525</t>
  </si>
  <si>
    <t>JULIAN ALEJANDRO CAICEDO PANTOJA</t>
  </si>
  <si>
    <t>OAG-VEX-0523</t>
  </si>
  <si>
    <t>MARÍA JOSÉ PATERNINA ESCOBAR</t>
  </si>
  <si>
    <t>OAG-VEX-0533</t>
  </si>
  <si>
    <t>JOSE BADILLO HURTADO</t>
  </si>
  <si>
    <t>OAG-VEX-0540</t>
  </si>
  <si>
    <t>AIDA LEIDIS PALACIOS MORENO</t>
  </si>
  <si>
    <t>OAG-VEX-0534</t>
  </si>
  <si>
    <t>ORLANDO VIVEROS FLOREZ</t>
  </si>
  <si>
    <t>OAG-VEX-0531</t>
  </si>
  <si>
    <t>DAMARIS TOVAR HENANDEZ</t>
  </si>
  <si>
    <t>OAG-VEX-0524</t>
  </si>
  <si>
    <t>NELSON JOSE JIMENEZ VASQUEZ</t>
  </si>
  <si>
    <t>OAG-VEX-0516</t>
  </si>
  <si>
    <t>ALEXIS JUNIOR CARDALES TOSCANO</t>
  </si>
  <si>
    <t>OAG-VEX-0518</t>
  </si>
  <si>
    <t>ELYS JOHANA GONZALEZ RENGIFO</t>
  </si>
  <si>
    <t>OAG-VEX-0519</t>
  </si>
  <si>
    <t>INDIRA MARCELA CUESTA MARTíNEZ</t>
  </si>
  <si>
    <t>OAG-VEX-0527</t>
  </si>
  <si>
    <t>DIGNERIS FARELO CARVAJAL</t>
  </si>
  <si>
    <t>OPSP-VEX-0526</t>
  </si>
  <si>
    <t>SHEYLA CAROLINA HERNANDEZ PRIETO</t>
  </si>
  <si>
    <t>OPSP-VEX-0536</t>
  </si>
  <si>
    <t>ANGIE MELISSA CAMACHO RODRÍGUEZ</t>
  </si>
  <si>
    <t>OPSP-VEX-0542</t>
  </si>
  <si>
    <t>CINDY MICHELLE GONZÁLEZ SÁNCHEZ</t>
  </si>
  <si>
    <t>OPSP-VEX-0560</t>
  </si>
  <si>
    <t>ORLANDO ENRIQUE CORREA GALVÁN</t>
  </si>
  <si>
    <t>OPSP-VEX-0543</t>
  </si>
  <si>
    <t>ROSENDO ORTÍZ VELASQUEZ</t>
  </si>
  <si>
    <t>OPSP-VEX-0549</t>
  </si>
  <si>
    <t>ADA JULIETH PABÓN BOLAÑOS</t>
  </si>
  <si>
    <t>OPSP-VEX-0550</t>
  </si>
  <si>
    <t>ANDREA ÁLVAREZ GIRALDO</t>
  </si>
  <si>
    <t>OAG-VEX-0555</t>
  </si>
  <si>
    <t>CÉSAR AUGUSTO CASTILLO CALVO</t>
  </si>
  <si>
    <t>OPSP-VEX-0557</t>
  </si>
  <si>
    <t>DIANA LUZ HERRERA RODELO</t>
  </si>
  <si>
    <t>OPSP-VEX-0551</t>
  </si>
  <si>
    <t>JORGE ELIS QUIROGA GONZÁLEZ</t>
  </si>
  <si>
    <t>OPSP-VEX-0562</t>
  </si>
  <si>
    <t>JUAN PABLO CASTAÑO FERNÁNDEZ</t>
  </si>
  <si>
    <t>OAG-VEX-0556</t>
  </si>
  <si>
    <t>JULIETH FERNANDA JUYA RAMÍREZ</t>
  </si>
  <si>
    <t>OPSP-VEX-0552</t>
  </si>
  <si>
    <t>OMAR DE JESÚS BENÍTEZ DÍAZ</t>
  </si>
  <si>
    <t>OPSP-VEX-0553</t>
  </si>
  <si>
    <t>PAOLA TATIANA SERNA CARMONA</t>
  </si>
  <si>
    <t>OAG-VEX-0561</t>
  </si>
  <si>
    <t>RICHAR ALONSO RAMOS TOLOSA</t>
  </si>
  <si>
    <t>OPSP-VEX-0513</t>
  </si>
  <si>
    <t>ANA ZORAIDA QUINTERO GOMEZ</t>
  </si>
  <si>
    <t>OAG-VEX-0541</t>
  </si>
  <si>
    <t>MARYORIS CAPERA RODRIGUEZ</t>
  </si>
  <si>
    <t>OAG-VEX-0532</t>
  </si>
  <si>
    <t>IRIS YILESA PALACIOS CORDOBA</t>
  </si>
  <si>
    <t>OAG-VEX-0546</t>
  </si>
  <si>
    <t>YEIS MANUEL MARTINEZ RAMIREZ</t>
  </si>
  <si>
    <t>OAG-VEX-0558</t>
  </si>
  <si>
    <t>AIDA MONICA SANCHEZ RODRIGUEZ</t>
  </si>
  <si>
    <t>OAG-VEX-0559</t>
  </si>
  <si>
    <t>YIRLEDYS  GUTIERREZ ARROYO</t>
  </si>
  <si>
    <t>ODC-VEX-0004</t>
  </si>
  <si>
    <t>LAHERAL S.A.S.</t>
  </si>
  <si>
    <t>OSM-VEX-0003</t>
  </si>
  <si>
    <t>OPS-VEX-0547</t>
  </si>
  <si>
    <t>LUIS EDUARDO DIAZ FLOREZ</t>
  </si>
  <si>
    <t>OPS-VEX-0544</t>
  </si>
  <si>
    <t>OPSP-VEX-0564</t>
  </si>
  <si>
    <t>DANETCY MARMOL RADA</t>
  </si>
  <si>
    <t>HARLEY ZÚÑIGA CLAVIJO</t>
  </si>
  <si>
    <t>OPSP-VEX-0565</t>
  </si>
  <si>
    <t>EMILIANO ZAMBRANO RODRIGUEZ</t>
  </si>
  <si>
    <t>OPSP-VEX-0566</t>
  </si>
  <si>
    <t>JESUS ANTONIO CORREA HELBRUM</t>
  </si>
  <si>
    <t>OPSP-VEX-0567</t>
  </si>
  <si>
    <t>MAURICIO VERGARA CAUSIL</t>
  </si>
  <si>
    <t>OPSP-VEX-0568</t>
  </si>
  <si>
    <t>OPSP-VEX-0563</t>
  </si>
  <si>
    <t>SERGIO IVAN JIMENEZ SUAREZ</t>
  </si>
  <si>
    <t>OPSP-FEE-0001</t>
  </si>
  <si>
    <t>ANA ELIETH TARAZONA DE LA ROSA</t>
  </si>
  <si>
    <t>COORDINAR LAS ACTIVIDADES ADMINISTRATIVAS ESTRATÉGICAS QUE ADELANTA EL PROGRAMA DE ECONOMÍA, TALES COMO: CONSTRUCCIÓN DEL DOCUMENTO DE REFORMA DEL PLAN DE ESTUDIO, CREACIÓN DE NUEVO PROGRAMA DE PREGRADO, CREACIÓN DEL OBSERVATORIO URBANO REGIONAL EN CONVENIO CON CAMACOL Y OTRAS ENTIDADES, FORTALECIMIENTO DE LA ALIANZA CON LA AGENCIA DE PROMOCIÓN DE INVERSIÓN – INVEST IN SANTA MARTA, OBSERVATORIO REGIONAL DEL MERCADO DE TRABAJO-ORMET Y TODAS AQUELLAS QUE SE DEFINAN DESDE LA FACULTAD DE CIENCIAS EMPRESARIALES Y ECONÓMICAS</t>
  </si>
  <si>
    <t>JAIRO DE LEÓN ACOSTA</t>
  </si>
  <si>
    <t>OPSP-FEE-0002</t>
  </si>
  <si>
    <t xml:space="preserve">COORDINAR, ORGANIZAR Y APOYAR LAS ACTIVIDADES ACADÉMICAS RELACIONADAS CON EL FUNCIONAMIENTO DE LA ESPECIALIZACIÓN EN GESTIÓN PARA EL DESARROLLO TERRITORIAL Y MAESTRÍA EN DESARROLLO TERRITORIAL SOSTENIBLE </t>
  </si>
  <si>
    <t>ANDREA CAROLINA MONTERO RODRIGUEZ</t>
  </si>
  <si>
    <t>OPSP-FEE-0003</t>
  </si>
  <si>
    <t>DIANA PATRICIA MALDONADO CARDENAS</t>
  </si>
  <si>
    <t>COORDINAR, ORGANIZAR Y APOYAR LAS ACTIVIDADES ACADÉMICAS Y LOGÍSTICAS, RELACIONADAS CON EL FUNCIONAMIENTO DE LOS DIPLOMADOS QUE OFERTE DURANTE EL PERIODO 2021-I, LA FACULTAD DE CIENCIAS EMPRESARIALES Y ECONÓMICAS PARA SUS ESTUDIANTES, EGRESADOS Y COMUNIDAD UNIVERSITARIA EN GENERAL</t>
  </si>
  <si>
    <t>OPSP-FEE-0004</t>
  </si>
  <si>
    <t>COORDINAR, ORGANIZAR Y APOYAR LAS ACTIVIDADES ACADÉMICAS RELACIONADAS CON EL FUNCIONAMIENTO DE LA ESPECIALIZACIÓN EN FINANZAS Y ESPECIALIZACIÓN EN TALENTO HUMANO. 2. PRESENTAR DENTRO DE LAS FECHAS ESTABLECIDAS LA PROGRAMACIÓN DE ACTIVIDADES ACADÉMICAS, JUNTO CON EL RESPECTIVO PRESUPUESTO DE INGRESOS Y GASTOS CON EL VISTO BUENO DEL DECANO  DE FACULTAD DE CIENCIAS EMPRESARIALES Y ECONOMICAS.</t>
  </si>
  <si>
    <t>OPSP-FEE-0005</t>
  </si>
  <si>
    <t>ANUAR NICOLAS HERNANDEZ ANAYA</t>
  </si>
  <si>
    <t>COORDINAR, ORGANIZAR Y APOYAR LAS ACTIVIDADES ACADÉMICAS RELACIONADAS CON EL FUNCIONAMIENTO DE LA MAESTRÍA EN COOPERACIÓN INTERNACIONAL. 2. PRESENTAR DENTRO DE LAS FECHAS ESTABLECIDAS LA PROGRAMACIÓN DE ACTIVIDADES ACADÉMICAS, JUNTO CON EL RESPECTIVO PRESUPUESTO DE INGRESOS Y GASTOS, CON EL VISTO BUENO DEL DECANO DE LA FACULTAD DE CIENCIAS EMPRESARIALES Y ECONÓMICAS</t>
  </si>
  <si>
    <t>OPSP-FEE-0006</t>
  </si>
  <si>
    <t>DIANA MARCELA GRANADOS MARIN</t>
  </si>
  <si>
    <t>COORDINAR, ORGANIZAR Y APOYAR LAS ACTIVIDADES ADMINISTRATIVAS RELACIONADAS CON EL FUNCIONAMIENTO DE LA MAESTRÍA EN COOPERACIÓN INTERNACIONAL. 2. PRESENTAR DENTRO DE LAS FECHAS ESTABLECIDAS LA PROGRAMACIÓN DE ACTIVIDADES ACADÉMICAS, JUNTO CON EL RESPECTIVO PRESUPUESTO DE INGRESOS Y GASTOS, CON EL VISTO BUENO DE LA DECANA DE LA FACULTAD DE CIENCIAS EMPRESARIALES Y ECONÓMICAS</t>
  </si>
  <si>
    <t>ANUAR HERNANDEZ</t>
  </si>
  <si>
    <t>OPSP-FEE-0007</t>
  </si>
  <si>
    <t>ESPERANZA MOSQUERA MATURANA</t>
  </si>
  <si>
    <t>COORDINAR, APOYAR Y ORGANIZAR LAS ACTIVIDADES ADMINISTRATIVAS RELACIONADAS CON EL FUNCIONAMIENTO DE LA ESPECIALIZACIÓN EN ALTA GERENCIA Y MAESTRÍA EN ADMINISTRACIÓN. 2. PRESENTAR DENTRO DE LAS FECHAS ESTABLECIDAS LA PROGRAMACIÓN DE ACTIVIDADES ACADÉMICAS, JUNTO CON EL RESPECTIVO PRESUPUESTO DE INGRESOS Y GASTOS, CON EL VISTO BUENO DE LA DECANA DE LA FACULTAD DE CIENCIAS EMPRESARIALES Y ECONÓMICAS.</t>
  </si>
  <si>
    <t>OSCAR HUMBERTO GARCIA VARGAS</t>
  </si>
  <si>
    <t>OPSP-FEE-0008</t>
  </si>
  <si>
    <t>YELEINIS DANESSA RODRIGUEZ MEJÍA</t>
  </si>
  <si>
    <t>COORDINAR, APOYAR Y ORGANIZAR LAS ACTIVIDADES ADMINISTRATIVAS RELACIONADAS CON EL FUNCIONAMIENTO DE LA ESPECIALIZACIÓN EN FINANZAS Y ESPECIALIZACIÓN EN GESTIÓN ESTRATÉGICA DEL TALENTO HUMANO. 2. PRESENTAR DENTRO DE LAS FECHAS ESTABLECIDAS LA PROGRAMACIÓN DE ACTIVIDADES ACADÉMICAS, JUNTO CON EL RESPECTIVO PRESUPUESTO DE INGRESOS Y GASTOS, CON EL VISTO BUENO DE LA DECANA DE LA FACULTAD DE CIENCIAS EMPRESARIALES Y ECONÓMICAS</t>
  </si>
  <si>
    <t>OPSP-FEE-0009</t>
  </si>
  <si>
    <t>COORDINAR, ORGANIZAR Y APOYAR LAS ACTIVIDADES ADMINISTRATIVAS RELACIONADAS CON EL FUNCIONAMIENTO DE LA ESPECIALIZACIÓN EN DIRECCIÓN Y LIDERAZGO EN ORGANIZACIONES EDUCATIVAS - DILOE. 2. PRESENTAR DENTRO DE LAS FECHAS ESTABLECIDAS LA PROGRAMACIÓN DE ACTIVIDADES ACADÉMICAS, JUNTO CON EL RESPECTIVO PRESUPUESTO DE INGRESOS Y GASTOS, CON EL VISTO BUENO DE LA DECANA DE LA FACULTAD DE CIENCIAS EMPRESARIALES Y ECONÓMICAS</t>
  </si>
  <si>
    <t>EDWIN MAURICIO CHACON VELASQUEZ</t>
  </si>
  <si>
    <t>OPSP-FEE-0010</t>
  </si>
  <si>
    <t>LIGIA ROSA YANET CAMARGO</t>
  </si>
  <si>
    <t>COORDINAR, ORGANIZAR Y APOYAR LAS ACTIVIDADES ADMINISTRATIVAS RELACIONADAS CON EL FUNCIONAMIENTO DE LA ESPECIALIZACIÓN EN GESTIÓN PARA EL DESARROLLO TERRITORIAL Y MAESTRÍA EN DESARROLLO TERRITORIAL  SOSTENIBLE. 2. PRESENTAR DENTRO DE LAS FECHAS ESTABLECIDAS LA PROGRAMACIÓN DE ACTIVIDADES ACADÉMICAS, JUNTO CON EL RESPECTIVO PRESUPUESTO DE INGRESOS Y GASTOS, CON EL VISTO BUENO DE LA DECANA DE LA FACULTAD DE CIENCIAS EMPRESARIALES Y ECONÓMICAS</t>
  </si>
  <si>
    <t>NIVER QUIROZ MORA</t>
  </si>
  <si>
    <t>OPSP-FEE-0011</t>
  </si>
  <si>
    <t>SANDRA MILENA CHAPARRO HOREJARENA</t>
  </si>
  <si>
    <t>ORGANIZAR FINANCIERA Y PRESUPUESTALMENTE LAS ESPECIALIZACIONES EN FINANZAS, GERENCIA DEL TALENTO HUMANO, ALTA GERENCIA, DIRECCIÓN Y LIDERAZGO DE ORGANIZACIONES EDUCATIVAS (DILOE), COOPERACIÓN INTERNACIONAL Y GESTIÓN ESTRATÉGICA, FORMULACIÓN Y GESTIÓN DE PROYECTOS Y MAESTRÍA EN ADMINISTRACIÓN, MAESTRÍA EN DESARROLLO TERRITORIAL SOSTENIBLE, MAESTRÍA EN COOPERACIÓN INTERNACIONAL</t>
  </si>
  <si>
    <t>OPSP-FEE-0012</t>
  </si>
  <si>
    <t>ORGANIZAR ADMINISTRATIVA Y FINANCIERAMENTE LOS RECURSOS GENERADOS POR VENTA DE SERVICIOS OFERTADOS POR LA FACULTAD DE CIENCIAS EMPRESARIALES Y ECONÓMICAS. 2) VELAR POR EL EFICAZ Y CORRECTO MANEJO ADMINISTRATIVO Y FINANCIERO DE LOS RECURSOS GENERADOS, PLANTEANDO ALTERNATIVAS PARA SU MEJORAMIENTO Y RETROALIMENTANDO CON EL DECANO(A) DE LA FACULTAD DE CIENCIAS EMPRESARIALES Y ECONÓMICAS.</t>
  </si>
  <si>
    <t>OPSP-FEE-0013</t>
  </si>
  <si>
    <t>LUIS ALBERTO SANCHEZ GARCÍA</t>
  </si>
  <si>
    <t>BRINDAR ASESORÍA VIRTUAL A LOS TRABAJOS FINALES DE LOS ESTUDIANTES EN EL MARCO DEL DIPLOMADO: “INNOVACIÓN Y NUEVAS TENDENCIAS DE MARKETING, COHORTE 9”, OFERTADO POR LA FACULTAD DE CIENCIAS  EMPRESARIALES Y ECONÓMICAS, CON UNA INTENSIDAD DE 30 HORAS, EN CADA COHORTE</t>
  </si>
  <si>
    <t>OPSP-FEE-0014</t>
  </si>
  <si>
    <t>MARIA CECILIA BORREGO CERÓN</t>
  </si>
  <si>
    <t>BRINDAR ASESORÍA VIRTUAL A LOS TRABAJOS FINALES DE LOS ESTUDIANTES EN EL MARCO DEL DIPLOMADO: “GESTION ESTRATEGICA DEL TALENTO HUMANO, COHORTE 5", OFERTADO POR LA FACULTAD DE CIENCIAS EMPRESARIALES Y ECONÓMICAS, CON UNA INTENSIDAD DE 42 HORAS</t>
  </si>
  <si>
    <t>OPSP-FEE-0015</t>
  </si>
  <si>
    <t>RAFAEL FERNANDO TAPIA PEREZ</t>
  </si>
  <si>
    <t xml:space="preserve">BRINDAR ASESORÍA VIRTUAL A LOS TRABAJOS FINALES DE LOS ESTUDIANTES EN EL MARCO DEL DIPLOMADO: “GERENCIA DEL SERVICIO INTEGRAL”, OFERTADO POR LA FACULTAD DE CIENCIAS EMPRESARIALES Y ECONÓMICAS, CON UNA INTENSIDAD DE 30 HORAS 2) COMUNICAR OPORTUNAMENTE A LOS ESTUDIANTES LA PROGRAMACIÓN DE LAS SESIONES DE ASESORÍA Y EL RESULTADO DE LAS ACTIVIDADES DE EVALUACIÓN
</t>
  </si>
  <si>
    <t>HUMBERTO CALABRIA ARRIETA</t>
  </si>
  <si>
    <t>OPSP-FEE-0016</t>
  </si>
  <si>
    <t>LUCILA ISABEL FERNANDEZ DE CASTRO DANGOND</t>
  </si>
  <si>
    <t>BRINDAR ASESORÍA VIRTUAL A LOS TRABAJOS FINALES DE LOS ESTUDIANTES EN EL MARCO DEL DIPLOMADO: “GESTION FINANCIERA INTERNACIONAL, COHORTE 10”, OFERTADO
POR LA FACULTAD DE CIENCIAS EMPRESARIALES Y ECONÓMICAS, CON UNA INTENSIDAD DE 30 HORAS. 2) COMUNICAR OPORTUNAMENTE A LOS ESTUDIANTES LA  PROGRAMACIÓN DE LAS SESIONES DE ASESORÍA Y EL RESULTADO DE LAS ACTIVIDADES
DE EVALUACIÓN.</t>
  </si>
  <si>
    <t>JAVIER ENRIQUE POLO DEL TORO</t>
  </si>
  <si>
    <t>OAG-FEE-0001</t>
  </si>
  <si>
    <t>LEONARDO FABIO MONSALVO MARQUEZ</t>
  </si>
  <si>
    <t xml:space="preserve">APOYAR EN LA CREACIÓN DE LAS ESTRATEGIAS PARA LAS PLATAFORMAS DIGITALES (FACEBOOK E INSTAGRAM) DE LOS DIPLOMADOS DE FACULTAD DE CIENCIAS EMPRESARIALES Y ECONÓMICAS. 2. APOYAR EN LA GENERACIÓN DE CONTENIDOS VISUALES Y AUDIOVISUALES PARA LAS PLATAFORMAS DIGITALES, FACEBOOK E INSTAGRAM QUE TENGAN RELACIÓN CON LA OFERTA DE LA VENTA DE SERVICIOS DE LA FACULTAD DE CIENCIAS EMPRESARIALES Y ECONÓMICAS </t>
  </si>
  <si>
    <t>OAG-FEE-0002</t>
  </si>
  <si>
    <t>JESUS MANUEL BORJA DE LEON</t>
  </si>
  <si>
    <t>APOYAR EN LA GESTIÓN ACADÉMICA Y DE DOCENCIA DE LOS PROGRAMAS DE FACULTAD DE CIENCIAS EMPRESARIALES Y ECONÓMICAS, EN EL ÁREA DE INGLÉS. 2. REALIZAR SEGUIMIENTO Y ACOMPAÑAMIENTO A LOS ESTUDIANTES DE FACULTAD DE CIENCIAS EMPRESARIALES Y ECONÓMICAS, EN REPITENCIA DE SEGUNDA, TERCERA Y CUARTA VEZ, IDENTIFICADOS EN LOS PROGRAMAS ACADÉMICOS DE FACULTAD EN EL COMPONENTE DE INGLÉS</t>
  </si>
  <si>
    <t>OAG-FEE-0003</t>
  </si>
  <si>
    <t>LIYIMIT MARBET PALMA SOCARRA</t>
  </si>
  <si>
    <t xml:space="preserve">APOYAR LA COORDINACIÓN DE LAS ACTIVIDADES ADMINISTRATIVAS ESTRATÉGICAS QUE ADELANTAN LOS PROGRAMAS DE TECNOLOGÍA EN GESTIÓN HOTELERA Y TURÍSTICA Y ADMINISTRACIÓN DE EMPRESAS TURÍSTICAS Y HOTELERAS – POR CICLOS PROPEDÉUTICOS, TALES COMO: CONSTRUCCIÓN DEL DOCUMENTO DE REFORMA DEL PLAN DE ESTUDIO, CREACIÓN DE NUEVO PROGRAMA DE PREGRADO PROFESIONAL EN GASTRONOMÍA, PROCESO DE AUTOEVALUACIÓN CON FINES DE ACREDITACIÓN POR ALTA CALIDAD 
</t>
  </si>
  <si>
    <t>OSM-FEE-0001</t>
  </si>
  <si>
    <t>SUMINISTRO DE REFRIGERIOS, Y ALMUERZOS, REQUERIDOS PARA ACTIVIDADES ACADÉMICAS Y ADMINISTRATIVAS PROGRAMADAS POR LA FACULTAD DE CIENCIAS EMPRESARIALES Y ECONÓMICAS, EN EL MARCO DE ACREDITACIÓN DE LOS PROGRAMAS ACADÉMICOS DE PREGRADO ADSCRITOS A LA FACULTAD.</t>
  </si>
  <si>
    <t>OPSP-FEE-0017</t>
  </si>
  <si>
    <t>LUIS GUILLERMO BERNAL ACOSTA</t>
  </si>
  <si>
    <t xml:space="preserve">BRINDAR ASESORÍA VIRTUAL A LOS TRABAJOS FINALES DE LOS ESTUDIANTES EN EL MARCO DEL DIPLOMADO: "GESTIÓN TRIBUTARIA Y ASEGURAMIENTO DE LA INFORMACIÓN FINANCIERA, COHORTE 2, OFERTADO POR LA FACULTAD DE CIENCIAS EMPRESARIALES Y ECONÓMICAS, CON UNA INTENSIDAD DE 48 HORAS. 2) COMUNICAR OPORTUNAMENTE A LOS ESTUDIANTES LA PROGRAMACIÓN DE LAS SESIONES DE ASESORÍA Y EL RESULTADO DE LAS ACTIVIDADES DE EVALUACIÓN. </t>
  </si>
  <si>
    <t xml:space="preserve"> JAVIER ENRIQUE POLO DEL TORO</t>
  </si>
  <si>
    <t>OPS-FEE-0001</t>
  </si>
  <si>
    <t>CORPORACIÓN GRUPO EDUCACIÓN Y EMPRESA</t>
  </si>
  <si>
    <t>SERVICIO DE CAPACITACIÓN DE DOCENTES EN: "DISEÑO DE INSTRUMENTOS PARA LA EVALUACIÓN FORMATIVA Y LA MEDICIÓN DE LOS APRENDIZAJES", DE LAS AREAS DE FINANZAS, ORGANIZACIONES, CONTABILIDAD Y PROYECTOS, DE LA FACULTAD DE CIENCIAS EMPRESARIALES Y ECONOMICAS..</t>
  </si>
  <si>
    <t>ODC-VAC-0001</t>
  </si>
  <si>
    <t xml:space="preserve">ORDEN DE COMPRA </t>
  </si>
  <si>
    <t>LA PREVISORA S.A COMPAÑÍA DE SEGUROS</t>
  </si>
  <si>
    <t>LA COMPRA DE UNA (1) PÓLIZA DE RESPONSABILIDAD CIVIL PROFESIONAL MÉDICA PARA LOS ESTUDIANTES DE LOS PROGRAMAS ACADÉMICOS DE LA FACULTAD DE CIENCIAS DE LA SALUD (MEDICINA, PSICOLOGÍA, ODONTOLOGÍA Y ENFERMERÍA) QUE REALIZARAN PRÁCTICAS EN DIFERENTES INSTITUCIONES PRESTADORAS DEL SERVICIO DE SALUD EN CONVENIO CON LA UNIVERSIDAD. LA PROPUESTA HACE PARTE INTEGRAL DE LA PRESENTE ORDEN. La póliza tendra las siguientes condiciones comerciales: Suma Asegurada: 250 SMMLV Amparos Cubiertos: Los establecidos en la cotización de fecha 05 de Marzo de 2021. Vigencia: 12 meses Gastos judiciales, de defensa o abogados: 10% de los gastos incurridos Demás amparos: 10% mínimo 3 SMMLV Gastos médicos: sin deducible Base de cobertura: Siniestros ocurridos durante la vigencia de la presente póliza. Prima de Estudiantes: $21.420 Incluido IVA.</t>
  </si>
  <si>
    <t>OPSP-FHU-0014</t>
  </si>
  <si>
    <t>EYIS ADALBERTO TORO RODRIGUEZ</t>
  </si>
  <si>
    <t>OPSP-FHU-0015</t>
  </si>
  <si>
    <t>OPSP-FHU-0016</t>
  </si>
  <si>
    <t>OAG-FHU-0017</t>
  </si>
  <si>
    <t>OPSP-FHU-0018</t>
  </si>
  <si>
    <t>MARIA CAMILA URECHE GONZALEZ</t>
  </si>
  <si>
    <t>OPSP-FHU-0019</t>
  </si>
  <si>
    <t>AUGUSTA ROSA MORENO QUANT</t>
  </si>
  <si>
    <t>OPSP-FHU-0020</t>
  </si>
  <si>
    <t>RAIZA ANDREA LLINAS PIZARRO</t>
  </si>
  <si>
    <t>OPSP-FHU-0021</t>
  </si>
  <si>
    <t>HECTOR ALFONSO PINEDA ECHANIQUE</t>
  </si>
  <si>
    <t>OPS-FEE-0002</t>
  </si>
  <si>
    <t>CORPORACIÓN GRUPO EDUCACION Y EMPRESA</t>
  </si>
  <si>
    <t>SERVICIO DE CAPACITACIÓN DE DOCENTES DE LAS ÁREAS DE MATEMÁTICAS, ESTADÍSTICA, ECONOMÍA E INGLÉS DE LA FACULTAD DE CIENCIAS EMPRESARIALES Y ECONÓMICAS EN: "DISEÑO DE INSTRUMENTOS PARA LA EVALUACIÓN FORMATIVA Y LA MEDICIÓN DE LOS APRENDIZAJES". LA PROPUESTA HACE PARTE INTEGRAL DE LA PRESENTE ORDEN</t>
  </si>
  <si>
    <t>OPSP-FEE-0018</t>
  </si>
  <si>
    <t>LUIS GABRIEL DURÁN FERNÁNDEZ</t>
  </si>
  <si>
    <t>ORGANIZAR INFORMACIÓN DE DOCENTES PARA CONVOCATORIAS DE CLASIFICACIÓN DE INVESTIGADORES PERTENECIENTES A LOS GRUPOS DE INVESTIGACIÓN QUE DESARROLLAN SU GESTIÓN EN LA FACULTAD DE CIENCIAS EMPRESARIALES Y ECONÓMICAS. 2. ANALIZAR INFORMACIÓN DE DOCENTES-INVESTIGADORES SOBRE PRODUCTOS NECESARIOS PARA MEJORAR LA CLASIFICACIÓN. 3. REALIZAR ASESORÍA A DOCENTES-INVESTIGADORES DE LA FACULTAD PARA PLANTEAR PLANES INDIVIDUALES</t>
  </si>
  <si>
    <t>RAFAEL GARCIA LUNA</t>
  </si>
  <si>
    <t>OPSP-FEE-0019</t>
  </si>
  <si>
    <t>ASEGURAR EL CUMPLIMIENTO DEL REGLAMENTO CONTEMPLADO EN EL ACUERDO SUPERIOR NO. 020 DE 2018 Y DEMÁS NORMAS UNIVERSITARIAS DE LOS PROGRAMAS DE POSGRADOS DE LA UNIVERSIDAD DEL MAGDALENA. 2. COORDINAR EL PROCESO DE ADMISIÓN AL PROGRAMA DE ESPECIALIZACIÓN EN GESTIÓN PARA EL DESARROLLO TERRITORIAL Y MAESTRÍA EN DESARROLLO TERRITORIAL SOSTENIBLE, CON LA COLABORACIÓN DEL GRUPO DE ADMISIONES, REGISTROS Y CONTROL ACADÉMICO.</t>
  </si>
  <si>
    <t>ANDREA CAROLINA MONTERO</t>
  </si>
  <si>
    <t>OPSP-FEE-0020</t>
  </si>
  <si>
    <t>ASEGURAR EL CUMPLIMIENTO DEL REGLAMENTO CONTEMPLADO EN EL ACUERDO SUPERIOR NO. 020 DE 2018 Y DEMÁS NORMAS UNIVERSITARIAS DE LOS PROGRAMAS DE POSGRADOS DE LA UNIVERSIDAD DEL MAGDALENA. 2. COORDINAR EL PROCESO DE ADMISIÓN AL PROGRAMA DE MAESTRÍA EN COOPERACIÓN INTERNACIONAL CON LA COLABORACIÓN DEL GRUPO DE ADMISIONES, REGISTROS Y CONTROL ACADÉMICO</t>
  </si>
  <si>
    <t>OPSP-FEE-0021</t>
  </si>
  <si>
    <t>ASEGURAR EL CUMPLIMIENTO DEL REGLAMENTO CONTEMPLADO EN EL ACUERDO SUPERIOR NO. 020 DE 2018 Y DEMÁS NORMAS UNIVERSITARIAS DE LOS PROGRAMAS DE POSGRADOS DE LA UNIVERSIDAD DEL MAGDALENA. 2. COORDINAR EL PROCESO DE ADMISIÓN AL PROGRAMA DE ESPECIALIZACIÓN EN FINANZAS Y ESPECIALIZACIÓN EN TALENTO HUMANO CON LA COLABORACIÓN DEL GRUPO DE ADMISIONES, REGISTROS Y CONTROL ACADÉMICO</t>
  </si>
  <si>
    <t>OPSP-FEE-0022</t>
  </si>
  <si>
    <t xml:space="preserve">COORDINAR Y APOYAR EN LA ORGANIZACIÓN Y LOGÍSTICA DE LAS ACTIVIDADES ADMINISTRATIVAS RELACIONADAS CON EL FUNCIONAMIENTO DE LAS COHORTES ACTIVAS DEL PROGRAMA DE ESPECIALIZACIÓN EN ALTA GERENCIA Y MAESTRÍA EN ADMINISTRACIÓN. 2. SOLICITAR, RECIBIR Y ENTREGAR EN LAS FECHAS ESTABLECIDAS, LA INFORMACIÓN Y DOCUMENTACIÓN PRECONTRACTUAL, Y POS CONTRACTUAL DURANTE LA EJECUCIÓN DE LAS ACTIVIDADES DEL DOCENTE PARA EL PROCESO DE VINCULACIÓN Y AUTORIZACIÓN DE PAGO </t>
  </si>
  <si>
    <t>OPSP-FEE-0023</t>
  </si>
  <si>
    <t xml:space="preserve">COORDINAR Y APOYAR EN LA ORGANIZACIÓN Y LOGÍSTICA DE LAS ACTIVIDADES ADMINISTRATIVAS RELACIONADAS CON EL FUNCIONAMIENTO DE LAS COHORTES ACTIVAS DEL PROGRAMA DE ESPECIALIZACIÓN EN FINANZAS Y ESPECIALIZACIÓN EN TALENTO HUMANO. 2. SOLICITAR, RECIBIR Y ENTREGAR EN LAS FECHAS ESTABLECIDAS, LA INFORMACIÓN Y DOCUMENTACIÓN PRECONTRACTUAL, Y POS CONTRACTUAL DURANTE LA EJECUCIÓN DE LAS ACTIVIDADES DEL DOCENTE PARA EL PROCESO DE VINCULACIÓN Y AUTORIZACIÓN DE PAGO </t>
  </si>
  <si>
    <t>OPSP-FEE-0024</t>
  </si>
  <si>
    <t xml:space="preserve">COORDINAR Y APOYAR EN LA ORGANIZACIÓN Y LOGÍSTICA DE LAS ACTIVIDADES ADMINISTRATIVAS RELACIONADAS CON EL FUNCIONAMIENTO DE LAS COHORTES ACTIVAS DEL PROGRAMA DE ESPECIALIZACIÓN EN GESTIÓN PARA EL DESARROLLO TERRITORIAL Y MAESTRÍA EN DESARROLLO TERRITORIAL SOSTENIBLE. 2. SOLICITAR, RECIBIR Y ENTREGAR EN LAS FECHAS ESTABLECIDAS, LA INFORMACIÓN Y DOCUMENTACIÓN PRECONTRACTUAL, Y POS CONTRACTUAL DURANTE LA EJECUCIÓN DE LAS ACTIVIDADES DEL DOCENTE PARA EL PROCESO DE VINCULACIÓN Y AUTORIZACIÓN DE PAGO </t>
  </si>
  <si>
    <t>OAG-FEE-0004</t>
  </si>
  <si>
    <t xml:space="preserve">APOYAR LAS ACTIVIDADES ADMINISTRATIVAS ESTRATÉGICAS QUE ADELANTA EL PROGRAMA DE ECONOMÍA, TALES COMO: CONSTRUCCIÓN DEL DOCUMENTO DE REFORMA DEL PLAN DE ESTUDIO, CREACIÓN DE NUEVO PROGRAMA DE PREGRADO, CREACIÓN DEL OBSERVATORIO URBANO REGIONAL EN CONVENIO CON CAMACOL Y OTRAS ENTIDADES, FORTALECIMIENTO DE LA ALIANZA CON LA AGENCIA DE PROMOCIÓN DE INVERSIÓN – INVEST IN SANTA MARTA, OBSERVATORIO REGIONAL DEL MERCADO DE TRABAJO-ORMET </t>
  </si>
  <si>
    <t>OPSP-FCE-0013</t>
  </si>
  <si>
    <t>OAG-FCE-0001</t>
  </si>
  <si>
    <t>BLADIMIR MANGA BARROS</t>
  </si>
  <si>
    <t>OPSP-FCE-0014</t>
  </si>
  <si>
    <t>OPSP-FCE-0015</t>
  </si>
  <si>
    <t>SILVIA MARY CADAVID CORMANE</t>
  </si>
  <si>
    <t>OPSP-FCE-0016</t>
  </si>
  <si>
    <t>JOSE FRANCISCO QUIROZ MORALES</t>
  </si>
  <si>
    <t>ODC-FCE-0001</t>
  </si>
  <si>
    <t>LAHERAL SAS</t>
  </si>
  <si>
    <t>ODC-FCE-0002</t>
  </si>
  <si>
    <t>ODC-FCE-0003</t>
  </si>
  <si>
    <t>COMPULAGO LTDA</t>
  </si>
  <si>
    <t>OPSP-FCS-0001</t>
  </si>
  <si>
    <t>GLORIA PATRICIA PEÑA SALAZAR</t>
  </si>
  <si>
    <t>LA PRESENTE ORDEN TIENE POR OBJETO 1 APOYAR LA ORGANIZACION Y LOGISTICA DE LAS ACTIVIDADES RELACIONADAS CON EL FUNCIONAMIENTO DE LAS COHORTES ACTIVAS DE LOS PROGRAMAS DE LA ESPECIALIZACION EN SEGURIDAD Y SALUD EN EL TRABAJO Y LA MAESTRIA EN EPIDEMIOLOGIA. 2PRESENTAR DENTRO DE LAS FECHAS ESTABLECIDAS LA PROGRAMACION DE ACTIVIDADES ACADEMICAS Y DE REQUERIMIENTOS DE CADA COHORTE</t>
  </si>
  <si>
    <t>OPSP-FCS-0002</t>
  </si>
  <si>
    <t>RICHAR STEVEN RAMOS DURAN</t>
  </si>
  <si>
    <t>LA PRESENTE ORDEN TIENE POR OBJETO LOS SERVICIOS PROFESIONALES PARA DESARROLLAR LAS ACTIVIDADES ADMINISTRATIVAS DE LOS DIPLOMADOS QUE OFERTA LA FACULTAD CIENCIAS DE LA SALUD, LO CUAL INCLUYE EL DESARROLLO DE LAS SIGUIENTES ACTIVIDADES 1 ELABORACION DEL PRESUPUESTO DEL DIPLOMADO. 2REALIZAR LA PROGRAMACION DE LAS ACTIVIDADES ACADEMICAS DEL DIPLOMADO</t>
  </si>
  <si>
    <t>2021/02/20</t>
  </si>
  <si>
    <t>OPSP-FCS-0003</t>
  </si>
  <si>
    <t>JOHN HAROLD PINZON JARAMILLO</t>
  </si>
  <si>
    <t>LA PRESENTE ORDEN TIENE POR OBJETO 1COORDINACION DE PROCESO DE CONTRATACION DE LOS CONTRATISTAS Y DOCENTES CATEDRATICOS DE LOS PROGRAMAS DE EDUCACION CONTINUA Y LOS POSTGRADOSS DE LA FACULTAD CIENCIAS DE LA SALUD 2REALIZAR LA GESTIÓN DE PAGO DE LAS DIFERENTES ORDENES DE PRESTACION DE SERVICIO DE LOS CONTRATISTAS DE LA FACULTAD CIENCIAS DE LA SALUD</t>
  </si>
  <si>
    <t>OPSP-FCS-0004</t>
  </si>
  <si>
    <t>NOHORA BENISSA MEZA CAMPO</t>
  </si>
  <si>
    <t>LA PRESENTE ORDEN DE SERVICIOS PROFESIONALES TIENE POR OBJETO LAS SIGUIENTES ACTIVIDADES 1 ACOMPAÑAMIENTO Y FORTALECIMIENTO DEL PROGRAMA SABER PRO Y PRACTICAS PROFESIONALES DEL PROGRAMA DE MEDICINA, 2 APOYO A LA PRESENTACION DE INFORMES A DOCENCIA DE SERVICIO, 3 SEGUIMIENTO AL PROCESO DE PRACTICAS PROFESIONALES</t>
  </si>
  <si>
    <t>OPSP-FCS-0005</t>
  </si>
  <si>
    <t>SIBEL ALEXANDER CASTAÑEDA HENRIQUEZ</t>
  </si>
  <si>
    <t>LA PRESENTE ORDEN TIENE POR OBJETO 1 APOYAR LA ORGANIZACION Y LOGISTICA DE LAS ACTIVIDADES RELACIONADAS CON EL FUNCIONAMIENTO DE LAS COHORTES ACTIVAS DE LOS PROGRAMAS MAESTRIA EN PSICOLOGIA CLINICA, JURIDICA Y FORENSE Y MAESTRIA EN PSICOLOGIA DE LAS ORGANIZACIONES Y DEL TRABAJO. 2PRESENTAR DENTRO DE LAS FECHAS ESTABLECIDAS LA PROGRAMACION DE ACTIVIDADES ACADEMICAS Y DE REQUERIMIENTOS DE CADA COHORTE</t>
  </si>
  <si>
    <t>OPSP-FCS-0006</t>
  </si>
  <si>
    <t>MARY LUZ PEÑARANDA REALES</t>
  </si>
  <si>
    <t>LA PRESENTE ORDEN TIENE POR OBJETO: 1 COORDINAR LAS ACTIVIDADES ACADÉMICAS, ATENCIÓN A DOCENTES RELACIONADAS CON LA OFERTA, MERCADEO Y FUNCIONAMIENTO DE LA ESPECIALIZACIÓN EN SEGURIDAD Y SALUD EN EL TRABAJO. 2 REALIZAR EL CONTROL, SEGUIMIENTO Y EVALUACIÓN DE LAS ACTIVIDADES ACADÉMICAS DE PROGRAMA. 3 APOYAR EN LA ORGANIZACIÓN, REALIZACIÓN Y SEGUIMIENTO DE LOS ASPECTOS CURRICULARES DE LA ESPECIALIZACIÓN (PLAN DE ESTUDIO, MICRO DISEÑOS</t>
  </si>
  <si>
    <t>OPSP-FCS-0007</t>
  </si>
  <si>
    <t>MILENA DEL SOCORRO MARTINEZ RUDAS</t>
  </si>
  <si>
    <t xml:space="preserve">LA PRESENTE ORDEN TIENE POR OBJETO QUE EL CONTRATISTA REALICE LAS SIGUIENTES ACTIVIDADES 1 COORDINAR LAS ACTIVIDADES ACADÉMICAS, ATENCIÓN A DOCENTES RELACIONADAS CON LA OFERTA, MERCADEO Y FUNCIONAMIENTO DE LA MAESTRÍA EN PSICOLOGÍA JURÍDICA Y FORENSE 2 REALIZAR EL CONTROL, SEGUIMIENTO Y EVALUACIÓN DE LAS ACTIVIDADES ACADÉMICAS DE PROGRAMA. 3 APOYAR EN LA ORGANIZACIÓN, REALIZACIÓN Y SEGUIMIENTO DE LOS ASPECTOS CURRICULARES DE LA MAESTRÍA </t>
  </si>
  <si>
    <t>OPSP-FCS-0008</t>
  </si>
  <si>
    <t>GUILLERMO ORLANDO TROUT GUARDIOLA</t>
  </si>
  <si>
    <t xml:space="preserve">LA PRESENTE ORDEN TIENE POR OBJETO QUE EL CONTRATISTA REALICE LAS SIGUIENTES ACTIVIDADES 1 COORDINAR LAS ACTIVIDADES ACADÉMICAS, ATENCIÓN A DOCENTES RELACIONADAS CON LA OFERTA, MERCADEO Y FUNCIONAMIENTO DE LA MAESTRÍA EN EPIDEMIOLOGÍA 2 REALIZAR EL CONTROL, SEGUIMIENTO Y EVALUACIÓN DE LAS ACTIVIDADES ACADÉMICAS DE PROGRAMA. 3 APOYAR EN LA ORGANIZACIÓN, REALIZACIÓN Y SEGUIMIENTO DE LOS ASPECTOS CURRICULARES DE LA MAESTRÍA </t>
  </si>
  <si>
    <t>ODC-FCS-0001</t>
  </si>
  <si>
    <t>ETANOLES DEL MAGDALENA S.A.S</t>
  </si>
  <si>
    <t>LA PRESENTE ORDEN TIENE POR OBJETO LA COMPRA DE 3.000 LITROS DE ALCOHOL INDUSTRIAL AL 96 % DE CONCENTRACIÓN, PARA LA PRODUCCIÓN DE GEL ANTIBACTERIAL DE GRADO HOSPITALARIO EN EL MARCO DEL PROYECTO RESPUESTA GLOBAL A LA PANDEMIA COVID 19 EN LOS MUNICIPIOS DE RIOHACHA (LA GUAJIRA) Y SANTA MARTA (MAGDALENA) COLOMBIA, SUBSCRITO ENTRE MALTESER INTERNATIONAL Y UNIVERSIDAD DEL MAGDALENA. LA PROPUESTA HACE PARTE INTEGRAL DE LA PRESENTE ORDEN</t>
  </si>
  <si>
    <t>ODC-FCS-0002</t>
  </si>
  <si>
    <t>LA PRESENTE ORDEN TIENE POR OBJETO LA COMPRA DE UNA 1 BOMBA PERISTÁLTICA. ESTO ES REQUERIDO, CON EL FIN DE PRODUCIR GEL ANTIBACTERIAL EN EL MARCO DEL PROYECTO RESPUESTA GLOBAL A LA PANDEMIA COVID 19 EN LOS MUNICIPIOS DE RIOHACHA (LA GUAJIRA) Y SANTA MARTA (MAGDALENA) COLOMBIA. LA PROPUESTA HACE PARTE INTEGRAL DE LA PRESENTE ORDEN. PARÁGRAFO: EL CONTRATISTA DEBERÁ ENTREGAR LOS ELEMENTOS CONTRATADOS DE CONFORMIDAD CON LAS ESPECIFICACIONES Y LAS CANTIDADES SOLICITADAS POR UNIMAGDALENA.</t>
  </si>
  <si>
    <t>ODC-FCS-0003</t>
  </si>
  <si>
    <t>TIPOGRAFIA Y LITOGRAFIA CARIBE LTDA</t>
  </si>
  <si>
    <t>LA PRESENTE ORDEN TIENE POR OBJETO LA COMPRA EL CUATRO MIL QUINIENTOS (4500) ENVASES PARA GEL DE 500ML CON SUS RESPECTIVOS STICKERS.FULL COLOR. ESTO ES REQUERIDO, CON EL FIN DE PRODUCIR GEL ANTIBACTERIAL EN EL MARCO DEL PROYECTO RESPUESTA GLOBAL A LA PANDEMIA COVID 19 EN LOS MUNICIPIOS DE RIOHACHA (LA GUAJIRA) Y SANTA MARTA (MAGDALENA) COLOMBIA. LA PROPUESTA HACE PARTE INTEGRAL DE LA PRESENTE ORDEN. PARÁGRAFO: EL CONTRATISTA DEBERÁ ENTREGAR LOS ELEMENTOS CONTRATADOS DE CONFORMIDAD CON LAS ESPECIFICACIONES Y LAS CANTIDADES SOLICITADAS POR UNIMAGDALENA</t>
  </si>
  <si>
    <t>2021/02/27</t>
  </si>
  <si>
    <t>ODC-FCS-0004</t>
  </si>
  <si>
    <t>ARKO GROUP SAS</t>
  </si>
  <si>
    <t>LA PRESENTE ORDEN TIENE POR OBJETO LA COMPRA DE CARBOPOL 30 KILOS, GLICERINA 20 KILOS, TRIETANOLAMINA 30 KILOS. ESTO ES REQUERIDO, CON EL FIN DE PRODUCIR GEL ANTIBACTERIAL EN EL MARCO DEL PROYECTO RESPUESTA GLOBAL A LA PANDEMIA COVID 19 EN LOS MUNICIPIOS DE RIOHACHA (LA GUAJIRA) Y SANTA MARTA (MAGDALENA) COLOMBIA. LA PROPUESTA HACE PARTE INTEGRAL DE LA PRESENTE ORDEN</t>
  </si>
  <si>
    <t>OAG-FCS-0001</t>
  </si>
  <si>
    <t>LUIS FELIPE SERRANO GUERRERO</t>
  </si>
  <si>
    <t>LA PRESENTE ORDEN TIENE POR OBJETO DESARROLLAR LAS ACTIVIDADES ADMINISTRATIVAS Y APOYO A LOS  DIPLOMADOS QUE OFERTA LA FACULTAD CIENCIAS DE LA SALUD, LO CUAL INCLUYE EL DESARROLLO DE LAS SIGUIENTES  ACTIVIDADES 1 REALIZAR UN PLAN DE OFERTA Y CREACION DE NUEVOS PROGRAMAS 2 REALIZAR EL ACERCAMIENTO PARA  SUSCRIBIR CONVENIOS CON INSTITUCIONES PARA LA VENTA DE SERVICIOS ACADEMICOS</t>
  </si>
  <si>
    <t>OAG-FCS-0002</t>
  </si>
  <si>
    <t>WENDY PATRICIA DE LIMA TORRES</t>
  </si>
  <si>
    <t>LA PRESENTE ORDEN TIENE POR OBJETO DESARROLLAR LAS ACTIVIDADES ADMINISTRATIVAS EN EL PROGRAMA DE  ENFERMERIA DE LA FACULTAD CIENCIAS DE LA SALUD, LO CUAL INCLUYE EL DESARROLLO DE LAS SIGUIENTES ACTIVIDADES 1  APOYO EN LA CONSOLIDACION DE INFORMACION DE HOJAS DE VIDA DE DOCENTES. 2 APOYO EN LA SOCIALIZACION Y  PUBLICIDAD DEL PROCESO DE ACREDITACION INTERNACIONAL Y REACREDITACION NACIONAL</t>
  </si>
  <si>
    <t>OPS-FCS-0001</t>
  </si>
  <si>
    <t xml:space="preserve">LA PRESENTE ORDEN TIENE POR OBJETO EL SERVICIO DE INSTALACION Y CALIBRACION DE BOMBA  PERISTALTICA, REQUERIDA PARA LA FABRICACION DE GEL ANTIBACTERIAL DE GRADO HOSPITALARIO EN EL MARCO DEL PROYECTO  RESPUESTA GLOBAL A LA PANDEMIA COVID 19 EN LOS MUNICIPIOS DE RIOHACHA LA GUAJIRA Y SANTA MARTA MAGDALENA  COLOMBIA, SUBSCRITO ENTRE MALTESER INTERNATIONAL Y UNIVERSIDAD DEL MAGDALENA. LA PROPUESTA HACE PARTE INTEGRAL DE  LA PRESENTE ORDEN. </t>
  </si>
  <si>
    <t>OPSP-FCS-0009</t>
  </si>
  <si>
    <t xml:space="preserve">LA PRESENTE ORDEN TIENE POR OBJETO LOS SERVICIOS PROFESIONALES PARA DESARROLLAR LAS ACTIVIDADES ADMINISTRATIVAS DE LOS DIPLOMADOS QUE OFERTA LA FACULTAD CIENCIAS DE LA SALUD, LO CUAL INCLUYE EL DESARROLLO DE LAS SIGUIENTES ACTIVIDADES 1 ELABORACION DEL PRESUPUESTO DEL DIPLOMADO. 2 REALIZAR LA PROGRAMACION DE LAS ACTIVIDADES ACADEMICAS DEL DIPLOMADO. </t>
  </si>
  <si>
    <t>OPSP-FCS-0010</t>
  </si>
  <si>
    <t>LA PRESENTE ORDEN DE SERVICIOS PROFESIONALES TIENE POR OBJETO LAS SIGUIENTES ACTIVIDADES 1 ACOMPAÑAMIENTO Y FORTALECIMIENTO DEL PROGRAMA SABER PRO Y PRACTICAS PROFESIONALES DEL PROGRAMA DE MEDICINA, 2 APOYO A LA PRESENTACION DE INFORMES A DOCENCIA DE SERVICIO</t>
  </si>
  <si>
    <t>OPSP-FCS-0011</t>
  </si>
  <si>
    <t>ODC-FCS-0005</t>
  </si>
  <si>
    <t>DIANA ROSA PICON PAHUANA</t>
  </si>
  <si>
    <t>LA PRESENTE ORDEN TIENE POR OBJETO LA COMPRA DE 84 BATAS EN TELA ANTIFLUIDO DE LAFAYETTE CON BORDADO  INSTITUCIONAL Y PUÑO DE RESORTE, PARA QUE SEAN ENTREGADAS A LOS ESTUDIANTES DE LOS PROGRAMAS DE MEDICINA,  ODONTOLOGIA Y ENFERMERIA QUE REALIZARAN SUS PRACTICAS EN EL PERIODO 20211</t>
  </si>
  <si>
    <t>2021/05/30</t>
  </si>
  <si>
    <t>ODC-FCS-0006</t>
  </si>
  <si>
    <t>LINA XIMENA HENRIQUEZ BURGOS</t>
  </si>
  <si>
    <t>LA PRESENTE ORDEN TIENE POR OBJETO LA COMPRA DE 52 PLACAS IDENTIFICADORAS EN RESINA CON GANCHO, PARA LA IMPOSICION DE INSIGNIAS DEL PROGRAMA DE PSICOLOGIA EN EL PERIODO 20211. LA PROPUESTA HACE PARTE INTEGRAL DE LA PRESENTE ORDEN. PARAGRAFO EL CONTRATISTA DEBERA ENTREGAR LOS ELEMENTOS CONTRATADOS DE CONFORMIDAD CON LAS ESPECIFICACIONES Y LAS CANTIDADES SOLICITADAS POR UNIMAGDALENA</t>
  </si>
  <si>
    <t>2021/06/04</t>
  </si>
  <si>
    <t>2021/06/12</t>
  </si>
  <si>
    <t>OPSP-FCS-0012</t>
  </si>
  <si>
    <t>MONICA PATRICIA CABALLERO ZAMBRANO</t>
  </si>
  <si>
    <t>LA PRESENTE ORDEN TIENE POR OBJETO DESARROLLAR LAS ACTIVIDADES ACADEMICAS RELACIONADAS CON EL MODULO N 1 NEUROGERENCIA LOS 6 SENTIDOS EN LA GESTION EN SALUD DEL DIPLOMADO VIRTUAL EN GERENCIA Y AUDITORIA DE LA CALIDAD DE LA ATENCION EN SALUD OFERTADA POR EL PROGRAMA DE ENFERMERIA DE LA FACULTAD CIENCIAS DE LA SALUD, CON UNA INTENSIDAD DE 24 HORAS</t>
  </si>
  <si>
    <t>2021/06/23</t>
  </si>
  <si>
    <t>LA PRESENTE ORDEN TIENE POR OBJETO 1 APOYAR EN LA ORGANIZACION Y LOGISTICA DE LAS ACTIVIDADES RELACIONADAS CON EL FUNCIONAMIENTO DE LAS COHORTES ACTIVAS DE LOS PROGRAMAS DE LA MAESTRIA EN INGENIERIA. 2 APOYAR EN LA REALIZACION DE LA DIVULGACION Y PUBLICIDAD DE LOS PROGRAMAS DE POSTGRADOS DE LA FACULTAD DE INGENIERIA</t>
  </si>
  <si>
    <t>LA PRESENTE ORDEN TIENE POR 1) APOYAR EN LA ORGANIZACIÓN Y LOGÍSTICA DE LAS ACTIVIDADES RELACIONADAS CON EL FUNCIONAMIENTO DE LAS COHORTES ACTIVAS DE LOS PROGRAMAS DE LA ESPECIALIZACIÓN EN LOGÍSTICA Y TRANSPORTE INTERNACIONAL Y MAESTRÍA EN LOGÍSTICA Y CADENA DE SUMINISTROS. 2) APOYAR EN LA REALIZACIÓN DE LA DIVULGACIÓN Y PUBLICIDAD DE LOS PROGRAMAS DE POSTGRADOS DE LA FACULTAD DE INGENIERÍA</t>
  </si>
  <si>
    <t>LA PRESENTE ORDEN TIENE POR OBJETO 1 APOYAR EN LA ORGANIZACION Y LOGISTICA DE LAS ACTIVIDADES RELACIONADAS CON EL FUNCIONAMIENTO DE LAS COHORTES ACTIVAS DE LOS PROGRAMAS DE LA MAESTRIA EN CIENCIAS AGRARIAS. 2 APOYAR EN LA REALIZACION DE LA DIVULGACION Y PUBLICIDAD DE LOS PROGRAMAS DE POSTGRADOS Y LA FACULTAD DE INGENIERIA</t>
  </si>
  <si>
    <t>LA PRESENTE ORDEN TIENE POR OBJETO 1 APOYAR EN LA ORGANIZACION Y LOGISTICA DE LAS ACTIVIDADES RELACIONADAS CON EL FUNCIONAMIENTO DE LAS COHORTES ACTIVAS DE LOS PROGRAMAS DE LA ESPECIALIZACION EN GERENCIA DE PROYECTOS DE INGENIERIA. 2 APOYAR EN LA REALIZACION DE LA DIVULGACION Y PUBLICIDAD DE LOS PROGRAMAS DE POSTGRADOS DE LA FACULTAD DE INGENIERIA</t>
  </si>
  <si>
    <t xml:space="preserve">LA PRESENTE ORDEN TIENE POR OBJETO 1 APOYAR EN LA ORGANIZACION Y LOGISTICA DE LAS ACTIVIDADES RELACIONADAS CON EL FUNCIONAMIENTO DE LAS COHORTES ACTIVAS DE LOS PROGRAMAS DE MAESTRIA EN SISTEMAS DE GESTION. 2 APOYAR EN LA REALIZACION DE LA DIVULGACION Y PUBLICIDAD DE LOS PROGRAMAS DE POSTGRADOS DE LA FACULTAD DE INGENIERIA </t>
  </si>
  <si>
    <t>OPSP-FIN-0021</t>
  </si>
  <si>
    <t>JOAQUIN ALBERTO POMARES BLAISE</t>
  </si>
  <si>
    <t>OPSP-FIN-0022</t>
  </si>
  <si>
    <t>WILLIAM DE JESUS CADENA RODRIGUEZ</t>
  </si>
  <si>
    <t>OPSP-FCB003</t>
  </si>
  <si>
    <t>LA PRESENTEORDENTIENEPOROBJETOPRESENTARDENTRODELASFECHASESTABLECIDASLAPROGRAMACIÓNDELASACTIVIDADESACADÉMICASJUNTOCONEL RESPECTIVOPRESUPUESTODEINGRESOSYGASTOSCONELVISTOBUENODELDIRECTOR DELOSDIPLOMADOSYDECANODELAFACULTADDECIENCIASBÁSICAS</t>
  </si>
  <si>
    <t>COORDINAR LA ESPECIALIZACIÓN EN DERECHO ADMINISTRATIVO EN EL PERIODO 2021-I  DESARROLLANDO LAS SIGUIENTES ACTIVIDADES   ASESORAR Y COORDINAR LA ORGANIZACIÓN Y LOGÍSTICA DE LAS ACTIVIDADES RELACIONADAS CON EL FUNCIONAMIENTO DE LAS COHORTES ACTIVAS DEL PROGRAMA   PRESENTAR DENTRO DE LAS FECHAS ESTABLECIDAS LA PROGRAMACIÓN DE ACTIVIDADES ACADÉMICAS Y REQUERIMIENTO DE CADA COHORTE   JUNTO CON EL RESPECTIVO PRESUPUESTO DE INGRESOS Y GASTOS, CON EL VISTO BUENO DEL DIRECTOR DE</t>
  </si>
  <si>
    <t>DESARROLLAR EL MÓDULO DE INDUCCIÓN PARA LOS ESTUDIANTES DE LA MAESTRÍA EN ESCRITURAS AUDIOVISUALES DANDO A CONOCER LA PROGRAMACIONES  MICRODISEÑO   PERFILES DOCENTES  Y MATERIAL PEDAGÓGICO DE LAS ASIGNATURAS QUE VAN A CURSAR   COORDINAR LA MAESTRÍA EN ESCRITURAS AUDIOVISUALES EN EL PERIODO 2021 I  DESARROLLANDO LAS SIGUIENTES ACTIVIDADES   ASESORAR Y COORDINAR LA ORGANIZACIÓN Y LOGÍSTICA DE LAS ACTIVIDADES RELACIONADAS CON EL FUNCIONAMIENTO DE LAS COHORTES ACTIVAS DEL PROGRAMA   PRESENTAR DENTR</t>
  </si>
  <si>
    <t>DESARROLLAR EL MÓDULO DE INDUCCIÓN PARA LOS ESTUDIANTES DE LA ESPECIALIZACIÓN EN DERECHOS HUMANOS Y DERECHO INTERNACIONAL HUMANITARIO DANDO A CONOCER LA PROGRAMACIONES  MICRODISEÑO  PERFILES DOCENTES  Y MATERIAL PEDAGOGICO DE LAS ASIGNATURAS QUE VAN A CURSAR    COORDINAR LA ESPECIALIZACIÓN EN DERECHOS HUMANOS Y DERECHO INTERNACIONAL HUMANITARIO EN EL PERIODO 2021 I   DESARROLLANDO LAS SIGUIENTES ACTIVIDADES    ASESORAR Y COORDINAR LA ORGANIZACIÓN Y LOGÍSTICA DE LAS ACTIVIDADES RELACIONADAS CON EL</t>
  </si>
  <si>
    <t>PRESTAR ASESORÍA JURÍDICA EN CONTRATACIÓN A LOS PROGRAMAS DE POSTGRADOS DE LA FACULTAD DE HUMANIDADES EN EL PERIODO 2021 I  DESARROLLANDO LAS SIGUIENTES ACTIVIDADES  REVISAR Y/O CORREGIR LAS RESOLUCIONES Y CONTRATOS DE CATEDRA ELABORADOS EN LA FACULTAD DE HUMANIDADES    REVISAR Y/O CORREGIR LAS ÓRDENES DE SERVICIOS PROFESIONALES Y APOYO A LA GESTIÓN ELABORADAS POR LA DEPENDENCIA     REVISAR Y/O CORREGIR LAS ÓRDENES DE COMPRA Y SUMINISTRO ELABORADAS POR LA FACULTAD DE HUMANIDADES   RENDIR INFORMES</t>
  </si>
  <si>
    <t>DESARROLLAR EL MÓDULO DE INDUCCIÓN PARA LOS ESTUDIANTES DE LA MAESTRÍA EN PROMOCIÓN Y PROTECCIÓN DE LOS DERECHOS HUMANOS DANDO A CONOCER LA PROGRAMACIONES  MICRODISEÑO  PERFILES DOCENTES  Y MATERIAL PEDAGÓGICO DE LAS ASIGNATURAS QUE VAN A CURSAR   COORDINAR LA MAESTRÍA EN PROMOCIÓN Y PROTECCIÓN DE LOS DERECHOS HUMANOS EN EL PERIODO 2021 I  DESARROLLANDO LAS SIGUIENTES ACTIVIDADES    ASESORAR Y COORDINAR LA ORGANIZACIÓN Y LOGÍSTICA DE LAS ACTIVIDADES RELACIONADAS CON EL FUNCIONAMIENTO DE LAS COHORTES ACTIVAS DEL</t>
  </si>
  <si>
    <t>APOYAR LA ORGANIZACION Y LOGÍSTICA, DE LAS ACTIVIDADES ADMINISTRATIVAS Y ACADEMICAS RELACIONADAS CON LOS PROCESOS DE AUTOEVALUACION Y REGISTRO CALIFICADO DE LOS PROGRAMAS DE POSTGRADOS DE LA FACULTAD DE HUMANIDADES EN EL PERIODO 2021 I  DESARROLLANDO LAS SIGUIENTES ACTIVIDADES    REALIZAR SEGUIMIENTO A LOS PROCESOS DE AUTOEVALUACIÓN Y REGISTRO CALIFICADO DE LOS PROGRAMAS DE POSTGRADOS DE LA FACULTAD DE HUMANIDADES    MANTENER ACTUALIZADA LA INFORMACIÓN RELACIONADA CON LOS PROCESOS DE AUTOEVALUACIÓN Y REGISTRO CALIFICADO DE LOS PROGRAMAS DE POSTGRADOS DE LA FACULTAD DE HUMANIDADES    PARTICIPAR  APOYAR  CONTRIBUIR EN LA</t>
  </si>
  <si>
    <t>COORDINAR LA MAESTRIA EN ANTROPOLOGÍA EN EL PERIODO 2021 I  DESARROLLANDO LAS SIGUIENTES ACTIVIDADES    ASESORAR Y COORDINAR LA ORGANIZACIÓN Y LOGISTICA DE LAS ACTIVIDADES RELACIONADAS CON EL FUNCIONAMIENTO DE LAS COHORTES ACTIVAS DEL PROGRAMA     PRESENTAR DENTRO DE LAS FECHAS ESTABLECIDAS LA PROGRAMACIÓN DE ACTIVIDADES ACADÉMICAS Y REQUERIMIENTO DE CADA COHORTE  JUNTO CON EL RESPECTIVO PRESUPUESTO DE INGRESOS Y GASTOS, CON EL VISTO BUENO DEL DIRECTOR DE PROGRAMA Y DECANO DE LA FACULTAD DE</t>
  </si>
  <si>
    <t>COORDINAR LA ESPECIALIZACIÓN EN DERECHO CONSTITUCIONAL EN EL PERIODO 2021 I  DESARROLLANDO LAS SIGUIENTES ACTIVIDADES   ASESORAR Y COORDINAR LA ORGANIZACIÓN Y LOGISTICA DE LAS ACTIVIDADES RELACIONADAS CON EL FUNCIONAMIENTO DE LAS COHORTES ACTIVAS DEL PROGRAMA     PRESENTAR DENTRO DE LAS FECHAS ESTABLECIDAS LA PROGRAMACIÓN DE ACTIVIDADES ACADÉMICAS Y REQUERIMIENTO DE CADA COHORTE  JUNTO CON EL RESPECTIVO PRESUPUESTO DE INGRESOS Y GASTOS  CON EL VISTO BUENO DEL DIRECTOR DE PROGRAMA Y DECANO DE LA FACULTAD DE</t>
  </si>
  <si>
    <t xml:space="preserve">APOYAR LAS DISTINTAS ACTIVIDADES ADMINISTRATIVAS DERIVADAS DEL PROCESO DE CONTRATACIÓN DE LOS PROGRAMAS DE POSGRADOS DE LA FACULTAD DE HUMANIDADES EN EL PERIODO 2021 1  DESARROLLANDO LAS SIGUIENTES ACTIVIDADES    ELABORACIÓN DE SOLICITUDES DE CDP     PROYECTAR RESOLUCIONES DE PAGO DE BONIFICACIÓN Y DE ACTIVIDADES </t>
  </si>
  <si>
    <t>APOYAR LAS ACTIVIDADES ADMINISTRATIVAS DENTRO DE LA ESPECIALIZACIÓN EN DERECHO PROCESAL EN EL PERIODO 2021 I   APOYAR LA ORGANIZACION Y LOGÍSTICA DE LAS ACTIVIDADES RELACIONADAS CON EL FUNCIONAMIENTO DE LAS COHORTES ACTIVAS DEL PROGRAMA    APOYAR EL DISEÑO DE LA PROGRAMACIÓN DE ACTIVIDADES ACADÉMICAS CON EL VISTO BUENO DEL CONSEJO DEL PROGRAMA DE ESPECIALIZACIÓN    APOYAR EL PROCESO DE DIVULGACIÓN Y PUBLICIDAD DE LOS PROGRAMAS DE POSGRADOS DE LA FACULTAD DE HUMANIDADES     HACER SEGUIMIENTO AL PROCESO</t>
  </si>
  <si>
    <t>APOYO EN LAS SIGUIENTES ACTIVIDADES ADMINISTRATIVAS EN EL PROGRAMA DE ANTROPOLOGIA   ORGANIZACION DE LA SITUACION DE MODALIDADES DE GRADO REGISTRADAS POR LOS ESTUDIANTES ANTE CONSEJO DE PROGRAMA    ELABORACIÓN Y PROYECCIÓN DE LAS ACTAS DE CONSEJO DE PROGRAMA, CONFORME A LAS SOLICITUDES RECIBIDAS VÍA CORREO ELECTRÓNICO Y GAIRACA    SEGUIMIENTO A LAS DECISIONES DE CONSEJO DE PROGRAMA    APOYO EN LA PROGRAMACIÓN DE SOCIALIZACIONES Y SUSTENTACIONES DE ESTUDIANTES EN LAS DISTINTAS MODALIDADES DE GRADO</t>
  </si>
  <si>
    <t xml:space="preserve">PROYECTAR Y ORGANIZAR EN LAS DISTINTAS ACTIVIDADES ADMINISTRATIVAS DERIVADAS DEL PROCESO DE CONTRATACIÓN DE LOS PROGRAMAS DE POSGRADOS DE LA FACULTAD DE HUMANIDADES EN EL PERIODO 2021  I DESARROLLANDO LAS SIGUIENTES ACTIVIDADES   ELABORACIÓN DE SOLICITUDES DE CDP    PROYECTAR RESOLUCIONES DE PAGO DE BONIFICACIÓN Y DE ACTIVIDADES VIRTUALES    REVISAR LA DOCUMENTACIÓN PARA ELABORACIÓN DE ORDENES DE SERVICIOS, RESOLUCIONES Y CONTRATOS DE CATEDRA   REVISAR LAS PLATAFORMAS DE GEDOCO Y SIGEP LOS DOCUMENTOS DE </t>
  </si>
  <si>
    <t>COORDINACIÓN DEL DIPLOMADO DISEÑO DE PRODUCCIÓN PARA CINE Y TELEVISION OFERTADO POR EL PROGRAMA DE CINE Y AUDIOVISUALES PARA EL AÑO 2021  DESARROLLANDO LAS SIGUIENTES ACTIVIDADES   ASESORAR LA OFERTA ACADÉMICA DEL DIPLOMADO   REALIZAR SEGUIMIENTO A LOS DOCENTES QUE ORIENTAN EL DIPLOMADO   REALIZAR SEGUIMIENTO A LA EVOLUCIÓN DE LOS DOCENTES QUE ORIENTAN LOS MÓDULOS DEL DIPLOMADO   COORDINAR LA LOGÍSTICA REFERENTE A LAS AYUDAS TECNOLÓGICAS Y TODAS LAS NECESIDADES PARA EL BUEN</t>
  </si>
  <si>
    <t xml:space="preserve">COORDINACIÓN DEL DIPLOMADO DE CONTRATACIÓN ESTATAL OFERTADO POR EL PROGRAMA DE DERECHO, PARA EL AÑO 2021, DESARROLLANDO LAS SIGUIENTES ACTIVIDADES    ASESORAR LA OFERTA ACADÉMICA DEL DIPLOMADO    REALIZAR SEGUIMIENTO A LOS DOCENTES QUE ORIENTAN EL DIPLOMADO     REALIZAR SEGUIMIENTO A LA EVOLUCIÓN DE LOS DOCENTES QUE ORIENTAN LOS MÓDULOS DEL DIPLOMADO   COORDINAR LA LOGÍSTICA REFERENTE A LAS AYUDAS TECNOLÓGICAS Y TODAS LAS NECESIDADES PARA EL BUEN DESARROLLO DE LOS MÓDULOS DEL DIPLOMADO  REALIZAR </t>
  </si>
  <si>
    <t>ORGANIZACIÓN Y REGISTRO DE LA SITUACIÓN DE MODALIDADES DE GRADO REGISTRADAS POR LOS ESTUDIANTES ANTE CONSEJO DE PROGRAMA   COORDINAR LA REALIZACIÓN DE LAS SESIONES DE CONSEJO DE PROGRAMA    SEGUIMIENTO A LAS DECISIONES DE CONSEJO DE PROGRAMA    ORGANIZAR LA PROGRAMACIÓN DE SOCIALIZACIONES Y SUSTENTACIONES DE ESTUDIANTES EN LAS DISTINTAS MODALIDADES DE GRADO   MANEJO DE REDES SOCIALES INSTITUCIONALES DEL PROGRAMA   ASESORAR A LOS ESTUDIANTES Y DOCENTES EN EL MANEJO Y USO DE LAS PLATAFORMAS VIRTUALES   APOYO</t>
  </si>
  <si>
    <t>COORDINAR LA ESPECIALIZACIÓN EN DERECHO CONSTITUCIONAL EN EL PERIODO 2021-I, DESARROLLANDO LAS SIGUIENTES ACTIVIDADES    ASESORAR Y COORDINAR LA ORGANIZACIÓN Y LOGÍSTICA DE LAS ACTIVIDADES RELACIONADAS CON EL FUNCIONAMIENTO DE LAS COHORTES ACTIVAS DEL PROGRAMA   PRESENTAR DENTRO DE LAS FECHAS ESTABLECIDAS LA PROGRAMACIÓN DE ACTIVIDADES ACADÉMICAS Y REQUERIMIENTO DE CADA COHORTE, JUNTO CON EL RESPECTIVO PRESUPUESTO DE INGRESOS Y GASTOS, CON EL VISTO BUENO DEL DIRECTOR DE PROGRAMA Y DECANO DE LA FACULTAD DE</t>
  </si>
  <si>
    <t>APOYAR LAS ACTIVIDADES ADMINISTRATIVAS DENTRO DE LA ESPECIALIZACIÓN EN DERECHO PROCESAL EN EL PERIODO 2021-I  APOYAR LA ORGANIZACIÓN Y LOGÍSTICA DE LAS ACTIVIDADES RELACIONADAS CON EL FUNCIONAMIENTO DE LAS COHORTES ACTIVAS DEL PROGRAMA   APOYAR EL DISEÑO DE LA PROGRAMACIÓN DE ACTIVIDADES ACADÉMICAS CON EL VISTO BUENO DEL CONSEJO DEL PROGRAMA DE ESPECIALIZACIÓN    APOYAR EL PROCESO DE DIVULGACIÓN Y PUBLICIDAD DE LOS PROGRAMAS DE POSGRADOS DE LA FACULTAD DE HUMANIDADES   HACER SEGUIMIENTO AL PROCESO</t>
  </si>
  <si>
    <t>APOYAR AL PROGRAMA DE DERECHO EN EL PROCESO DE ACREDITACIÓN POR ALTA CALIDAD, DESARROLLANDO LAS SIGUIENTES ACTIVIDADES    APOYO EN EL DISEÑO DE LA METODOLOGÍA Y CONSTRUCCIÓN DE INSTRUMENTOS DE ACUERDO A LOS LINEAMIENTOS DEL CONSEJO NACIONAL DE ACREDITACIÓN CNA PARA EL PROCESO DE AUTOEVALUACIÓN CON FINES DE ACREDITACIÓN POR ALTA CALIDAD DEL PROGRAMA DE DERECHO. 2. APOYO EN RECOLECCIÓN, ORGANIZACIÓN Y PROCESAMIENTO DE LA INFORMACIÓN DOCUMENTAL, ESTADÍSTICA Y DE PERCEPCIÓN PARA LA CONSTRUCCIÓN DE</t>
  </si>
  <si>
    <t>REALIZAR ASESORÍAS VIRTUALES A ESTUDIANTES QUE TOMARON EL DIPLOMADO EN NUEVA CARTOGRAFÍA SOCIAL, PUEBLOS, POLÍTICAS Y TERRITORIO COMO OPCIÓN DE GRADO PARA ENTREGA DE LOS TRABAJOS FINALES EL AÑO LECTIVO 2021   LAS DEMÁS ACTIVIDADES QUE SE DERIVEN DE LA EJECUCIÓN DE LA ORDEN Y QUE TENGAN RELACIÓN DIRECTA CON EL OBJETO CONTRACTUAL</t>
  </si>
  <si>
    <t>REALIZAR ASESORÍAS VIRTUALES A ESTUDIANTES QUE TOMARON EL  DIPLOMADO EN NUEVA CARTOGRAFÍA SOCIAL, PUEBLOS, POLÍTICAS Y TERRITORIO COMO OPCIÓN DE GRADO PARA ENTREGA DE LOS TRABAJOS FINALES EL AÑO LECTIVO 2021   LAS DEMÁS ACTIVIDADES QUE SE DERIVEN DE LA EJECUCIÓN DE LA ORDEN Y QUE TENGAN RELACIÓN DIRECTA CON EL OBJETO CONTRACTUAL</t>
  </si>
  <si>
    <t>COORDINACION DEL  DIPLOMADO DE DERECHO DE LA EMPRESA Y DE LOS NEGOCIOS OFERTADO POR EL PROGRAMA DE DERECHO PARA EL AÑO 2021 DESARROLLANDO LAS SIGUIENTES ACTIVIDADES    ASESORAR LA OFERTA ACADÉMICA DEL DIPLOMADO    REALIZAR SEGUIMIENTO A LOS DOCENTES QUE ORIENTAN EL DIPLOMADO  REALIZAR SEGUIMIENTO A LA EVOLUCIÓN DE LOS DOCENTES QUE ORIENTAN LOS MÓDULOS DEL DIPLOMADO    COORDINAR LA LOGÍSTICA REFERENTE A LAS AYUDAS TECNOLÓGICAS Y TODAS LAS NECESIDADES PARA EL BUEN DESARROLLO DE LOS MÓDULOS DEL</t>
  </si>
  <si>
    <t>OAG-CPF-0043</t>
  </si>
  <si>
    <t>RUBIEL HERNÁNDEZ PABÓN</t>
  </si>
  <si>
    <t>REALIZAR EL SEGUIMIENTO AL DESARROLLO DE LAS ACTIVIDADES ADMINISTRATIVAS DEL PROYECTO BPIN2019000100048, SUPERVISIÓN Y SEGUIMIENTO ACADÉMICO DE LOS BECARIOS DEL PROYECTO BPIN2019000100048, SUPERVISIÓN Y SEGUIMIENTO FINANCIERO DE LOS BECARIOS DEL PROYECTO EN ARTICULACIÓN CON LA FUNDACIÓN PARA EL FUTURO DE COLOMBIA- COLFUTUROS, ELABORAR LOS INFORMES TÉCNICOS Y FINANCIEROS DEL PROYECTO, ACTUALIZAR LA EJECUCIÓN EN EL APLICATIVO GESPROY 3.0</t>
  </si>
  <si>
    <t>OPS-CPF-0044</t>
  </si>
  <si>
    <t>DATEXCO COMPANY S.A..</t>
  </si>
  <si>
    <t>LA PRESENTE ORDEN TIENE POR OBJETO EL SERVICIO DE UN ESTUDIO DE MERCADO QUE PERMITA IDENTIFICAR EL PÚBLICO OBJETIVO PARA EL CENTRO DE POSTGRADOS DE LA UNIVERSIDAD DEL MAGDALENA CON EL FIN GARANTIZAR UNA MEJOR RESPUESTA A LA HORA DE APLICAR ESTRATEGIAS PUBLICITARIAS</t>
  </si>
  <si>
    <t>OAG-CREO-040</t>
  </si>
  <si>
    <t>JESUS ANTONIO PADILLA SOTO</t>
  </si>
  <si>
    <t xml:space="preserve">DESARROLLAR LAS SIGUIENTES ACTIVIDADES DE APOYO ADMINISTRATIVO EN EL PROGRAMA DE ADMINISTRACION DE LA SEGURIDAD Y SALUD EN EL TRABAJO POR CICLOS PROPEDEUTICOS DEL CENTRO PARA LA REGIONALIZACION DE LA EDUCACION Y LAS OPORTUNIDADESCREO 1 APOYAR EL REGISTRO DE ESTUDIANTES EN AYRE  ADMISIONES REGISTRO Y CONTROL ACADEMICO DE LOS PROGRAMAS ASIGNADOS 2 ATENDER Y RESOLVER LAS SOLICITUDES, INQUIETUDES O REQUERIMIENTOS DE LOS ESTUDIANTES Y DOCENTES 3 VERIFICAR LOS SOPORTES PRESENTADOS POR LOS DOCENTES PARA LA EXPEDICION DE PAZ Y SALVOS DE LOS CURSOS DESARROLLADOS  4 APOYAR LOS TRAMITES OPERATIVOS DE REPORTE DE NOTAS  EXPEDICION DE LIQUIDACIONES DE MATRICULAS </t>
  </si>
  <si>
    <t>2021/05/06</t>
  </si>
  <si>
    <t>OAG-CREO-041</t>
  </si>
  <si>
    <t>ANGY TATIANA VASQUEZ SANCHEZ</t>
  </si>
  <si>
    <t xml:space="preserve">DESARROLLAR LAS SIGUIENTES ACTIVIDADES DE APOYO EN EL PROGRAMA DE ADMINISTRACION PUBLICA POR CICLOS PROPEDEUTICOS DEL CENTRO PARA LA REGIONALIZACION DE LA EDUCACION Y LAS OPORTUNIDADESCREO 1 APOYAR EL REGISTRO DE ESTUDIANTES EN AYRE  ADMISIONES  REGISTRO Y CONTROL ACADEMICO DE LOS PROGRAMAS ASIGNADOS 2 ATENDER Y RESOLVER LAS SOLICITUDES  INQUIETUDES O REQUERIMIENTOS DE LOS ESTUDIANTES Y DOCENTES 3 VERIFICAR LOS SOPORTES PRESENTADOS POR LOS DOCENTES PARA LA EXPEDICION DE PAZ Y SALVOS DE LOS CURSOS DESARROLLADOS  4 APOYAR LOS TRAMITES OPERATIVOS DE REPORTE DE NOTAS  EXPEDICION DE LIQUIDACIONES DE MATRICULAS PROMEDIOS ACADEMICOS CARNET DE ESTUDIANTES Y DOCENTES </t>
  </si>
  <si>
    <t>PRESTACIÓN DE SERVICIO</t>
  </si>
  <si>
    <t>OPSP-VIN-0126</t>
  </si>
  <si>
    <t>ANUAR HERNANDEZ ANAYA</t>
  </si>
  <si>
    <t>PRESTACION DE SERVICIO PROFESIONAL EN MARCO DEL PROYECTO DE INVESTIGACION SUSTAINABLE TOURISM OPTIMAL RESOURCE AND ENVIRONMENTAL MANAGEMENT STOREM CORRESPONDIENTE AL ACUERDO DE ASOCIACION ERASMUS CONSTRUCCION DE CAPACIDADES STOREM SUSCRITO ENTRE LA UNIVERSIDAD DE CAGLIARI UNICA ITALIA Y LA UNIVERSIDAD DEL MAGDALENA EL CONTRATISTA SE COMPROMETE A ENTREGAR EL SIGUIENTE PRODUCTO APOYO AL DISEÑO DEL ENTREGABLE RECURSOS DE APRENDIZAJE DE LA MAESTRIA EN GESTION DEL TURISMO SOSTENIBLE</t>
  </si>
  <si>
    <t>2021/05/03</t>
  </si>
  <si>
    <t>OPSP-VIN-0127</t>
  </si>
  <si>
    <t>PRESTACION DE SERVICIOS PROFESIONALES EN EL MARCO DEL PROYECTO DE INVESTIGACION TITULADO DIAGNOSTICO Y FORMULACION DE ACUERDOS CONSENSUADOS DE MANEJO PESQUERO ACMP COMO LINEABASE AL COMANEJO ADAPTATIVO EN COLOMBIA EJECUTADO A TRAVES DEL CONVENIO INTERADMINISTRATIVO NO 249 DE 2020 SUSCRITO ENTRE LA AUNAP Y LA UNIVERSIDAD DEL MAGDALENA EL CONTRATISTA SE COMPROMETE A REALIZAR DIAGNOSTICO AMBIENTAL Y SOCIOECONOMICO DE LAS COMUNIDADES DE LA COSTA PACIFICA</t>
  </si>
  <si>
    <t>2021/07/30</t>
  </si>
  <si>
    <t>OPSP-VIN-0128</t>
  </si>
  <si>
    <t>PRESTACION DE SERVICIOS PROFESIONALES EN EL MARCO DEL PROYECTO DE IEIGACI SAIABLE TIM OIMAL RECE AD EIMEAL MAAGEME STOREM TIM SEIBLE GEI IMA AMBIEAL DE REC CELEBRADO EN EL MARCO DEL PARNERSHIP AGREEMENT ERASMUS CONSTRUCCION DE CAPACIDADES STOREM ENTRE LA UNIVERSIDAD DE CAGLIARI UNICA ITALIA Y UNIMAGDALENA LA CONTRATISTA SE COMPROMETE AL DISEÑO DE ESTRUCTURA DE DOS CURSOS VIRTUALES DE LA MAESTRIA EN GESTION DEL TURISMO SOSTENIBLE</t>
  </si>
  <si>
    <t>OPSP-VIN-0129</t>
  </si>
  <si>
    <t>PRESTACION DE SERVICIOS PROFESIONALES PARA REALIZAR ACOMPAÑAMIENTO EN EL REGISTRO Y ACTUALIZACION DE INFORMACION DE LOS APLICATIVOS CVLAC Y GRUPLAC DE LOS GRUPOS DE INVESTIGACION DE LA UNIVERSIDAD DEL MAGDALENA EN MARCO A LA CONVOCATORIA NACIONAL N 894 DE 2021 PARA EL RECONOCIMIENTO Y MEDICION DE GRUPOS DE INVESTIGACION DESARROLLO TECNOLOGICO O DE INNOVACION Y PARA EL RECONOCIMIENTO DE INVESTIGADORES DEL SISTEMA NACIONAL DE CIENCIA TECNOLOGIA E INNOVACION</t>
  </si>
  <si>
    <t>2021/08/09</t>
  </si>
  <si>
    <t>OPSP-VIN-0130</t>
  </si>
  <si>
    <t>PRESTACION DE SERVICIOS PROFESIONALES PARA LA EJECUCION DEL PROYECTO DE INVESTIGACION TITULADO DIAGNOSTICO Y FORMULACION DE ACUERDOS CONSENSUADOS DE MANEJO PESQUERO ACMP COMO LINEABASE AL COMANEJO ADAPTATIVO EN COMUNIDADES COSTERAS EN COLOMBIA EN MARCO DEL CONVENIO INTERADMINISTRATIVO NO 249 DE 2020 SUSCRITO ENTRE LA AUNAP Y LA UNIVERSIDAD DEL MAGDALENA</t>
  </si>
  <si>
    <t>OPSP-VIN-0131</t>
  </si>
  <si>
    <t>PRESTACION DE SERVICIOS PROFESIONALES PARA LA EJECUCION DEL PROYECTO DE INVESTIGACION TITULADO SUSTAINABLE TOURISM OPTIMAL RESOURCE AND ENVIRONMENTAL MANAGEMENT  STOREM FINANCIADO POR LA UNIVERSIDAD DE CAGLIARI UNICA  ITALIA EN MARCO DEL ACUERDO DE ASOCIACION ERASMUS CONSTRUCCION DE CAPACIDADES  STOREM SUSCRITO CON LA UNIMAGDALENA</t>
  </si>
  <si>
    <t>OPSP-VIN-0132</t>
  </si>
  <si>
    <t>BRIAN HERNANDEZ OBREGON</t>
  </si>
  <si>
    <t>PRESTACION DE SERVICIOS PROFESIONALES NECESARIOS PARA EL DESARROLLO ACTIVIDADES EN EL MARCO DEL PROYECTO SUSTAINABLE TOURISM OPTIMAL RESOURCE AND ENVIRONMENTAL MANAGEMENT STOREM FINANCIADO POR EL ACUERDO DE ASOCIACION ERASMUS CONSTRUCCION DE CAPACIDADES  STOREM SUSCRITO ENTRE LA UNIVERSIDAD DE CAGLIARI UNICA  ITALIA Y LA UNIVERSIDAD DEL MAGDALENA</t>
  </si>
  <si>
    <t>OPSP-VIN-0133</t>
  </si>
  <si>
    <t>PRESTACION DE SERVICIOS PROFESIONALES PARA EL ACOMPAÑAMIENTO EN EL REGISTRO Y ACTUALIZACION DE INFORMACION DE LOS APLICATIVOS CVLAC Y GRUPLAC DE LOS GRUPOS DE INVESTIGACION DE LA UNIVERSIDAD DEL MAGDALENA EN MARCO A LA CONVOCATORIA NACIONAL PARA EL RECONOCIMIENTO Y MEDICION DE GRUPOS DE INVESTIGACION DESARROLLO TECNOLOGICO O DE INNOVACION Y PARA EL RECONOCIMIENTO DE INVESTIGADORES DEL SISTEMA NACIONAL DE CIENCIA TECNOLOGIA E INNOVACION</t>
  </si>
  <si>
    <t>OPSP-VIN-0134</t>
  </si>
  <si>
    <t>OPSP-VIN-0135</t>
  </si>
  <si>
    <t>SORAYA MARIA DUARTE REYES</t>
  </si>
  <si>
    <t>PRESTACION DE SERVICIOS PROFESIONALES EN EL PROYECTO DE INVESTIGACION ESTRATEGIA DE APROPIACION TERRITORIAL Y RURALIDAD EN LA REGION CARIBE CASO CORREGIMIENTO DE SIBERIA SIERRA NEVADA DE SANTA MARTA PARA EL FORTALECIMIENTO DEL GRUPO DE INVESTIGACIONES EN DIVERSIDAD HUMANA IDHUM EN VIRTUD DE LOS INCENTIVOS ASIGNADOS POR SU CATEGORIZACION EN EL SISTEMA NACIONAL DE CIENCIA TECNOLOGIA E INNOVACION</t>
  </si>
  <si>
    <t>2021/10/02</t>
  </si>
  <si>
    <t>OPSP-VIN-0136</t>
  </si>
  <si>
    <t xml:space="preserve">PRESTACION DE SERVICIOS PROFESIONALES PARA FORTALECER AL GRUPO DE INVESTIGACION CALIDAD EDUCATIVA EN UN MUNDO PLURAL CEMPLU EN VIRTUD DEL INCENTIVO ASIGNADO POR SU CATEGORIZACION EN EL SISTEMA NACIONAL DE CIENCIA TECNOLOGIA E INNOVACION EL CONTRATISTA SE COMPROMETE A PARTICIPACION EN LAS REUNIONES DE TRABAJO DEL GRUPO CEMPLU Y DE LOS PROYECTOS DE INVESTIGACION ADSCRITOS AL GRUPO </t>
  </si>
  <si>
    <t>2021/11/02</t>
  </si>
  <si>
    <t>OPSP-VIN-0137</t>
  </si>
  <si>
    <t>ANDRES FELIPE VALLE GONZALEZ</t>
  </si>
  <si>
    <t>PRESTACION DE SERVICIOS PROFESIONALES PARA FORTALECER AL GRUPO DE INVESTIGACION MAGMA INGENIERIA GRUPO DE LA UNIVERSIDAD DEL MAGDALENA EN MATEMATICA APLICADA A LA INGENIERIA EN VIRTUD DEL INCENTIVO ASIGNADO POR SU CATEGORIZACION EN EL SISTEMA NACIONAL DE CIENCIA TECNOLOGIA E INNOVACION EL CONTRATISTA SE COMPROMETE AL APOYO EN LA ESTRUCTURACION DE PROPUESTAS INVESTIGATIVAS SOPORTE EN LOS PROYECTOS FINANCIADOS EN EJECUCION POR EL GRUPO EN LAS LINEAS DE DISEÑO DE SISTEMAS ELECTRONICOS Y SISTEMAS</t>
  </si>
  <si>
    <t>OPSP-VIN-0138</t>
  </si>
  <si>
    <t>PRESTACION DE SERVICIOS PROFESIONALES NECESARIOS PARA EL DESARROLLO ACTIVIDADES EN EL MARCO DEL PROYECTO SUSTAINABLE TOURISM OPTIMAL RESOURCE AND ENVIRONMENTAL MANAGEMENT STOREM FINANCIADO POR EL ACUERDO DE ASOCIACION ERASMUS CONSTRUCCION DE CAPACIDADES STOREM SUSCRITO ENTRE LA UNIVERSIDAD DE CAGLIARI UNICA ITALIA Y LA UNIVERSIDAD DEL MAGDALENA</t>
  </si>
  <si>
    <t>OPSP-VIN-0139</t>
  </si>
  <si>
    <t>PRESTACION DE SERVICIO PROFESIONAL EN MARCO DEL PROYECTO DE INVESTIGACION SUSTAINABLE TOURISM OPTIMAL RESOURCE AND ENVIRONMENTAL MANAGEMENT STOREM TURISMO SOSTENIBLE GESTION OPTIMA AMBIENTAL Y DE RECURSOS CORRESPONDIENTE AL ACUERDO DE ASOCIACION ERASMUS CONSTRUCCION DE CAPACIDADES STOREM SUSCRITO ENTRE LA UNIVERSIDAD DE CAGLIARI UNICA ITALIA Y LA UNIVERSIDAD DEL MAGDALENA</t>
  </si>
  <si>
    <t>OPSP-VIN-0140</t>
  </si>
  <si>
    <t>PRESTACION DE SERVICIOS PROFESIONALES EN EL MARCO DEL PROYECTO DE INVESTIGACION TITULADO DIAGNOSTICO Y FORMULACION DE ACUERDOS CONSENSUADOS DE MANEJO PESQUERO ACMP COMO LINEABASE AL COMANEJO ADAPTATIVO EN COLOMBIA EJECUTADO A TRAVES DEL CONVENIO INTERADMINISTRATIVO NO 249 DE 2020 SUSCRITO ENTRE LA AUNAP Y LA UNIVERSIDAD DEL MAGDALENA EL CONTRATISTA SE COMPROMETE A SISTEMATIZAR LA BASE DE BASE DE LAS ENTREVISTAS DE LAS FASES PREVIAS DEL PROYECTO</t>
  </si>
  <si>
    <t>OPSP-VIN-0141</t>
  </si>
  <si>
    <t>PRESTACION DE SERVICIOS PROFESIONALES PARA FORTALECER AL GRUPO DE INVESTIGACION MAGMA INGENIERIA GRUPO DE LA UNIVERSIDAD DEL MAGDALENA EN MATEMATICA APLICADA A LA INGENIERIA EN VIRTUD DEL INCENTIVO ASIGNADO POR SU CATEGORIZACION EN EL SISTEMA NACIONAL DE CIENCIA TECNOLOGIA E INNOVACION</t>
  </si>
  <si>
    <t>2022/02/03</t>
  </si>
  <si>
    <t>AURA MARGARITA POLO LLANOS</t>
  </si>
  <si>
    <t>OPSP-VIN-0142</t>
  </si>
  <si>
    <t>NATALIA VASQUEZ VILORIA</t>
  </si>
  <si>
    <t>PRESTACION DE SERVICIOS PROFESIONALES PARA FORTALECER AL GRUPO DE INVESTIGACION CALIDAD EDUCATIVA EN UN MUNDO PLURAL CEMPLU EN VIRTUD DEL INCENTIVO ASIGNADO POR SU CATEGORIZACION EN EL SISTEMA NACIONAL DE CIENCIA TECNOLOGIA E INNOVACION EL CONTRATISTA SE COMPROMETE A LA PARTICIPACION EN LAS REUNIONES DE TRABAJO DEL GRUPO CEMPLU Y DE LOS PROYECTOS DE INVESTIGACION ADSCRITOS AL GRUPO</t>
  </si>
  <si>
    <t>2021/12/03</t>
  </si>
  <si>
    <t>OPSP-VIN-0143</t>
  </si>
  <si>
    <t>PRESTACION DE SERVICIOS PROFESIONALES EN LA VICERRECTORIA DE INVESTIGACION PARA EL ACOMPAÑAMIENTO EN EL REGISTRO Y ACTUALIZACION DE INFORMACION DE LOS APLICATIVOS CVLAC Y GRUPLAC DE LOS GRUPOS DE INVESTIGACION DE LA UNIVERSIDAD DEL MAGDALENA</t>
  </si>
  <si>
    <t>OPSP-VIN-0144</t>
  </si>
  <si>
    <t>PRESTACION DE SERVICIOS PROFESIONALES EN LA VICERRECTORIA DE INVESTIGACION, PARA EL ACOMPAÑAMIENTO EN EL REGISTRO Y ACTUALIZACION DE INFORMACION DE LOS APLICATIVOS CVLAC Y GRUPLAC DE LOS GRUPOS DE INVESTIGACION DE LA UNIVERSIDAD DEL MAGDALENA</t>
  </si>
  <si>
    <t>OPSP-VIN-0145</t>
  </si>
  <si>
    <t>ANGELICA PATRICIA GARRIDO GALINDO</t>
  </si>
  <si>
    <t>PRESTACION DE SERVICIOS COMO PROFESIONAL EN EL MARCO DE LOS INCENTIVOS OTORGADOS AL GRUPO DE INVESTIGACION EN MODELACION DE SISTEMAS AMBIENTALESGIMSA MEDIANTE RESOLUCION N 347 DE 2020 POR HABER SIDO CATEGORIZADO EN C POR COLCIENCIAS</t>
  </si>
  <si>
    <t>OPSP-VIN-0146</t>
  </si>
  <si>
    <t>VIVERLYS LEINITH DIAZ GUTIERREZ</t>
  </si>
  <si>
    <t>OPSP-VIN-0147</t>
  </si>
  <si>
    <t>JHON JAIRO DE LA HOZ VILLAR</t>
  </si>
  <si>
    <t>PRESTACION DE SERVICIOS PROFESIONALES PARA EL FORTALECIMIENTO DEL GRUPO DE INVESTIGACION EN INFORMATICA EDUCATIVA GINFED EN VIRTUD DE LOS INCENTIVOS ASIGNADOS POR SU CATEGORIZACION EN EL SISTEMA NACIONAL DE CIENCIA TECNOLOGIA E INNOVACION</t>
  </si>
  <si>
    <t>JESUS DAVID GONZALEZ ACOSTA</t>
  </si>
  <si>
    <t>OPSP-VIN-0148</t>
  </si>
  <si>
    <t>PRESTACION DE SERVICIOS PROFESIONALES PARA EL FORTALECIMIENTO DEL GRUPO DE INVESTIGACIONES EN DIVERSIDAD HUMANA IDHUM EN VIRTUD DE LOS INCENTIVOS ASIGNADOS POR SU CATEGORIZACION EN EL SISTEMA NACIONAL DE CIENCIA TECNOLOGIA E INNOVACION</t>
  </si>
  <si>
    <t>2021/07/16</t>
  </si>
  <si>
    <t>OPSP-VIN-0149</t>
  </si>
  <si>
    <t>OPSP-VIN-0150</t>
  </si>
  <si>
    <t>PRESTACION DE SERVICIOS PROFESIONALES PARA REALIZAR EL ACOMPAÑAMIENTO EN EL REGISTRO Y ACTUALIZACION DE INFORMACION DE LOS APLICATIVOS CVLAC Y GRUPLAC DE LOS GRUPOS DE INVESTIGACION DE LA UNIVERSIDAD DEL MAGDALENA EL CONTRATISTA SE COMPROMETE A BRINDAR SOPORTE Y ACOMPAÑAMIENTO A LOS GRUPOS DE INVESTIGACION ASIGNADOS Y A LOS INVESTIGADORES QUE LOS CONFORMAN EN EL REGISTRO Y ACTUALIZACION DE INFORMACION EN LOS APLICATIVOS CVLAC Y GRUPLAC</t>
  </si>
  <si>
    <t>OPSP-VIN-0151</t>
  </si>
  <si>
    <t>2021/06/06</t>
  </si>
  <si>
    <t>OPSP-VIN-0152</t>
  </si>
  <si>
    <t>JUAN CARLOS GOMEZ LARA</t>
  </si>
  <si>
    <t>2021/07/09</t>
  </si>
  <si>
    <t>OPSP-VIN-0153</t>
  </si>
  <si>
    <t>CARLOS MIGUEL RODRIGUEZ MORENO</t>
  </si>
  <si>
    <t>OPSP-VIN-0154</t>
  </si>
  <si>
    <t>OPSP-VIN-0155</t>
  </si>
  <si>
    <t>NEILA PATRICIA MACEA SMITH</t>
  </si>
  <si>
    <t>PRESTACION DE SERVICIOS PROFESIONALES PARA EL APOYO EN DIVERSAS ACTIVIDADES LIDERADAS POR LA EDITORIAL Y LA VICERRECTORIA DE INVESTIGACION Y SUS UNIDADES EN EL MARCO DEL PROYECTO EDICION PUBLICACION Y POSICIONAMIENTO DE LA PRODUCCION EDITORIAL</t>
  </si>
  <si>
    <t>2021/05/19</t>
  </si>
  <si>
    <t>2021/08/18</t>
  </si>
  <si>
    <t>OPSP-VIN-0156</t>
  </si>
  <si>
    <t>YONATAN RAFAEL SANCHEZ PEREZ</t>
  </si>
  <si>
    <t>PRESTACION DE SERVICIOS PROFESIONALES EN MARCO DEL PROYECTO CREATE CARIBBEAN RESEARCH ALTERNATIVES FOR A TRANSFORMATION IN ENERGY AND ECONOMY ALTERNATIVAS DESDE LA INVESTIGACION ACADEMICA PARA UNA TRANSFORMACION ENERGETICA Y DE LA ECONOMIA EN EL CARIBE FINANCIADO POR LA EUROPEAN CLIMATE FOUNDATION CORRESPONDIENTE AL ACUERDO DE SUBVENCION G201003894 SUSCRITO ENTRE LA EUROPEAN CLIMATE FOUNDATION Y LA UNIVERSIDAD DEL MAGDALENA</t>
  </si>
  <si>
    <t>OPSP-VIN-0157</t>
  </si>
  <si>
    <t>2021/08/11</t>
  </si>
  <si>
    <t>OPSP-VIN-0158</t>
  </si>
  <si>
    <t>JOSE ROSARIO HERNANDEZ RODRIGUEZ</t>
  </si>
  <si>
    <t>PRESTACION DE SERVICIOS PROFESIONALES PARA FORTALECER AL GRUPO DE INVESTIGACION EN ECOLOGIA NEOTROPICAL GIEN EN VIRTUD DEL INCENTIVO ASIGNADO POR SU CATEGORIZACION EN EL SISTEMA NACIONAL DE CIENCIA TECNOLOGIA E INNOVACION</t>
  </si>
  <si>
    <t>OPSP-VIN-0159</t>
  </si>
  <si>
    <t>PRESTACION DE SERVICIOS PROFESIONALES EN EL CENTRO DE INNOVACION Y EMPRENDIMIENTO DE LA VICERRECTORIA DE INVESTIGACION EL CONTRATISTA SE COMPROMETE A BRINDAR APOYO LOGISTICO A LA DIRECCION DEL CENTRO DE INNOVACION Y EMPRENDIMIENTO EN LA REALIZACION DE ACTIVIDADES DE SENSIBILIZACION Y FORMACION EN EMPRENDIMIENTO PARA TODA LA COMUNIDAD UNIVERSITARIA</t>
  </si>
  <si>
    <t>2021/08/13</t>
  </si>
  <si>
    <t>GERARDO ANGULO CUENTAS</t>
  </si>
  <si>
    <t>OPSP-VIN-0160</t>
  </si>
  <si>
    <t>ATALIA DEL ROSARIO MEJIA BRITO</t>
  </si>
  <si>
    <t>PRESTACION DE SERVICIOS PROFESIONALES NECESARIOS PARA EL DESARROLLO ACTIVIDADES INVESTIGATIVAS Y ADMINISTRATIVAS EN EL MARCO DEL PROYECTO CREATE CARIBBEAN RESEARCH ALTERNATIVES FOR A TRANSFORMATION IN ENERGY AND ECONOMY ALTERNATIVAS DESDE LA INVESTIGACION ACADEMICA PARA UNA TRANSFORMACION ENERGETICA Y DE LA ECONOMIA EN EL CARIBE EN MARCO DEL ACUERDO DE SUBVENCION G201003894 SUSCRITO ENTRE LA EUROPEAN CLIMATE FOUNDATION Y LA UNIVERSIDAD DEL MAGDALENA</t>
  </si>
  <si>
    <t>OPSP-VIN-0161</t>
  </si>
  <si>
    <t>JAVIER EDUARDO MONTEALEGRE CORTES</t>
  </si>
  <si>
    <t>PRESTACION DE SERVICIOS PROFESIONALES COMO REALIZADOR AUDIOVISUAL QUE APOYARAN LAS ACTIVIDADES DE EDICION PUBLICACION Y POSICIONAMIENTO DE LA PRODUCCION EDITORIAL LIDERADAS POR LA EDITORIAL UNIMAGDALENA VICERRECTORIA DE INVESTIGACION Y SUS UNIDADES</t>
  </si>
  <si>
    <t>OPSP-VIN-0162</t>
  </si>
  <si>
    <t>MIGUEL ANGEL CASTILLO CASTRO</t>
  </si>
  <si>
    <t>PRESTACION DE SERVICIOS PROFESIONALES EN EL GRUPO DE INVESTIGACION ORGANIZACION Y EMPRESA EN MARCO DE LOS INCENTIVOS OTORGADOS POR LOS RESULTADOS EN LA CONVOCATORIA NACIONAL PARA EL RECONOCIMIENTO Y MEDICION DE GRUPOS DE INVESTIGACION DESARROLLO TECNOLOGICO O DE INNOVACION DEL SISTEMA NACIONAL DE CIENCIA TECNOLOGIA E INNOVACION</t>
  </si>
  <si>
    <t>2021/11/17</t>
  </si>
  <si>
    <t>OPSP-VIN-0163</t>
  </si>
  <si>
    <t>PRESTACION DE SERVICIOS PROFESIONALES PARA REALIZAR DIVERSAS ACTIVIDADES EN EL MARCO DEL PROYECTO FORMULACION EJECUCION Y GESTION DE PROYECTOS DE CTEI PARA EL CUMPLIMIENTO DEL OBJETO EL CONTRATISTA SE COMPROMETE APOYAR A LOS LIDERES DE LOS PROYECTOS Y AL FORMULADOR OFICIAL DE LA UNIVERSIDAD DEL MAGDALENA EN LA FORMULACION DE LOS PROYECTOS A PRESENTARSE EN ORIGEN PUBLICO APOYAR A LOS LIDERES DE LOS PROYECTOS EN LA REALIZACION DEL PRESUPUESTO</t>
  </si>
  <si>
    <t>OPSP-VIN-0164</t>
  </si>
  <si>
    <t>PRESTACION DE SERVICIOS PROFESIONALES PARA REALIZAR DIVERSAS ACTIVIDADES EN EL MARCO DEL PROYECTO FORMULACION EJECUCION Y GESTION DE PROYECTOS DE CTEI PARA EL CUMPLIMIENTO DEL OBJETO EL CONTRATISTA SE COMPROMETE A APOYAR A LOS LIDERES DE LOS PROYECTOS Y AL FORMULADOR OFICIAL DE LA UNIVERSIDAD DEL MAGDALENA EN LA FORMULACION DE LOS PROYECTOS A PRESENTARSE EN ORIGEN PUBLICO APOYAR A LOS LIDERES DE LOS PROYECTOS EN LA REALIZACION DEL PRESUPUESTO</t>
  </si>
  <si>
    <t>OPSP-VIN-0165</t>
  </si>
  <si>
    <t>BRAYAN CARLOS VARGAS ACOSTA</t>
  </si>
  <si>
    <t>PRESTACION DE SERVICIOS PROFESIONALES EN ASESORIA PARA LA FORMULACION ESTRUCTURACION REVISION PRESENTACION Y SEGUIMIENTO DE PROYECTOS PARA LA CONSTRUCCION DE UN BANCO DE PROYECTOS DE INVESTIGACION DESARROLLO E INNOVACION EL CONTRATISTA SE COMPROMETE A APOYAR A LOS LIDERES DE LOS PROYECTOS Y AL FORMULADOR OFICIAL DE LA UNIVERSIDAD DEL MAGDALENA EN LA FORMULACION DE LOS PROYECTOS A PRESENTARSE EN ORIGEN PUBLICO</t>
  </si>
  <si>
    <t>2021/08/23</t>
  </si>
  <si>
    <t>OPSP-VIN-0166</t>
  </si>
  <si>
    <t>MARGARITA ROSA RANGEL DURAN</t>
  </si>
  <si>
    <t>PRESTACION DE SERVICIOS PROFESIONALES NECESARIOS PARA EL APOYO DE LAS ACTIVIDADES QUE SE REALIZAN EN EL GRUPO DE INVESTIGACION EVALUACION Y ECOLOGIA PESQUERA GIEEP CONFORME A LOS INCENTIVOS OTORGADOS POR SU CATEGORIZACION EN EL SISTEMA NACIONAL DE CIENCIA TECNOLOGIA E INNOVACION EL CONTRATISTA SE COMPROMETE A ACTUALIZAR EN PORTALES WEB Y REDES DE INVESTIGACION RESEARCHGATE ACADEMIA EDU ETC</t>
  </si>
  <si>
    <t>OPSP-VIN-0167</t>
  </si>
  <si>
    <t>MARIA PAULA RIVERO AGUDELO</t>
  </si>
  <si>
    <t>PRESTACION DE SERVICIOS PROFESIONALES EN EL MARCO DEL PROYECTO DE INVESTIGACION CONOCIMIENTOS ANCESTRALES Y CONTEMPORANEOS DEL PUEBLO ORIGINARIO YUKOYUKPA A CERCA DE LOS TEMAS ALIMENTACION SALUD Y TERRITORIO A PARTIR DE LA ETNOGRAFIA EN COLABORACION LA RECONSTRUCCION DE LA MEMORIA E HISTORIA RECIENTE Y LA IAP PARA REALIZAR ACTIVIDADES DE RECOLECCION Y SISTEMATIZACION DE INFORMACION ETNOGRAFICA EN EL ASENTAMIENTO YUKO YUKPA SEKU APEW YUWANO Y SUS SUBASENTAMIENTOS YUKO YUKPA DE SEKEIMU MAYACHA CEKU APU YUWANO PACHAYA TEWA KOCHONAYE MAPUCHKE Y TOCOYE UBICADOS EN LA VEREDA LAS VEGAS EN LOS MUNICIPIO AGUSTIN CODAZI CESAR VALLEDUPAR</t>
  </si>
  <si>
    <t>OPSP-VIN-0168</t>
  </si>
  <si>
    <t>DARYNKA REBELLON TABARES</t>
  </si>
  <si>
    <t>MATILDE BOLAÑO GARCIA</t>
  </si>
  <si>
    <t>OPSP-VIN-0169</t>
  </si>
  <si>
    <t>PRESTACION DE SERVICIOS PROFESIONALES EN EL MARCO DEL PROYECTO SUSTAINABLE TOURISM OPTIMAL RESOURCE AND ENVIRONMENTAL MANAGEMENT  STOREM FINANCIADO POR EL ACUERDO DE ASOCIACION ERASMUS CONSTRUCCION DE CAPACIDADES  STOREM SUSCRITO POR LA UNIVERSIDAD DE CAGLIARI UNICA Y LA UNIVERSIDAD DEL MAGDALENA EL CONTRATISTA SE COMPROMETE AL DISEÑO DE ESTRUCTURA DE MICROSITIO PARA LA MAESTRIA EN GESTION DEL TURISMO SOSTENIBLE</t>
  </si>
  <si>
    <t>OPSP-VIN-0170</t>
  </si>
  <si>
    <t>PRESTACION DE SERVICIOS PROFESIONALES EN EL MARCO DEL PROYECTO SUSTAINABLE TOURISM OPTIMAL RESOURCE AND ENVIRONMENTAL MANAGEMENT  STOREM FINANCIADO POR EL ACUERDO DE ASOCIACION ERASMUS CONSTRUCCION DE CAPACIDADES  STOREM SUSCRITO ENTRE LA UNIVERSIDAD DE CAGLIARI UNICA Y LA UNIVERSIDAD DEL MAGDALENA EL CONTRATISTA SE COMPROMETE A EJECUTAR LAS GRABACIONES DE CONTENIDOS AUDIOVISUALES PARA LOS CUATRO CURSOS VIRTUALES DE LA MAESTRIA EN GESTION DEL TURISMO SOSTENIBLE</t>
  </si>
  <si>
    <t>OPSP-VIN-0171</t>
  </si>
  <si>
    <t>RUBEN DARIO SOSSA ALVAREZ</t>
  </si>
  <si>
    <t>PRESTACION DE SERVICIOS PROFESIONALES PARA EL DESARROLLO EN ACTIVIDADES ADMINISTRATIVAS Y DE INVESTIGACION EN VIRTUD DEL INCENTIVO ASIGNADO AL GRUPO DE INVESTIGACION TURISMO COMPETITIVIDAD Y DESARROLLO SOSTENIBLE POR SU CATEGORIZACION EN EL SISTEMA NACIONAL DE CIENCIA TECNOLOGIA E INNOVACION EL CONTRATISTA SE COMPROMETE A PRESTAR SUS SERVICIOS COMO COINVESTIGADOR DEL PROYECTO ANALISIS DE LOS EFECTOS OCASIONADOS POR LA INSUFICIENCIA EN EL SUMINISTRO DE AGUA POTABLE EN LAS EMPRESAS DEL SECTOR TURISTICO DE SANTA MARTA DTCH</t>
  </si>
  <si>
    <t>OPSP-VIN-0172</t>
  </si>
  <si>
    <t>PEDRO LUIS NAVARRO HERNANDEZ</t>
  </si>
  <si>
    <t>PRESTACION DE SERVICIOS PROFESIONALES EN VIRTUD EN EL GRUPO DE INVESTIGACION TURISMO COMPETITIVIDAD Y DESARROLLO SOSTENIBLE EN MARCO DE LOS INCENTIVOS ASIGNADOS POR SU CATEGORIZACION EN EL SISTEMA NACIONAL DE CIENCIA TECNOLOGIA E INNOVACION EL CONTRATISTA SE COMPROMETE A PRESTAR SUS SERVICIOS COMO INVESTIGADOR PRINCIPAL DEL PROYECTO ANALISIS DE LOS EFECTOS OCASIONADOS POR LA INSUFICIENCIA EN EL SUMINISTRO DE AGUA POTABLE EN LAS EMPRESAS DEL SECTOR TURISTICO DE SANTA MARTA DTCH</t>
  </si>
  <si>
    <t>OPSP-VIN-0173</t>
  </si>
  <si>
    <t>JESUS GABRIEL NAVARRO HERNANDEZ</t>
  </si>
  <si>
    <t>PRESTACION DE SERVICIO PROFESIONAL EN ASESORIA PARA LA CAPACITACION FORMULACION ESTRUCTURACION REVISION PRESENTACION Y SEGUIMIENTO DE PROYECTOS PARA LA CONSTRUCCION DE UN BANCO DE PROYECTOS DE INVESTIGACION DESARROLLO E INNOVACION EL CONTRATISTA SE COMPROMETE A APOYAR A LOS LIDERES DE LOS PROYECTOS Y AL FORMULADOR OFICIAL DE LA UNIVERSIDAD DEL MAGDALENA EN LA FORMULACION DE LOS PROYECTOS A PRESENTARSE EN ORIGEN PUBLICO</t>
  </si>
  <si>
    <t>2021/08/31</t>
  </si>
  <si>
    <t>OPSP-VIN-0174</t>
  </si>
  <si>
    <t>PRESTACION DE SERVICIOS PROFESIONALES EN LA EDITORIAL UNIMAGDALENA COMO CORRECTOR DE ESTILO DE OBRAS EL CONTRATISTA SE COMPROMETE A REALIZAR PRIMERA Y SEGUNDA REVISION DE ESTILO DE LAS OBRAS COMO LIBROS CARTILLAS BOLETINES PORTAFOLIOS CATALOGOS ARTICULOS GUIAS Y MANUALES QUE SE ENCUENTRAN EN PROCESO DE PUBLICACION POR LA EDITORIAL UNIMAGDALENA CORRESPONDIENTE A UN TOTAL DE 558 PAGINAS</t>
  </si>
  <si>
    <t>2021/07/14</t>
  </si>
  <si>
    <t>OPSP-VIN-0175</t>
  </si>
  <si>
    <t>MAURICIO MORALES PABA</t>
  </si>
  <si>
    <t>PRESTACION DE SERVICIOS PROFESIONALES NECESARIOS PARA EL APOYO DE LAS ACTIVIDADES QUE SE REALIZAN EN EL GRUPO DE INVESTIGACION DE ESTADISTICA Y METODOS CUANTITATIVOS CONFORME A LOS INCENTIVOS OTORGADOS POR SU CATEGORIZACION EN EL SISTEMA NACIONAL DE CIENCIA TECNOLOGIA E INNOVACION EL CONTRATISTA SE COMPROMETE A COLABORAR EN LA SEGUNDA EDICION DEL LIBRO SIMULACION BASADA EN PROBABILIDAD AUTORIZADO POR LA EDITORIAL UNIMAGDALENA PARA PUBLICAR SU SEGUNDA EDICION</t>
  </si>
  <si>
    <t>JHON JAIRO VARGAS SANCHEZ</t>
  </si>
  <si>
    <t>OPSP-VIN-0176</t>
  </si>
  <si>
    <t>JESUS DAVID FREYLE MARQUEZ</t>
  </si>
  <si>
    <t>PRESTACION DE SERVICIOS COMO PROFESIONAL EN LA DIRECCION DE TRANSFERENCIA DEL CONOCIMIENTO Y PROPIEDAD INTELECTUAL EL CONTRATISTA SE COMPROMETE A APOYAR A LA VICERRECTORIA DE INVESTIGACION Y SUS UNIDADES EN EL DISEÑO Y EJECUCION DE TALLERES PARA LA APROPIACION SOCIAL DE LOS RESULTADOS DE LAS ACTIVIDADES CIENTIFICAS TECNOLOGICAS INNOVADORAS ARTISTICAS Y CULTURALES DESARROLLADAS POR LOS MIEMBROS DE LA COMUNIDAD UNIMAGDALENA</t>
  </si>
  <si>
    <t>OPSP-VIN-0177</t>
  </si>
  <si>
    <t>PRESTACION DE SERVICIOS PROFESIONALES PARA FORTALECER AL GRUPO DE INVESTIGACION SALUD FAMILIAR EN VIRTUD DEL INCENTIVO ASIGNADO POR SU CATEGORIZACION EN EL SISTEMA NACIONAL DE CIENCIA TECNOLOGIA E INNOVACION EL CONTRATISTA SE COMPROMETE A SERVIR DE APOYO AL DIRECTOR GRUPO DE INVESTIGACION SALUD FAMILIAR EN LOS TRAMITES ADMINISTRATIVOS QUE DEBAN EFECTUARSE EN LAS DIFERENTES DEPENDENCIAS DE LA UNIVERSIDAD</t>
  </si>
  <si>
    <t>LUIS ARMANDO VILA SIERRA</t>
  </si>
  <si>
    <t>OPSP-VIN-0178</t>
  </si>
  <si>
    <t>PRESTACION DE SERVICIOS COMO PROFESIONAL EN MARCO DEL PROYECTO DE INVESTIGACION TITULADO DIAGNOSTICO Y FORMULACION DE ACUERDOS CONSENSUADOS DE MANEJO PESQUERO ACMP COMO LINEABASE AL COMANEJO ADAPTATIVO EN COMUNIDADES COSTERAS EN COLOMBIA FINANCIADO POR EL CONVENIO INTERADMINISTRATIVO N 249 DE 2020 CELEBRADO ENTRE LA AUTORIDAD NACIONAL DE ACUICULTURA Y PESCA  AUNAP Y LA UNIVERSIDAD DEL MAGDALENA  UNIMAGDALENA</t>
  </si>
  <si>
    <t>OPSP-VIN-0179</t>
  </si>
  <si>
    <t>PRESTACION DE SERVICIOS PROFESIONALES PARA FORTALECER AL GRUPO DE INVESTIGACION SALUD FAMILIAR EN VIRTUD DEL INCENTIVO ASIGNADO POR SU CATEGORIZACION EN EL SISTEMA NACIONAL DE CIENCIA TECNOLOGIA E INNOVACION EL CONTRATISTA SE COMPROMETE A LA ORGANIZACION ESTRUCTURAL DEL INFORME FORTALECIMIENTO DE LAS CAPACIDADES DE CIENCIA TECNOLOGIA E INNOVACION CTI DEL INSTITUTO NACIONAL DE FORMACION TECNICA PROFESIONAL HUMBERTO VELASQUEZ GARCIA DE CIENAGA MAGDALENA IESINFOTEP</t>
  </si>
  <si>
    <t>OPSP-VIN-0180</t>
  </si>
  <si>
    <t>PRESTACION DE SERVICIOS PROFESIONALES EN MARCO DEL PROYECTO DE INVESTIGACION TITULADO VULNERACION DE DERECHOS HUMANOS EN EL SECTOR DE LA PESCA ARTESANAL MARINO COSTERO EN EL CONTEXTO DE JUSTICIA AZUL EN EL CARIBE COLOMBIANO CONFORME A LOS INCENTIVOS OTORGADOS AL GRUPO DE INVESTIGACION EN SISTEMAS SOCIOECOLOGICOS PARA EL BIENESTAR HUMANO  GISSBH POR SU CATEGORIZACION EN EL SISTEMA NACIONAL DE CIENCIA TECNOLOGIA E INNOVACION</t>
  </si>
  <si>
    <t>2021/06/02</t>
  </si>
  <si>
    <t>2021/08/01</t>
  </si>
  <si>
    <t>OPSP-VIN-0181</t>
  </si>
  <si>
    <t>PRESTACION DE SERVICIOS PROFESIONALES NECESARIOS PARA EL APOYO DE LAS ACTIVIDADES QUE SE REALIZAN EN EL GRUPO DE INVESTIGACION DE ANALISIS EN CIENCIAS ECONOMICAS GACE CONFORME A LOS INCENTIVOS OTORGADOS POR SU CATEGORIZACION EN EL SISTEMA NACIONAL DE CIENCIA TECNOLOGIA E INNOVACION EL CONTRATISTA SE COMPROMETE A APOYAR AL DIRECTOR DEL GRUPO GACE EN LA CONVOCATORIA DE REUNIONES CON LOS INVESTIGADORES MIEMBROS DEL GRUPO GACE</t>
  </si>
  <si>
    <t>2021/07/01</t>
  </si>
  <si>
    <t>OPSP-VIN-0182</t>
  </si>
  <si>
    <t>YURISNEY ALVARADO BONET</t>
  </si>
  <si>
    <t>PRESTACION DE SERVICIOS PROFESIONALES NECESARIOS PARA EL APOYO DE LAS ACTIVIDADES QUE SE REALIZAN EN EL GRUPO DE INVESTIGACION DE ANALISIS EN CIENCIAS ECONOMICAS GACE CONFORME A LOS INCENTIVOS OTORGADOS POR SU CATEGORIZACION EN EL SISTEMA NACIONAL DE CIENCIA TECNOLOGIA E INNOVACION EL CONTRATISTA SE COMPROMETE A APOYAR EN EL PROCESAMIENTO DE DATOS DE LA INVESTIGACION SOBRE LAS EXPORTACIONES Y CLUSTER DEL MAGDALENA</t>
  </si>
  <si>
    <t>OPSP-VIN-0183</t>
  </si>
  <si>
    <t>PRESTACION DE SERVICIOS COMO PROFESIONAL EN EL MARCO DE LOS INCENTIVOS OTORGADOS AL GRUPO DE INVESTIGACION GESTION DE LA ORGANIZACIONES GIGO CONFORME A LOS INCENTIVOS OTORGADOS POR SU CATEGORIZACION EN EL SISTEMA NACIONAL DE CIENCIA TECNOLOGIA E INNOVACION EL CONTRATISTA SE COMPROMETE A RECOPILAR Y ANALIZAR LOS INFORMES DEL GLOBAL ENTREPRENEURSHIP MONITOR EN COLOMBIA ENTRE 2014 Y 2019 DESTACANDO LAS PRINCIPALES VARIABLES ASOCIADAS AL CIERRE EMPRESARIAL</t>
  </si>
  <si>
    <t>OPSP-VIN-0184</t>
  </si>
  <si>
    <t>PRESTACION DE SERVICIOS COMO PROFESIONAL EN EL MARCO DE LOS INCENTIVOS OTORGADOS AL GRUPO DE INVESTIGACION GESTION DE LA ORGANIZACIONES GIGO CONFORME A LOS INCENTIVOS OTORGADOS POR SU CATEGORIZACION EN EL SISTEMA NACIONAL DE CIENCIA TECNOLOGIA E INNOVACION EL CONTRATISTA SE COMPROMETE A REVISAR LA LITERATURA CIENTIFICA RELACIONADA CON EL CIERRE EMPRESARIAL EN LOS ULTIMOS 5 AÑOS USANDO BASES DE DATOS ESPECIALIZADAS</t>
  </si>
  <si>
    <t>OPSP-VIN-0185</t>
  </si>
  <si>
    <t xml:space="preserve">PRESTACION DE SERVICIOS COMO PROFESIONAL EN EL MARCO DE LOS INCENTIVOS OTORGADOS AL GRUPO DE INVESTIGACION ECOLOGIA Y DIVERSIDAD DE ALGAS MARINAS Y ARRECIFES CORALINOS POR LOS RESULTADOS OBTENIDOS EN LA CONVOCATORIA NACIONAL PARA EL RECONOCIMIENTO Y MEDICION DE GRUPOS DE INVESTIGACION DESARROLLO TECNOLOGICO O DE INNOVACION DEL SISTEMA NACIONAL DE CIENCIA TECNOLOGIA E INNOVACION </t>
  </si>
  <si>
    <t>OPSP-VIN-0186</t>
  </si>
  <si>
    <t>ANDRES EDUARDO PATERNINA ARIZA</t>
  </si>
  <si>
    <t>PRESTACION DE SERVICIOS PROFESIONALES EN EL MARCO DEL PROYECTO PLATAFORMA DE ANALISIS DE DATOS PARA UN TURISMO PARA EL CUMPLIMIENTO DEL OBJETO EL CONTRATISTA SE COMPROMETE A DISEÑAR LOS COMPONENTES WEB QUE SOPORTARAN LAS TAREAS DE VISUALIZACION Y CARGA DE DATOS EN LA PLATAFORMA DE ANALISIS DE DATOS PARA UN TURISMO AUTOMATIZAR LOS PROCESOS DE EXTRACCION TRANSFORMACION Y CARGA DE DATOS DESDE LAS DIFERENTES FUENTES A LA PLATAFORMA DE ANALISIS DE DATOS PARA UN TURISMO</t>
  </si>
  <si>
    <t>2021/10/08</t>
  </si>
  <si>
    <t>ALEXANDER BUSTAMANTE MARTÍNEZ</t>
  </si>
  <si>
    <t>OPSP-VIN-0187</t>
  </si>
  <si>
    <t>KENEDITH MARIA MENDEZ GUTIERREZ</t>
  </si>
  <si>
    <t>PRESTACION DE SERVICIOS PROFESIONALES EN EL MARCO DEL PROYECTO DE INVESTIGACION TITULADO DIAGNOSTICO Y FORMULACION DE ACUERDOS CONSENSUADOS DE MANEJO PESQUERO ACMP COMO LINEABASE AL COMANEJO ADAPTATIVO EN COLOMBIA EJECUTADO A TRAVES DEL CONVENIO INTERADMINISTRATIVO NO 249 DE 2020 SUSCRITO ENTRE LA AUNAP Y LA UNIVERSIDAD DEL MAGDALENA EL CONTRATISTA SE COMPROMETE A REALIZAR LOS ANALISIS ESTADISTICOS DE LOS RESULTADOS OBTENIDOS DE LAS APROXIMACIONES COMUNITARIAS GRUPOS FOCALES Y TALLERES REALIZADOS EN LAS COMUNIDADES INVOLUCRADAS EN EL PROYECTO</t>
  </si>
  <si>
    <t>OPSP-VIN-0188</t>
  </si>
  <si>
    <t>CINDI NATALI GUETE SALAZAR</t>
  </si>
  <si>
    <t>PRESTACION DE SERVICIOS PROFESIONALES PARA EL FORTALECIMIENTO DEL GRUPO DE INVESTIGACION MOLUSCOS MARINOS EN VIRTUD DE LOS INCENTIVOS OTORGADOS POR SU CATEGORIZACION EN EL SISTEMA NACIONAL DE CIENCIA TECNOLOGIA E INNOVACION EN EL PROYECTO DESARROLLO DE LA TECNOLOGIA PARA LA PRODUCCION DE JUVENILES DE LA ALMEJA ESTUARINA POLYMESODA ARCTATA DESHAYES 1854 CON FINES DE REPOBLACION Y USO SOSTENIBLE EL CONTRATISTA SE COMPROMETE A ADECUACION DE ESPACIO PARA DESARROLLO DE EXPERIMENTOS</t>
  </si>
  <si>
    <t>2021/06/10</t>
  </si>
  <si>
    <t>JUDITH MARGARITA BARROS GOMEZ</t>
  </si>
  <si>
    <t>OPSP-VIN-0189</t>
  </si>
  <si>
    <t>LUIS ENRIQUE MONTENEGRO DEL TORO</t>
  </si>
  <si>
    <t>PRESTACION DE SERVICIOS PROFESIONALES PARA APOYAR A LAS DISTINTAS INVESTIGACIONES QUE SE REALIZAN EN EL GRUPO DE INVESTIGACION CONFLICTO Y RELACIONES INTERNACIONALES EN VIRTUD DE LOS INCENTIVOS OTORGADOS POR SU CATEGORIZACION EN EL SISTEMA NACIONAL DE CIENCIA TECNOLOGIA E INNOVACION EL CONTRATISTA SE COMPROMETE A DESARROLLAR UNA PROPUESTA TECNICA Y CREATIVA PARA PIEZA DOCUMENTAL</t>
  </si>
  <si>
    <t>2021/08/10</t>
  </si>
  <si>
    <t>WILLIAM RENAN RODRIGUEZ</t>
  </si>
  <si>
    <t>OPSP-VIN-0190</t>
  </si>
  <si>
    <t>PRESTACION DEL SERVICIO PROFESIONAL COMO ASESOR JURIDICO DE LA VICERRECTORIA DE INVESTIGACION EL CONTRATISTA SE COMPROMETE A REALIZAR LA ASESORIA JURIDICA DE CONFORMIDAD CON LAS LEYES COLOMBIANAS Y LA NORMATIVIDAD INSTITUCIONAL VIGENTE RELACIONADA CON LA CONTRATACION ESTATAL LA GESTION ADMINISTRATIVA Y DEMAS ASPECTOS LEGALES QUE SEAN APLICABLES AL AMBITO DE ACCION DE LA VICERRECTORIA DE INVESTIGACION</t>
  </si>
  <si>
    <t>2021/06/16</t>
  </si>
  <si>
    <t>2021/11/15</t>
  </si>
  <si>
    <t>OPSP-VIN-0191</t>
  </si>
  <si>
    <t>PRESTACION DE SERVICIOS PROFESIONALES PARA APOYAR A LAS ACTIVIDADES DEL GRUPO DE INVESTIGACION EN MANEJO Y CONSERVACION DE FAUNA FLORA Y ECOSISTEMAS ESTRATEGICOS NEOTROPICALESMIKU EN MARCO DEL PROYECTO DE INVESTIGACION EN BUSCA DE NUEVOS MODELOS PARA EL ESTUDIO DE LA EXTREMO TOLERANCIA ENSAYOS DE CULTIVO DE ESPECIES SELECTAS DE OSITOS DE AGUA TARDIGRADA DE LA SIERRA NEVADA DE SANTA MARTA</t>
  </si>
  <si>
    <t>OPSP-VIN-0192</t>
  </si>
  <si>
    <t>MONICA ISABEL CALDERÓN SOLANO</t>
  </si>
  <si>
    <t>PRESTACION DE SERVICIOS PROFESIONALES EN LA EJECUCION PRESUPUESTAL DE LA VICERRECTORIA DE INVESTIGACION EL CONTRATISTA SE COMPROMETE A RECOPILAR ANALIZAR REVISAR Y DILIGENCIAR LOS FORMATOS REQUERIDOS EN LA ETAPA PRECONTRACTUAL DE LAS ORDENES AUTORIZADAS POR LA VICERRECTORIA DE INVESTIGACION DILIGENCIAR LOS FORMATOS DE SOLICITUDES DE CDP DE AFECTACIONES PRESUPUESTALES Y DE TRASLADOS INTERNOS ENTRE RUBROS PARA LOS PROYECTOS DE INVESTIGACION O DEL PLAN DE ACCION INSTITUCIONAL</t>
  </si>
  <si>
    <t>2021/11/20</t>
  </si>
  <si>
    <t>OPSP-VIN-0193</t>
  </si>
  <si>
    <t xml:space="preserve">PRESTACION DE SERVICIOS COMO PROFESIONAL EN LA DIRECCION DE GESTION DEL CONOCIMIENTO EL CONTRATISTA SE COMPROMETE A LA VALORACION Y REVISION DE CADA PROYECTO DE CTEL INTERNO O EXTERNO QUE SE PRESENTE A LA VICERRECTORIA DE INVESTIGACION PARA EL CUMPLIMIENTO DE LOS REQUISITOS ADMINISTRATIVOS REALIZAR SEGUIMIENTO ADMINISTRATIVO Y DE EJECUCION FINANCIERA A LOS PROYECTOS DE CTEL INTERNOS O EXTERNOS A LO LARGO DE SU CICLO DE VIDA </t>
  </si>
  <si>
    <t>MANUEL ENRIQUE TABORDA</t>
  </si>
  <si>
    <t>OPSP-VIN-0194</t>
  </si>
  <si>
    <t>ANA MILENA LAGOS TOBIAS</t>
  </si>
  <si>
    <t>PRESTACION DE SERVICIOS COMO PROFESIONAL EN EL PROGRAMA EDITORIAL DE LA UNIVERSIDAD DEL MAGDALENA EL CONTRATISTA SE COMPROMETE A VELAR POR EL CUMPLIMIENTO DE LOS CRITERIOS DE CALIDAD NECESARIOS PARA LA PUBLICACION Y PROMOCION REVISTA INTROPICA BAJO LA DIRECTRIZ DEL EDITOR DE LA REVISTA INTROPICA VELAR POR EL CUMPLIMIENTO DE LOS REQUISITOS DE CLASIFICACION DE LA REVISTA EN BASES DE DATOS Y DIRECTORIOS EXAMINAR QUE LOS ARTICULOS REVISADOS PARA PUBLICACION CUMPLAN CON LO ESTABLECIDO EN LA GUIA DE AUTORES</t>
  </si>
  <si>
    <t>OPSP-VIN-0195</t>
  </si>
  <si>
    <t>PRESTACION DE SERVICIOS COMO PROFESIONAL EN LA DIRECCION DE GESTION DEL CONOCIMIENTO EL CONTRATISTA SE COMPROMETE A LA VALORACION Y REVISION DE CADA PROYECTO DE CTEL INTERNO O EXTERNO QUE SE PRESENTE A LA VICERRECTORIA DE INVESTIGACION PARA EL CUMPLIMIENTO DE LOS REQUISITOS ADMINISTRATIVOS REALIZAR SEGUIMIENTO ADMINISTRATIVO Y DE EJECUCION FINANCIERA A LOS PROYECTOS DE CTEL INTERNOS O EXTERNOS A LO LARGO DE SU CICLO DE VIDA</t>
  </si>
  <si>
    <t>OPSP-VIN-0196</t>
  </si>
  <si>
    <t>MIRLEIDYS DE LA HOZ MONTES</t>
  </si>
  <si>
    <t>PRESTACION DE SERVICIOS COMO PROFESIONAL EN EL PROGRAMA EDITORIAL DE LA UNIVERSIDAD DEL MAGDALENA LA CONTRATISTA SE COMPROMETE A VELAR POR EL CUMPLIMIENTO DE LOS CRITERIOS DE CALIDAD NECESARIOS PARA LA PUBLICACION Y PROMOCION DE LA REVISTA JANGWA PANA BAJO LA DIRECTRIZ DEL EDITOR DE LA REVISTA JANGWA PANA VELAR POR EL CUMPLIMIENTO DE LOS REQUISITOS DE CLASIFICACION DE LA REVISTA EN BASES DE DATOS Y DIRECTORIOS</t>
  </si>
  <si>
    <t>OPSP-VIN-0197</t>
  </si>
  <si>
    <t>PRESTACION DE SERVICIOS PROFESIONALES COMO DISEÑADOR GRAFICO EN EL PROGRAMA EDITORIAL DE LA UNIVERSIDAD DEL MAGDALENA EL CONTRATISTA SE COMPROMETE A LA ELABORACION DE LA DIAGRAMACION DEL DIVERSO MATERIAL LIBROS REVISTAS BOLETINES CARTILLAS QUE PUBLICA LA EDITORIAL UNIMAGDALENA AJUSTAR LOS TEXTOS EN VERSION ELECTRONICA CUANDO LOS AUTORES DEL LIBRO Y EL COORDINADOR DE PUBLICACIONES REALICE LA REVISION FINAL AL MACHOTE DE LA OBRA</t>
  </si>
  <si>
    <t>OPSP-VIN-0198</t>
  </si>
  <si>
    <t>PRESTACION DE SERVICIOS COMO PROFESIONAL DE GESTION Y SEGUIMIENTO A PROYECTOS DE CTEI EL CONTRATISTA SE COMPROMETE A LA VALORACION Y REVISION DE CADA PROYECTO DE CTEL INTERNO O EXTERNO QUE SE PRESENTE A LA VICERRECTORIA DE INVESTIGACION PARA EL CUMPLIMIENTO DE LOS REQUISITOS ADMINISTRATIVOS REALIZAR SEGUIMIENTO ADMINISTRATIVO Y DE EJECUCION FINANCIERA A LOS PROYECTOS DE CTEL INTERNOS O EXTERNOS A LO LARGO DE SU CICLO DE VIDA PRIORIZANDO LOS PROYECTOS QUE CUENTEN CON RECURSOS EXTERNOS O DE REGALIAS</t>
  </si>
  <si>
    <t>OPSP-VIN-0199</t>
  </si>
  <si>
    <t>OPSP-VIN-0200</t>
  </si>
  <si>
    <t xml:space="preserve">PRESTACION DE SERVICIOS COMO PROFESIONAL DE GESTION Y SEGUIMIENTO A PROYECTOS DE CTEI EL CONTRATISTA SE COMPROMETE A LA VALORACION Y REVISION DE CADA PROYECTO DE CTEL INTERNO O EXTERNO QUE SE PRESENTE A LA VICERRECTORIA DE INVESTIGACION A REALIZAR SEGUIMIENTO ADMINISTRATIVO Y DE EJECUCION FINANCIERA A LOS PROYECTOS DE CTEL INTERNOS O EXTERNOS A LO LARGO DE SU CICLO DE VIDA PRIORIZANDO LOS PROYECTOS QUE CUENTEN CON RECURSOS EXTERNOS O DE REGALIAS </t>
  </si>
  <si>
    <t>OPSP-VIN-0201</t>
  </si>
  <si>
    <t>KEISY PAOLA MIRANDA ÁLVAREZ</t>
  </si>
  <si>
    <t>PRESTACION DE SERVICIOS PROFESIONALES EN LA EDITORIAL UNIMAGDALENA EL CONTRATISTA SE COMPROMETE AL APOYO EN LOS TRAMITES ADMINISTRATIVOS DE LA EDITORIAL APOYO EN LOS TRAMITES FINANCIEROS Y DE EJECUCION PRESUPUESTAL DE LA EDITORIAL MANEJO ARCHIVO FISICO Y DIGITAL DE LAS OBRAS Y COMUNICACIONES DE LA EDITORIAL</t>
  </si>
  <si>
    <t>OPSP-VIN-0202</t>
  </si>
  <si>
    <t>PRESTACION DE SERVICIOS COMO PROFESIONAL EN EL PROGRAMA EDITORIAL DE LA UNIVERSIDAD DEL MAGDALENA EL CONTRATISTA SE COMPROMETE A LA ELABORACION DE LA DIAGRAMACION DEL DIVERSO MATERIAL LIBROS REVISTAS BOLETINES CARTILLAS QUE PUBLICA LA EDITORIAL UNIMAGDALENA AJUSTAR LOS TEXTOS EN VERSION ELECTRONICA CUANDO LOS AUTORES DEL LIBRO Y EL COORDINADOR DE PUBLICACIONES REALICE LA REVISION FINAL AL MACHOTE DE LA OBRA</t>
  </si>
  <si>
    <t>OPSP-VIN-0203</t>
  </si>
  <si>
    <t>PRESTACION DE SERVICIOS PROFESIONALES EN LA EJECUCION PRESUPUESTAL DE LA VICERRECTORIA DE INVESTIGACION EL CONTRATISTA SE COMPROMETE A REALIZAR VALIDAR Y APROBAR EN LA PLATAFORMA SIGEP DE LOS DOCUMENTOS PRECONTRACTUALES NECESARIOS PARA ELABORACION DE ORDENES DE SERVICIOS PROFESIONALES Y DE APOYO A LA GESTION REALIZAR EL CARGUE DE LOS CONTRATOS MODIFICACIONES Y LIQUIDACIONES DE LAS ORDENES DE LOS CONTRATOS EXPEDIDOS POR LA VICERRECTORIA</t>
  </si>
  <si>
    <t>OPSP-VIN-0204</t>
  </si>
  <si>
    <t>ALEX HERVE ESTRADA CAIAFA</t>
  </si>
  <si>
    <t>PRESTACION DE SERVICIOS COMO PROFESIONAL EN LA DIRECCION DE TRANSFERENCIA DEL CONOCIMIENTO Y PROPIEDAD INTELECTUAL EL CONTRATISTA SE COMPROMETE A APOYAR A LA VICERRECTORIA DE INVESTIGACION Y SUS UNIDADES EN COORDINACION CON LA OFICINA DE RELACIONES INTERNACIONALES EN LA BUSQUEDA Y PRESENTACION DE OPORTUNIDADES DE MOVILIZACION DE RECURSOS INTERNACIONALES PARA INVESTIGACION INNOVACION Y EMPRENDIMIENTO</t>
  </si>
  <si>
    <t>2021/09/16</t>
  </si>
  <si>
    <t>OPSP-VIN-0205</t>
  </si>
  <si>
    <t>PRESTACION DE SERVICIOS COMO PROFESIONAL DE GESTION Y SEGUIMIENTO A PROYECTOS DE CTEI LA CONTRATISTA SE COMPROMETE A LA VALORACION Y REVISION DE CADA PROYECTO DE CTEL INTERNO O EXTERNO QUE SE PRESENTE A LA VICERRECTORIA DE INVESTIGACION PARA EL CUMPLIMIENTO DE LOS REQUISITOS ADMINISTRATIVOS REALIZAR SEGUIMIENTO ADMINISTRATIVO Y DE EJECUCION FINANCIERA A LOS PROYECTOS DE CTEL INTERNOS O EXTERNOS A LO LARGO DE SU CICLO DE VIDA PRIORIZANDO LOS PROYECTOS QUE CUENTEN CON RECURSOS EXTERNOS O DE REGALIAS</t>
  </si>
  <si>
    <t>OPSP-VIN-0206</t>
  </si>
  <si>
    <t>PRESTACION DE SERVICIOS COMO PROFESIONAL EN EL PROGRAMA EDITORIAL DE LA UNIVERSIDAD DEL MAGDALENA EL CONTRATISTA SE COMPROMETE A VELAR POR EL CUMPLIMIENTO DE LOS CRITERIOS DE CALIDAD NECESARIOS PARA LA PUBLICACION Y PROMOCION DE LA REVISTA PRAXIS BAJO LA DIRECTRIZ DEL EDITOR DE LA REVISTA PRAXIS VELAR POR EL CUMPLIMIENTO DE LOS REQUISITOS DE CLASIFICACION DE LA REVISTA EN BASES DE DATOS Y DIRECTORIOS</t>
  </si>
  <si>
    <t>2021/11/24</t>
  </si>
  <si>
    <t>OPSP-VIN-0207</t>
  </si>
  <si>
    <t>PRESTACION DE SERVICIOS PROFESIONALES PARA LA EJECUCION DEL PROYECTO DE INVESTIGACION TITULADO ASPECTOS BIOLOGICOS ESTADO DE CONSERVACION Y OPORTUNIDADES PARA LA ACUICULTURA DE LA MOJARRA RAYADA EUGERRES PLUMIERI Y EL ROBALO CENTROPOMUS UNDECIMALIS EN LA CIENAGA GRANDE DE SANTA MARTA EN MARCO DEL CONTRATO DE FINANCIAMIENTO DE RECUPERACION CONTINGENTE NO 807406102020 CELEBRADO ENTRE MINISTERIO DE CIENCIAS TECNOLOGIA E INVESTIGACION  MINCIENCIAS Y LA UNIVERSIDAD DEL MAGDALENA UNIMAGDALENA</t>
  </si>
  <si>
    <t>2021/10/20</t>
  </si>
  <si>
    <t>OPSP-VIN-0208</t>
  </si>
  <si>
    <t>PRESTACION DE SERVICIOS COMO PROFESIONAL DE GESTION Y SEGUIMIENTO A PROYECTOS DE CTEI. PARA EL CUMPLIMIENTO DEL OBJETO EL CONTRATISTA SE COMPROMETE A LA VALORACION Y REVISION DE CADA PROYECTO DE CTEL INTERNO O EXTERNO QUE SE PRESENTE A LA VICERRECTORIA DE INVESTIGACION PARA EL CUMPLIMIENTO DE LOS REQUISITOS ADMINISTRATIVOS REALIZAR SEGUIMIENTO ADMINISTRATIVO Y DE EJECUCION FINANCIERA A LOS PROYECTOS DE CTEL INTERNOS O EXTERNOS A LO LARGO DE SU CICLO DE VIDA</t>
  </si>
  <si>
    <t>OPSP-VIN-0209</t>
  </si>
  <si>
    <t>LUIS FELIPE MÁRQUEZ LORA</t>
  </si>
  <si>
    <t>PRESTACION DE SERVICIOS PROFESIONALES EN EL PROGRAMA EDITORIAL DE LA UNIVERSIDAD DEL MAGDALENA EL CONTRATISTA SE COMPROMETE A  LA ELABORACION DE LA DIAGRAMACION DEL DIVERSO MATERIAL QUE PUBLICA LA EDITORIAL UNIMAGDALENA  AJUSTAR LOS TEXTOS EN VERSION ELECTRONICA CUANDO LOS AUTORES DEL LIBRO Y EL COORDINADOR DE PUBLICACIONES REALICE LA REVISION FINAL AL MACHOTE DEL TEXTO DESCRIBIR LAS ESPECIFICACIONES TECNICAS QUE TIENE CADA LIBRO Y REVISTA INSTITUCION AL PARA SER ENVIADAS A LAS DISTINTAS EMPRESAS ENCARGADAS DE IMPRESION DE LOS TEXTOS</t>
  </si>
  <si>
    <t>OPSP-VIN-0210</t>
  </si>
  <si>
    <t>PRESTACION DE SERVICIOS COMO PROFESIONAL EN EL PROGRAMA EDITORIAL DE LA UNIVERSIDAD DEL MAGDALENA EL CONTRATISTA SE COMPROMETE A APOYO A LA REALIZACION Y COORDINACION DE LOS EVENTOS ACADEMICOS CULTURALES Y ARTISTICOS QUE REALIZA LA EDITORIAL UNIMAGDALENA APOYO A LA GESTION DEL PROCESO EDITORIAL DE LAS OBRAS QUE RECIBE LA EDITORIAL UNIMAGDALENA PARA SU PUBLICACION</t>
  </si>
  <si>
    <t>OPSP-VIN-0211</t>
  </si>
  <si>
    <t>HEIDY VIVIANANA PEREZ FEDRICH</t>
  </si>
  <si>
    <t>PRESTACION DE SERVICIOS COMO PROFESIONAL DE GESTION Y SEGUIMIENTO A PROYECTOS DE CTEI EL CONTRATISTA SE COMPROMETE A LA IDENTIFICACION DE LOS TIPOS DE PERMISOS AMBIENTALES REQUERIDOS POR LOS PROYECTOS DE CTEL INTERNOS O EXTERNOS QUE SE PRESENTEN A LA VICERRECTORIA DE INVESTIGACION Y SEGUIMIENTO A AQUELLOS PROYECTOS QUE REQUIERAN CUALQUIERA DE ESTOS PERMISOS</t>
  </si>
  <si>
    <t>OPSP-VIN-0212</t>
  </si>
  <si>
    <t>ANGELICA MARIA CORTES MARTINEZ</t>
  </si>
  <si>
    <t>PRESTACION DE SERVICIOS PROFESIONALES EN LA COORDINACION DE PUBLICACIONES Y FOMENTO EDITORIAL. PARA EL CUMPLIMIENTO DEL OBJETO EL CONTRATISTA SE COMPROMETE A REALIZAR SEGUIMIENTO Y ACOMPAÑAMIENTO A LOS PROCESOS DE EDICION IMPRESION DIVULGACION Y COMERCIALIZACION DE LAS PUBLICACIONES DE LA EDITORIAL UNIMAGDALENA VELAR QUE LAS DISTINTAS PUBLICACIONES DE LA EDITORIAL CUMPLAN CON LOS PROCESOS ESTABLECIDOS EN EL REGLAMENTO DE PUBLICACIONES DE LA EDITORIAL</t>
  </si>
  <si>
    <t>OPSP-VIN-0213</t>
  </si>
  <si>
    <t>OSKARLY PÉREZ ANAYA</t>
  </si>
  <si>
    <t>PRESTACION DE SERVICIOS PROFESIONALES COMO COORDINADOR DE EDICION DE REVISTAS CIENTIFICAS EL CONTRATISTA SE COMPROMETE A VELAR POR EL CUMPLIMIENTO DE LOS CRITERIOS DE CALIDAD NECESARIOS PARA LA PUBLICACION Y PROMOCION DE LA REVISTA DUAZARY BAJO LA DIRECTRIZ DEL EDITOR DE LA REVISTA DUAZARY VELAR POR EL CUMPLIMIENTO DE LOS REQUISITOS DE CLASIFICACION DE LA REVISTA EN BASES DE DATOS Y DIRECTORIOS</t>
  </si>
  <si>
    <t>OPSP-VIN-0214</t>
  </si>
  <si>
    <t>PRESTACION DE SERVICIOS COMO PROFESIONAL DEL PROGRAMA EDITORIAL DE LA UNIVERSIDAD DEL MAGDALENA EL CONTRATISTA SE COMPROMETE AL APOYO A LA EDICION DE LAS PUBLICACIONES REALIZADAS POR LA EDITORIAL UNIMAGDALENA ACOMPAÑAMIENTO A LOS AUTORES DE OBRAS SOMETIDAS A LA EDITORIAL EN EL PROCESO DE AJUSTES Y MODIFICACIONES SOLICITADAS POR LOS PARES EVALUADORES Y LA REVISION DE ESTILO</t>
  </si>
  <si>
    <t>OPSP-VIN-0215</t>
  </si>
  <si>
    <t>PRESTACION DE SERVICIOS COMO PROFESIONAL DEL PROGRAMA EDITORIAL DE LA UNIVERSIDAD DEL MAGDALENA EL CONTRATISTA SE COMPROMETE A VELAR POR EL CUMPLIMIENTO DE LOS CRITERIOS DE CALIDAD NECESARIOS PARA LA PUBLICACION Y PROMOCION DE LA REVISTA CLIO AMERICA BAJO LA DIRECTRIZ DEL EDITOR DE LA REVISTA CLIO AMERICA VELAR POR EL CUMPLIMIENTO DE LOS REQUISITOS DE CLASIFICACION DE LA REVISTA EN BASES DE DATOS Y DIRECTORIOS</t>
  </si>
  <si>
    <t>OPSP-VIN-0216</t>
  </si>
  <si>
    <t xml:space="preserve">PRESTACION DE SERVICIOS PROFESIONALES EN EL MARCO DEL PROYECTO DE INVESTIGACION TITULADO VALIDACION DE UN SISTEMA DE INFORMACION Y APLICACION MOVIL PARA LA SISTEMATIZACION Y SEGUIMIENTO DE LAS ESTRATEGIAS DE ACOMPAÑAMIENTO DEL PROGRAMA TALENTO MAGDALENA DESDE LA VIRTUALIDAD PARA EL CUMPLIMIENTO DEL OBJETO EL CONTRATISTA SE COMPROMETE A DEFINICION DE COMBINACIONES, CRITERIOS DE INCLUSION Y EXCLUSION Y BASES DE DATOS PARA LA BUSQUEDA DE LITERATURA CIENTIFICA </t>
  </si>
  <si>
    <t>2021/08/20</t>
  </si>
  <si>
    <t>OPSP-VIN-0217</t>
  </si>
  <si>
    <t>PRESTACION DE SERVICIOS PROFESIONALES EN EL MARCO DEL PROYECTO DE INVESTIGACION TITULADO FORTALECIMIENTO DE LA INVESTIGACION Y LA INNOVACION EN UNIVERSIDADES JOVENES PARA EL DESARROLLO REGIONAL EN AMERICA LATINA  I2LATAM FINANCIADO POR LA UNIVERSIDAD DE LA SABANA EN MARCO DEL CONVENIO ERASMUS CBHEI2LATAM SUSCRITO CON LA UNIMAGDALENA</t>
  </si>
  <si>
    <t>2021/07/20</t>
  </si>
  <si>
    <t>ERNESTO GALVIS LISTA</t>
  </si>
  <si>
    <t>OPSP-VIN-0218</t>
  </si>
  <si>
    <t>PRESTACION DE SERVICIOS PROFESIONALES COMO INGENIERO DE SISTEMAS EN LA VICERRECTORIA DE INVESTIGACION EL CONTRATISTA SE COMPROMETE A ADMINISTRAR IMPLEMENTAR MANTENER Y BRINDAR SOPORTE AL SISTEMA DE SOFTWARE PARA LA GESTION DE LA IDI, EL EMPRENDIMIENTO Y LA CREACION ARTISTICA Y CULTURAL EN LA UNIVERSIDAD DEL MAGDALENA CAPACITAR A LOS USUARIOS DEL SISTEMA DE SOFTWARE REALIZAR COPIAS DE SEGURIDAD DEL SISTEMA DE SOFTWARE</t>
  </si>
  <si>
    <t>2021/06/28</t>
  </si>
  <si>
    <t>2021/11/27</t>
  </si>
  <si>
    <t>OPSP-VIN-0219</t>
  </si>
  <si>
    <t>PRESTACION DE SERVICIOS PROFESIONALES EN LA EJECUCION PRESUPUESTAL DE LA VICERRECTORIA DE INVESTIGACION EL CONTRATISTA SE COMPROMETE A DILIGENCIAR LOS FORMATOS DE SOLICITUDES DE CDP DE AFECTACIONES PRESUPUESTALES Y DE TRASLADOS INTERNOS ENTRE RUBROS PARA LOS PROYECTOS DE INVESTIGACION O DEL PLAN DE ACCION INSTITUCIONAL APOYAR EN LA ELABORACION DE PLANILLA DE PAGOS DE LOS CONTRATISTAS DE LA VICERRECTORIA DE INVESTIGACION</t>
  </si>
  <si>
    <t>OPSP-VIN-0220</t>
  </si>
  <si>
    <t>PRESTACION DE SERVICIOS COMO PROFESIONAL EN LA OFICINA DE PRESUPUESTO DE LA UNIVERSIDAD DEL MAGDALENA EL CONTRATISTA SE COMPROMETE A ELABORAR EN EL SINAP LOS CDP SOLICITADOS PARA CADA PROYECTO INTERNO Y EXTERNO O DEL PLAN DE ACCION INSTITUCIONAL Y AUTORIZADOS POR LA VICERRECTORIA DE INVESTIGACION ANALIZAR LOS DOCUMENTOS REQUERIDOS EN LA ETAPA PRECONTRACTUAL PARA ELABORAR EN EL SINAP LOS COMPROMISOS PRESUPUESTALES DE LAS ORDENES Y RESOLUCIONES</t>
  </si>
  <si>
    <t>2021/09/27</t>
  </si>
  <si>
    <t>OAG-VIN-0011</t>
  </si>
  <si>
    <t>ANDREA PAOLA LUENGAS DURAN</t>
  </si>
  <si>
    <t>PRESTACION DE SERVICIOS DE APOYO A LA GESTION EN MARCO DEL PROYECTO DE INVESTIGACION PROGRAMA PARA LA PROMOCION DE LA SALUD MENTAL Y EL FUNCIONAMIENTO FAMILIAR CON ENFOQUE DE VIOLENCIA DE GENERO SAMVIG EN MARCO DEL CONTRATO DE FINANCIAMIENTO RC NO 820 DE 2018 CELEBRADO ENTRE COLCIENCIAS Y LA UNIMAG EL CONTRATISTA SE COMPROMETE A BRINDAR APOYO EN LA ELABORACION DE LA APLICACION WEB SAMVIG APP CORRESPONDIENTE A UNO DE LOS PRODUCTOS DE APROPIACION SOCIAL</t>
  </si>
  <si>
    <t>CARMELINA PABA BARBOSA</t>
  </si>
  <si>
    <t>OAG-VIN-0012</t>
  </si>
  <si>
    <t>LAURA CAROLINA MANTILLA ROMO</t>
  </si>
  <si>
    <t>PRESTACION DE SERVICIOS DE APOYO A LA GESTION EN EL MARCO DE LOS INCENTIVOS OTORGADOS AL GRUPO DE INVESTIGACION EN MODELACION DE SISTEMAS AMBIENTALESGIMSA MEDIANTE RESOLUCION N 347 DE 2020 POR HABER SIDO CATEGORIZADO EN C POR COLCIENCIAS EL CONTRATISTA SE COMPROMETE AL PROCESAMIENTO DE IMAGENES SATELITALES PARA LA ELABORACION DE INVENTARIO DE EMISIONES ATMOSFERICAS EN COLOMBIA SISTEMATIZACION DE INFORMACION DE REANALISIS</t>
  </si>
  <si>
    <t>2021/08/06</t>
  </si>
  <si>
    <t>OAG-VIN-0013</t>
  </si>
  <si>
    <t>VALERIA BEATRIZ AZA BARROS</t>
  </si>
  <si>
    <t>PRESTACION DE SERVICIOS DE APOYO A LA GESTION PARA REALIZAR ACTIVIDADES INVESTIGATIVAS Y ADMINISTRATIVAS EN EL MARCO DEL PROYECTO INFLUENCIA DE LA ESTRATEGIA PHAC EN LA PREVENCION DEL CONSUMO DE SUSTANCIAS PSICOACTIVAS EN MARCO DEL CONTRATO DE FINANCIAMIENTO DE RECUPERACION CONTINGENTE N 8202018 CELEBRADO ENTRE COLCIENCIAS Y LA UNIVERSIDAD DEL MAGDALENA</t>
  </si>
  <si>
    <t>2021/08/19</t>
  </si>
  <si>
    <t>ELDA CERCHIARO CEBALLOS</t>
  </si>
  <si>
    <t>OAG-VIN-0014</t>
  </si>
  <si>
    <t>PRESTACION DE SERVICIOS DE APOYO A LA GESTION COMO CORRECTOR DE ESTILO EN EL PROGRAMA EDITORIAL DE LA UNIVERSIDAD DEL MAGDALENA EL CONTRATISTA SE COMPROMETE A REALIZAR PRIMERA Y SEGUNDA REVISION DE ESTILO DE LAS OBRAS COMO LIBROS CARTILLAS BOLETINES PORTAFOLIOS CATALOGOS ARTICULOS GUIAS Y MANUALES QUE SE ENCUENTRAN EN PROCESO DE PUBLICACION POR LA EDITORIAL UNIMAGDALENA CORRESPONDIENTE A UN TOTAL DE 892 PAGINAS</t>
  </si>
  <si>
    <t>ODC-VIN-0050</t>
  </si>
  <si>
    <t>OXIMED MEISER S.A.S.</t>
  </si>
  <si>
    <t>COMPRA DE PRODUCTOS E INSUMOS DE CO2 EN EL MARCO DEL PROYECTO DE INVESTIGACION DISEÑO INSTALACION Y PUESTA EN MARCHA DE UN SISTEMA DE EVALUACION DE LA ACIDIFICACION Y CALENTAMIENTO GLOBAL SOBRE LOS ORGANISMOS ACUATICOS UTILIZANDO COMO MODELO DE INVESTIGACION AL BOCACHICO PROCHILODUS MAGDALENA CON EL FIN DE DESARROLLAR ACTIVIDADES DE INVESTIGACION QUE PERMITAN ALCANZAR LOS OBJETIVOS TRAZADOS</t>
  </si>
  <si>
    <t>ODC-VIN-0051</t>
  </si>
  <si>
    <t>COMPRA DE ARTICULOS DE FERRETERIA PARTES Y PIEZAS DE QUIPOS ELECTRICOS EN EL MARCO DEL PROYECTO DE INVESTIGACION TITULADO DISEÑO INSTALACION Y PUESTA EN MARCHA DE UN SISTEMA DE EVALUACION DE LA ACIDIFICACION Y CALENTAMIENTO GLOBAL SOBRE LOS ORGANISMOS ACUATICOS UTILIZANDO COMO MODELO DE INVESTIGACION AL BOCACHICO PROCHILODUS MAGDALENA</t>
  </si>
  <si>
    <t>2021/07/03</t>
  </si>
  <si>
    <t>ODC-VIN-0052</t>
  </si>
  <si>
    <t>COMPRA DE MAQUINARIA INFORMATICA EN EL MARCO DE LOS INCENTIVOS OTORGADOS AL GRUPO DE INVESTIGACION TECNOS MEDIANTE RESOLUCION N 347 DE 2020 POR HABER SIDO CATEGORIZADO EN B POR COLCIENCIAS</t>
  </si>
  <si>
    <t>ODC-VIN-0053</t>
  </si>
  <si>
    <t>COMPRA DE UNA MEMORIA EXTERNA EN VIRTUD DE LOS INCENTIVOS OTORGADOS AL GRUPO DE INVESTIGACION NUEVOS MATERIALES POR LOS RESULTADOS OBTENIDOS EN LAS ACTIVIDADES DE CIENCIA TECNOLOGIA E INNOVACION NECESARIOS PARA FORTALECER LA ACTIVIDAD DE LOS INVESTIGADORES Y LOS GRUPOS DE INVESTIGACION</t>
  </si>
  <si>
    <t>ODC-VIN-0054</t>
  </si>
  <si>
    <t>COMPRA DE CUATRO TABLETS QUE FORTALECERAN LAS ACTIVIDADES DE DOCENTES E INVESTIGADORES DEL GRUPO DE INVESTIGACION MAGMA INGENIERIA GRUPO DE LA UNIVERSIDAD DEL MAGDALENA EN MATEMATICA APLICADA A LA INGENIERIA EN EL MARCO DE LOS INCENTIVOS OTORGADOS AL GRUPO POR SU CATEGORIZACION EN EL SISTEMA NACIONAL DE CIENCIA TECNOLOGIA E INNOVACION</t>
  </si>
  <si>
    <t>2021/06/03</t>
  </si>
  <si>
    <t>ODC-VIN-0055</t>
  </si>
  <si>
    <t>COMPRA DE UN COMPUTADOR PORTATIL EN VIRTUD DE LOS INCENTIVOS OTORGADOS AL GRUPO DE INVESTIGACION SABERES JURIDICOS GRISJUM POR SU CATEGORIZACION EN EL SISTEMA NACIONAL DE CIENCIA TECNOLOGIA E INNOVACION</t>
  </si>
  <si>
    <t>ODC-VIN-0056</t>
  </si>
  <si>
    <t>COMPRA DE EQUIPOS MEDICOS OTORGADOS COMO INCENTIVO PARA EL FORTALECIMIENTO DEL GRUPO DE INVESTIGACION CENTRO DE INVESTIGACIONES CLINICAS DEL MAGDALENA  CIMAC</t>
  </si>
  <si>
    <t>2021/07/06</t>
  </si>
  <si>
    <t>JHON PEDROZO PUPO</t>
  </si>
  <si>
    <t>ODC-VIN-0057</t>
  </si>
  <si>
    <t>COMPRA DE UN COMPUTADOR DE MESA EN VIRTUD DE LOS INCENTIVOS OTORGADOS AL GRUPO DE INVESTIGACION NUEVOS MATERIALES POR LOS RESULTADOS OBTENIDOS EN LAS ACTIVIDADES DE CIENCIA TECNOLOGIA E INNOVACION NECESARIOS PARA FORTALECER LA ACTIVIDAD DE LOS INVESTIGADORES Y LOS GRUPOS DE INVESTIGACION</t>
  </si>
  <si>
    <t>ODC-VIN-0058</t>
  </si>
  <si>
    <t>SANDRA PAOLA SUTACHAN ARIAS</t>
  </si>
  <si>
    <t>COMPRA DE UN 1 MOLINO DE MAIZ DE UN CABALLO 1HP ELABORADO EN ESTRUCTURA Y PINTADO CON PINTURA ELECTROESTATICA EN EL MARCO DEL PROYECTO DE INVESTIGACION HARINA DE BANANO ENRIQUECIDA CON PROTEINA DE GRILLOS PARA MITIGAR LA ESCASEZ DE ALIMENTOS EN UN ESCENARIO DE POST PANDEMIA</t>
  </si>
  <si>
    <t>ODC-VIN-0059</t>
  </si>
  <si>
    <t>COMPRA DE UN COMPUTADOR PORTATIL NECESARIO PARA DESARROLLAR ACTIVIDADES EN EL MARCO DEL PROYECTO INTERACCION Y DESARROLLO DE LA PRIMERA INFANCIA, FINANCIADO POR EL MINISTERIO DE CIENCIA TECNOLOGIA E INNOVACION  MINCIENCIAS EN MARCO DEL CONVENIO CELEBRADO ENTRE LA UNIVERSIDAD DEL MAGDALENA Y LA UNIVERSIDAD DEL VALLE CONTRATO FP80740432 2020</t>
  </si>
  <si>
    <t>ODC-VIN-0060</t>
  </si>
  <si>
    <t>COMPRA DE INSUMOS DE PAPELERIA EN MARCO DE LOS INCENTIVOS OTORGADOS AL GRUPO DE INVESTIGACION EN INFORMATICA EDUCATIVA GINFED POR SU CATEGORIZACION EN EL SISTEMA NACIONAL DE CIENCIA TECNOLOGIA E INNOVACION</t>
  </si>
  <si>
    <t>LUCIA BUSTAMANTE MEZA</t>
  </si>
  <si>
    <t>ODC-VIN-0061</t>
  </si>
  <si>
    <t>COMPRA DE UN COMPUTADOR DE MESA Y UNA TABLET EN VIRTUD DE LOS INCENTIVOS OTORGADOS AL GRUPO DE INVESTIGACION TEORIA DE LA MATERIA CONDENSADA CMT POR LOS RESULTADOS OBTENIDOS EN LAS ACTIVIDADES DE CIENCIA TECNOLOGIA E INNOVACION NECESARIOS PARA FORTALECER LA ACTIVIDAD DE LOS INVESTIGADORES Y LOS GRUPOS DE INVESTIGACION</t>
  </si>
  <si>
    <t>JOSE SIERRA ORTEGA</t>
  </si>
  <si>
    <t>ODC-VIN-0062</t>
  </si>
  <si>
    <t>COMPRA DE EQUIPOS ELECTRONICOS EN MARCO DE LOS INCENTIVOS OTORGADOS AL GRUPO DE INVESTIGACION HISTORIA EMPRESARIAL Y DESARROLLO REGIONAL HEDER</t>
  </si>
  <si>
    <t>DANIEL GÓMEZ LÓPEZ</t>
  </si>
  <si>
    <t>ODC-VIN-0063</t>
  </si>
  <si>
    <t>COMPRA DE MATERIALES E INSUMOS DE LABORATORIO EL MARCO DE LOS INCENTIVOS OTORGADOS AL GRUPO DE INVESTIGACION EN INMUNOLOGIA Y PATOLOGIA GIPAT MEDIANTE RESOLUCION N 347 DE 2020 POR HABER SIDO CATEGORIZADO EN B POR COLCIENCIAS</t>
  </si>
  <si>
    <t>ODC-VIN-0064</t>
  </si>
  <si>
    <t>COMPRA DE MATERIALES E INSUMOS DE LABORATORIO EL MARCO DE LOS INCENTIVOS OTORGADOS AL GRUPO DE INVESTIGACION EN INMUNOLOGIA Y PATOLOGIA GIPAT POR HABER SIDO CATEGORIZADO EN B POR COLCIENCIAS</t>
  </si>
  <si>
    <t>ODC-VIN-0065</t>
  </si>
  <si>
    <t>COMPRA MATERIALES DE LABORATORIO EL MARCO DE LOS INCENTIVOS OTORGADOS AL GRUPO DE INVESTIGACION EN INMUNOLOGIA Y PATOLOGIA GIPAT MEDIANTE RESOLUCION N 347 DE 2020 POR HABER SIDO CATEGORIZADO EN B POR COLCIENCIAS</t>
  </si>
  <si>
    <t>ODC-VIN-0066</t>
  </si>
  <si>
    <t>TECNOLOGIAS GENETICAS LTDA</t>
  </si>
  <si>
    <t>COMPRA DE INSUMOS DE LABORATORIO EN EL MARCO DE LOS INCENTIVOS OTORGADOS AL GRUPO EVOLUCION SISTEMATICA Y ECOLOGIA MOLECULAR GIESEMOL MEDIANTE RESOLUCION N 347 DE 2020 POR HABER SIDO CATEGORIZADO EN A1 POR COLCIENCIAS</t>
  </si>
  <si>
    <t>ODC-VIN-0067</t>
  </si>
  <si>
    <t>COMPRA DE UN COMPUTADOR PORTATIL EN EL MARCO DE LOS INCENTIVOS OTORGADOS AL GRUPO DE INVESTIGACION TEORIA DE LA MATERIA CONDENSADA CMT</t>
  </si>
  <si>
    <t>ODC-VIN-0068</t>
  </si>
  <si>
    <t>COMPRA DE UNA 01 IMPRESORA 3D Y MATERIALES ELECTRONICOS EN MARCO DE LOS INCENTIVOS OTORGADOS AL GRUPO DE INVESTIGACION EN INFORMATICA EDUCATIVA GINFED POR SU CATEGORIZACION EN EL SISTEMA NACIONAL DE CIENCIA TECNOLOGIA E INNOVACION</t>
  </si>
  <si>
    <t>ODC-VIN-0069</t>
  </si>
  <si>
    <t>COMPRA DE MAQUINARIA DE INFORMATICA Y UNA CAMARA FOTOGRAFICA PROFESIONAL EN EL MARCO DEL PROYECTO DE INVESTIGACION SUSTAINABLE TOURISM OPTIMALRESOURCE AND ENVIRONMENTAL MANAGEMENT  STOREM EN MARCO DEL ACUERDO DE ASOCIACION ERASMUS CONSTRUCCION DE CAPACIDADES  STOREM SUSCRITO ENTRE LA UNIVERSIDAD DE CAGLIARI UNICA  ITALIA Y LA UNIVERSIDAD DEL MAGDALENA</t>
  </si>
  <si>
    <t>ODC-VIN-0070</t>
  </si>
  <si>
    <t>COMPRA DE MATERIALES E INSUMOS DE LABORATORIO EN MARCO DEL PROYECTO DE INVESTIGACION ASPECTOS BIOLOGICOS ESTADO DE CONSERVACION Y OPORTUNIDADES PARA LA ACUICULTURA DE LA MOJARRA RAYADA EUGERRES PLUMIERI Y EL ROBALO CENTROPOMUS UNDECIMALIS EN LA CIENAGA GRANDE DE SANTA MARTA</t>
  </si>
  <si>
    <t>2021/07/18</t>
  </si>
  <si>
    <t>ODC-VIN-0071</t>
  </si>
  <si>
    <t>COMPRA DE EQUIPOS DE LABORATORIO EN MARCO DEL PROYECTO DE INVESTIGACION ASPECTOS BIOLOGICOS ESTADO DE CONSERVACION Y OPORTUNIDADES PARA LA ACUICULTURA DE LA MOJARRA RAYADA EUGERRES PLUMIERI Y EL ROBALO CENTROPOMUS UNDECIMALIS EN LA CIENAGA GRANDE DE SANTA MARTA FINANCIADO POR EL CONVENIO NO. 610 DE 2020, CELEBRADO ENTRE MINCIENCIAS Y LA UNIVERSIDAD DEL MAGDALENA</t>
  </si>
  <si>
    <t>ODC-VIN-0072</t>
  </si>
  <si>
    <t>COMPRA DE EQUIPOS DE COMPUTO DE MESA PARA EL APOYO DE LAS ACTIVIDADES QUE SE REALIZAN EN EL GRUPO DE INVESTIGACION DE ANALISIS EN CIENCIAS ECONOMICAS GACE CONFORME A LOS INCENTIVOS OTORGADOS POR SU CATEGORIZACION EN EL SISTEMA NACIONAL DE CIENCIA TECNOLOGIA E INNOVACION</t>
  </si>
  <si>
    <t>ODC-VIN-0073</t>
  </si>
  <si>
    <t>IMPOEQUIPOS DE LOS RIOS S.A.S.</t>
  </si>
  <si>
    <t>COMPRA DE UNA 01 MAQUINA LASER CO2 20 X 30 CMS  40W EN MARCO DE LOS INCENTIVOS OTORGADOS AL GRUPO DE INVESTIGACION EN INFORMATICA EDUCATIVA GINFED POR SU CATEGORIZACION EN EL SISTEMA NACIONAL DE CIENCIA TECNOLOGIA E INNOVACION</t>
  </si>
  <si>
    <t>2021/05/28</t>
  </si>
  <si>
    <t>2021/06/27</t>
  </si>
  <si>
    <t>ODC-VIN-0074</t>
  </si>
  <si>
    <t>AVANTIKA COLOMBIA S.A.S</t>
  </si>
  <si>
    <t>COMPRA DE MATERIALES E INSUMOS EN EL MARCO DEL PROYECTO TITULADO DIVERSIDAD DE GARRAPATAS Y RICKETTSIAS ASOCIADAS EN AVES DEL CAMPUS DE LA UNIVERSIDAD DEL MAGDALENA</t>
  </si>
  <si>
    <t>ODC-VIN-0075</t>
  </si>
  <si>
    <t>CARLOS ALBERTO RODRIGUEZ MORENO  PNG PUBLICIDAD NEO GRAFICA</t>
  </si>
  <si>
    <t>COMPRA DE MATERIAL PARA EL DESARROLLO DE ACTIVIDADES INVESTIGATIVAS EN MARCO DEL PROYECTO ASPECTOS BIOLOGICOS, ESTADO DE CONSERVACION Y OPORTUNIDADES PARA LA ACUICULTURA DE LA MOJARRA RAYADA EUGERRES PLUMIERI Y EL ROBALO CENTROPOMUS UNDECIMALIS EN LA CIENAGA GRANDE DE SANTA MARTA FINANCIADO POR MINCIENCIAS Y LA UNIVERSIDAD DEL MAGDALENA MEDIANTE EL CONVENIO N 610 DE 2020</t>
  </si>
  <si>
    <t>ODC-VIN-0076</t>
  </si>
  <si>
    <t>COMPRA DE INSUMOS DE PAPELERIA Y ACCESORIOS TECNOLOGICOS PARA EL APOYO DE LAS ACTIVIDADES QUE SE REALIZAN EN EL GRUPO DE INVESTIGACION EN SISTEMAS SOCIOECOLOGICOS PARA EL BIENESTAR HUMANO CONFORME A LOS INCENTIVOS OTORGADOS POR SU CATEGORIZACION EN EL SISTEMA NACIONAL DE CIENCIA TECNOLOGIA E INNOVACION</t>
  </si>
  <si>
    <t>ODC-VIN-0077</t>
  </si>
  <si>
    <t>COMPRA DE EQUIPOS ELECTRONICOS EN MARCO DEL PROYECTO DE INVESTIGACION TITULADO CONOCIMIENTOS ANCESTRALES Y CONTEMPORANEOS DEL PUEBLO ORIGINARIO YUKOYUKPA A CERCA DE LOS TEMAS ALIMENTACION SALUD Y TERRITORIO A PARTIR DE LA ETNOGRAFIA EN COLABORACION LA RECONSTRUCCION DE LA MEMORIA E HISTORIA RECIENTE Y LA IAP</t>
  </si>
  <si>
    <t>2021/07/23</t>
  </si>
  <si>
    <t>ODC-VIN-0078</t>
  </si>
  <si>
    <t>COMPRA DE DOS AROS DE LUZ EN EL MARCO DEL PROYECTO DE INVESTIGACION SUSTAINABLE TOURISM OPTIMALRESOURCE AND ENVIRONMENTAL MANAGEMENT  STOREM EN EL MARCO DEL ACUERDO DE ASOCIACION ERASMUS CONSTRUCCION DE CAPACIDADES  STOREM SUSCRITO ENTRE LA UNIVERSIDAD DE CAGLIARI UNICA  ITALIA Y LA UNIVERSIDAD DEL MAGDALENA</t>
  </si>
  <si>
    <t>ODC-VIN-0079</t>
  </si>
  <si>
    <t>LABORATORIOS WACOL S.A.</t>
  </si>
  <si>
    <t xml:space="preserve">COMPRA DE MATERIALES PARA LABORATORIO EN EL MARCO DE LOS INCENTIVOS OTORGADOS AL GRUPO FITOTECNICA DEL TROPICO EN MARCO DE LOS INCENTIVOS OTORGADOS POR LOS RESULTADOS OBTENIDOS EN LA CONVOCATORIA NACIONAL PARA EL RECONOCIMIENTO Y MEDICION DE GRUPOS DE INVESTIGACION DESARROLLO TECNOLOGICO O DE INNOVACION DEL SISTEMA NACIONAL DE CIENCIA TECNOLOGIA E INNOVACION </t>
  </si>
  <si>
    <t>ODC-VIN-0080</t>
  </si>
  <si>
    <t>GENTECH S.A.S</t>
  </si>
  <si>
    <t>COMPRA DE INSUMOS DE LABORATORIO PARA EL GRUPO FITOTECNICA DEL TROPICO EN MARCO DE LOS INCENTIVOS OTORGADOS POR LOS RESULTADOS OBTENIDOS EN LA CONVOCATORIA NACIONAL PARA EL RECONOCIMIENTO Y MEDICION DE GRUPOS DE INVESTIGACION DESARROLLO TECNOLOGICO O DE INNOVACION DEL SISTEMA NACIONAL DE CIENCIA TECNOLOGIA E INNOVACION</t>
  </si>
  <si>
    <t>ODC-VIN-0081</t>
  </si>
  <si>
    <t>ARC ANALISIS S.A.S.</t>
  </si>
  <si>
    <t>COMPRA DE INSUMOS PARA EL GRUPO FITOTECNICA DEL TROPICO EN MARCO DE LOS INCENTIVOS OTORGADOS POR LOS RESULTADOS OBTENIDOS EN LA CONVOCATORIA NACIONAL PARA EL RECONOCIMIENTO Y MEDICION DE GRUPOS DE INVESTIGACION, DESARROLLO TECNOLOGICO O DE INNOVACION DEL SISTEMA NACIONAL DE CIENCIA TECNOLOGIA E INNOVACION</t>
  </si>
  <si>
    <t>ODC-VIN-0082</t>
  </si>
  <si>
    <t>COMPRA DE UN CAUDALIMETRO DIGITAL EN MARCO DE LOS INCENTIVOS OTORGADOS AL GRUPO DE INVESTIGACION EN BIODIVERSIDAD Y ECOLOGIA APLICADA GIBEA POR SU CATEGORIZACION EN EL SISTEMA NACIONAL DE CIENCIA, TECNOLOGIA E INNOVACION</t>
  </si>
  <si>
    <t>ODC-VIN-0083</t>
  </si>
  <si>
    <t>COMPRA DE MATERIALES DE LABORATORIO EN MARCO DE LOS INCENTIVOS OTORGADOS AL GRUPO DE INVESTIGACION EN BIODIVERSIDAD Y ECOLOGIA APLICADA GIBEA POR SU CATEGORIZACION EN EL SISTEMA NACIONAL DE CIENCIA TECNOLOGIA E INNOVACION</t>
  </si>
  <si>
    <t>ODC-VIN-0084</t>
  </si>
  <si>
    <t>COMPRA DE DOS 02 LAMINAS EN ACRILICO TRANSPARENTE 3MM 180X120 CM EN MARCO DE LOS INCENTIVOS OTORGADOS AL GRUPO DE INVESTIGACION EN INFORMATICA EDUCATIVA GINFED POR SU CATEGORIZACION EN EL SISTEMA NACIONAL DE CIENCIA, TECNOLOGIA E INNOVACION</t>
  </si>
  <si>
    <t>ODC-VIN-0085</t>
  </si>
  <si>
    <t>COMPRA DE UNA GRABADORA DE SONIDO AMBIENTAL NECESARIO PARA DESARROLLAR ACTIVIDADES EN EL MARCO DEL PROYECTO EVALUACION ECOLOGICA RELACIONES TROFICAS Y SERVICIOS ECOSISTEMICOS DE LAS CHARCAS ESTACIONALES DEL DEPARTAMENTO DEL MAGDALENA COLOMBIA FINANCIADO POR EL CONTRATO DE FINANCIAMIENTO DE RECUPERACION CONTINGENTE N 807404972020 CELEBRADO ENTRE COLCIENCIAS Y LA UNIVERSIDAD DEL MAGDALENA  UNIMAGDALENA</t>
  </si>
  <si>
    <t>ODC-VIN-0086</t>
  </si>
  <si>
    <t>COMPRA DE EQUIPOS ELECTRONICOS EN MARCO DE LOS INCENTIVOS OTORGADOS AL GRUPO DE INVESTIGACION EN ARQUEOLOGIA TRANSDISCIPLINAR BIOARQUEOLOGIA Y ANTROPOLOGIA FORENSE</t>
  </si>
  <si>
    <t>ODC-VIN-0087</t>
  </si>
  <si>
    <t>COMPRA DE ARTICUOS DE PAPELERIA EN MARCO DEL PROYECTO DE INVESTIGACION TITULADO CONOCIMIENTOS ANCESTRALES Y CONTEMPORANEOS DEL PUEBLO ORIGINARIO YUKOYUKPA A CERCA DE LOS TEMAS ALIMENTACION SALUD Y TERRITORIO A PARTIR DE LA ETNOGRAFIA EN COLABORACION LA RECONSTRUCCION DE LA MEMORIA E HISTORIA RECIENTE Y LA IAP</t>
  </si>
  <si>
    <t>ODC-VIN-0088</t>
  </si>
  <si>
    <t>COMPRA DE UN COMPUTADOR PORTATIL EN MARCO DE LOS INCENTIVOS OTORGADOS AL GRUPO DE INVESTIGACION EN DESARROLLO ELECTRONICO Y APLICACIONES MOVILES GIDEAM POR SU CATEGORIZACION EN EL SISTEMA NACIONAL DE CIENCIA TECNOLOGIA E INNOVACION</t>
  </si>
  <si>
    <t>2021/07/07</t>
  </si>
  <si>
    <t>ODC-VIN-0089</t>
  </si>
  <si>
    <t>3D MAKE-R TECHNOLOGIES S.A.S</t>
  </si>
  <si>
    <t>COMPRA DE EQUIPOS ELECTRONICOS EN MARCO DE LOS INCENTIVOS OTORGADOS AL GRUPO DE INVESTIGACION EN ARQUEOLOGIA TRANSDISCIPLINAR BIOARQUEOLOGIA Y ANTROPOLOGIA FORENSE POR SU CATEGORIZACION EN EL SISTEMA NACIONAL DE CIENCIA TECNOLOGIA E INNOVACION</t>
  </si>
  <si>
    <t>ODC-VIN-0090</t>
  </si>
  <si>
    <t>COMPRA DE EQUIPOS DE COMPUTO CAMARA FOTOGRAFICA Y ACCESORIOS PARA LA EDITORIAL UNIMAGDALENA CON EL PROPOSITO DE FORTALECER LA ESTRATEGIA DE DIVERSIFICACION Y VISIBILIZACION DE LA PRODUCTIVIDAD CIENTIFICA CULTURAL Y ARTISTICA QUE PRODUCE LA COMUNIDAD UNIVERSITARIA</t>
  </si>
  <si>
    <t>ODC-VIN-0091</t>
  </si>
  <si>
    <t>COMPRA DE EQUIPOS ELECTRONICOS EN MARCO DE LOS INCENTIVOS OTORGADOS AL GRUPO DE INVESTIGACION INNOVACCION EDUCATIVA POR LOS RESULTADOS OBTENIDOS EN LA CONVOCATORIA NACIONAL PARA EL RECONOCIMIENTO Y MEDICION DE GRUPOS DE INVESTIGACION DESARROLLO TECNOLOGICO O DE INNOVACION DEL SISTEMA NACIONAL DE CIENCIA TECNOLOGIA E INNOVACION</t>
  </si>
  <si>
    <t>2021/07/08</t>
  </si>
  <si>
    <t>FABIO MUNEVAR</t>
  </si>
  <si>
    <t>ODC-VIN-0092</t>
  </si>
  <si>
    <t>VICTOR JOSE OLIVERO ORTIZ</t>
  </si>
  <si>
    <t>COMPRA DE MATERIALES ELECTRONICOS EN MARCO DEL PROYECTO DE INVESTIGACION DESARROLLO DE UN NODO MOVIL SENSOR Y UN NODO SUMIDERO FIJO PARA UNA RED DE SENSORES INALAMBRICA EN LA CIUDAD DE SANTA MARTA PROYECTANDO UNA CIUDAD INTELIGENTE</t>
  </si>
  <si>
    <t>ODC-VIN-0093</t>
  </si>
  <si>
    <t>COMPRA DE ELEMENTOS DE COMPUTO QUE FORTALECERAN LAS ACTIVIDADES DE DOCENTES E INVESTIGADORES DEL GRUPO DE INVESTIGACION CALIDAD EDUCATIVA EN UN MUNDO PLURAL CEMPLU EN EL MARCO DE LOS INCENTIVOS OTORGADOS AL GRUPO POR SU CATEGORIZACION EN EL SISTEMA NACIONAL DE CIENCIA TECNOLOGIA E INNOVACION</t>
  </si>
  <si>
    <t>2021/08/08</t>
  </si>
  <si>
    <t>ODC-VIN-0094</t>
  </si>
  <si>
    <t>COMPRA DE UN INSTRUMENTO DE EQUIPO FOTOGRAFICO EQUIPOS DE COMPUTO Y ACCESORIOS EN EL MARCO DE LOS INCENTIVOS OTORGADOS AL GRUPO DE INVESTIGACION SUELO AMBIENTE Y SOCIEDAD GISAS EN EL MARCO DE LOS INCENTIVOS OTORGADOS POR LOS RESULTADOS OBTENIDOS EN LA CONVOCATORIA NACIONAL PARA EL RECONOCIMIENTO Y MEDICION DE GRUPOS DE INVESTIGACION DESARROLLO TECNOLOGICO O DE INNOVACION DEL SISTEMA NACIONAL DE CIENCIA TECNOLOGIA E INNOVACION</t>
  </si>
  <si>
    <t>NELSON VIRGILIO PIRANEQUE GAMBASICA</t>
  </si>
  <si>
    <t>ODC-VIN-0095</t>
  </si>
  <si>
    <t>COMPRA DE PRODUCTOS QUIMICOS EN MARCO DE LOS INCENTIVOS OTORGADOS AL GRUPO DE INVESTIGACION EN MANEJO Y CONSERVACION DE FAUNA FLORA Y ECOSISTEMAS ESTRATEGICOS NEOTROPICALES MIKU, POR SU CATEGORIZACION EN EL SISTEMA NACIONAL DE CIENCIA TECNOLOGIA E INNOVACION</t>
  </si>
  <si>
    <t>2021/10/14</t>
  </si>
  <si>
    <t>ODC-VIN-0096</t>
  </si>
  <si>
    <t>COMPRA DE UNA CAMARA DE ACCION EN MARCO DEL PROYECTO PROCESOS DE DESCOMPOSICION DE UN CERDO DESMEMBRADO SUS SCROFA DOMESTICA DENTRO DE SACOS PLASTICOS EN EL CORREGIMIENTO DE BONDA SANTA MARTA COLOMBIA</t>
  </si>
  <si>
    <t>CESAR AUGUSTO VALVERDE CASTRO</t>
  </si>
  <si>
    <t>ODC-VIN-0097</t>
  </si>
  <si>
    <t>DIEMMPRO S.A.S.</t>
  </si>
  <si>
    <t>COMPRA DE GAVETAS Y CAJAS DE GUARDA ENTOMOLOGICAS QUE USARAN PARA LAS DIFERENTES COLECCIONES ADSCRITAS AL CENTRO DE COLECCIONES CIENTIFICA EN EL MARCO DEL PROYECTO FORTALECIMIENTO Y GESTION DE COLECCIONES CIENTIFICAS</t>
  </si>
  <si>
    <t>ODC-VIN-0098</t>
  </si>
  <si>
    <t>DICORLAB SAS</t>
  </si>
  <si>
    <t>COMPRA DE ALCOHOL AL 96 Y ALFILERES ENTOMOLOGICOS QUE SE USARAN PARA LAS DIFERENTES COLECCIONES ADSCRITAS AL CENTRO DE COLECCIONES CIENTIFICA EN EL MARCO DEL PROYECTO FORTALECIMIENTO Y GESTION DE COLECCIONES CIENTIFICAS</t>
  </si>
  <si>
    <t>ODC-VIN-0099</t>
  </si>
  <si>
    <t>COMPRA DE REDES Y TRAMPAS PARA REALIZAR ACTIVIDADES DE INVESTIGACION EN EL PROYECTO EVALUACION ECOLOGICA, RELACIONES TROFICAS Y SERVICIOS ECOSISTEMICOS DE LAS CHARCAS ESTACIONALES DEL DEPARTAMENTO DEL MAGDALENA COLOMBIA EN MARCO DEL CONTRATO DE FINANCIAMIENTO DE RECUPERACION CONTINGENTE NO 807404972020</t>
  </si>
  <si>
    <t>ODC-VIN-0100</t>
  </si>
  <si>
    <t>KAIKA S.A.S.</t>
  </si>
  <si>
    <t>COMPRA DE UN ESTEREOMICROSCOPIO BINOCULAR MODULAR EN MARCO DEL PROYECTO DE INVESTIGACION TITULADO FORTALECIMIENTO Y GESTION DE COLECCIONES CIENTIFICAS</t>
  </si>
  <si>
    <t>ODC-VIN-0101</t>
  </si>
  <si>
    <t>SURGENOMA SAS</t>
  </si>
  <si>
    <t>COMPRA DE INSUMOS DE LABORATORIO EN MARCO DEL PROYECTO DE INVESTIGACION CARACTERIZACION DE MEIOFAUNA EN PLAYAS DE LA CIUDAD DE SANTA MARTA MEDIANTE METABARCODING</t>
  </si>
  <si>
    <t>ODC-VIN-0102</t>
  </si>
  <si>
    <t>COMPRA DE EQUIPOS ELECTRONICOS EN MARCO DEL PROYECTO DE INVESTIGACION TITULADO CONSTRUCCION DE UN PROTOTIPO PARA EL ANALISIS DE LA SOSTENIBILIDAD DE LOS SISTEMAS AGRICOLAS EN EL MAGDALENA EL CASO DEL SECTOR BANANERO</t>
  </si>
  <si>
    <t>ODC-VIN-0103</t>
  </si>
  <si>
    <t>COMPRA DE UN EQUIPO ELECTRONICO EN MARCO DEL PROYECTO DE INVESTIGACION TITULADO PROYECTO HARINA DE BANANO ENRIQUECIDA CON PROTEINA DE GRILLOS PARA MITIGAR LA ESCASEZ DE ALIMENTOS EN UN ESCENARIO DE POST PANDEMIA</t>
  </si>
  <si>
    <t>ODC-VIN-0104</t>
  </si>
  <si>
    <t>COMPRA DE UNA CAMARA Y CARGADOR PORTABLE SOLAR PARA EL APOYO DE LAS ACTIVIDADES DE INVESTIGACION, EN MARCO DEL PROYECTO CONOCIMIENTOS ANCESTRALES Y CONTEMPORANEOS DEL PUEBLO ORIGINARIO YUKOYUKPA A CERCA DE LOS TEMAS ALIMENTACION SALUD Y TERRITORIO A PARTIR DE LA ETNOGRAFIA EN COLABORACION LA RECONSTRUCCION DE LA MEMORIA E HISTORIA RECIENTE Y LA IAP</t>
  </si>
  <si>
    <t>ODC-VIN-0105</t>
  </si>
  <si>
    <t>COMPRA DE EQUIPOS TECNOLOGICOS EN MARCO DEL PROYECTO DE INVESTIGACION HERRAMIENTA WEB PARA EL ANALISIS DE LA PROPAGACION DE COVID19 A NIVEL LOCAL Y EN TIEMPO REAL</t>
  </si>
  <si>
    <t>IDANIS BEATRIZ DIAZ BOLAÑO</t>
  </si>
  <si>
    <t>OPS-VIN-0010</t>
  </si>
  <si>
    <t>PRESTACION DEL SERVICIO DE TRADUCCION AL INGLES Y AL PORTUGUES DE ARTICULOS DE LAS REVISTAS CIENTIFICAS INSTITUCIONALES REVISION DE ESTILO EN INGLES DE LOS ARTICULOS DE LAS REVISTAS CIENTIFICAS INSTITUCIONALES TRADUCCION AL INGLES DE LIBROS Y CARTILLAS REVISION DE ESTILO EN INGLES DE LIBROS Y CARTILLAs EN MARCO DE LOS OBJETIVOS TRAZADOS POR LA EDITORIAL UNIMAGDALENA EN EDICION PUBLICACION Y POSICIONAMIENTO DE LA PRODUCCION EDITORIAL</t>
  </si>
  <si>
    <t>OPS-VIN-0011</t>
  </si>
  <si>
    <t>SERVICIO DE IMPRESION Y LITOGRAFIA PARA EL PROYECTO DE INVESTIGACION TITULADO PROGRAMA DE PROMOCION Y APOYO A LA LACTANCIA MATERNA EXCLUSIVA EN MUJERES QUE SE ENCUENTREN EN SU TERCER TRIMESTRE DE GESTACION EN MARCO DEL CONTRATO DE FINANCIAMIENTO DE RECUPERACION CONTINGENTE N 9092019 CELEBRADO ENTRE COLCIENCIAS Y LA UNIVERSIDAD DEL MAGDALENA UNIMAGDALENA</t>
  </si>
  <si>
    <t>OPS-VIN-0012</t>
  </si>
  <si>
    <t>ACADEMIA COLOMBIANA DE CIENCIAS EXACTAS, FISICAS Y NATURALES</t>
  </si>
  <si>
    <t>PRESTACION DEL SERVICIO DE EVALUACION DE 92 PROYECTOS DE INVESTIGACION EN MARCO DE LA CONVOCATORIA PARA CONFORMAR UN LISTADO DE PROPUESTAS DE PROYECTOS ELEGIBLES PARA OBTENER FINANCIACION DEL FONDO DE INVESTIGACION FONCIENCIAS DE LA UNIVERSIDAD DEL MAGDALENA  FONCIENCIAS 2021</t>
  </si>
  <si>
    <t>OPS-VIN-0013</t>
  </si>
  <si>
    <t>SANGARA S.A.S ZOMAC</t>
  </si>
  <si>
    <t>PRESTACION DE SERVICIOS CIENTIFICOS Y TECNICOS ESPECIALIZADOS EN EL MARCO DEL PROYECTO EL PESCADO COMO RECURSO GASTRONOMICO Y TURISTICO PARA EL DESARROLLO LOCAL DE SANTA MARTA EL CONTRATISTA SE COMPROMETE A REALIZAR ASESORIA ACERCA DE LAS PRINCIPALES ESPECIES DE PECES QUE SE ENCUENTRAN EN LAS BAHIAS Y EN LA CIENAGA DE SANTA MARTA ORIENTACION ACERCA DE LAS PREGUNTAS DE INVESTIGACION Y DE LA ENCUESTA A FORMULAR A FAMILIAS PROVEEDORES RESTAURANTES</t>
  </si>
  <si>
    <t>OPS-VIN-0014</t>
  </si>
  <si>
    <t>UNIVERSIDAD NACIONAL DE COLOMBIA</t>
  </si>
  <si>
    <t>CNTRATACION DEL SERVICIO DE SECUENCIACIONES DE FRAGMENTOS DE ADN AMPLICADOS EN MARCO DEL PROYECTO DE INVESTIGACION DIVERSIDAD DE GARRAPATAS Y RICKETTSIAS ASOCIADAS EN AVES DEL CAMPUS DE LA UNIVERSIDAD DEL MAGDALENA</t>
  </si>
  <si>
    <t>Universidad del Magdalena</t>
  </si>
  <si>
    <t>OPSP-VEX-0574</t>
  </si>
  <si>
    <t>LERBER DIMAS VASQUEZ</t>
  </si>
  <si>
    <t>OAG-VEX-0578</t>
  </si>
  <si>
    <t>MALLIVE DURAN REUTO</t>
  </si>
  <si>
    <t>OAG-VEX-0570</t>
  </si>
  <si>
    <t>MARY CRUZ CLARETTE GARCIA</t>
  </si>
  <si>
    <t>ODC-VEX-0005</t>
  </si>
  <si>
    <t>OPSP-VEX-0575</t>
  </si>
  <si>
    <t>ARTURO ROZO CELEMIN</t>
  </si>
  <si>
    <t>JAIME ALBERTO MORON CARDENAS</t>
  </si>
  <si>
    <t>OPSP-VEX-0572</t>
  </si>
  <si>
    <t>EDUARDO JOSÉ BARRENECHE ÁVILA</t>
  </si>
  <si>
    <t>OPSP-VEX-0571</t>
  </si>
  <si>
    <t>DANIEL ARNULFO BALLESTAS LÒPEZ</t>
  </si>
  <si>
    <t>OPSP-VEX-0576</t>
  </si>
  <si>
    <t>DRAYDA CAROLINA SANTIZ ROSAS</t>
  </si>
  <si>
    <t>OPSP-VEX-0573</t>
  </si>
  <si>
    <t>OPSP-VEX-0577</t>
  </si>
  <si>
    <t>OPSP-VEX-0579</t>
  </si>
  <si>
    <t>EMIRO MADERA REYES</t>
  </si>
  <si>
    <t>OAG-VEX-0569</t>
  </si>
  <si>
    <t>CRUZ EMILIO MEDINA ALVAREZ</t>
  </si>
  <si>
    <t>ODC-VEX-0006</t>
  </si>
  <si>
    <t xml:space="preserve">PROVISIONES TAYRONA </t>
  </si>
  <si>
    <t>OPSP-VEX-0580</t>
  </si>
  <si>
    <t>LIER ANDRÉS PALLARES ALBEAR</t>
  </si>
  <si>
    <t>OPSP-VEX-0582</t>
  </si>
  <si>
    <t xml:space="preserve">SANDRA MARCELA PARRA MARULANDA </t>
  </si>
  <si>
    <t>OPSP-VEX-0583</t>
  </si>
  <si>
    <t>OAG-VEX-0581</t>
  </si>
  <si>
    <t>PABLO JOSE PORTELA RESTREPO</t>
  </si>
  <si>
    <t>OPSP-VEX-0584</t>
  </si>
  <si>
    <t>OPSP-VEX-0585</t>
  </si>
  <si>
    <t>ODC-VEX-0007</t>
  </si>
  <si>
    <t xml:space="preserve">LADY CONFECCIONES </t>
  </si>
  <si>
    <t>OPSP-VEX-0593</t>
  </si>
  <si>
    <t>OPSP-VEX-0594</t>
  </si>
  <si>
    <t>OPSP-VEX-0587</t>
  </si>
  <si>
    <t>OPSP-VEX-0588</t>
  </si>
  <si>
    <t>OPSP-VEX-0590</t>
  </si>
  <si>
    <t>Mirla Yaneth Sanchez Pimienta</t>
  </si>
  <si>
    <t>OPSP-VEX-0589</t>
  </si>
  <si>
    <t>Diego Fernando Cordoba Rojas</t>
  </si>
  <si>
    <t>OPSP-VEX-0592</t>
  </si>
  <si>
    <t>Mirian Esther Sierra Hernandez</t>
  </si>
  <si>
    <t>OAG-VEX-0591</t>
  </si>
  <si>
    <t>Piedad de los Angeles de la Hoz Ibañez</t>
  </si>
  <si>
    <t>ODC-VEX-0008</t>
  </si>
  <si>
    <t>Laheral S.A.S</t>
  </si>
  <si>
    <t>OPS-VEX-0586</t>
  </si>
  <si>
    <t>HERNANDEZ POLO INGENIERIA Y
CONSTRUCCIONES S.A.S.</t>
  </si>
  <si>
    <t>OPS-VEX-0595</t>
  </si>
  <si>
    <t>Servientrega S.A</t>
  </si>
  <si>
    <t>OAG-VEX-0596</t>
  </si>
  <si>
    <t>FREDDY RODRÍGUEZ RAMÍREZ</t>
  </si>
  <si>
    <t>OPSP-VEX-0597</t>
  </si>
  <si>
    <t>OAG-VEX-0599</t>
  </si>
  <si>
    <t>Prospero Nebardo Puentes Salazar</t>
  </si>
  <si>
    <t>OAG-VEX-0598</t>
  </si>
  <si>
    <t>Keli Yesenia Quiñones Hurtado</t>
  </si>
  <si>
    <t>OAG-VEX-0600</t>
  </si>
  <si>
    <t>Jhon Jairo Valencia Valencia</t>
  </si>
  <si>
    <t>OPSP-VEX-0601</t>
  </si>
  <si>
    <t>Huguer Alberto Reyes Ardila</t>
  </si>
  <si>
    <t>OPSP-VEX-0602</t>
  </si>
  <si>
    <t>AFRA HARDING</t>
  </si>
  <si>
    <t>OAG-VEX-0605</t>
  </si>
  <si>
    <t>Luis Fernando Mahecha Aguirre</t>
  </si>
  <si>
    <t>OAG-VEX-0603</t>
  </si>
  <si>
    <t xml:space="preserve">Prudencio Cordoba Pretel </t>
  </si>
  <si>
    <t>OAG-VEX-0604</t>
  </si>
  <si>
    <t>Sinale Vallecilla Valencia</t>
  </si>
  <si>
    <t>OPSP-VEX-0607</t>
  </si>
  <si>
    <t>DANIEL SERNA</t>
  </si>
  <si>
    <t>OPS-VEX-0611</t>
  </si>
  <si>
    <t>Maria Victoria Meneses Socarras</t>
  </si>
  <si>
    <t>ODC-VEX-0009</t>
  </si>
  <si>
    <t>Provisiones Tayrona S.A.S</t>
  </si>
  <si>
    <t>OPS-VEX-0609</t>
  </si>
  <si>
    <t>LEONARDO FABIO ROMERO MIRANDA</t>
  </si>
  <si>
    <t>OPSP-VEX-0612</t>
  </si>
  <si>
    <t>LUZ ESTHER JIMENEZ LÓPEZ</t>
  </si>
  <si>
    <t>OPSP-VEX-0608</t>
  </si>
  <si>
    <t>DEIDER ELIAS VALDES GONZÁLEZ</t>
  </si>
  <si>
    <t>OPSP-VEX-0610</t>
  </si>
  <si>
    <t>EDUARDO IVÁN TORRES DÍAZ</t>
  </si>
  <si>
    <t>OPSP-VEX-0606</t>
  </si>
  <si>
    <t>FERNANDO JAVIER ACOSTA MONTERO</t>
  </si>
  <si>
    <t>OAG-VEX-0613</t>
  </si>
  <si>
    <t>OAG-VEX-0615</t>
  </si>
  <si>
    <t>Elki Isaac Minota Valois</t>
  </si>
  <si>
    <t>OAG-VEX-0614</t>
  </si>
  <si>
    <t>Sonia Monzon Arboleda</t>
  </si>
  <si>
    <t>OPSP-VEX-0616</t>
  </si>
  <si>
    <t>OAG-VEX-0617</t>
  </si>
  <si>
    <t>Robinson Valdez Jimenez</t>
  </si>
  <si>
    <t>OAG-VEX-0618</t>
  </si>
  <si>
    <t>JHONATAN EGIDIO MARTINEZ BETANCURT</t>
  </si>
  <si>
    <t>OAG-VEX-0619</t>
  </si>
  <si>
    <t>RENE ANTONIO GULFO AVILA</t>
  </si>
  <si>
    <t>OAG-VEX-0620</t>
  </si>
  <si>
    <t>LIDIS VANESSA LOPEZ GONZALEZ</t>
  </si>
  <si>
    <t>OAG-VEX-0621</t>
  </si>
  <si>
    <t>1082414858</t>
  </si>
  <si>
    <t>NEYSON LUIS AYALA GONZALEZ</t>
  </si>
  <si>
    <t>OPS-VEX-0622</t>
  </si>
  <si>
    <t>GREGORIA DEL CARMEN BELEÑO GARCÍA</t>
  </si>
  <si>
    <t>OAG-VEX-0635</t>
  </si>
  <si>
    <t>JOHARYS JULIO VERONA</t>
  </si>
  <si>
    <t>OAG-VEX-0623</t>
  </si>
  <si>
    <t>YEIDIS PATRICIA LOPEZ SIERRA</t>
  </si>
  <si>
    <t>OAG-VEX-0624</t>
  </si>
  <si>
    <t>KEILA PATRICIA CAÑAS DE LA ROSA</t>
  </si>
  <si>
    <t>OAG-VEX-0625</t>
  </si>
  <si>
    <t>YASELIS CORREA GUERRERO</t>
  </si>
  <si>
    <t>OAG-VEX-0626</t>
  </si>
  <si>
    <t>JOHNY DUBIAN URIBE MEDINA</t>
  </si>
  <si>
    <t>OAG-VEX-0638</t>
  </si>
  <si>
    <t>LIZETH VALENTINA RODRIGUEZ CAMPO</t>
  </si>
  <si>
    <t>OAG-VEX-0648</t>
  </si>
  <si>
    <t>IVONNE YADIRA ESTUPIÑAN ESTUPIÑAN</t>
  </si>
  <si>
    <t>OAG-VEX-0649</t>
  </si>
  <si>
    <t>MARYURIS PALACIOS SALINAS</t>
  </si>
  <si>
    <t>OAG-VEX-0651</t>
  </si>
  <si>
    <t>JOSUE VALENCIA DIAZ</t>
  </si>
  <si>
    <t>OAG-VEX-0652</t>
  </si>
  <si>
    <t>INGRIS PATRICIA HERNANDEZ CORREA</t>
  </si>
  <si>
    <t>OPS-VEX-0666</t>
  </si>
  <si>
    <t>OPSP-VEX-0627</t>
  </si>
  <si>
    <t>ROBERTO GARCIA CAMPO</t>
  </si>
  <si>
    <t>OPSP-VEX-0628</t>
  </si>
  <si>
    <t>SINDY RAMIREZ</t>
  </si>
  <si>
    <t>OPSP-VEX-0634</t>
  </si>
  <si>
    <t>ANGIE HENAO</t>
  </si>
  <si>
    <t>OAG-VEX-0658</t>
  </si>
  <si>
    <t xml:space="preserve">JOSE LIÑAN </t>
  </si>
  <si>
    <t>OPSP-VEX-0659</t>
  </si>
  <si>
    <t xml:space="preserve">DANIEL BALLESTAS </t>
  </si>
  <si>
    <t>OPSP-VEX-0660</t>
  </si>
  <si>
    <t>DRAYDA SANTIZ</t>
  </si>
  <si>
    <t>OPSP-VEX-0661</t>
  </si>
  <si>
    <t>ENEILA CAMPO</t>
  </si>
  <si>
    <t>OPSP-VEX-0662</t>
  </si>
  <si>
    <t>MARIA TABORDA</t>
  </si>
  <si>
    <t>OPSP-VEX-0663</t>
  </si>
  <si>
    <t>OMAR PINZON</t>
  </si>
  <si>
    <t>OPSP-VEX-0664</t>
  </si>
  <si>
    <t>OPSP-VEX-0672</t>
  </si>
  <si>
    <t>PABLO JOSÉ LACOUTURE MERCADO</t>
  </si>
  <si>
    <t>OPSP-VEX-0637</t>
  </si>
  <si>
    <t>JEINER CASTELLANOS</t>
  </si>
  <si>
    <t>OPSP-VEX-0641</t>
  </si>
  <si>
    <t>JOSE MIGUEL SALAS R.</t>
  </si>
  <si>
    <t>OAG-VEX-0636</t>
  </si>
  <si>
    <t>Ana Karina Gonzalez Rada</t>
  </si>
  <si>
    <t>OPSP-VEX-0629</t>
  </si>
  <si>
    <t xml:space="preserve">Felix de Jesus Cuello </t>
  </si>
  <si>
    <t>OAG-VEX-0630</t>
  </si>
  <si>
    <t>Steven Andres Fonseca Mercado</t>
  </si>
  <si>
    <t>OAG-VEX-0631</t>
  </si>
  <si>
    <t>Jairo Gustavo Hernandez Prado</t>
  </si>
  <si>
    <t>OAG-VEX-0632</t>
  </si>
  <si>
    <t>Jeisson Omar Florez Gutierrez</t>
  </si>
  <si>
    <t>OAG-VEX-0633</t>
  </si>
  <si>
    <t>Luis Alberto Burbano</t>
  </si>
  <si>
    <t>ODC-VEX-0010</t>
  </si>
  <si>
    <t>OAG-VEX-0640</t>
  </si>
  <si>
    <t>Carlos Alberto Noviteño</t>
  </si>
  <si>
    <t>OAG-VEX-0642</t>
  </si>
  <si>
    <t>Ariel Aramis Daniels Tejeda</t>
  </si>
  <si>
    <t>OAG-VEX-0650</t>
  </si>
  <si>
    <t>Elio Abadia Angulo Riascos</t>
  </si>
  <si>
    <t>OPS-VEX-0657</t>
  </si>
  <si>
    <t>Carmen Rosalba Molineros Ortiz</t>
  </si>
  <si>
    <t>OAG-VEX-0669</t>
  </si>
  <si>
    <t>Heriberto Donado Moscote</t>
  </si>
  <si>
    <t>OAG-VEX-0670</t>
  </si>
  <si>
    <t>Alberto Efren Escobar Landazuri</t>
  </si>
  <si>
    <t>OPSP-VEX-0644</t>
  </si>
  <si>
    <t>ANGELICA MARIA RODRIGUEZ ORDUZ</t>
  </si>
  <si>
    <t>OPSP-VEX-0645</t>
  </si>
  <si>
    <t>OPSP-VEX-0647</t>
  </si>
  <si>
    <t>OAG-VEX-0646</t>
  </si>
  <si>
    <t>OPSP-VEX-0656</t>
  </si>
  <si>
    <t>MARIA ANDREA MENDOZA ORDUZ</t>
  </si>
  <si>
    <t>OPSP-VEX-0665</t>
  </si>
  <si>
    <t>OPSP-VEX-0671</t>
  </si>
  <si>
    <t>OPS-VEX-0674</t>
  </si>
  <si>
    <t>HERNANDEZ POLO INGENIERIA
Y CONSTRUCCIONES S.A.S.</t>
  </si>
  <si>
    <t>OSM-VEX-0007</t>
  </si>
  <si>
    <t xml:space="preserve">SEGUROS BOLIVAR </t>
  </si>
  <si>
    <t>OPSP-VEX-0639</t>
  </si>
  <si>
    <t>CAMILO DAVID TORRES CALLEJAS</t>
  </si>
  <si>
    <t>OAG-VEX-0643</t>
  </si>
  <si>
    <t>TANIA OLIVEROS ACOSTA</t>
  </si>
  <si>
    <t>OPSP-VEX-0654</t>
  </si>
  <si>
    <t>OPSP-VEX-0655</t>
  </si>
  <si>
    <t>CARLOS CAMARGO CERVANTES</t>
  </si>
  <si>
    <t>OPSP-VEX-0653</t>
  </si>
  <si>
    <t>OAG-VEX-0667</t>
  </si>
  <si>
    <t>JUAN MANUEL CAMPO GONZALEZ</t>
  </si>
  <si>
    <t>OAG-VEX-0668</t>
  </si>
  <si>
    <t>MILEIDYS  MENA BEITAR</t>
  </si>
  <si>
    <t>OAG-VEX-0673</t>
  </si>
  <si>
    <t>CARLOS JOSE CATALAN GARCIA</t>
  </si>
  <si>
    <t>OPSP-VAD-0432</t>
  </si>
  <si>
    <t>MARIA FERNANDA FONSECA MORA</t>
  </si>
  <si>
    <t>LA PRESENTE ORDEN TIENE POR OBJETO 1. APOYAR EL SOPORTE TECNICO MOVIL A LOS USUARIOS A TRAVES DEL CHATACTIVOCODIGOQR, DONDE SE REQUIERA. 2 DAR RESPUESTA OPORTUNA A LAS INQUIETUDES O SOLICITUDES DE LOS USUARIOS A TRAVES DEL CHATACTIVO U OTRO MEDIO. 3. CAPACITAR A LOS USUARIOS DE SALAS, EN LA UTILIZACION DE LA PLATAFORMA DE SOPORTE CHATACTIVOCODIGOQR, Y EN EL BUEN USO DE LOS EQUIPOS DE COMPUTO. 4. APOYAR EN LA VERIFICACION PERIODICA DEL ESTADO DE LOS EQUIPOS AUDIOVISUALES, SUS HORAS ACTUALES Y ACUMULADAS DE USO Y LOS ACCESORIOS DISPUESTOS EN CADA ESPACIO ACADEMICO. 5. APOYAR EN EL CUMPLIMIENTO A CABALIDAD DE LOS PROCEDIMIENTOS ESTABLECIDOS PARA LA PRESTACION DE LOS SERVICIOS. 6. APOYAR EN DAR INFORMACION AL SUPERVISOR DE CUALQUIER NOVEDAD QUE SE PRESENTE CUANDO SE PRESTEN LOS SERVICIOS. 7. APOYAR EN EL REPORTAR DE CUALQUIER ANOMALIA IDENTIFICADA CON EL FIN DE MANTENER ACTUALIZADO EL INVENTARIO DE LOS EQUIPOS.</t>
  </si>
  <si>
    <t>OPSP-VAD-0433</t>
  </si>
  <si>
    <t>ANDREA CAROLINA MARTINEZ GUERRERO</t>
  </si>
  <si>
    <t>LA PRESENTE ORDEN TIENE POR OBJETO 1. REALIZAR REVISION EN LA PLATAFORMA DEL GEDOCO DE LOS DOCUMENTOS PRECONTRACTUALES NECESARIOS PARA LA ELABORACION DE ORDENES DE SERVICIOS PROFESIONALES Y DE APOYO A LA GESTION. 2. APOYAR LA VALIDACION Y APROBACION DE LA INFORMACION PRECONTRACTUAL DE LAS HOJAS DE VIDA DEL PERSONAL EN LA PLATAFORMA SIGEP SISTEMA DE INFORMACION Y GESTION DEL EMPLEO PUBLICO. 3. APOYAR LO CORRESPONDIENTE A LOS TRAMITES PRECONTRACTUALES NECESARIOS PARA LA ELABORACION DE ORDENES DE SERVICIOS PROFESIONALES Y DE APOYO A LA GESTION QUE REQUIERA LA VICERRECTORIA ADMINISTRATIVA. 4. APOYAR LA REVISION DE LOS FORMATOS DE RECIBIDO A SATISFACCION PARA TRAMITES DE PAGO DE ORDENES DE PRESTACION DE SERVICIOS PROFESIONALES Y DE APOYO A LA GESTION. 5. APOYAR EN LA REVISION Y VERIFICACION DE ANTECEDENTES Y OTROS DE LAS PERSONAS A VINCULARSE MEDIANTE ORDENES DE PRESTACION DE SERVICIOS PROFESIONALES Y DE APOYO A LA GESTION DE LA VICERRECTORIA ADMINISTRATIVA.</t>
  </si>
  <si>
    <t>OPSP-VAD-0435</t>
  </si>
  <si>
    <t>ANDY JOSE GUERRA CORREDOR</t>
  </si>
  <si>
    <t>LA PRESENTE ORDEN TIENE POR OBJETO 1. REALIZAR LA BUSQUEDA Y RECOLECCION DE INFORMACION DE CARACTER NACIONAL E INTERNACIONAL, INFORMACION DE LAS MACROTENDENCIAS EN FUNDAMENTOS DEL DESARROLLO. PERSPECTIVAS TEORICAS TENDENCIAS DE LA FORMACION DISCIPLINAR. SISTEMATIZACION INFORMACION INTERNACIONAL DE LA INFORMACION 2. REVISAR EL DIRECTORIO DE ASOCIACIONES DE PROFESIONALES O FACULTADES AFINES AL PROGRAMA ACADEMICO E INDAGAR SOBRE LA EXISTENCIA DE INFORMES O INVESTIGACIONES RELACIONADAS CON EL PROCESO DE FORMACION ACADEMICA. 3. IDENTIFICAR BUENAS PRACTICAS EN OTRAS UNIVERSIDADES. NACIONALES E INTERNACIONALES. 4. REUNIR INFORMACION SOBRE CARACTERISTICAS DE LA OFERTA DEL PROGRAMA A NIVEL NACIONAL. 5. PRESENTAR INDICADORES NACIONALES DE LOS PROGRAMAS ACADEMICOS. 6. REALIZAR LA BUSQUEDA Y RECOLECCION DE INFORMACION DE CARACTER INSTITUCIONAL.</t>
  </si>
  <si>
    <t>OPSP-VAD-0437</t>
  </si>
  <si>
    <t>DE LA ROSA PACHECO BELIA REBECA</t>
  </si>
  <si>
    <t>LA PRESENTE ORDEN TIENE POR OBJETO 1. REALIZAR LA TOMA DE MUESTRA NASOFARINGEA Y DE SANGRE PARA COVID 19. 2. ORIENTAR E INFORMAR A LOS PACIENTES SOBRE LOS REQUERIMIENTOS PARA LA TOMA DE UNA BUENA MUESTRA Y SOBRE LA FORMA DE RECOLECCION DE ESTAS. 3. PARTICIPAR EN ACTIVIDADES EDUCATIVAS DE SALUD A USUARIOS A NIVEL INFRA Y EXTRAMURAL. 4. PARTICIPAR EN LAS ACTIVIDADES Y RESPONSABILIDADES QUE DESDE LO ADMINISTRATIVO SE DERIVEN DEL PROGRAMA. 5. EJECUTAR Y APLICAR PRUEBAS DE CONTROL DE CALIDAD EN LOS ANALISIS CLINICOS. 6. CONSOLIDAR Y REPORTAR LOS DATOS DE LAS FICHAS EPIDEMIOLOGICAS EN EL SIVIGILA. 7. RECIBIR Y RECOLECTAR LAS MUESTRAS QUE SE VAN A ANALIZAR DE ACUERDO CON LOS EXAMENES SOLICITADOS Y PREPARAR EL MATERIAL NECESARIO PARA LA REALIZACION DE LOS TRABAJOS DEL LABORATORIO. 8. REPORTAR DIARIAMENTE LOS RESULTADOS E INFORMES QUE EMITE EL LABORATORIO EN FORMA OPORTUNA, ASEGURANDOSE DE QUE SEAN COMPLETOS Y EXACTOS.</t>
  </si>
  <si>
    <t>OPSP-VAD-0438</t>
  </si>
  <si>
    <t>CLAUDIA PATRICIA DEL SOCORRO ABELLO ZORRO</t>
  </si>
  <si>
    <t>LA PRESENTE ORDEN TIENE POR OBJETO 1. ASESORAR EN LA ELABORACION DE LOS ESTUDIOS DE MERCADO REALIZADOS PARA LA CONTRATACION DE LAS PERSONAS O EMPRESAS ENCARGADAS DE ORGANIZAR LA NACIONALIZACION EN COLOMBIA DE LAS IMPORTACIONES QUE EFECTUE LA UNIVERSIDAD DEL MAGDALENA. 2. REALIZAR ESTUDIOS DE LOS SERVICIOS QUE PRESTAN LAS PERSONAS O EMPRESAS ENCARGADAS DE ORGANIZAR LA NACIONALIZACION EN COLOMBIA DE LAS IMPORTACIONES QUE EFECTUE LA ALMA MATER. 3. REALIZAR SEGUIMIENTO A LAS PROPUESTAS DE SERVICIOS Y A LA EJECUCION DE LOS CONTRATOS SUSCRITOS POR LA DIRECCION ADMINISTRATIVA. 4. REALIZAR SEGUIMIENTO A LAS ACTIVIDADES PROPIAS DE LA DEPENDENCIA. LAS DEMAS ACTIVIDADES QUE SE DERIVEN DE LA EJECUCION DE LA ORDEN Y QUE TENGAN RELACION DIRECTA CON EL OBJETO CONTRACTUAL.</t>
  </si>
  <si>
    <t>OPSP-VAD-0439</t>
  </si>
  <si>
    <t>JAIME BRITO LINERO</t>
  </si>
  <si>
    <t>LA PRESENTE ORDEN TIENE POR OBJETO 1.APOYAR EN LA ESTRUCTURACION DEL CONTENIDO QUE SERA REVISADO, APROBADO Y PUBLICADO EN LAS REDES SOCIALES. 2.MONITOREAR Y REALIZAR INFORMES SOBRE LAS INTERACCIONES DE USUARIOS QUE SE GENERAN EN LAS REDES SOCIALES DE FACEBOOK, TWITTER E INSTAGRAM, SOBRE ASPECTOS PERTINENTES DE LA UNIVERSIDAD. 3.MONITOREAR LA INFORMACION QUE PUBLICAN LOS MEDIOS DE DIFUSION EXTERNOS PARA DETECTAR LA QUE ES DE INTERES PARA LA INSTITUCION Y SUS ACCIONES DE POSICIONAMIENTO. 4. COORDINAR CON LAS DEPENDENCIAS, LA INFORMACION REQUERIDA PARA LA ATENCION DE LAS SOLICITUDES, SUGERENCIAS, RECLAMOS O INQUIETUDES DE LOS USUARIOS POR CUALQUIERA DE LOS MEDIOS DE INTERACCION INSTITUCIONAL. 5. COORDINAR CON DEPENDENCIAS INSTITUCIONALES CONTENIDOS PROPIOS PARA REDES SOCIALES, QUE APORTEN AL SENTIDO DE PERTENENCIA INSTITUCIONAL. 6. PRESENTAR INFORMES DE RESULTADOS MENSUALES Y REUNIONES SEMANALES DEL EQUIPO DE REDES SOCIALES</t>
  </si>
  <si>
    <t>OPSP-VAD-0440</t>
  </si>
  <si>
    <t>GISELA MATILDE LOZANO DE LA OSSA</t>
  </si>
  <si>
    <t>LA PRESENTE ORDEN TIENE POR OBJETO 1. ASESORAR JURIDICAMENTE EL PROCESO DE CONTRATACION EN TODAS SUS ETAPAS. 2. RESOLVER LAS PETICIONES QUE SE LE HAGAN A LA UNIMAGDALENA DENTRO DE LOS PLAZOS YO TERMINOS ESTABLECIDOS EN LA LEY, QUE LE SEAN TRASLADADAS POR PARTE DEL RECTOR, EL JEFE DE LA OFICINA ASESORA JURIDICA, AUTORIDADES DEL AREA ADMINISTRATIVA Y DE DIRECCION DE LA UNIVERSIDAD QUE LO REQUIERA. 3. ELABORAR MINUTAS PARA CONTRATOS, CONVENIOS, PROCESOS DE CONVOCATORIAS Y DEMAS QUE REQUIERA UNIMAGDALENA Y QUE SEAN SOLICITADOS POR EL JEFE DE LA OFICINA ASESORA JURIDICA Y DEMAS AUTORIDADES DE DIRECCION DE LA UNIVERSIDAD. 4. DESARROLLAR LAS ACTIVIDADES CONTRATADAS, CUMPLIENDO CON EL PROCESO DE GESTION JURIDICA Y PROCESO GESTION DE CONTRATACION DEL SISTEMA DE GESTION INTEGRAL DE LA CALIDAD COGUI. 5. REALIZAR REVISION EN LA PLATAFORMA DEL GEDOCO LOS DOCUMENTOS PRECONTRACTUALES NECESARIOS PARA LA ELABORACION DE ORDENES DE SERVICIOS PROFESIONALES Y DE APOYO A LA GESTION.</t>
  </si>
  <si>
    <t>OPSP-VAD-0443</t>
  </si>
  <si>
    <t>LA PRESENTE ORDEN TIENE POR OBJETO 1. REALIZAR EL MANEJO DEL APLICATIVO DE GESTION DE PROYECTOS GESPROYDNPSSCE PARA EL REGISTRO DE LA INFORMACION DE AVANCES EN LA EJECUCION DE LOS PROYECTOS APROBADOS A LA UNIVERSIDAD DEL MAGDALENA POR EL OCAD DE CTEI  MINCIENCIA. 2. REALIZAR EL REGISTRO DEL CERTIFICADO DE CUMPLE DE REQUISITOS PARA EL INICIO DE LOS PROCESOS PRECONTRACTUALES DE LOS PROYECTOS EN MENCION. 3. ELABORAR LAS PROGRAMACIONES INICIALES DE LOS PROYECTOS PARA EL SEGUIMIENTO EN LA EJECUCION DE LAS ACTIVIDADES. 4. ENLAZAR LA CONTRATACION EFECTUADA POR LA UNIVERSIDAD DEL MAGDALENA A LAS ACTIVIDADES DE LOS PROYECTOS EN EJECUCION. 5. ELABORAR Y REGISTRAR MENSUALMENTE LAS PLANTILLAS DE EJECUCION DE LAS ACTIVIDADES DE ACUERDO CON LOS INFORMES EJECUTIVOS DE LOS LIDERES RESPONSABLES DE LOS PROYECTOS. 6. EFECTUAR LAS REPROGRAMACIONES DE ACUERDO CON LAS NECESIDADES DE LOS PROYECTOS EN EJECUCION.</t>
  </si>
  <si>
    <t>OPSP-VAD-0445</t>
  </si>
  <si>
    <t>MARIA MONICA SABOGAL NIGRINIS</t>
  </si>
  <si>
    <t>LA PRESENTE ORDEN TIENE POR OBJETO 1. APOYAR EN LA ELABORACION DE NUEVOS PROCEDIMIENTOS Y ACTIVIDADES DE GESTION FINANCIERA RELACIONADOS CON EL SISTEMA DE GESTION DE LA CALIDAD. 2. APOYAR EN LAS ACTIVIDADES DE NOTIFICACION Y CUMPLIMIENTO DE INFORMES DE LA GESTION FINANCIERA. 3. ELABORAR Y SUSTENTAR INFORMES MENSUALES Y PRESENTACIONES REQUERIDOS EN EL MARCO DE LA GESTION DE LA DIRECCION FINANCIERA. 4. REALIZAR SEGUIMIENTO A LOS REEMBOLSOS DE MATRICULA FONGES. LAS DEMAS ACTIVIDADES QUE SE DERIVEN DE LA EJECUCION DE LA ORDEN Y QUE TENGAN RELACION DIRECTA CON EL OBJETO CONTRACTUAL.</t>
  </si>
  <si>
    <t>OPSP-VAD-0452</t>
  </si>
  <si>
    <t>IDENTIFICAR CONTRIBUYENTES, Y LOS AGENTES OBLIGADOS A RETENER O EXIGIR EL PAGO DEL TRIBUTO. 2. RECOPILAR, CONSOLIDAR Y CONFRONTAR LA INFORMACION DE LAS ENTIDADES PARA INICIAR EL PROCESO DE AUDITORIA Y ELABORAR EL EXPEDIENTE CON LAS NORMAS REQUERIDAS PARA TAL FIN. 3. VERIFICAR LAS DECLARACIONES DE RECAUDOS Y LIQUIDACION DE LAS ENTIDADES ASICOMO LOS PAGOS REALIZADOS POR LOS CONTRIBUYENTES Y LA RELACION DE CONTRATOS SUSCRITOS. 4. CONFRONTAR LA INFORMACION PROVISTA POR LA ENTIDAD VS LA INFORMACION REMITIDA POR LA CONTRALORIA DEPARTAMENTAL, DISTRITAL Y NACIONAL. 5. CONFRONTAR LA INFORMACION DEL AVANCE DE LA AUDITORIA CONTRA LOS ARCHIVOS QUE REPOSAN EN LA OFICINA DE ESTAMPILLA. 6. ALIMENTAR LA MATRIZ DE INFORMACION A FIN DE DEPURAR LOS RESULTADOS FINANCIEROS DE LA INVESTIGACION. 7. REALIZAR EVALUACION DE LA PRIMERA ETAPA DE LA AUDITORIA EN CONJUNTO CON LA COORDINADORA Y EL ASESOR JURIDICO Y DETERMINAR EL PLAN DE ACCION EN CADA CASO EN PARTICULAR A SEGUIR. SE LEVANTA ACTA DE SEGUIMIENTO.</t>
  </si>
  <si>
    <t>OPSP-VAD-0455</t>
  </si>
  <si>
    <t>JENNY LISETH MACHADO VIVES</t>
  </si>
  <si>
    <t>APOYAR LA ESCRITURA DE GUIONES. 2. APOYAR LA ASISTENCIA DE PRODUCCION. 3. APOYAR EN LA GRABACION DE VOZ EN OFF PARA LAS PIEZAS AUDIOVISUALES DEL PROYECTO. 4. CREAR CONTENIDOS PARA EL BLOQUE 10. LAS DEMAS ACTIVIDADES QUE SE DERIVEN DE LA EJECUCION DE LA ORDEN Y QUE TENGAN RELACION DIRECTA CON EL OBJETO CONTRACTUAL.</t>
  </si>
  <si>
    <t>OPSP-VAD-0456</t>
  </si>
  <si>
    <t>PRESENTAR EL PLAN DE TRABAJO DE ACTIVIDADES A DESARROLLAR, DETALLANDO OBJETIVOS, FECHAS, METODOLOGIA, METAS, E INDICADORES, ACORDES CON LAS DIRECTRICES IMPARTIDAS POR EL DIRECTOR DE BIENESTAR, Y EL COORDINADOR A DEL AREA DANDO RESPUESTA A LAS ACTIVIDADES POR LA CUAL FUE CONTRATADO A. 2. BRINDAR ATENCION BASICA, OPORTUNA Y ADECUADA EN CONSULTA COMO FISIOTERAPEUTA A TODOS LOS MIEMBROS DE COMUNIDAD UNIVERSITARIA QUE LO SOLICITEN. 3. FOMENTAR AL INTERIOR DE LA COMUNIDAD UNIVERSITARIA, ACTIVIDADES DE PROMOCION Y PREVENCION, EVITANDO DE ESTA MANERA LA APARICION DE ENFERMEDADES Y CONCIENTIZAR A LA COMUNIDAD UNIVERSITARIA A INCORPORAR ESTILOS DE VIDA SALUDABLE. 4. VALIDAR Y VERIFICAR LA VERACIDAD DE LAS INCAPACIDADES DE LOS ESTUDIANTES, TENIENDO EN CUENTA LA REGLAMENTACION EXISTENTE PARA TAL EFECTO.</t>
  </si>
  <si>
    <t>OPSP-VAD-0470</t>
  </si>
  <si>
    <t>REALIZAR SEGUIMIENTO A LOS PACIENTES DE LA CLINICA ODONTOLOGICA. 2. LIDERAR Y PARTICIPAR ACTIVAMENTE EN EL PROCESO DE EGRESO DEL PACIENTE DE LA CLINICA ODONTOLOGICA. 3. REALIZAR LA AUDITORIA DE HISTORIAS CLINICAS QUE CONLLEVE AL MEJORAMIENTO DE LOS PROCESOS DE ATENCION EN SALUD BUCAL QUE GARANTICEN LOS RESULTADOS ESPERADOS DE NIVELES DE SATISFACCION DE USUARIO Y PARTES INTERESADAS 4. LIDERAR EL PROCESO DE HUMANIZACION DEL SERVICIO Y DE SATISFACCION DEL USUARIO DE LA CLINICA ODONTOLOGICA. 5. APOYAR EN EL FORTALECIMIENTO DEL PROGRAMA DE SEGURIDAD DEL PACIENTE DE LA CLINICA ODONTOLOGICA. 6. REALIZAR SEGUIMIENTO A LOS INDICADORES DE GESTION, VERIFICACION, Y ANALISIS DE DATOS DE LOS PROCESOS A CARGO. 7. APOYAR LA REVISION, Y ACTUALIZACION DE LA DOCUMENTACION EXISTENTES. LAS DEMAS ACTIVIDADES QUE SE DERIVEN DE LA EJECUCION DE LA ORDEN Y QUE TENGAN RELACION DIRECTA CON EL OBJETO CONTRACTUAL.</t>
  </si>
  <si>
    <t>OPSP-VAD-0474</t>
  </si>
  <si>
    <t>APOYAR EN LA ASESORIA DE LA PLANIFICACION DEL MANEJO ADMINISTRATIVO DE LA CLINICA. 2. APOYAR EN EL DESARROLLO, IMPLEMENTACION, Y SEGUIMIENTO DE PROCESOS Y ACTIVIDADES RELACIONADAS CON LA SEGURIDAD Y SALUD EN EL TRABAJO E HIGIENE Y SEGURIDAD INDUSTRIAL EN LA CLINICA ODONTOLOGICA DE LA UNIVERSIDAD DEL MAGDALENA. 3. APOYAR EN LA ASESORIA DE LA ELABORACION DE PRESUPUESTO ANUAL DE FUNCIONAMIENTO DE LA CLINICA, PLANEACION DE GASTOS Y OTRAS PROYECCIONES FINANCIERAS. 4. APOYAR EN MANTENER Y GESTIONAR LA DOCUMENTACION YO REGISTROS DEL SGSST. 5. APOYAR LA PLANIFICACION, Y DESARROLLAR EL PLAN DE PREVENCION, PREPARACION ANTE EMERGENCIAS, Y ANALISIS DE VULNERABILIDAD DE LA CLINICA ODONTOLOGICA. 6. REALIZAR EL SEGUIMIENTO AL GASTO DE INSUMOS, Y EJECUCION DEL PLAN DE MANTENIMIENTO ANUAL. LAS DEMAS ACTIVIDADES QUE SE DERIVEN DE LA EJECUCION DE LA ORDEN Y QUE TENGAN RELACION DIRECTA CON EL OBJETO CONTRACTUAL.</t>
  </si>
  <si>
    <t>OPSP-VAD-0476</t>
  </si>
  <si>
    <t>COORDINAR LAS ACTIVIDADES DE PLANEACION PROGRAMACION Y CONTROL DE LA GESTION ADMINISTRATIVA DEL PROYECTO BPIN 2020000100768 DESARROLLO TRANSFERENCIA DE TECNOLOGIA Y CONOCIMIENTO PARA LA INNOVACION ATENDIENDO LAS PROBLEMTICAS ASOCIADAS CON LA OFERTA DE PROHORTOFRUTICOLAS DERIVADAS DE LA EMERGENCIA ECONOMICA SOCIAL ECOLOGICA CAUSADA POR EL COVID 19 EN EL MAGDALENA</t>
  </si>
  <si>
    <t>HUGO JOSE MERCADO CERVERA</t>
  </si>
  <si>
    <t>OPSP-VAD-0482</t>
  </si>
  <si>
    <t>REALIZAR TRABAJOS AUDIOVISUALES DIARIOS CON CARACTERISTICAS ESPECIALES DE NARRATIVAS BASADOS EN HISTORIAS QUE COMBINEN LA COTIDIANIDAD UNIVERSITARIA CON PROCESOS DE INVESTIGACION, EXTENSION, Y ACADEMICOS QUE SERAN UTILIZADOS PARA LA DIFUSION EN TODOS LOS CANALES INFORMATIVOS DE LA UNIVERSIDAD DEL MAGDALENA COMO PAGINA WEB, REDES SOCIALES, REDES OFICIALES DE LA INSTITUCION, FACEBOOK, TWITTER, E INSTAGRAM, Y EN LAS PANTALLAS UBICADAS EN DIFERENTES PUNTOS ESTRATEGICOS DEL CAMPUS UNIVERSITARIO. 2. ELABORAR VIDEOS INSTITUCIONALES QUE REQUIERAN LAS DIFERENTES DEPENDENCIAS DE LA ALMA MATER EN DINAMICAS ESPECIALES DE LA UNIVERSIDAD DEL MAGDALENA, COMO CONFERENCIAS MAGISTRALES, EVENTOS INSTITUCIONALES, GRADOS, ACTIVIDADES DEPORTIVAS Y CULTURALES, CON CUBRIMIENTOS DE LOS MISMOS. LAS DEMAS ACTIVIDADES QUE SE DERIVEN DE LA EJECUCION DE LA ORDEN Y QUE TENGAN RELACION DIRECTA CON EL OBJETO CONTRACTUAL.</t>
  </si>
  <si>
    <t>OPSP-VAD-0483</t>
  </si>
  <si>
    <t>MAURICIO ANDRES SANTANDER BARRIOS</t>
  </si>
  <si>
    <t>LA PRESENTE ORDEN TIENE POR OBJETO LOS SERVICIOS PROFESIONALES REQUERIDOS EN LA REALIZACION DE LAS SIGUIENTES ACTIVIDADES ENMARCADAS EN EL DESARROLLO DEL PROYECTO BPIN2020000100768 DESARROLLO, TRANSFERENCIA DE TECNOLOGIA Y CONOCIMIENTO PARA LA INNOVACION, ATENDIENDO LAS PROBLEMATICAS ASOCIADAS CON LA OFERTA DE PRODUCTOS HORTOFRUTICOLAS, DERIVADAS DE LA EMERGENCIA ECONOMICA, SOCIAL, ECOLOGICA, CAUSADA POR EL COVID 19 EN EL MAGDALENA, ASI 1 PARAMETRIZACION Y CREACION DE CADA UNO DE LOS NIVELES, CUENTA, SUBCUENTA, CENTRO DE COSTO Y FUENTES DE INGRESOS, EN EL SISTEMA DE INFORMACION SINAP. 2 PARAMETRIZACION Y CREACION DE CADA UNO DE LOS NIVELES, CUENTA, SUBCUENTA, CENTRO DE COSTO, Y FUENTES DE EGRESOS EN EL SISTEMA DE INFORMACION SINAP. 3 CREACION DE CODIFICACION SICE, CONTRALORIA, CHIP TANTO DE INGRESOS COMO EGRESOS. 4 MOVIMIENTOS DE ADICION PRESUPUESTAL DE INGRESOS Y EGRESOS. 5 CREACION Y CODIFICACION RUBROS DE CATALOGO DE CLASIFICACION PRESUPUESTAL.</t>
  </si>
  <si>
    <t>OPSP-VAD-0484</t>
  </si>
  <si>
    <t>AR ACTIVIDADES DE ASISTENCIA ADMINISTRATIVA ORIENTADAS A LA COORDINACION DEL TALENTO HUMANO ADMINISTRATIVO DEL PROYECTO BPIN 2020000100768 DESARROLLO TRANSFERENCIA DE TECNOLOGIA Y CONOCIMIENTO PARA LA INNOVACION, ATENDIENDO LAS PROBLEMATICAS ASOCIADAS CON LA OFERTA DE PRODUCTOS HORTOFRUTICOLAS DERIVADAS DE LA EMERGENCIA ECONOMICA SOCIAL ECOLOGICA CAUSADA POR EL COVID 19 EN EL MAGDALENA</t>
  </si>
  <si>
    <t>OPSP-VAD-0485</t>
  </si>
  <si>
    <t>REALIZAR SEGUIMIENTO AL DESARROLLO DE LAS PRACTICAS DE CIRUGIA, Y ANATOMIA QUE REALIZAN LOS DIFERENTES PROGRAMAS DE LA FACULTAD DE CIENCIAS DE LA SALUD. 2. APOYAR A LA COORDINACION DE LA CLINICA DE SIMULACION PARA QUE SE DE EL CORRECTO FUNCIONAMIENTO, Y APROVECHAMIENTO DE LOS EQUIPOS UTILIZADOS EN LAS PRACTICAS ACADEMICAS. 3. REALIZAR LA INSTALACION DE EQUIPOS BIOMEDICOS, ACTUALIZACION DE SOFTWARE DE LOS SIMULADORES, Y DE REDES ELECTRICAS DE LA CLINICA DE SIMULACION. 4. REALIZAR LA INSTALACION, Y SEGUIMIENTO DE CAMARAS INTERNAS DE LA CLINICA DE SIMULACION APLICADAS A EXAMENES PRACTICOS DE LA CLINICA. LAS DEMAS ACTIVIDADES QUE SE DERIVEN DE LA EJECUCION DE LA ORDEN Y QUE TENGAN RELACION DIRECTA CON EL OBJETO CONTRACTUAL.</t>
  </si>
  <si>
    <t>OPSP-VAD-0486</t>
  </si>
  <si>
    <t>APOYAR LOS EVENTOS INSTITUCIONALES PRESENCIALES, Y VIRTUALES A TRAVES DE LA CUENTA DE CORREO INSTITUCIONAL, Y ESPACIOS ASIGNADOS, SEGUN LOS PROTOCOLOS ESTABLECIDOS. 2. COORDINAR EL GRUPO DE PROTOCOLO INSTITUCIONAL HORARIOS, DISTRIBUCION DE EVENTOS, SOLICITUD DE UNIFORMES, REVISION DE HORAS. 3. CAPACITAR A LOS INTEGRANTES DEL GRUPO DE PROTOCOLO INSTITUCIONAL EN LOS TEMAS DE TALLER PERSONAL LOGISTICO, TALLER DE PROTOCOLO Y ETIQUETA, TALLER DE COMUNICACION Y SEGURIDAD EN LOS EVENTOS, TALLER DE COMUNICACION NO VERBAL, TALLER DE ESTRATEGIAS PARA HABLAR EN PUBLICO, TALLER DE NETIQUETA, TALLER DE ATENCION Y SERVICIO AL CLIENTE, TALLER DE ETIQUETA Y PROTOCOLO EMPRESARIAL, TALLER DE IMAGEN PERSONAL, TALLER DE ETIQUETA Y PROTOCOLO EN LA MESA. LAS DEMAS ACTIVIDADES QUE SE DERIVEN DE LA EJECUCION DE LA ORDEN Y QUE TENGAN RELACION DIRECTA CON EL OBJETO CONTRACTUAL.</t>
  </si>
  <si>
    <t>OPSP-VAD-0487</t>
  </si>
  <si>
    <t>EDGAR JAFET HERNANDEZ MURCIA</t>
  </si>
  <si>
    <t>ASESORAR, REVISAR YO PROYECTAR ACTOS Y CONTRATOS QUE SE DERIVEN DE LOS DIFERENTES PROCESOS DE CONTRATACION QUE ADELANTE LA UNIVERSIDAD PARA LA EJECUCION DEL PROYECTO BPIN 2020000100768 DESARROLLO TRANSFERENCIA DE TECNOLOGIA Y CONOCIMIENTO PARA LA INNOVACION ATENDIENDO LAS PROBLEMATICAS ASOCIADAS CON LA OFERTA DE PRODUCTOS HORTOFRUTICOLAS DERIVADAS DE LA EMERGENCIA ECONOMICA SOCIAL, ECOLOGICA, CAUSADA POR EL COVID 19 EN EL MAGDALENA</t>
  </si>
  <si>
    <t>OPSP-VAD-0488</t>
  </si>
  <si>
    <t>ACTIVIDADES DEL AREA CONTABLE DEL PROYECTO BPIN2020000100768 DESARROLLO TRANSFERENCIA DE TECNOLOGIA Y CONOCIMIENTO PARA LA INNOVACION, ATENDIENDO LAS PROBLEMATICAS ASOCIADAS CON LA OFERTA DE PRODUCTOS HORTOFRUTICOLAS, DERIVADAS DE LA EMERGENCIA ECONOMICA SOCIAL ECOLOGICA CAUSADA POR EL COVID 19 EN EL MAGDALENA</t>
  </si>
  <si>
    <t>OPSP-VAD-0489</t>
  </si>
  <si>
    <t>COORDINACION FINANCIERA DEL PROYECTO BPIN 2020000100768 DESARROLLO, TRANSFERENCIA DE TECNOLOGIA Y CONOCIMIENTO PARA LA INNOVACION, ATENDIENDO LAS PROBLEMATICAS ASOCIADAS CON LA OFERTA DE PRODUCTOS HORTOFRUTICOLAS, DERIVADAS DE LA EMERGENCIA ECONOMICA, SOCIAL, ECOLOGICA, CAUSADA POR EL COVID 19 EN EL MAGDALENA</t>
  </si>
  <si>
    <t>OPSP-VAD-0491</t>
  </si>
  <si>
    <t>LA PRESENTE ORDEN TIENE POR OBJETO 1. APOYAR EL CARGUE DE INFORMACION A LA PLATAFORMA DEL SECOP DE TODOS LOS PROCESOS DE CONTRATACION QUE ADELANTE LA UNIVERSIDAD A TRAVES DE LA VICERRECTORIA ADMINISTRATIVA, CARGAR, Y ACTUALIZAR MENSUALMENTE LA INFORMACION DE LAS ORDENES DE SERVICIOS PROFESIONALES, Y DE APOYO A LA GESTION QUE SUSCRIBA LA VICERRECTORIA ADMINISTRATIVA DURANTE LA PRESENTE VIGENCIA EN LA PLATAFORMA SIA OBSERVA DE LA AUDITORA GENERAL DE LA REPUBLICA. 2. PRESTAR ASESORIA, EMITIR LOS CONCEPTOS, Y RESOLVER LAS CONSULTAS DE TIPO JURIDICO EN TODAS LAS AREAS DEL DERECHO QUE LE SEAN SOLICITADOS POR PARTE DEL RECTOR, EL JEFE DE LA OFICINA ASESORA JURIDICA, Y DE DIRECCION DE LA UNIVERSIDAD, EN EL CASO QUE LAS CONSULTAS YO CONCEPTOS SE DEBAN ENTREGAR POR ESCRITO ESTOS DEBERAN SER RUBRICADOS POR EL CONTRATISTA.</t>
  </si>
  <si>
    <t>OPSP-VAD-0492</t>
  </si>
  <si>
    <t>ASESORAR LOS PROCESOS DE HABILITACION DE ESCENARIOS DE PRACTICAS PROFESIONALES. 2. DISEÑAR, Y ELABORAR DOCUMENTOS DE AUTOEVALUACION PARA LA HABILITACION DE ESCENARIOS DE PRACTICAS PROFESIONALES. 3. APOYAR EN LAS ACTIVIDADES DE RELACION DOCENCIA SERVICIO DE LA FACULTAD DE CIENCIAS DE LA SALUD. 5. VERIFICAR QUE SE REALICEN LOS TRAMITES RELACIONADOS CON ACTIVIDADES DE DOCENCIA SERVICIO. 6. CONSULTAR, ELABORAR PROTOCOLOS DE SISTEMA DE CALIDAD DE CLINICA ODONTOLOGICA, PROGRAMA DE ATENCION PSICOLOGICA PAP, BIENESTAR UNIVERSITARIO, LABORATORIO CENTRO DE BIOLOGIA MOLECULAR, Y TOMA DE MUESTRAS. 7. ASESORAR, Y ACOMPAÑAR LOS PROCESOS DE CALIDAD DE LA CLINICA ODONTOLOGICA, PROGRAMA DE ATENCION PSICOLOGICA PAP, CENTRO DE BIOLOGIA MOLECULAR, Y DE GENETICA, LABORATORIO DE TOMA DE MUESTRA, SERVICIOS DE SALUD DE BIENESTAR UNIVERSITARIO. 8. ELABORAR MANUALES, PROTOCOLOS, DERIVADOS DE LOS PROCESOS DE AUTOEVALUACION, Y AUDITORIA EN SERVICIOS DE SALUD.</t>
  </si>
  <si>
    <t>OPSP-VAD-0494</t>
  </si>
  <si>
    <t>ROSA VIRGINIA SIRTORI TARAZONA</t>
  </si>
  <si>
    <t>LA PRESENTE ORDEN TIENE POR OBJETO 1. PRESTAR ASESORIA JURIDICA AL CENTRO PARA LA REGIONALIZACION DE LA EDUCACION Y LAS OPORTUNIDADES  CREO. 2. REVISAR YO CORREGIR LAS RESOLUCIONES ELABORADAS POR EL CENTRO PARA LA REGIONALIZACION DE LA EDUCACION Y LAS OPORTUNIDADES  CREO. 3. REVISAR YO CORREGIR LAS ORDENES DE PRESTACION DE SERVICIOS PROFESIONALES Y DE APOYO A LA GESTION, RESOLUCIONES DE PAGO, VIATICOS Y DESPLAZAMIENTOS, REEMBOLSO, CONVENIOS Y DEMAS ACTOS ADMINISTRATIVOS QUE SE GENEREN EN EL INSTITUTO. 4. COMPILAR Y ACTUALIZAR LAS NORMAS LEGALES, DE JURISPRUDENCIA DOCTRINA Y DE LOS CONCEPTOS QUE TENGAN RELACION CON EL AMBITO DE COMPETENCIA DEL CENTRO. 5. RENDIR INFORMES MENSUALES, SOBRE LAS ACTIVIDADES DESARROLLADAS, EN CUMPLIMIENTO DE LA PRESENTE ORDEN DE PRESTACION DE SERVICIOS. 6. PROYECTAR LAS RESPUESTAS DE LOS DERECHOS DE PETICION Y TUTELAS. 7. CUMPLIR CON LOS PROCEDIMIENTOS DEL PROCESO DE GESTION DE LA CONTRATACION DEL SISTEMA INTEGRAL DE LA CALIDAD COGUI.</t>
  </si>
  <si>
    <t>OPSP-VAD-0495</t>
  </si>
  <si>
    <t>HACER REPORTERIA CON LAS DEPENDENCIAS QUE GENEREN INFORMACION UTIL PARA LA EMISORA 2. PARTICIPAR EN LAS TRASMISIONES EN VIVO Y EN DIRECTO DE LOS EVENTOS DE LA EMISORA CULTURAL 3. APORTAR MATERIAL PERIODISTICO PARA EL MAGAZIN LA REVISTA 4. ADMINISTRAR LAS REDES SOCIALES DE LA EMISORA CULTURAL FACEBOOK, INSTAGRAM Y TWITTER 5. DISEÑAR ESTRATEGIAS DE POSICIONAMIENTO DE LA EMISORA CULTURAL EN REDES SOCIALES 6. REDACTAR DOCUMENTOS INSTITUCIONALES QUE SE REQUIERAN 7. CONDUCIR EL MAGAZIN RUTAS PARA AVANZAR  TRANSMITIDO POR UNIMAGDALENA RADIO. 8. ADMINISTRAR LOS CONTENIDOS PARA LA PAGINA WEB DE LA EMISORA CULTURAL 9. APOYAR LAS ACTIVIDADES PERIODISTICAS INSTITUCIONALES QUE SE REQUIERAN POR PARTE DE LA DIRECCION DE COMUNICACIONES 10. APOYAR EN LA CONSERVACION Y BUEN USO DE LOS EQUIPOS Y MATERIALES QUE PERMANECEN LAS INSTALACIONES DE LA EMISORA.</t>
  </si>
  <si>
    <t>OPSP-VAD-0499</t>
  </si>
  <si>
    <t>1. DESARROLLAR UN SISTEMA DE REGISTRO, ANALISIS Y SEGUIMIENTO A LAS ACTIVIDADES QUE SE REALIZAN CON LOS ESTUDIANTES DEL PROGRAMA TALENTO MAGDALENA. 2. REALIZAR UN MANUAL DE USUARIOS PARA EL SISTEMA DEL PROGRAMA TALENTO MAGDALENA, DONDE ESTE ESPECIFICADO LOS CODIGOS UTILIZADOS EN LA PROGRAMACION. 3. CAPACITAR AL PERSONAL QUE REALIZA EL ACOMPAÑAMIENTO A LOS ESTUDIANTES DEL PROGRAMA TALENTO MAGDALENA, EN EL SISTEMA DE INFORMACION QUE SE ESTA DESARROLLANDO. 4. APOYAR LA COORDINACION DE LA LOGISTICA EN LAS ACTIVIDADES DESARROLLADAS Y LIDERADAS POR LA DIRECCION DE DESARROLLO ESTUDIANTIL, EN EL MARCO DEL PROGRAMA TALENTO MAGDALENA. 5. INFORMAR AL SUPERVISOR YO LA DIRECCION DE DESARROLLO ESTUDIANTIL SOBRE CUALQUIER NOVEDAD PRESENTADA QUE INTERFIERA EN EL DESARROLLO DEL PROGRAMA TALENTO MAGDALENA. 6. APOYAR A LA DIRECCION DE DESARROLLO ESTUDIANTIL EN LA EJECUCION DE LAS ESTRATEGIAS DISEÑADAS PARA FAVORECER LA PERMANENCIA ESTUDIANTIL</t>
  </si>
  <si>
    <t>OPSP-VAD-0502</t>
  </si>
  <si>
    <t>APOYAR EL PROCESO DE ACOMPAÑAMIENTO ACADEMICO DE LOS ESTUDIANTES PERTENECIENTES AL PROGRAMA TALENTO MAGDALENA. 2. REALIZAR TUTORIAS ACADEMICAS A LOS ESTUDIANTES PERTENECIENTES AL PROGRAMA TALENTO MAGDALENA EN LAS ASIGNATURAS DE TOPOGRAFIA, DIBUJO TECNICO, GEOMETRIA DESCRIPTIVA Y RAZONAMIENTO Y REPRESENTACION DE LA MATEMATICA. 3. APOYAR EN LA PLANEACION Y EJECUCION DE ACTIVIDADES RELACIONADAS CON EL DESARROLLO DE HABILIDADES ACADEMICAS EN LOS ESTUDIANTES DEL PROGRAMA TALENTO MAGDALENA. 4. APOYAR A LA DIRECCION DE DESARROLLO ESTUDIANTIL EN LA EJECUCION DE LAS ESTRATEGIAS DISEÑADAS PARA FAVORECER LA PERMANENCIA ESTUDIANTIL Y DISMINUIR LOS INDICES DE DESERCION DE LOS ESTUDIANTES DEL PROGRAMA TALENTO MAGDALENA. 5. INCENTIVAR Y ACOMPAÑAR A LOS ESTUDIANTES DEL PROGRAMA TALENTO MAGDALENA EN LA REALIZACION DE ACTIVIDADES ACADEMICAS DE APOYO EXTRACLASE. 6. PREPARAR EL MATERIAL DE AYUDA EN LAS ASIGNATURAS DE TOPOGRAFIA, GEOMETRIA DESCRIPTIVA Y RAZONAMIENTO Y REPRESENTACION DE LA MATEMATICA</t>
  </si>
  <si>
    <t>OPSP-VAD-0504</t>
  </si>
  <si>
    <t>1. APOYAR EN LA EMISION DE LOS CONCEPTOS Y RESOLVER LAS CONSULTAS DE TIPO JURIDICAS Y TRIBUTARIAS QUE SEAN SOLICITADOS POR PARTE DE TODOS LOS ORDENADORES DE GASTOS A LA DIRECCION FINANCIERA 2. RESOLVER LAS PETICIONES QUE SE LE HAGAN A LA DIRECCION FINANCIERA DENTRO DE LOS PLAZOS YO TERMINOS ESTABLECIDOS EN LA LEY. 3. REALIZAR SEGUIMIENTO A LOS PROCEDIMIENTOS, FINANCIEROS, ACCIONES ADMINISTRATIVAS, REQUERIMIENTOS ESPECIALES, QUE EL DIRECTOR FINANCIERO Y DEMAS AUTORIDADES DEL AREA LE ENCOMIENDEN. 4. APOYAR EN LA FORMULACION DE LOS PROCESOS Y PROCEDIMIENTOS DE TIPO FINANCIERO CON CARACTER JURIDICO QUE SEAN REQUERIDOS POR EL DIRECTOR FINANCIERO, 5. COMPILAR Y ACTUALIZAR LAS NORMAS TRIBUTARIAS YO LEGALES, Y DE LOS CONCEPTOS QUE TENGAN RELACION CON EL AMBITO DE COMPETENCIA DE LA UNIVERSIDAD 6. RENDIR INFORMES MENSUALES, SOBRE LAS ACTIVIDADES DESARROLLADAS, EN CUMPLIMIENTO DE LA PRESENTE ORDEN DE PRESTACION DE SERVICIOS</t>
  </si>
  <si>
    <t>OPSP-VAD-0505</t>
  </si>
  <si>
    <t>LA PRESENTE ORDEN TIENE POR OBJETO 1. REALIZAR SEGUIMIENTO Y ANALISIS DE INDICADORES DE GESTION. 2. PLANIFICAR Y COORDINAR LAS ACTIVIDADES DEL SISTEMA DE GESTION DE CALIDAD DEL PROCESO FINANCIERO BAJO LA NORMA ISO 90012015. 3. APOYAR EN LA ADMINISTRACION DEL MAPA DE RIESGO DEL PROCESO FINANCIERO. 4. ELABORAR Y PRESENTAR INFORMES EN MATERIA FINANCIERA. 5. APOYAR EN LA ACTUALIZACION DE LOS PROCEDIMIENTOS, GUIAS, INSTRUCTIVOS Y MANUALES DE LA GESTION FINANCIERA .6. PROYECTAR INFORMES FINANCIEROS. 8. PLANIFICAR Y DAR CUMPLIMIENTO A LAS ACTIVIDADES E INFORMES FINANCIEROS REQUERIDOS EN PROCESOS DE ACREDITACION DE PROGRAMAS. 9. REALIZAR SEGUIMIENTO Y MEDICION DEL PLAN DE ACCION DEL PROCESO FINANCIERO. 10. COORDINAR PLANES DE MEJORAMIENTO DEL PROCESO DE CALIDAD. LAS DEMAS ACTIVIDADES QUE SE DERIVEN DE LA EJECUCION DE LA ORDEN Y QUE TENGAN RELACION DIRECTA CON EL OBJETO CONTRACTUAL.</t>
  </si>
  <si>
    <t>OPSP-VAD-0506</t>
  </si>
  <si>
    <t>LA PRESENTE ORDEN TIENE POR OBJETO 1. ASESORAR EN LOS PROCEDIMIENTOS Y ACTIVIDADES DE GESTION FINANCIERA RELACIONADOS CON EL SISTEMA GENERAL DE REGALIAS, 2. APOYAR EN LAS ACTIVIDADES DE NOTIFICACION CUMPLIMIENTO DE INFORMES DEL SISTEMA GENERAL DE REGALIAS. 3. ELABORAR Y SUSTENTAR INFORMES MENSUALES Y PRESENTACIONES REQUERIDOS EN EL MARCO DE LA GESTION DE LA DIRECCION FINANCIERA. LAS DEMAS ACTIVIDADES QUE SE DERIVEN DE LA EJECUCION DE LA ORDEN Y QUE TENGAN RELACION DIRECTA CON EL OBJETO CONTRACTUAL.</t>
  </si>
  <si>
    <t>OPSP-VAD-0507</t>
  </si>
  <si>
    <t>ASESORAR EN LOS PROCEDIMIENTOS Y ACTIVIDADES DE GESTION FINANCIERA, DE ACUERDO CON LAS DIRECTRICES TRAZADAS POR EL DIRECTOR FINANCIERO. 2. ASESORAR EN LAS ACTIVIDADES DE SEGUIMIENTO, CONSOLIDACION Y PRESENTACION DE INFORMES SOBRE EL RESULTADO DE LA GESTION PRESUPUESTAL, DE TESORERIA Y CONTABLE. 3. PROPONER REFORMAS A LOS PROCEDIMIENTOS DEL PROCESO FINANCIERO, CON MIRAS A OPTIMIZAR LA UTILIZACION DE RECURSOS DISPONIBLES. 4. ASESORAR EN EL PROCESO DE DEPURACION CONTABLE, ADMINISTRATIVA Y FINANCIERA DE LOS RECURSOS ADMINISTRADOS CONVENIOS A CARGO DE LA UNIVERSIDAD DEL MAGDALENA. 5. ASESORAR EL PROCEDIMIENTO PARA LA DEPURACION DE LA INFORMACION CONTABLE CON BASE EN LA SUSTANCIACION DE LAS PARTIDAS QUE SE LLEVEN PARA SANEAMIENTO ANTE EL COMITE DE SOSTENIBILIDAD CONTABLE DE LA INSTITUCION. 6. APOYAR AL GRUPO DE CONTABILIDAD EN LA PROGRAMACION Y EJECUCION DEL PLAN DE MEJORAMIENTO SUSCRITO CON LA CONTRALORIA</t>
  </si>
  <si>
    <t>OPSP-VAD-0508</t>
  </si>
  <si>
    <t>LA PRESENTE ORDEN TIENE POR OBJETO 1. APOYAR EN EL PROCESO DE CONCILIACION DE OPERACIONES RECIPROCAS. 2. APOYAR EN LA CONSOLIDACION DE INFORMACION DE INFORMES PARA ENTES DE CONTROL.3 APOYAR EN EL MEJORAMIENTO Y DISEÑO DE INSTRUCTIVOS Y FORMATOS PARA EL PROCESO DE CALIDAD DEL GRUPO DE CONTABILIDAD. LAS DEMAS ACTIVIDADES QUE SE DERIVEN DE LA EJECUCION DE LA ORDEN Y QUE TENGAN RELACION DIRECTA CON EL OBJETO CONTRACTUAL.</t>
  </si>
  <si>
    <t>OPSP-VAD-0509</t>
  </si>
  <si>
    <t>ASESORAR EN LOS PROCEDIMIENTOS Y ACTIVIDADES DE GESTION FINANCIERA, DE ACUERDO CON LAS DIRECTRICES TRAZADAS POR EL DIRECTOR FINANCIERO Y LA PROFESIONAL ESPECIALIZADA DEL GRUPO DE FACTURACION CREDITO Y CARTERA. 2. ASESORAR LAS ACTIVIDADES DE NOTIFICACION DE DEUDA A LOS CORREOS ELECTRONICOS DE LOS DEUDORES Y CODEUDORES. 3. ELABORAR Y SUSTENTAR INFORMES MENSUALES Y PRESENTACIONES REQUERIDOS EN EL MARCO DE LA GESTION DE LA DIRECCION FINANCIERA4. ASESORAR Y REALIZAR ACOMPAÑAMIENTO EN LOS TRAMITES DE LAS SOLICITUDES ESCRITAS COMUNICACION INTERNA Y CORREO ELECTRONICOS DE LA POBLACION ESTUDIANTIL. 5. ASESORAR Y LLEVAR EL CONTROL DE LOS PROCEDIMIENTOS INTERNOS, RELACIONADOS CON LA GESTION DE COBRO DE LAS DEUDAS DE CREDITOS A CORTO PLAZO QUE TIENEN LOS ESTUDIANTES EN LAS DIFERENTES MODALIDADES. 6. ASESORAR Y DAR RESPUESTA A LAS SOLICITUDES PRESENTADAS POR LOS ESTUDIANTES. LAS DEMAS ACTIVIDADES QUE SE DERIVEN DE LA EJECUCION DE LA ORDEN Y QUE TENGAN RELACION DIRECTA CON EL OBJETO CONTRACTUAL</t>
  </si>
  <si>
    <t>OPSP-VAD-0510</t>
  </si>
  <si>
    <t>.APOYAR EN LA FACULTAD DE CIENCIAS BASICAS LAS ACTIVIDADES DEL DIRECTOR DE INVESTIGACION Y EXTENSION EN LOS PROCESOS DE PROGRAMACION, RELATORIAS Y PROCESAMIENTO DE INFORMACION. 2. APOYAR EN LA ELABORACION, ANALISIS FINANCIERO Y MERCADEO DE LOS PROYECTOS DE EDUCACION CONTINUADA. 3. REALIZAR ACOMPAÑAMIENTO EN LOS PROYECTOS ESTRATEGICOS DE LA FACULTAD DE CEINCIAS BASICAS. 4. APOYAR EN EL PROCESO DE TABULACION Y ANALISIS DE INDICADORES DE DESEMPEÑO ACADEMICO DEL SISTEMA AYRE Y DEL SISTEMA DE INVESTIGACION. 5. REALIZAR ACCIONES PARA ALIMENTAR LA BASE DE DATOS DEL SISTEMA DE INFORMACION DOCENTE. 6. REALIZAR EL ANALISIS PARA CORRELACIONAR EL CONTENIDO CURRICULAR DEL PROGRAMA DE BIOLOGIA CON LOS PRODUCTOS DE INVESTIGACION Y EXTENSION ALMACENADO EN EL SISTEMA DE INFORMACION DOCENTE. 7. APOYAR EL PROCESO DE ELABORACION DE INFORMES, RELATORIAS DE LAS REUNIONES ASOCIADAS CON LA INVESTIGACION Y EXTENSION DE LA FACULTAD Y PROCESAMIENTO DE INFORMACION.</t>
  </si>
  <si>
    <t>OPSP-VAD-0511</t>
  </si>
  <si>
    <t>FORMULAR PROPUESTAS DE FORMACION CONTINUA Y POSTGRADOS. 2. COORDINAR, ORGANIZAR Y APOYAR LAS ACTIVIDADES ACADEMICAS Y ADMINISTRATIVAS RELACIONADAS CON EL FUNCIONAMIENTO DE LA ESPECIALIZACION EN FORMULACION Y GESTION INTEGRAL DE PROYECTOS. 3. PRESENTAR DENTRO DE LAS FECHAS ESTABLECIDAS LA PROGRAMACION DE ACTIVIDADES ADMINISTRATIVAS, JUNTO CON EL RESPECTIVO PRESUPUESTO DE INGRESOS Y GASTOS, CON EL VISTO BUENO DEL DECANO DE LA FACULTAD DE CIENCIAS EMPRESARIALES Y ECONOMICAS. 4. APOYAR EN LA REALIZACION DEL CONTROL, SEGUIMIENTO Y EVALUACION DE LAS ACTIVIDADES ADMINISTRATIVAS DEL PROGRAMA. 5. ASESORAR Y HACER SEGUIMIENTO AL PROCESO DE MATRICULA DE LOS ESTUDIANTES, Y PRESENTAR LOS INFORMES REQUERIDOS ACERCA DE LA SITUACION ACADEMICA Y FINANCIERA DE LOS ESTUDIANTES DEL PROGRAMA. 6. SOLICITAR, RECIBIR Y ENTREGAR EN LAS FECHAS ESTABLECIDAS, LA INFORMACION Y DOCUMENTACION PRECONTRACTUAL, Y POS CONTRACTUAL DURANTE LA EJECUCION DE LAS ACTIVIDADES DEL DOCENTE PARA EL PROCESO DE CONTRATACION.</t>
  </si>
  <si>
    <t>OPSP-VAD-0512</t>
  </si>
  <si>
    <t>1. PROYECTAR ORDENES DE SERVICIO, COMPRA Y SUMINISTRO, ASI COMO LAS NOTIFICACIONES AL SUPERVISOR Y CONTRATISTA. 2. VERIFICAR LOS DOCUMENTOS PRECONTRACTUALES REQUERIDOS POR EL SISTEMA DE CALIDAD PARA LA GESTION UNIVERSITARIA  COGUI. 3. PROYECTAR LOS RECIBIDOS A SATISFACCION DE CONTRATISTAS A CARGO DE LA FACULTAD DE INGENIERIA Y LOS PROGRAMAS. 4. APOYAR EN EL PROCESO DE SOLICITUD DE AYUDANTIAS ACADEMICAS Y ADMINISTRATIVAS. 5. APOYAR EN LA REVISION DE ACTIVIDADES DE LOS AYUDANTES ADMINISTRATIVOS. 6. REALIZAR EL SEGUIMIENTO Y ACTUALIZACION DE EVALUACION A PROVEEDORES. 7. PROYECTAR LOS PAGOS DE ORDENES DE SERVICIO, COMPRA Y SUMINISTRO. 8. REALIZAR SEGUIMIENTOS FINANCIEROS DE LA FACULTAD ESPECIFICAMENTE EN LO REFERENTE A LA SOLICITUD DE CDP REQUERIDOS PARA CONTRATACION, APOYOS ECONOMICOS, VIATICOS Y DESPLAZAMIENTOS, ASI COMO EL SEGUIMIENTO A CONSECUTIVOS DE PAGO A CONTRATISTAS. 9. REALIZAR SEGUIMIENTO CONTABLE Y PRESUPUESTAL DE LOS POSTGRADOS ADSCRITOS A LA FACULTAD DE INGENIERIA.</t>
  </si>
  <si>
    <t>OPSP-VAD-0513</t>
  </si>
  <si>
    <t>LA PRESENTE ORDEN TIENE POR OBJETO 1. REALIZAR LA SUPERVISION DE LAS LABORES CULTURALES EFECTUADAS EN LAS ESPECIES FRUTALES, Y TRANSITORIAS ESTABLECIDAS EN LA GRANJA EXPERIMENTAL. 2. APOYAR A LA TOMA DE MUESTRAS Y REGISTROS PRODUCTIVOS DE LOS RENDIMIENTOS EN LOS LOTES EXPERIMENTALES. 3. ELABORAR PLANES DE MANEJO AMBIENTAL. 4. CONSTRUIR CANTILLA DE SALUD OCUPACIONAL. 5. SUPERVISAR EL CONSUMO DE AGUA. LAS DEMAS ACTIVIDADES QUE SE DERIVEN DE LA EJECUCION DE LA ORDEN Y QUE TENGA RELACION DIRECTA CON EL OBJETO CONTRACTUAL.</t>
  </si>
  <si>
    <t>OPSP-VAD-0516</t>
  </si>
  <si>
    <t>LA PRESENTE ORDEN TIENE POR OBJETO 1. BRINDAR SOPORTE A USUARIOS. 2. APLICAR MEDIDAS DE SEGURIDAD INFORMATICA PARA CONTRARRESTAR AMENAZAS Y VULNERABILIDAD EN LA RED DE LA INSTITUCION. 3. IMPLEMENTAR LA ACTUALIZACION DE LA INFRAESTRUCTURA TECNOLOGICA. 4. APOYAR EN LA ADMINISTRACION DE LOS DISPOSITIVOS DE SEGURIDAD PERIMETRAL. 5. IMPLEMENTAR LA GESTION Y CONSTRUCCION DE LAS POLITICAS DE SEGURIDAD INFORMATICA Y PROTECCION DE LA INFORMACION. 6. REGISTRAR LOS INCIDENTES DE SEGURIDAD INFORMATICA. LAS DEMAS ACTIVIDADES QUE SE DERIVEN DE LA EJECUCION DE LA ORDEN Y QUE TENGAN RELACION DIRECTA CON EL OBJETO CONTRACTUAL.</t>
  </si>
  <si>
    <t>OPSP-VAD-0520</t>
  </si>
  <si>
    <t>ISAAC DE JESUS PALACIO FRIAS</t>
  </si>
  <si>
    <t>1. EMITIR CONCEPTOS Y RESOLVER CONSULTAS RELACIONADAS CON EL DERECHO LABORAL YO ADMINISTRATIVO QUE LE SEAN SOLICITADOS POR LA DIRECCION DE TALENTO HUMANO, POR EL JEFE DE LA OFICINA ASESORA JURIDICA, POR EL RECTOR Y DEMAS AUTORIDADES QUE ESTE DESIGNE. 2. RESOLVER LAS PETICIONES QUE SE LE HAGAN A LA UNIVERSIDAD DEL MAGDALENA DENTRO DE LOS PLAZOS YO TERMINOS ESTABLECIDOS EN LA LEY, QUE LE SEAN TRASLADADAS POR PARTE DE LA DIRECCION DE TALENTO HUMANO, POR EL JEFE DE LA OFICINA ASESORA JURIDICA, POR EL RECTOR Y DEMAS AUTORIDADES QUE ESTE DESIGNE. 3. ATENDER, HACER SEGUIMIENTO Y REVISION A LOS DIARIOS JUDICIALES PARA EXTRAER INFORMACION DE INTERES PARA LA UNIVERSIDAD. 4 EFECTUAR INSPECCION A LOS EXPEDIENTES JUDICIALES. 5. MANTENER LA DIGITALIZACION DE LOS EXPEDIENTES JUDICIALES DE LA INSTITUCION. 6. COMPILAR Y ACTUALIZAR LAS NORMAS LEGALES, DE JURISPRUDENCIA DOCTRINA Y DE LOS CONCEPTOS QUE TENGAN RELACION CON EL AMBITO DE COMPETENCIA DE LA UNIVERSIDAD</t>
  </si>
  <si>
    <t>OPSP-VAD-0521</t>
  </si>
  <si>
    <t>. APOYAR EL CARGUE DE INFORMACION A LA PLATAFORMA DEL SECOP DE TODOS LOS PROCESOS DE CONTRATACION QUE ADELANTE LA UNIVERSIDAD A TRAVES DE LA VICERRECTORIA ADMINISTRATIVA, CARGAR Y ACTUALIZAR MENSUALMENTE LA INFORMACION DE LAS ORDENES DE SERVICIOS PROFESIONALES Y DE APOYO A LA GESTION QUE SUSCRIBA LA VICERRECTORIA ADMINISTRATIVA DURANTE LA PRESENTE VIGENCIA EN LA PLATAFORMA SIA OBSERVA DE LA AUDITORA GENERAL DE LA REPUBLICA. 2. PRESTAR ASESORIA, EMITIR LOS CONCEPTOS Y RESOLVER LAS CONSULTAS DE TIPO JURIDICO EN TODAS LAS AREAS DEL DERECHO QUE LE SEAN SOLICITADOS POR PARTE DEL RECTOR, EL JEFE DE LA OFICINA ASESORA JURIDICA Y DE DIRECCION DE LA UNIVERSIDAD. 3. EN EL CASO QUE LAS CONSULTAS YO CONCEPTOS SE DEBAN ENTREGAR POR ESCRITO ESTOS DEBERAN SER RUBRICADOS POR EL CONTRATISTA. 4. REPRESENTAR A LA UNIVERSIDAD DEL MAGDALENA EN LOS PROCEDIMIENTOS Y ACTUACIONES ADMINISTRATIVAS, PROCESOS JUDICIALES Y ACCIONES PUBLICAS QUE EL RECTOR</t>
  </si>
  <si>
    <t>OPSP-VAD-0522</t>
  </si>
  <si>
    <t>PRESTAR ASESORIA, EMITIR LOS CONCEPTOS Y RESOLVER LAS CONSULTAS DE TIPO JURIDICO EN TODAS LAS AREAS DEL DERECHO QUE LE SEAN SOLICITADOS POR PARTE DEL RECTOR, EL JEFE DE LA OFICINA ASESORA JURIDICA Y DE DIRECCION DE LA UNIVERSIDAD, EN EL CASO QUE LAS CONSULTAS YO CONCEPTOS SE DEBAN ENTREGAR POR ESCRITO ESTOS DEBERAN SER RUBRICADOS POR EL CONTRATISTA. 2. REPRESENTAR A LA UNIVERSIDAD DEL MAGDALENA EN LOS PROCEDIMIENTOS Y ACTUACIONES ADMINISTRATIVAS, PROCESOS JUDICIALES Y ACCIONES PUBLICAS QUE EL RECTOR YO EL JEFE DE LA OFICINA ASESORA JURIDICA DE LA UNIVERSIDAD ASI LO REQUIERAN Y HACER SOBRE ESTAS LOS SEGUIMIENTOS REQUERIDOS. 3. RESOLVER LAS PETICIONES QUE SE LE HAGAN A LA UNIVERSIDAD DEL MAGDALENA DENTRO DE LOS PLAZOS YO TERMINOS ESTABLECIDOS EN LA LEY, QUE LE SEAN TRASLADADAS POR PARTE DEL RECTOR, EL JEFE DE LA OFICINA ASESORA JURIDICA Y DE DIRECCION DE LA UNIVERSIDAD QUE LO REQUIERA.</t>
  </si>
  <si>
    <t>OPSP-VAD-0523</t>
  </si>
  <si>
    <t>PRESTAR ASESORIA, EMITIR LOS CONCEPTOS Y RESOLVER LAS CONSULTAS DE TIPO JURIDICO DEL CENTRO PARA REGIONALIZACION DE LA EDUCACION Y LAS OPORTUNIDADES CREO, EN TODAS LAS AREAS DEL DERECHO QUE LE SEAN SOLICITADOS POR PARTE DEL RECTOR, EL JEFE DE LA OFICINA ASESORA JURIDICA Y DEMAS AUTORIDADES DE DIRECCION DE LA UNIVERSIDAD. 2. EN EL CASO QUE LAS CONSULTAS YO CONCEPTOS SE DEBAN ENTREGAR POR ESCRITO ESTOS DEBERAN SER RUBRICADOS POR EL CONTRATISTA. 3. REPRESENTAR A LA UNIVERSIDAD DEL MAGDALENA EN LOS PROCEDIMIENTOS Y ACTUACIONES ADMINISTRATIVAS, PROCESOS JUDICIALES Y ACCIONES PUBLICAS QUE EL RECTOR, EL JEFE DE LA OFICINA ASESORA JURIDICA Y DEMAS AUTORIDADES DEL AREA ADMINISTRATIVA Y DE DIRECCION DE LA UNIVERSIDAD QUE LO REQUIERAN Y HACER SOBRE ESTAS LOS SEGUIMIENTOS REQUERIDOS. 4. RESOLVER LAS PETICIONES QUE SE LE HAGAN A LA UNIVERSIDAD DEL MAGDALENA, A CENTRO PARA REGIONALIZACION DE LA EDUCACION Y LAS OPORTUNIDADES CREO, , QUE LE SEAN TRASLADADAS</t>
  </si>
  <si>
    <t>OPSP-VAD-0524</t>
  </si>
  <si>
    <t>ADELANTAR LA REVISION INTEGRAL DE LOS ACTOS ADMINISTRATIVOS EXPEDIDOS POR LA UNIVERSIDAD PARA OTORGAR PENSIONES, ASI COMO LA DEPURACION JURIDICA REQUERIDA QUE PERMITA CONSTATAR LA LEGALIDAD DE LOS RECONOCIMIENTOS PENSIONALES. 2. ANALIZAR DESDE EL PUNTO JURIDICO LA LEGALIDAD DE LA PENSION Y LA VALIDEZ DE LOS SOPORTES DOCUMENTALES, DE ACUERDO CON LO PRECEPTUADO EN EL ARTICULO 19 DE LA LEY 797 DE 2003 Y LAS NORMAS QUE LO MODIFIQUEN O COMPLEMENTEN. 3. PRESTAR ASESORIA, EMITIR CONCEPTOS Y RESOLVER CONSULTAS QUE EN LAS MATERIAS RELACIONADAS CON EL DERECHO LABORAL YO ADMINISTRATIVO LE SEAN SOLICITADOS POR LA DIRECTORA DE TALENTO HUMANO, POR EL JEFE DE LA OFICINA ASESORA JURIDICA, POR EL RECTOR Y DEMAS AUTORIDADES QUE ESTE DESIGNE. 4. RESOLVER LAS PETICIONES QUE SE LE HAGAN A LA UNIVERSIDAD DEL MAGDALENA DENTRO DE LOS PLAZOS YO TERMINOS ESTABLECIDOS EN LA LEY, QUE LE SEAN TRASLADADAS POR PARTE DE LA DIRECTORA DE TALENTO HUMANO</t>
  </si>
  <si>
    <t>OPSP-VAD-0525</t>
  </si>
  <si>
    <t>LA PRESENTE ORDEN TIENE POR OBJETO 1. DISEÑAR GRAFICO DE PLATAFORMA VOD Y APOYAR A COMUNICACIONES 2. REALIZAR WEB MASTER DE LA PLATAFORMA VOD 3. REALIZAR EDICION DE TRAILER Y AFICHES DE LA PLATAFORMA VOD 4. GESTIONAR LAS PELICULAS QUE HARAN PARTE DE LA PLATAFORMA 5. APOYAR AL PROGRAMA DE CINE EN ACTIVIDADES ADMINISTRATIVAS Y EN EL PROCESO DE ACREDITACION. LAS DEMAS ACTIVIDADES QUE SE DERIVEN DE LA EJECUCION DE LA ORDEN Y QUE TENGAN RELACION DIRECTA CON EL OBJETO CONTRACTUAL.</t>
  </si>
  <si>
    <t>OPSP-VAD-0529</t>
  </si>
  <si>
    <t>LA PRESENTE ORDEN TIENE POR OBJETO 1. EVALUAR EL DESEMPEÑO DE LOS ASESORES ASIGNADOS AL PROYECTO PROGRAMA DE ATENCION PSICOLOGICA PAP. 2. APOYAR EN LA VERIFICACION DEL CUMPLIMIENTO DE OBJETIVOS PLANTEADOS EN EL PROGRAMA DE ATENCION PSICOLOGICA A NIVEL DE EXTENSION Y PROYECCION DE LOS SERVICIOS HACIA LA COMUNIDAD ACADEMICA Y DE INFLUENCIA DE LA UNIVERSIDAD DEL MAGDALENA. 3. COORDINAR LOS PROYECTOS DE INVESTIGACION Y EXTENSION QUE SE GENEREN A TRAVES DE LA PRACTICA DE LA LABOR EN LAS AREAS. 4. ASESORAR Y GESTIONAR LA CAPACITACION PROPIA Y DEL EQUIPO DE TRABAJO EN TECNICAS, METODOS E INSTRUMENTOS NECESARIOS PARA EL DESARROLLO DE LAS ACTIVIDADES EN EL PROGRAMA. 5. ENTREGAR INFORMES Y PLANES DE TRABAJO EN LAS FECHAS Y FORMATOS ESTABLECIDOS POR LA COORDINACION DEL PAP. 6. APOYAR A LA COORDINACION DEL PAP EN LOS PROCESOS DE INDUCCION A LOS PRACTICANTES Y NUEVO PERSONAL QUE INGRESE AL PROGRAMA.</t>
  </si>
  <si>
    <t>OPSP-VAD-0530</t>
  </si>
  <si>
    <t>OPSP-VAD-0531</t>
  </si>
  <si>
    <t>LA PRESENTE ORDEN TIENE POR OBJETO 1. DESARROLLAR LAS ACTIVIDADES DE DIAGNOSTICO, EVALUACION, INTERVENCION, REHABILITACION NEUROCOGNITIVA. 2. PARTICIPAR DE LAS JORNADAS DE SALUD Y LOS PROYECTOS DE INVESTIGACION DESARROLLADOS DESDE EL PAP. 3. DESARROLLAR LAS ACTIVIDADES PREVISTAS EN LOS ANEXOS TECNICOS  PLAN DE PRACTICAS DE LOS ESTUDIANTES ASIGNADOS AL PROGRAMA DE ATENCION PSICOLOGICA COMO PARTE DEL ROL DOCENTE ASISTENCIAL QUE INTEGRE LOS OBJETIVOS EDUCACIONALES Y LAS COMPETENCIAS A ADQUIRIR POR LOS ESTUDIANTES, CON EL DESARROLLO Y MEJORAMIENTO EN LA PRESTACION DE LOS SERVICIOS DEL ESCENARIO DE PRACTICA DECRETO 780 DE 2016, PARTE 7, CAPITULO 1, CAPITULO ARTICULO 2.7.1.1.13. 4. REGISTRAR LAS ACTIVIDADES REALIZADAS POR LOS ESTUDIANTES EN FORMACION DE PREGRADO Y POSGRADOS ASIGNADOS AL PROGRAMA DE ATENCION PSICOLOGICA, EN LA HISTORIA CLINICA DEL PACIENTE O EN LOS REGISTROS QUE CORRESPONDA. LA INFORMACION DEBE CONSIGNARSE POR EL PROFESIONAL RESPONSABLE Y RESPALDADAS CON SU NOMBRE</t>
  </si>
  <si>
    <t>OPSP-VAD-0534</t>
  </si>
  <si>
    <t>BLADIMIR ELLECER MANGA BARROS</t>
  </si>
  <si>
    <t>LA PRESENTE ORDEN TIENE POR OBJETO 1. COORDINAR EL PROGRAMA DE RADIO DESDE EL CAMPUS AL AIRE QUE SE EMITE EN LA EMISORA CULTURAL DE LA UNIVERSIDAD DEL MAGDALENA. 2. COORDINAR FUENTES INSTITUCIONALES. 3. MONITOREAR LOS NOTICIEROS EMITIDOS POR LA EMISORA RADIO RODADERO. 4. HACER TRANSMISIONES EN DIRECTO DEL PROGRAMA DE RADIO DESDE EL CAMPUS AL AIRE. 5. PRESENTAR EVENTOS. 6. REDACTAR BOLETINES. 7. PRESENTAR LOS INFORMES QUE SEAN REQUERIDOS POR EL SUPERVISOR DE LA ORDEN. LAS DEMAS ACTIVIDADES QUE SE DERIVEN DE LA EJECUCION DE LA ORDEN Y QUE TENGAN RELACION DIRECTA CON EL OBJETO CONTRACTUAL</t>
  </si>
  <si>
    <t>OPSP-VAD-0535</t>
  </si>
  <si>
    <t>JUAN JOSE ESQUIVEL CAAMAÑO</t>
  </si>
  <si>
    <t>LA PRESENTE ORDEN TIENE POR OBJETO 1. MANTENER ACTUALIZADA LA SECCION DE NOTICIAS, EVENTOS, AVISOS, Y GALERIA DE IMAGENES DE LA PAGINA WEB DE LA UNIVERSIDAD DEL MAGDALENA WWW.UNIMAGDALENA.EDU.CO. 2. MONITOREAR, INFORMAR, Y GESTIONAR LAS ACTUALIZACIONES DE LOS ESPACIOS WEB DE LAS DISTINTAS DEPENDENCIAS DE LA INSTITUCION. 3. APOYAR EN LA CREACION DE CONTENIDOS DE TEXTO, GESTION DE IMAGENES, Y VIDEOS ATRACTIVOS PARA PUBLICAR EN LAS CUENTAS DE REDES SOCIALES DE LA UNIVERSIDAD. 4. MANTENER INFORMACION ACTUALIZADA DE LAS NUEVAS TENDENCIAS EN TECNOLOGIA DIGITAL. LAS DEMAS ACTIVIDADES QUE SE DERIVEN DE LA EJECUCION DE LA ORDEN Y QUE TENGAN RELACION DIRECTA CON EL OBJETO CONTRACTUAL.</t>
  </si>
  <si>
    <t>OPSP-VAD-0536</t>
  </si>
  <si>
    <t>ASESORAR EN LOS PROCEDIMIENTOS, Y ACTIVIDADES DE GESTION FINANCIERA, DE ACUERDO CON LAS DIRECTRICES TRAZADAS POR EL DIRECTOR FINANCIERO, Y LA PROFESIONAL ESPECIALIZADA DEL GRUPO DE FACTURACION CREDITO Y CARTERA. 2. ASESORAR LAS ACTIVIDADES DE NOTIFICACION DE DEUDA A LOS CORREOS ELECTRONICOS DE LOS DEUDORES, Y CODEUDORES. 3. ELABORAR, Y SUSTENTAR INFORMES MENSUALES, Y PRESENTACIONES REQUERIDAS EN EL MARCO DE LA GESTION DE LA DIRECCION FINANCIERA. 4. ASESORAR, Y REALIZAR ACOMPAÑAMIENTO EN LOS TRAMITES DE LAS SOLICITUDES ESCRITAS . 5. ASESORAR Y LLEVAR EL CONTROL DE LOS PROCEDIMIENTOS INTERNOS, RELACIONADOS CON LA GESTION DE COBRO DE LAS DEUDAS DE CREDITOS A CORTO PLAZO QUE TIENEN LOS ESTUDIANTES EN LAS DIFERENTES MODALIDADES. 6. ASESORAR, Y DAR RESPUESTA A LAS SOLICITUDES PRESENTADAS POR LOS ESTUDIANTES. LAS DEMAS ACTIVIDADES QUE SE DERIVEN DE LA EJECUCION DE LA ORDEN Y QUE TENGAN RELACION DIRECTA CON EL OBJETO CONTRACTUAL.</t>
  </si>
  <si>
    <t>OPSP-VAD-0537</t>
  </si>
  <si>
    <t>LA PRESENTE ORDEN TIENE POR OBJETO 1. DISEÑAR, Y REALIZAR ANALISIS ESTADISTICOS DE ENSAYOS DE PARCELAS EXPERIMENTALES EN PROYECTOS AGRICOLAS Y PRODUCTIVOS, Y PRACTICAS ACADEMICAS. 2. REALIZAR RELACION DE INFORMACION DE CAMPO EN PROYECTOS AGRICOLAS Y PRODUCTIVOS, Y PRACTICAS ACADEMICAS EN LA GRANJA EXPERIMENTAL. 3. PROCESAR MUESTRAS EN LOS ENSAYOS DE LAS PARCELAS EXPERIMENTALES. 4. ELABORAR, Y SUPERVISAR EL MANUAL DE PROCEDIMIENTO DE LAS UNIDADES EXPERIMENTALES. 5. ELABORAR, Y DILIGENCIAR EL FORMATO DE HERRAMIENTAS E INSUMOS. 6. ELABORAR GUIAS YO BOLETIN DE CAMPO. 7. APOYAR EN LA ATENCION AL PUBLICO. 8. APOYAR EN LOS PROCESOS DE LOGISTICA DE LA DEPENDENCIA, Y DE LOS DIPLOMADOS. 9. FACILITAR EL ACCESO A LAS INSTALACIONES DE LA GRANJA A LOS DOCENTES, ESTUDIANTES, Y DEMAS PERSONAL QUE NECESITE HACER USO DE ELLA. 10. ELABORAR INFORMES PERIODICOS SOBRE LOS AVANCES EN LA TOMA DE INFORMACION DE CAMPO EN PROYECTOS AGRICOLAS PRODUCTIVOS. Y PRACTICAS ACADEMICAS EN LA GRANJA EXPERIMENTAL.</t>
  </si>
  <si>
    <t>OPSP-VAD-0539</t>
  </si>
  <si>
    <t>EMITIR LOS CONCEPTOS, Y RESOLVER LAS CONSULTAS DE TIPO JURIDICO EN TODAS LAS AREAS DEL DERECHO QUE LE SEAN SOLICITADOS POR PARTE DEL RECTOR, EL JEFE DE LA OFICINA ASESORA JURIDICA DE LA UNIVERSIDAD. 2. RESOLVER LAS PETICIONES QUE LE HAGAN A LA UNIVERSIDAD DEL MAGDALENA DENTRO DE LOS PLAZOS YO TERMINOS ESTABLECIDOS EN LA LEY, QUE LE SEAN TRASLADADAS POR PARTE DEL RECTOR, EL JEFE DE LA OFICINA ASESORA JURIDICA DE LA UNIVERSIDAD. 3. HACER LOS SEGUIMIENTOS REQUERIDOS A LAS PETICIONES QUE LE HAGAN A LA UNIVERSIDAD DEL MAGDALENA DENTRO DE LOS PLAZOS YO TERMINOS ESTABLECIDOS EN LA LEY, QUE LE SEAN TRASLADADAS POR PARTE DEL RECTOR, Y EL JEFE DE LA OFICINA ASESORA JURIDICA DE LA UNIVERSIDAD DEL MAGDALENA. 4. PROYECTAR, Y REVISAR LAS ACTUACIONES ADMINISTRATIVAS QUE LE SEAN ASIGNADOS POR PARTE DEL RECTOR O EL JEFE DE LA OFICINA ASESORA JURIDICA DE LA UNIVERSIDAD. 5. HACER LOS SEGUIMIENTOS REQUERIDOS A LOS ACTOS ADMINISTRATIVOS QUE LE SEAN ASIGNADOS POR PARTE DEL RECTOR, Y</t>
  </si>
  <si>
    <t>OPSP-VAD-0540</t>
  </si>
  <si>
    <t>LA PRESENTE ORDEN TIENE POR OBJETO 1. APOYAR EN LOS PROCESOS ACADEMICOS QUE ADELANTA LA DIRECCION DE PROGRAMA, Y PREPARAR DICHOS INFORMES. 2. APOYAR EN LA COORDINACION DE LOS PROCESOS, Y PROYECTOS ESTRATEGICOS DEL PROGRAMA DE NEGOCIOS INTERNACIONALES. 3. ORGANIZAR ACTIVIDADES ACADEMICAS CON ESTUDIANTES, DOCENTES, Y EGRESADOS. 4. APOYAR EN LOS PROCESOS MISIONALES A LA DIRECCION DEL PROGRAMA DE NEGOCIOS INTERNACIONALES. LAS DEMAS ACTIVIDADES QUE SE DERIVEN DE LA EJECUCION DE LA ORDEN Y QUE TENGAN RELACION DIRECTA CON EL OBJETO CONTRACTUAL.</t>
  </si>
  <si>
    <t>OPSP-VAD-0543</t>
  </si>
  <si>
    <t>COORDINAR EL PROCESO DE ACOMPAÑAMIENTO PSICOPEDAGOGICO CON LOS ESTUDIANTES PERTENECIENTES AL PROGRAMA TALENTO MAGDALENA. 2. IMPLEMENTAR TALLERES PSICOSOCIALES Y ATENCIONES INDIVIDUALES BUSCANDO GENERAR EN DICHA POBLACION LA ADQUISICION DE COMPETENCIAS QUE LE PERMITAN ADAPTARSE AL AMBIENTE UNIVERSITARIO. 3. CONSTRUIR UNA RUTA DE ATENCION PSICOSOCIAL PARA LOS ESTUDIANTES DEL PROGRAMA TALENTO MAGDALENA, QUE SE ENCUENTRAN EN RIESGO ACADEMICO. 4. PRESTAR LOS SERVICIOS PROFESIONALES PARA DESARROLLAR LA ESTRATEGIA DE ATENCION Y ASESORIA INDIVIDUAL A ESTUDIANTES DEL PROGRAMA TALENTO MAGDALENA QUE PRESENTEN ALGUNA SITUACION DE ESPECIAL PROTECCION. 5. CONSTRUIR EL PROGRAMA DE SEGUIMIENTO Y APOYO ACADEMICO A ESTUDIANTES DEL PROGRAMA TALENTO MAGDALENA. 6. COORDINAR LAS ESTRATEGIAS DE PROMOCION Y PREVENCION DE CONDUCTAS DE RIESGO PARA EL CONSUMO DE SUSTANCIAS PSICOACTIVAS EN ESTUDIANTES DEL PROGRAMA TALENTO MAGDALENA.</t>
  </si>
  <si>
    <t>OPSP-VAD-0544</t>
  </si>
  <si>
    <t>APOYAR EN LA ELABORACION DE NUEVOS PROCEDIMIENTOS Y ACTIVIDADES DE GESTION FINANCIERA RELACIONADOS CON EL SISTEMA DE GESTION DE LA CALIDAD. 2. APOYAR EN LAS ACTIVIDADES DE NOTIFICACION CUMPLIMIENTO DE INFORMES DE LA GESTION FINANCIERA. 3. ELABORAR Y SUSTENTAR INFORMES MENSUALES Y PRESENTACIONES REQUERIDOS EN EL MARCO DE LA GESTION DE LA DIRECCION FINANCIERA. 4. REALIZAR SEGUIMIENTO A LOS REEMBOLSOS DE MATRICULA FONGES. LAS DEMAS ACTIVIDADES QUE SE DERIVEN DE LA EJECUCION DE LA ORDEN Y QUE TENGAN RELACION DIRECTA CON EL OBJETO CONTRACTUAL.</t>
  </si>
  <si>
    <t>OPS-VAD-0434</t>
  </si>
  <si>
    <t xml:space="preserve">SERVICIO DE IMPRESIÓN DE DIPLOMAS CERTIFICADOS Y MENCIONES </t>
  </si>
  <si>
    <t>CPS-VAD-0010</t>
  </si>
  <si>
    <t>HM INGENIERIA S.A.S.</t>
  </si>
  <si>
    <t>SERVICIOS DE REALIZACION DE ESTUDIOS Y DISEÑOS DEL EDIFICIO DE LABORATORIOS PARA CIENCIA TECNOLOGIA E INNOVACION</t>
  </si>
  <si>
    <t>CDO-VAD-0011</t>
  </si>
  <si>
    <t>LUIS EDUARDO GUTIERREZ DIAZ GRANADOS</t>
  </si>
  <si>
    <t>OBRAS CIVILES PARA LA CONSTRUCCION DE LA PLANTA DE PROCESAMIENTO DE PRODUCTOS PESQUEROS</t>
  </si>
  <si>
    <t>OPS-VAD-0458</t>
  </si>
  <si>
    <t>SERVICIO DE CAPACITACION BAJO LA NORMA NTC5555</t>
  </si>
  <si>
    <t>2021/12/15</t>
  </si>
  <si>
    <t>OPS-VAD-0477</t>
  </si>
  <si>
    <t>COOPERATIVA MÉDICA DEL VALLE Y DE PROFESIONALES DE COLOMBIA</t>
  </si>
  <si>
    <t>SERVICIO DE CURSOS VIRTUALES DENTRO DEL CICLO DE FORMACION PARA EL ENTORNO LABORAL</t>
  </si>
  <si>
    <t xml:space="preserve">INVERSION </t>
  </si>
  <si>
    <t>ODC-DAD-0020</t>
  </si>
  <si>
    <t>CARVAJAL ESPACIOS S.A.S.</t>
  </si>
  <si>
    <t>COMPRA DE MOBILIARIO PARA LA SALA DE DIBUJO MANUAL DE INGENIERIA, UBICADA EN EL BLOQUE IV PRIMER PISO DE LA UNIVERSIDAD DEL MAGDALENA.</t>
  </si>
  <si>
    <t xml:space="preserve">FUNCIONAMIENTO </t>
  </si>
  <si>
    <t>ODC-DAD-0021</t>
  </si>
  <si>
    <t>INGENIERIAS AVANZADAS DE COLOMBIA S.A.S.</t>
  </si>
  <si>
    <t>ODC-DAD-0022</t>
  </si>
  <si>
    <t>OMPRA DE UNA 1 NEVERA CON CAPACIDAD DE 121 LITROS PARA DOTAR LA OFICINA DE RECTORIA DE LA UNIVERSIDAD DEL MAGDALENA</t>
  </si>
  <si>
    <t>ODC-DAD-0023</t>
  </si>
  <si>
    <t>EQUIPAR TM LTDA</t>
  </si>
  <si>
    <t>COMPRA DE MIL SETECIENTOS 1700 KITS DE PRUEBA RAPIDA DE ANTIGENO DE COVID19 MONOCENT, INC.S SARSCOV2 LAS CUALES SE ADQUIRIRIAN A TRAVES DEL PROYECTO DE PLAN DE ACCION MEJORAMIENTO DE LA CALIDAD DE VIDA, BIENESTAR Y DESARROLLO PERSONAL DE LA COMUNIDAD UNIVERSITARIA.</t>
  </si>
  <si>
    <t>ODC-DAD-0024</t>
  </si>
  <si>
    <t>COMPRA DE ELEMENTOS, EQUIPOS TECNOLOGICOS Y DE REALIZACION AUDIOVISUAL PARA EL CENTRO DE TECNOLOGIAS EDUCATIVAS Y PEDAGOGICAS  CETEP, CON EL FIN DE ATENDER LAS NECESIDADES DE REALIZACION DE CURSOS VIRTUALES Y ADMINISTRACION DE CONTENIDOS EN EL BLOQUE 10, EN EL MARCO DEL PROYECTO INNOVACION EDUCATIVA BASADA EN TECNOLOGIAS.</t>
  </si>
  <si>
    <t>ODC-DAD-0025</t>
  </si>
  <si>
    <t>H&amp;L SUMINISTROS HOSPITALARIOS S.A.S</t>
  </si>
  <si>
    <t>COMPRA DE INSUMOS MEDICOS PARA DOTACION DE PUNTOS DE EMERGENCIA CAMILLAS, SILLAS DE RUEDAS, CINTA FOTO LUMINISCENTE, BOTIQUINES DE PRIMEROS AUXILIOS E INSUMOS MEDICOS DE USO TOPICO Y DEMAS ELEMENTOS REQUERIDOS PARA DOTACION DE BOTIQUINES DE PRIMEROS AUXILIOS PARA DAR RESPUESTA ANTE POSIBLES EMERGENCIAS, LO ANTERIOR DE ACUERDO A LO ESTABLECIDO EN EL DECRETO 1072  2015 SG.SST Y PLAN DE EMERGENCIA DE UNIMAGDALENA</t>
  </si>
  <si>
    <t>ODC-DAD-0026</t>
  </si>
  <si>
    <t>ODO-DAD-0004</t>
  </si>
  <si>
    <t>MAFRIB CONSTRUCCIONES S.A.S.</t>
  </si>
  <si>
    <t>OBRAS COMPLEMENTARIAS DEL EDIFICIO DE INNOVACION Y EMPRENDIMIENTO EDIFICIO MODULAR, DE  CONFORMIDAD CON LA S ESP ECIFICACIONES TECNICAS ESTABLECIDAS POR UNIM AGDALEN A P ARA CAD A U N A DE LAS INSTALACIONES A INTE RVE NIR</t>
  </si>
  <si>
    <t>JHON JAIRO PEREZ DE LOS REYES</t>
  </si>
  <si>
    <t>OPS-DAD-0080</t>
  </si>
  <si>
    <t>SERVICIO DE IMPRESION LITOGRAFICA Y ELABORACION DE PUBLICACIONES OFICIALES Y DE INFORMACION EN GENERAL PARA DIFUSION DE LOS PROGRAMAS, ACTIVIDADES Y NUEVOS PROYECTOS INSTITUCIONALES QUE A PARTIR DEL NUEVO PERIODO ADMINISTRATIVO SE PUSIERON EN MARCHA EN LA UNIVERSIDAD DEL MAGDALENA</t>
  </si>
  <si>
    <t>OPS-DAD-0102</t>
  </si>
  <si>
    <t>DRONERX SAS</t>
  </si>
  <si>
    <t>OPS-DAD-0107</t>
  </si>
  <si>
    <t>SERVICIO DE PUBLICACION DE EDICTOS RELACIONADOS CON EL FALLECIMIENTO DE PENSIONADOS Y PERSONAL VINCULADO A LA UNIVERSIDAD DEL MAGDALENA.</t>
  </si>
  <si>
    <t>OPS-DAD-0108</t>
  </si>
  <si>
    <t>VICTOR JOSE AVILA BAUTISTA</t>
  </si>
  <si>
    <t>OPS-DAD-0109</t>
  </si>
  <si>
    <t>OPS-DAD-0110</t>
  </si>
  <si>
    <t>CARACOL PRIMERA CADENA RADIAL COLOMBIA S.A.</t>
  </si>
  <si>
    <t>SERVICIO DE DIVULGACION DE LA PARTICIPACION EN EL FORO ACADEMICO GRAN ENCUENTRO POR LA EDUCACION DEL CARIBE, ORGANIZADO POR LA W RADIO A DESARROLLARSE EL DIA 31 DE MAYO DE 2021, TRANSMISION RADIAL Y A TRAVES DE REDES SOCIALES QUE TENDRA EL CONCURSO DE LOS CINCO RECTORES DE LAS UNIVERSIDADES MAS DESTACADAS DE LA REGION Y LA MINISTRA DE EDUCACION MARIA VICTORIA ANGULO</t>
  </si>
  <si>
    <t>OPS-DAD-0111</t>
  </si>
  <si>
    <t>ALVARO ALFONSO MIRANDA EBRATT</t>
  </si>
  <si>
    <t>SERVICIO DE MANTENIMIENTO DE ESTANQUES DE ALMACENAMIENTO DE AGUA DE LA UNIVERSIDAD DEL MAGDALENA Y SUS SEDES ALTERNAS.</t>
  </si>
  <si>
    <t>OSM-DAD-0010</t>
  </si>
  <si>
    <t>SUMINISTRO DE PAPELERIA Y UTILES DE OFICINA PARA LAS DISTINTAS DEPENDENCIAS DE LA UNIVERSIDAD LA PROPUESTA HACE PARTE INTEGRAL DE LA PRESENTE ORDEN. PARAGRAFO EL CONTRATISTA DEBERA ENTREGAR LOS ELEMENTOS CONTRATADOS DE CONFORMIDAD CON LAS ESPECIFICACIONES Y LAS CANTIDADES SOLICITADAS POR UNIMAGDALENA</t>
  </si>
  <si>
    <t>OSM-DAD-0011</t>
  </si>
  <si>
    <t>MAKROFERRETEIRA PAURI S.A.</t>
  </si>
  <si>
    <t>SUMINISTRO DE MATERIAL ELECTRICO Y DE FERRETERIA EN GENERAL, PARA EL MANTENIMIENTO DE LA UNIVERSIDAD DEL MAGDALENA Y SUS SEDES ALTERNAS. LA PROPUESTA HACE PARTE INTEGRAL DE LA PRESENTE ORDEN. PARAGRAFO EL CONTRATISTA DEBERA ENTREGAR LOS ELEMENTOS CONTRATADOS DE CONFORMIDAD CON LAS ESPECIFICACIONES Y LAS CANTIDADES SOLICITADAS POR UNIMAGDALEN</t>
  </si>
  <si>
    <t>OSM-DAD-0012</t>
  </si>
  <si>
    <t>SUMINISTRO DE VEINTICINCO 25 LAMPARAS CUELLO CISNE PARA EMPOTRAR EN LA PARED DE LA PRECLINICA ODONTOLOGICA DE LA UNIVERSIDAD DEL MAGDALENA.</t>
  </si>
  <si>
    <t>OSM-DAD-0013</t>
  </si>
  <si>
    <t>COMPRA DE DOS 2 CORTA CESPED HUSQVARNA LC356VP.</t>
  </si>
  <si>
    <t>2021/07/12</t>
  </si>
  <si>
    <t>OSM-DAD-0014</t>
  </si>
  <si>
    <t>GESTION INTEGRAL EN SALUD OCUPACIONAL S.A.S</t>
  </si>
  <si>
    <t>SUMINISTRO DE ELEMENTOS DE PROTECCION PERSONAL PARA LOS FUNCIONARIOS Y DOCENTES QUE TRABAJAN EN LOS LABORATORIOS Y OTRAS DEPENDENCIAS DE LA UNIVERSIDAD DEL MAGDALENA, CON EL FIN DE PROTEGER LA SALUD DE LOS TRABAJADORES Y MINIMIZAR EL RIESGO DE ADQUISICION DE ENFERMEDAD Y ACCIDENTE DE TRABAJO COMO LO ESTABLECE EL PARAGRAFO 1 DEL ARTICULO 2.2.4.6.24 DEL DECRETO 1072 DE 2015</t>
  </si>
  <si>
    <t>OSM-DAD-0015</t>
  </si>
  <si>
    <t>SODEXO SERVICIOS DE BENEFICIOS E INCENTIVOS COLOMBIA S. A.</t>
  </si>
  <si>
    <t>SUMINISTRO DE BONOS YO TARJETAS RECARGABLES PARA DOTACION VESTIDO Y CALZADO DE LOS EMPLEADOS PUBLICOS ADMINISTRATIVOS, CORRESPONDIENTE AL PRIMER,SEGUNDO Y TERCER CUATRIMESTRE SEGUN LO ESTABLECIDO EN LA LEY 7088 Y DECRETO 197889 Y DE LOS TRABAJADORES OFICIALES DEL PRIMER Y SEGUNDO SEMESTRE SEGUN CONVENCION COLECTIVA DE TRABAJO VIGENTE</t>
  </si>
  <si>
    <t>ODC-DAD-0027</t>
  </si>
  <si>
    <t>COMPRA E INSTALACION DEL MOBILIARIO DE LABORATORIO Y DE OFICINA PARA EL LABORATORIO DE INVESTIGACION EN INMUNOLOGIA Y PATOLOGIA Y DEL PUNTO DE TOMA DE MUESTRAS PARA EL CENTRO DE GENETICA Y BIOLOGIA MOLECULAR QUE ESTARAN UBICADOS EN EL INSTITUTO DE INVESTIGACIONES TROPICALES INTROPIC DE LA UNIVERSIDAD DEL MAGDALENA.</t>
  </si>
  <si>
    <t>ODC-DAD-0028</t>
  </si>
  <si>
    <t>COMPRA E INSTALACION DEL SISTEMA DE AIRES ACONDICIONADOS, PARA EL LABORATORIO DE INVESTIGACION EN INMUNOLOGIA Y PATOLOGIA Y DE ADECUACION DEL PUNTO DE TOMA DE MUESTRAS PARA EL CENTRO DE GENETICA Y BIOLOGIA MOLECULAR, QUE ESTARAN UBICADOS EN EL INSTITUTO DE INVESTIGACIONES TROPICALES INTROPIC DE LA UNIVERSIDAD DEL MAGDALENA</t>
  </si>
  <si>
    <t>ODC-DAD-0029</t>
  </si>
  <si>
    <t>COMPRA DE DISPOSITIVOS PARA LA ADECUACION TECNOLOGICA DEL SISTEMA DE VIDEO VIGILANCIA INSTITUCIONAL DE UNIMAGDALENA</t>
  </si>
  <si>
    <t>ODO-DAD-0005</t>
  </si>
  <si>
    <t>JAVIER FORERO GOMEZ</t>
  </si>
  <si>
    <t>OBRAS CIVILES PARA LA ADECUACION DEL LABORATORIO DE HIDRAULICA, UBICADO EN EL HANGAR C DE LA UNIVERSIDAD DEL MAGDALENA, DE CONFORMIDAD CON LAS ESPECIFICACIONES TECNICAS ESTABLECIDAS POR UNIMAGDALENA PARA CADA UNA DE LAS INSTALACIONES A INTERVENIR.</t>
  </si>
  <si>
    <t>ODO-DAD-0006</t>
  </si>
  <si>
    <t>R  H SUMINISTROS ASESORIAS Y CONSULTORIAS S.A.S</t>
  </si>
  <si>
    <t>OBRAS CIVILES PARA LA CONSTRUCCION DEL LABORATORIO DE INVESTIGACION EN INMUNOLOGIA Y PATOLOGIA Y DE ADECUACION DEL PUNTO DE TOMA DE MUESTRAS PARA EL CENTRO DE GENETICA Y BIOLOGIA MOLECULAR, QUE ESTARAN UBICADOS EN EL INSTITUTO DE INVESTIGACIONES TROPICALES INTROPIC DE LA UNIVERSIDAD DEL MAGDALENA, DE CONFORMIDAD CON LAS ESPECIFICACIONES TECNICAS ESTABLECIDAS POR UNIMAGDALENA PARA CADA UNA DE LAS INSTALACIONES A INTERVENIR.</t>
  </si>
  <si>
    <t>OPS-DAD-0112</t>
  </si>
  <si>
    <t>SERVICIO DE ALQUILER DE EQUIPOS Y ELEMENTOS DE PRODUCCION TECNICA SONIDO, BACK LINE, ILUMINACION, MODULARES Y ESCENOGRAFIA, VIDEO Y SOPORTE PARA TRES 03 EVENTOS INSTITUCIONALES A REALIZARSE ENTRE LOS DIAS 10 Y 11 DE JUNIO DEL 2021, TALES COMO ENTREGA DE BATAS BLANCAS A ESTUDIANTES DE ODONTOLOGIA, CEREMONIA DE LA LUZ A ESTUDIANTES DE ENFERMERIA E INFORME DE AVANCES EN EL PROCESO DE ACREDITACION INSTITUCIONA</t>
  </si>
  <si>
    <t>OPS-DAD-0113</t>
  </si>
  <si>
    <t>SERVICIO DE LA PREPRODUCCION, PRODUCCION Y POST PRODUCCION DEL PROGRAMA INSTITUCIONAL DE LA UNIVERSIDAD DEL MAGDALENA EL CAMPUS TV, PROGRAMA SEMANAL PARA TRANSMITIR DOS 02 MESES DE 2021, POR EL CANAL REGIONAL TELECARIBE, EL CANAL UNIVERSITARIO ZOOM Y EL CANAL TERRITORIO DE TELEVISION LOCAL CANAL 78 POR TV NORTE TELEVISION POR CABLE.</t>
  </si>
  <si>
    <t>OPS-DAD-0114</t>
  </si>
  <si>
    <t>LEGIS EDITORES S.A</t>
  </si>
  <si>
    <t>SERVICIO DE RENOVACION DE LA LICENCIA DE USO DE LAS BASES DE DATOS MULTILEGIS Y LEGISCOMEX POR DOCE 12 MESES.</t>
  </si>
  <si>
    <t>2022/06/22</t>
  </si>
  <si>
    <t>OPS-DAD-0115</t>
  </si>
  <si>
    <t>INVERSIONES VAOS S.A.S.</t>
  </si>
  <si>
    <t>SERVICIO DIVULGACION DE LA OFERTA ACADEMICA DE POSTGRADOS EN PUBLICIDAD ESTATICA A TRAVES DE VALLAS PUBLICITARIAS INVERSIONES VAOS S.A.S., UBICADA EN EL RUMBRODROMO,SITIO ESTRATEGICO DE LA CIUDAD DE SANTA MARTA.</t>
  </si>
  <si>
    <t>2021/09/20</t>
  </si>
  <si>
    <t>OPS-DAD-0116</t>
  </si>
  <si>
    <t>E LIBRO LTDA</t>
  </si>
  <si>
    <t>SERVICIO DE RENOVACION DE LA LICENCIA DE USO DE LAS BASES DE DATOS ELIBRO, POR 12 MESES, PARA LA BIBLIOTECA CENTRAL GERMAN BULA MEYER</t>
  </si>
  <si>
    <t>2022/06/19</t>
  </si>
  <si>
    <t>OPS-DAD-0117</t>
  </si>
  <si>
    <t>FVO SAS</t>
  </si>
  <si>
    <t>SERVICIO DIVULGACION DE LA OFERTA ACADEMICA DE POSTGRADOS EN PUBLICIDAD ESTATICA A TRAVES DE VALLAS PUBLICITARIAS FVO S.A.S., UBICADAS EN LA AVENIDA DEL LIBERTADOR, SITIO ESTRATEGICO DE LA CIUDAD DE SANTA MARTA.</t>
  </si>
  <si>
    <t>2021/09/28</t>
  </si>
  <si>
    <t>OPS-DAD-0119</t>
  </si>
  <si>
    <t>SERVICIO DE MANTENIMIENTO Y MIGRACION DEL SISTEMA DE INFORMACION DE DNS PUBLICOS Y 2. DOS 02 LICENCIAS DE ORACLE LINUX PREMIER LIMITED SUPPORT POR UN AÑO.</t>
  </si>
  <si>
    <t>2022/06/23</t>
  </si>
  <si>
    <t>OPS-DAD-0120</t>
  </si>
  <si>
    <t>SERVICIO DE RENOVACION DE 1. 2 LICENCIAS DE WIRECAST STANDARD SUPPORT INCLUDING FREE UPGRADES RENEWAL PARA EL GRUPO DE COMUNICACIONES POR UN AÑO. 2. RENOVACION POR 5 AÑOS DEL DOMINIO DE VIDEOSFERAS.COM PARA EL APLICATIVO DEL PROGRAMA DE CINE Y AUDIOVISUALES. 3. RENOVACION POR UN AÑO DE 2 LICENCIAS DE CRISTAL REPORT PARA FIRMAS DIGITALES Y SINAP.</t>
  </si>
  <si>
    <t>2021/09/26</t>
  </si>
  <si>
    <t>OPS-DAD-0121</t>
  </si>
  <si>
    <t>CENGAGE LEARNING DE COLOMBIA SA</t>
  </si>
  <si>
    <t>SERVICIO DE LICENCIAMIENTO PARA LA SUSCRIPCION DE LA BASE DE DATOS GALE CON ACCESO MULTIUSUARIOS CONCURRENTES ILIMITADOS VALIDADOS POR 12 MESES</t>
  </si>
  <si>
    <t>2022/06/30</t>
  </si>
  <si>
    <t>OPS-DAD-0122</t>
  </si>
  <si>
    <t>OSM-DAD-0016</t>
  </si>
  <si>
    <t>GENERACION ENERGETICA SAS</t>
  </si>
  <si>
    <t>SUMINISTRO E INSTALACION DE EQUIPOS TECNOLOGICOS Y OTROS ELEMENTOS PARA LA AUTOMATIZACION DEL LABORATORIO DE MECANICA DE FLUIDOS E HIDRAULICA DEL PROGRAMA DE INGENIERIA CIVIL.</t>
  </si>
  <si>
    <t>OSM-DAD-0017</t>
  </si>
  <si>
    <t>OSM-DAD-0018</t>
  </si>
  <si>
    <t>JORGE ARAGON TINOCO</t>
  </si>
  <si>
    <t>SUMINISTRO E INSTALACION DE MATERIALES VEGETALES, ABONO DE RIO, ARENA DE RIO, ESTIERCOL, GRANZON Y RETIRO DE MATERIAL PARA EL MANTENIMIENTO Y RECUPERACION DE JARDINES, ZONAS VERDES Y AREAS DEPORTIVAS DE UNIMAGDALENA.</t>
  </si>
  <si>
    <t>OAG-VAD-0010</t>
  </si>
  <si>
    <t>ROSALBA GRAVINI PORRAS</t>
  </si>
  <si>
    <t xml:space="preserve">LA PRESENTE ORDEN TIENE POR OBJETO. 1. APOYAR EN EL PROCESO DE SELECCIÓN DE LOS INTÉRPRETES DE LENGUA DE SEÑAS COLOMBIANA QUE ESTARÁ REALIZANDO ACOMPAÑAMIENTO, EN CLASE Y EXTRA-CLASE, A LOS ESTUDIANTES CON DISCAPACIDAD AUDITIVA EN LA UNIVERSIDAD DEL </t>
  </si>
  <si>
    <t>OAG-VAD-0011</t>
  </si>
  <si>
    <t>LUZCENITH MARTINEZ COAS</t>
  </si>
  <si>
    <t>LA PRESENTE ORDEN TIENE POR OBJETO 1. APOYAR LA ADMINISTRACIÓN DEL SISTEMA PARA LA ELABORACIÓN Y RADICACIÓN DE COMUNICACIONES INTERNAS ELECTRONICAS - SERIES. 1.1. REALIZAR SEGUIMIENTOS DIARIOS DE LOS MÓDULOS DE COMUNICACIONES RADICADAS, COMUNICACIONE</t>
  </si>
  <si>
    <t>OAG-VAD-0013</t>
  </si>
  <si>
    <t>ALEJANDRO JAVIER LIZCANO OROZCO</t>
  </si>
  <si>
    <t>LA PRESENTE ORDEN TIENE POR OBJETO 1. APOYAR LA SUPERVISIÓN ESPACIOS FÍSICOS. 2. APOYAR LAS APERTURAS DE SALONES Y ESPACIOS ACADÉMICOS Y ADMINISTRATIVOS. 3. EFECTUAR REPORTE DE ANOMALÍAS EN ESPACIOS FÍSICOS, COADYUVAR EN ORIENTACIONES LOCATIVAS. 4. A</t>
  </si>
  <si>
    <t>OAG-VAD-0014</t>
  </si>
  <si>
    <t>JOSE FRANCISCO SABAN DIAZ GRANADOS</t>
  </si>
  <si>
    <t>OAG-VAD-0015</t>
  </si>
  <si>
    <t>ANGEL ENRIQUE RUIZ MIER</t>
  </si>
  <si>
    <t>OAG-VAD-0016</t>
  </si>
  <si>
    <t>LEONARDO DE JESUS MORON GRANADOS</t>
  </si>
  <si>
    <t>OAG-VAD-0017</t>
  </si>
  <si>
    <t>LUIS JOSE AYALA CORREDOR</t>
  </si>
  <si>
    <t>OAG-VAD-0020</t>
  </si>
  <si>
    <t>DEIMER DAVID GARCIA VARGAS</t>
  </si>
  <si>
    <t>LA PRESENTE ORDEN TIENE POR OBJETO 1. APOYAR LA SUPERVISIÓN ESPACIOS FÍSICOS, 2. APOYAR LAS APERTURAS DE SALONES Y ESPACIOS ACADÉMICOS Y ADMINISTRATIVOS. 3. EFECTUAR REPORTE DE ANOMALÍAS EN ESPACIOS FÍSICOS, COADYUVAR EN ORIENTACIONES LOCATIVAS. 4. A</t>
  </si>
  <si>
    <t>OAG-VAD-0021</t>
  </si>
  <si>
    <t>JEIDER ALONSO PACHECO BORJA</t>
  </si>
  <si>
    <t>OAG-VAD-0022</t>
  </si>
  <si>
    <t>MANUEL ALEJANDRO RAMIREZ VELASQUEZ</t>
  </si>
  <si>
    <t>OAG-VAD-0025</t>
  </si>
  <si>
    <t>PEDRO NEL ESMERAL MUÑOZ</t>
  </si>
  <si>
    <t>LA PRESENTE ORDEN TIENE POR OBJETO 1. REALIZAR MANTENIMIENTO PREVENTIVO Y CORRECTIVO A LOS EQUIPOS DE CÓMPUTO DE LA INSTITUCIÓN, INCLUYENDO SEDES ALTERNAS (SEDE-CENTRO, PLANTA PILOTO, CONSULTORIO JURÍDICO, SAN JUAN NEPOMUCENO). 2. BRINDAR SOPORTE A U</t>
  </si>
  <si>
    <t>OAG-VAD-0026</t>
  </si>
  <si>
    <t>JEFERSON DE JESUS GAMARRA MOLINA</t>
  </si>
  <si>
    <t>OAG-VAD-0027</t>
  </si>
  <si>
    <t>CLAUDIO ALEXANDER BRUGES HERNANDEZ</t>
  </si>
  <si>
    <t>LA PRESENTE ORDEN TIENE POR OBJETO 1. BRINDAR SOPORTE A USUARIOS. 2. COORDINAR Y APOYAR EN LA EJECUCIÓN DE LOS MANTENIMIENTOS PREVENTIVOS PMP. 3. COORDINAR Y APOYAR LA CONFIGURACIÓN DE LOS EQUIPOS NUEVOS DE COMPUTO (INSTALAR DE SOFTWARE, SISTEMA OPER</t>
  </si>
  <si>
    <t>OAG-VAD-0029</t>
  </si>
  <si>
    <t>LA PRESENTE ORDEN TIENE POR OBJETO LA PRESENTE ORDEN TIENE POR OBJETO: 1. APOYAR PARA REVISIÓN DEL TESORERO (A), PROCESO CONCILIATORIO DE INGRESOS Y PAGOS, REVISANDO LOS REGISTROS CONTENIDOS EN LOS EXTRACTOS BANCARIOS DE CADA UNA DE LAS CUENTAS CORRI</t>
  </si>
  <si>
    <t>ALIX SAIRIS RAMOS FUENTES</t>
  </si>
  <si>
    <t>OAG-VAD-0030</t>
  </si>
  <si>
    <t>FANNEDIS FERNANDEZ JARABA</t>
  </si>
  <si>
    <t xml:space="preserve">LA PRESENTE ORDEN TIENE POR OBJETO 1. APOYAR LA ATENCIÓN AL PÚBLICO EN GENERAL 2. APOYAR LA EXPEDICIÓN DE PAZ Y SALVOS 3. INGRESO DE LOS PAGOS DE CUOTAS, A LA BASE DE DATOS CORRESPONDIENTES A LOS CRÉDITOS CORTO PLAZO (BASE DE DATOS ANTIGUA) 4.APOYAR </t>
  </si>
  <si>
    <t>OAG-VAD-0032</t>
  </si>
  <si>
    <t>ANA ISABEL VALERA GUERRERO</t>
  </si>
  <si>
    <t>LA PRESENTE ORDEN TIENE POR OBJETO 1. APOYAR LA ATENCIÓN AL PÚBLICO EN GENERAL. 2. APOYAR LA EXPEDICIÓN DE PAZ Y SALVOS. 3. INGRESAR LOS PAGOS DE CUOTAS, A LA BASE DE DATOS CORRESPONDIENTES A LOS CRÉDITOS CORTO PLAZO (BASE DE DATOS ANTIGUA). 4. ELABO</t>
  </si>
  <si>
    <t>OAG-VAD-0033</t>
  </si>
  <si>
    <t>EDIER LUIS SALAZAR SERPA</t>
  </si>
  <si>
    <t>LA PRESENTE ORDEN TIENE POR OBJETO 1. APOYAR LA REALIZACIÓN DE LABORES DE DEPURACIÓN Y CONCILIACIÓN DE FINANCIAMIENTO DE MATRICULA DE LAS DISTINTAS MODALIDADES DE ESTUDIO. 2. APOYAR EN LA ELABORACIÓN DE INFORMES DE CARTERA POR FINANCIAMIENTO DE MATRI</t>
  </si>
  <si>
    <t>OAG-VAD-0035</t>
  </si>
  <si>
    <t>WILMER MANUEL GUERRERO MULETH</t>
  </si>
  <si>
    <t>LA PRESENTE ORDEN TIENE POR OBJETO 1. ARTICULAR LOS PROCESOS DEL SISTEMA DE GESTIÓN INSTITUCIONAL INTEGRAL COGUI+ AL NUEVO PLAN DE DESARROLLO 2020-2030. 2. DISEÑAR INTERACCIONES DE PROCESOS EN EL MODELO DE SISTEMA VIABLE DE ACUERDO CON LA PLANEACIÓN,</t>
  </si>
  <si>
    <t>OAG-VAD-0051</t>
  </si>
  <si>
    <t>JESUS OSNAIDER URIBE SOLANO</t>
  </si>
  <si>
    <t>LA PRESENTE ORDEN TIENE POR OBJETO 1. ORGANIZAR EXPEDIENTES, DE ACUERDO CON LOS PROCEDIMIENTOS Y DIRECTRICES INSTITUCIONALES. 2. ELABORAR INVENTARIOS DOCUMENTALES DE ARCHIVOS. 3. APOYAR LAS LABORES DE REPROGRAFÍA. LAS DEMÁS ACTIVIDADES QUE SE DERIVEN</t>
  </si>
  <si>
    <t>OAG-VAD-0052</t>
  </si>
  <si>
    <t>ALBERTO JOSE MARTINEZ COA</t>
  </si>
  <si>
    <t>LA PRESENTE ORDEN TIENE POR OBJETO 1. APOYAR EN LA ELABORACIÓN, REGISTRO Y SEGUIMIENTO DE ENVÍOS REQUERIDOS PARA LA GESTIÓN ACADÉMICO - ADMINISTRATIVA DE LA UNIVERSIDAD. 2. ATENDER CONSULTAS RELACIONADAS CON LAS COMUNICACIONES EXTERNAS ENVIADAS. 3. D</t>
  </si>
  <si>
    <t>OAG-VAD-0053</t>
  </si>
  <si>
    <t>ALEJANDRO DAVID MARTINEZ JIMENEZ</t>
  </si>
  <si>
    <t>OAG-VAD-0055</t>
  </si>
  <si>
    <t>ADALBERTO MIRANDA DIAZ</t>
  </si>
  <si>
    <t>OAG-VAD-0056</t>
  </si>
  <si>
    <t>HENRY ROGER ROJAS FERRARI</t>
  </si>
  <si>
    <t>OAG-VAD-0057</t>
  </si>
  <si>
    <t>DIEGO ARMANDO HERNANDEZ TORRES</t>
  </si>
  <si>
    <t>LA PRESENTE ORDEN TIENE POR OBJETO 1. APOYAR LA INFRAESTRUCTURA TECNOLÓGICA EN LA INSTALACIÓN, MANTENIMIENTO Y SOPORTE EN LAS REDES DE LA INSTITUCIÓN. 2. APOYAR A LA PERSONA DE INFRAESTRUCTURA TECNOLÓGICA EN LA INSTALACIÓN, MANTENIMIENTO Y SOPORTE DE</t>
  </si>
  <si>
    <t>OAG-VAD-0059</t>
  </si>
  <si>
    <t>LA PRESENTE ORDEN TIENE POR OBJETO LA PRESENTE ORDEN TIENE POR OBJETO. 1. SUPERVISAR QUE LOS CRÉDITOS REGISTRADOS EN LAS DIFERENTES CUENTAS BANCARIAS DE LA UNIVERSIDAD SE ENCUENTREN DEBIDAMENTE IDENTIFICADOS Y REGISTRADOS EN EL SISTEMA DE INFORMACIÓN</t>
  </si>
  <si>
    <t>OAG-VAD-0060</t>
  </si>
  <si>
    <t>HECTOR MARIO MOLINA RODRIGUEZ</t>
  </si>
  <si>
    <t>LA PRESENTE ORDEN TIENE POR OBJETO 1. APOYAR LA ATENCIÓN AL PÚBLICO EN GENERAL. 2. APOYAR EN LA ELABORACIÓN DE PAZ Y SALVOS. 3. INGRESAR PAGOS DE CUOTAS, A LA BASE DE DATOS CORRESPONDIENTES A LOS CRÉDITOS CORTO PLAZO (BASE DE DATOS ANTIGUA). 4. APOYA</t>
  </si>
  <si>
    <t>OAG-VAD-0071</t>
  </si>
  <si>
    <t>LUIS ALFREDO DIAZTAGLE GOMEZ</t>
  </si>
  <si>
    <t>LA PRESENTE ORDEN TIENE POR OBJETO 1. APOYAR EN LA ATENCIÓN A USUARIOS Y LLAMADAS TELEFÓNICA DE LA SECRETARÍA GENERAL. 2. APOYAR EN LA SISTEMATIZACIÓN DE LAS ACTA DEL CONSEJO SUPERIOR Y ACADÉMICO. 3. APOYAR EN LA SISTEMATIZACIÓN Y ACTUALIZACIÓN DEL S</t>
  </si>
  <si>
    <t>OAG-VAD-0076</t>
  </si>
  <si>
    <t>EFRAIN ALFONSO RADA VARGAS</t>
  </si>
  <si>
    <t>LA PRESENTE ORDEN TIENE POR OBJETO. 1. APOYAR A LA DIRECCIÓN DE BIENESTAR UNIVERSITARIO, EN EL SEGUIMIENTO Y EVALUACIÓN DE LOS PROGRAMAS Y ESTRATEGIAS IMPLEMENTADAS. 2. APOYAR A LOS COORDINADORES DE LAS ÁREAS DE BIENESTAR EN EL REGISTRO, ACTUALIZACIÓ</t>
  </si>
  <si>
    <t>OAG-VAD-0077</t>
  </si>
  <si>
    <t>OMAR DAVID DEAVILA MEJIA</t>
  </si>
  <si>
    <t>OAG-VAD-0080</t>
  </si>
  <si>
    <t>MARIA MARCELA PASMIN GUZMAN</t>
  </si>
  <si>
    <t>LA PRESENTE ORDEN TIENE POR OBJETO. 1. APOYAR LA CONSTRUCCIÓN DE PIEZAS DE DISEÑO GRÁFICA Y APOYAR LA REVISIÓN DE LAS PRODUCCIONES GRÁFICAS ELABORADAS POR LOS COLABORADORES DEL ÁREA. 2. APOYAR EN MATERIA DE DISEÑO GRÁFICO A LA RECTORIA, VICERRECTORÍA</t>
  </si>
  <si>
    <t>OAG-VAD-0083</t>
  </si>
  <si>
    <t>LA PRESENTE ORDEN TIENE POR OBJETO LA PRESTACIÓN DE SERVICOS DE APOYO COMO FOTÓGRAFO PARA CUBRIR LAS ACTIVIDADES Y EVENTOS INSTITUCIONALES, NACIONALES E INTERNACIONALES EN DONDE PARTICIPE EL RECTOR DE UNIMAGDALENA, LA CUAL INCLUYE EQUIPOS DE FOTOGRAF</t>
  </si>
  <si>
    <t>OAG-VAD-0087</t>
  </si>
  <si>
    <t>JULIO CESAR GOMEZ PUERTA</t>
  </si>
  <si>
    <t>LA PRESENTE ORDEN TIENE POR OBJETO. 1. APOYAR EL PROCESO DE ACOMPAÑAMIENTO DE LOS ESTUDIANTES PERTENECIENTES AL PROGRAMA “TALENTO MAGDALENA”. 2. APOYAR EN LA PLANEACIÓN Y EJECUCIÓN DE ACTIVIDADES RELACIONADAS CON EL DESARROLLO DE HABILIDADES DE ACADÉ</t>
  </si>
  <si>
    <t>OAG-VAD-0088</t>
  </si>
  <si>
    <t>JEEZETH MILENA PERTUZ TAIBEL</t>
  </si>
  <si>
    <t>LA PRESENTE ORDEN TIENE POR OBJETO 1. APOYAR EN LA ORGANIZACIÓN DE LOS EXPEDIENTES QUE LE SEAN ASIGNADOS, DE ACUERDO CON LOS PROCEDIMIENTOS Y DIRECTRICES INSTITUCIONALES. 2. APOYAR LA ELABORACIÓN DE INVENTARIOS DOCUMENTALES DE LOS ARCHIVOS QUE LES SE</t>
  </si>
  <si>
    <t>OAG-VAD-0093</t>
  </si>
  <si>
    <t>EDUARDO LARA NIETO</t>
  </si>
  <si>
    <t>LA PRESENTE ORDEN TIENE POR OBJETO 1. APOYAR EN LA RECEPCIÓN Y REVISIÓN DE LOS SOPORTES DE LOS ACTOS ADMINISTRATIVOS COMO: CONTRATOS, ÓRDENES DE SERVICIO, COMPRA, SUMINISTRO, CONVENIOS CON EL OBJETO DE INICIAR EL TRÁMITE DE PAGO. 2. APOYAR EN LA ELAB</t>
  </si>
  <si>
    <t>OAG-VAD-0094</t>
  </si>
  <si>
    <t>CARLOS FERNANDO ESLAIT BARROS</t>
  </si>
  <si>
    <t>LA PRESENTE ORDEN TIENE POR OBJETO 1. RECIBIR Y REVISAR LOS SOPORTES DE LOS ACTOS ADMINISTRATIVOS COMO: CONTRATOS, ÓRDENES DE SERVICIO, COMPRA, SUMINISTRO, CONVENIOS CON EL OBJETO DE INICIAR EL TRÁMITE DE PAGO. 2. APOYAR LA ELABORACIÓN DE RESOLUCIONE</t>
  </si>
  <si>
    <t>OAG-VAD-0095</t>
  </si>
  <si>
    <t>OAG-VAD-0096</t>
  </si>
  <si>
    <t>MEINER DE JESUS NORIEGA SAUMETH</t>
  </si>
  <si>
    <t>LA PRESENTE ORDEN TIENE POR OBJETO 1. VALIDAR LA RECUPERACIÓN DE MATERIAL BIBLIOGRÁFICO EN BASES DE DATOS Y REPOSITORIO DIGITAL INSTITUCIONAL 2. RECIBIR LIBROS, CD-ROM, DVD-ROM Y TODO MATERIAL BIBLIOGRÁFICO PARA SER DISTRIBUIDO Y PROCESADO TÉCNICAMEN</t>
  </si>
  <si>
    <t>OAG-VAD-0097</t>
  </si>
  <si>
    <t>LA PRESENTE ORDEN TIENE POR OBJETO 1. APOYAR AL GRUPO DE CONTABILIDAD EN LA PREPARACIÓN Y   PRESENTACIÓN DE LAS DIFERENTES DECLARACIONES TRIBUTARIAS (IMPUESTOS NACIONALES Y TERRITORIALES) QUE CORRESPONDE PRESENTAR A LA UNIVERSIDAD DEL MAGDALENA SEGÚN</t>
  </si>
  <si>
    <t>OAG-VAD-0098</t>
  </si>
  <si>
    <t>MARIO ANDRES NAVARRO TANO</t>
  </si>
  <si>
    <t>LA PRESENTE ORDEN TIENE POR OBJETO. 1. APOYAR AL GRUPO DE CONTABILIDAD EN LA CREACIÓN Y DEPURACIÓN DE LA BASE DE TERCEROS EN EL SISTEMA DE INFORMACIÓN FINANCIERO – SINAP-. 2. ORIENTAR AL GRUPO DE CONTABILIDAD EN EL PROCESO DE RECEPCIÓN Y ARCHIVO DE L</t>
  </si>
  <si>
    <t>OAG-VAD-0099</t>
  </si>
  <si>
    <t>PAOLA PATRICIA GARCIA CERVANTES</t>
  </si>
  <si>
    <t xml:space="preserve">LA PRESENTE ORDEN TIENE POR OBJETO 1. LLEVAR EL REGISTRO DE LAS COMUNICACIONES OFICIALES INTERNAS Y EXTERNAS RECIBIDAS EN LA BASE DE DATOS CONSECUTIVO INSTITUCIONAL DE COMUNICACIONES OFICIALES 2. ATENDER CONSULTAS RELACIONADAS CON LAS COMUNICACIONES </t>
  </si>
  <si>
    <t>OAG-VAD-0100</t>
  </si>
  <si>
    <t>MARIA DEL CARMEN CALDERON ORTIZ</t>
  </si>
  <si>
    <t>LA PRESENTE ORDEN TIENE POR OBJETO 1. ATENDER LAS SOLICITUDES DE CONSULTA DE DOCUMENTOS DEL ARCHIVO CENTRAL. 2. ORGANIZAR LAS JORNADAS DE CAPACITACIÓN Y ASISTENCIA TÉCNICA SOLICITADAS POR LAS DEPENDENCIAS. 3. APOYAR EN LA ELABORACIÓN DE INFORMES RELA</t>
  </si>
  <si>
    <t>OAG-VAD-0101</t>
  </si>
  <si>
    <t>DANELY BEATRIZ GRANADOS PARODI</t>
  </si>
  <si>
    <t>LA PRESENTE ORDEN TIENE POR OBJETO 1. APOYAR EN EL PROCESO DE DEPURACIÓN DEL ARCHIVO DE GESTIÓN (ACTOS ESCANEADOS) DEL GRUPO DE PRESUPUESTO; 2. MANTENER ORGANIZADO EL ARCHIVO DE GESTIÓN DEL GRUPO DE PRESUPUESTO DE LA INSTITUCIÓN (ESCANEADOS) EN SISTE</t>
  </si>
  <si>
    <t>OAG-VAD-0102</t>
  </si>
  <si>
    <t>LUIS ALEXANDER HERRERA PEREZ</t>
  </si>
  <si>
    <t>LA PRESENTE ORDEN TIENE POR OBJETO LA PRESENTE ORDEN TIENE POR OBJETO.1. APOYAR EN LA ORGANIZACIÓN DEL LABORATORIO ASIGNADO PARA LAS PRÁCTICAS Y SERVICIOS REQUERIDOS EN EL MISMO, DE CONFORMIDAD CON LA PROGRAMACIÓN ESTABLECIDA. 2. APOYAR CON LA ENTREG</t>
  </si>
  <si>
    <t>OAG-VAD-0103</t>
  </si>
  <si>
    <t>EVERT SEGUNDO CHARRIS GRANADOS</t>
  </si>
  <si>
    <t>LA PRESENTE ORDEN TIENE POR OBJETO 1. SUPERVISAR LOS ESPACIOS FISICOS DE LA SEDE ALTERNA CERES ARACATACA. 2. REPORTAR CUALQUIER ANOMALÍA QUE SE PRESENTE EN LA SEDE CERES ARACATACA. 3. APOYAR A CUALQUIER MIEMBRO DE UNIMAGDALENA QUE NECESITE ALGUNA INF</t>
  </si>
  <si>
    <t>OAG-VAD-0104</t>
  </si>
  <si>
    <t>JOSE PAIPA LUNA</t>
  </si>
  <si>
    <t>OAG-VAD-0105</t>
  </si>
  <si>
    <t>HEIMAR SONELL HINCAPIE PISCIOTTI</t>
  </si>
  <si>
    <t>OAG-VAD-0106</t>
  </si>
  <si>
    <t>HERNANDO JUNIOR BRAVO LLANOS</t>
  </si>
  <si>
    <t>OAG-VAD-0107</t>
  </si>
  <si>
    <t>JERONIMO RAFAEL MONTERO OCHOA</t>
  </si>
  <si>
    <t>OAG-VAD-0109</t>
  </si>
  <si>
    <t>GEOVANY DIAGO MEDINA</t>
  </si>
  <si>
    <t>LA PRESENTE ORDEN TIENE POR OBJETO 1. APOYAR EN EL DESARROLLO DE HERRAMIENTAS TECNOLÓGICAS PARA LA MODALIDAD DE POSGRADOS. 2. APOYAR EN EL PROCESO DE INSCRIPCIÓN, MATRÍCULA FINANCIERA Y REGISTRO ACADÉMICO DE ESTUDIANTES EN LA MODALIDAD DE POSTGRADOS.</t>
  </si>
  <si>
    <t>EDWIN RAFAEL GUTIERREZ BOTO</t>
  </si>
  <si>
    <t>OAG-VAD-0110</t>
  </si>
  <si>
    <t xml:space="preserve">LA PRESENTE ORDEN TIENE POR OBJETO 1. APOYAR LA ORGANIZACIÓN DE LOS EXPEDIENTES QUE LE SEAN ASIGNADOS DE ACUERDO CON LOS PROCEDIMIENTOS Y DIRECTRICES INSTITUCIONALES. 2. APOYAR EN LA ELABORACIÓN DE LOS INVENTARIOS DOCUMENTALES DE LOS ARCHIVOS QUE LE </t>
  </si>
  <si>
    <t>OAG-VAD-0111</t>
  </si>
  <si>
    <t>MARIA ANGELICA SALAZAR MONTERROSA</t>
  </si>
  <si>
    <t xml:space="preserve">LA PRESENTE ORDEN TIENE POR OBJETO 1. APOYAR LA ORGANIZACIÓN DE  LOS EXPEDIENTES QUE LE SEAN ASIGNADOS DE ACUERDO CON LOS PROCEDIMIENTOS Y DIRECTRICES INSTITUCIONALES.  2. APOYAR EN LA ELABORACIÓN DE LOS  INVENTARIOS DOCUMENTALES DE LOS ARCHIVOS QUE </t>
  </si>
  <si>
    <t>OAG-VAD-0112</t>
  </si>
  <si>
    <t>OAG-VAD-0113</t>
  </si>
  <si>
    <t>VILMA MARGARITA CARRILLO GARCIA</t>
  </si>
  <si>
    <t>LA PRESENTE ORDEN TIENE POR OBJETO 1. APOYAR EL PROCESO DE MATRÍCULAS FINANCIERAS DE LOS ESTUDIANTES DE LA MODALIDAD DE PREGRADO A DISTANCIA. 2. APOYAR EN EL PROCESO DE INSCRIPCIÓN, MATRÍCULA FINANCIERA Y REGISTRO ACADÉMICO DE ESTUDIANTES EN LA MODAL</t>
  </si>
  <si>
    <t>OAG-VAD-0118</t>
  </si>
  <si>
    <t>ELVIA ROSA RODRIGUEZ PEREZ</t>
  </si>
  <si>
    <t xml:space="preserve">LA PRESENTE ORDEN TIENE POR OBJETO 1. APOYAR EN LA ORGANIZACIÓN DE LOS EXPEDIENTES QUE LE SEAN ASIGNADOS DE ACUERDO CON LOS PROCEDIMIENTOS Y DIRECTRICES INSTITUCIONALES. 2. APOYAR EN LA ELABORACIÓN DE INVENTARIOS DOCUMENTALES DE LOS ARCHIVOS QUE LES </t>
  </si>
  <si>
    <t>OAG-VAD-0119</t>
  </si>
  <si>
    <t>KATERINE GUIUMAR DIAZ VALERA</t>
  </si>
  <si>
    <t>LA PRESENTE ORDEN TIENE POR OBJETO 1. APOYAR EN LA ATENCIÓN A USUARIOS Y LLAMADAS TELEFÓNICA DE LA SECRETARÍA GENERAL. 2. APOYAR EN LA VERIFICACIÓN DE LA DOCUMENTACIÓN DEL PROCESO DE GRADOS ( CEREMONIA COLECTIVA Y ESPECIAL). 3. APOYAR EN LA ELABORACI</t>
  </si>
  <si>
    <t>OAG-VAD-0120</t>
  </si>
  <si>
    <t>JEIN ALEJANDRA MORA ZAMBRANO</t>
  </si>
  <si>
    <t>LA PRESENTE ORDEN TIENE POR OBJETO 1. APOYAR EN LA ATENCIÓN DE USUARIOS Y LLAMADAS TELEFÓNICA DE LA SECRETARÍA GENERAL. 2. APOYAR EN LA ORGANIZACIÓN DE LOS EXPEDIENTES QUE LE SEAN ASIGNADOS, DE ACUERDO CON LOS PROCEDIMIENTOS Y DIRECTRICES INSTITUCION</t>
  </si>
  <si>
    <t>OAG-VAD-0125</t>
  </si>
  <si>
    <t>ROSALIA LEONOR ESTRADA LOMBARDI</t>
  </si>
  <si>
    <t>LA PRESENTE ORDEN TIENE POR OBJETO 1. APOYAR LA RECEPCIÓN Y REVISIÓN DE ACTOS ADMINISTRATIVOS SUSCRITOS POR LOS ORDENADORES DEL GASTOS 2. APOYAR EN LA ELABORACIÓN DE REGISTRO DE COMPROMISO DE ACTOS ADMINISTRATIVOS SUSCRITOS POR LOS ORDENADORES DEL GA</t>
  </si>
  <si>
    <t>OAG-VAD-0127</t>
  </si>
  <si>
    <t>OLVIS MARIA LOPEZ CALDERA</t>
  </si>
  <si>
    <t>LA PRESENTE ORDEN TIENE POR OBJETO 1. APOYAR EN EL DESARROLLO DE ACTIVIDADES DE LOS PROGRAMAS DE PROMOCIÓN DE HÁBITOS Y ESTILO DE VIDA SALUDABLE. 2. BRINDAR ATENCIÓN DE ENFERMERÍA A LOS EMPLEADOS AFECTADOS POR UNA ENFERMEDAD RELACIONADA CON EL TRABAJ</t>
  </si>
  <si>
    <t>OAG-VAD-0128</t>
  </si>
  <si>
    <t>JOHN JAIRO ROMERO LUNA</t>
  </si>
  <si>
    <t>LA PRESENTE ORDEN TIENE POR OBJETO LA PRESENTE ORDEN TIENE POR OBJETO. 1. APOYAR EN EL MEJORAMIENTO DEL ESTADO DE LOS EQUIPOS, Y MOBILIARIOS QUE HACEN PARTE DE LA DOTACION DE LA CLINICA ODONTOLOGICA. 2. APOYAR EN LA GESTIÓN DE SOLICITUDES PARA LA COM</t>
  </si>
  <si>
    <t>OAG-VAD-0129</t>
  </si>
  <si>
    <t>JOSE IGNACIO STROBEL PAREJO</t>
  </si>
  <si>
    <t xml:space="preserve">LA PRESENTE ORDEN TIENE POR OBJETO LA PRESENTE ORDEN TIENE POR OBJETO. 1. APOYAR LA APERTURA Y CIERRE DEL AUDITORIO MAR CARIBE. 2. APOYAR LA ATENCIÓN AL PÚBLICO PARA LA RESERVA Y PRÉSTAMO DE EQUIPOS, SEGUIMIENTO Y CONTROL DE RECURSOS 3. APOYAR EN LA </t>
  </si>
  <si>
    <t>OAG-VAD-0131</t>
  </si>
  <si>
    <t>MARIANNA KARINA SALAS PATERNINA</t>
  </si>
  <si>
    <t>LA PRESENTE ORDEN TIENE POR OBJETO 1. APOYAR EN LA ELABORACIÓN DE LOS INFORMES QUE REQUIERA LA CONTRALORÍA GENERAL DE LA REPÚBLICA Y LA CONTRALORÍA DEPARTAMENTAL DEL MAGDALENA DEL PROCESO CONTRACTUAL LLEVADO POR LA VICERRECTORÍA ADMINISTRATIVA. 2. AP</t>
  </si>
  <si>
    <t>OAG-VAD-0132</t>
  </si>
  <si>
    <t>MARTIN JOSE LLANOS PERTUZ</t>
  </si>
  <si>
    <t>LA PRESENTE ORDEN TIENE POR OBJETO LA PRESENTE ORDEN TIENE POR OBJETO. 1 APOYAR EL SOPORTE TÉCNICO MÓVIL A LOS USUARIOS A TRAVÉS DEL CHAT-ACTIVO+CODIGOQR, DONDE SE REQUIERA. 2 DAR RESPUESTA OPORTUNA A LAS INQUIETUDES O SOLICITUDES DE LOS USUARIOS A T</t>
  </si>
  <si>
    <t>OAG-VAD-0134</t>
  </si>
  <si>
    <t>JAIDER MAURICIO GUARDIOLA NUÑEZ</t>
  </si>
  <si>
    <t xml:space="preserve">LA PRESENTE ORDEN TIENE POR OBJETO 1. APOYAR EN LA TOMA FISICA DE LOS INVENTARIOS POR DEPENDENCIA. 2. APOYAR EN LA DINAMICA DE ACTUALIZACION PERIODICA DE LOS INVENTARIOS. 3. APOYAR EN LOS PROCESOS DE DESCARGAS DE BIENES. 4. APOYAR EN LOS ACTIVIDADES </t>
  </si>
  <si>
    <t>OAG-VAD-0135</t>
  </si>
  <si>
    <t>CARLOS GREGORIO MC LEAN NAVARRO</t>
  </si>
  <si>
    <t>LA PRESENTE ORDEN TIENE POR OBJETO 1. APOYAR LA RECEPCIÓN, REVISIÓN Y ORGANIZACIÓN DE LOS ELEMENTOS DE CONSUMO Y DEVOLUTIVOS ADQUIRIDOS POR COMPRAS. 2.APOYAR LA ORGANIZACIÓN DE BODEGA Y AISLAMIENTO DE BIENES, DISTRIBUCIÓN DE BIENES E INSUMOS DENTRO D</t>
  </si>
  <si>
    <t>OAG-VAD-0143</t>
  </si>
  <si>
    <t>DANIEL EDUARDO MARIN MARTINEZ</t>
  </si>
  <si>
    <t>LA PRESENTE ORDEN TIENE POR OBJETO 1.  APOYAR EN EVENTOS DE STREAMING DE LOS DIFERENTES PROGRAMAS ACADÉMICOS Y DE INVESTIGACIÓN. 2. APOYAR A DOCENTES Y FUNCIONARIOS EN PROCEDIMIENTIOS DE STREAMING. 3. APOYAR PRESENCIAL EN STREAMING DE EVENTOS DE ALTO</t>
  </si>
  <si>
    <t>OAG-VAD-0144</t>
  </si>
  <si>
    <t>LA PRESENTE ORDEN TIENE POR OBJETO 1. APOYAR EN EL DESARROLLO DE SISTEMAS DE INFORMACIÒN HACIENDO USO DE FRAMEWORKS BACKEND LARAVEL Y FRAMEWORKS FRONTEND COMO ANGULAR, REACT O VUE. 2. APOYAR EN EL DESARROLLO DE APLICACIONES MOVILES CON FLUTTER. 3. AP</t>
  </si>
  <si>
    <t>OAG-VAD-0145</t>
  </si>
  <si>
    <t>LA PRESENTE ORDEN TIENE POR OBJETO 1. APOYAR EN LA EJECUCIÓN DE LA PRODUCCIÓN AUDIOVISUAL Y DESARROLLO DE LAS PIEZAS AUDIOVISUALES DEL CETEP. 2. AYUDAR EN LA ESCRITURA Y REVISIÓN DE GUIONES RELACIONADOS CON LAS PRODUCCIONES AUDIOVISUALES. 3. APOYAR E</t>
  </si>
  <si>
    <t>OAG-VAD-0146</t>
  </si>
  <si>
    <t>LA PRESENTE ORDEN TIENE POR OBJETO 1. APOYAR EN LA EJECUCIÓN DE LA PRODUCCIÓN AUDIOVISUAL Y DESARROLLO DE LAS PIEZAS AUDIOVISUALES DEL CETEP. 2. APOYAR EN LA ESCRITURA Y REVISIÓN DE GUIONES RELACIONADOS CON LAS PRODUCCIONES AUDIOVISUALES. 3. APOYAR E</t>
  </si>
  <si>
    <t>OAG-VAD-0147</t>
  </si>
  <si>
    <t>LA PRESENTE ORDEN TIENE POR OBJETO 1. APOYAR EN LA REALIZACIÓN DE MOTION GRAPHICS PARA LOS MATERIALES AUDIOVISUALES DEL CETEP. 2. APOYAR EN LA ELABORACIÓN DE PIEZAS PUBLICITARIAS PARA LOS MATERIALES AUDIOVISUALES DEL CETEP.  3. MONTAJE DE IMÁGENES PA</t>
  </si>
  <si>
    <t>OAG-VAD-0148</t>
  </si>
  <si>
    <t>ARMANDO YUNIOR POLO PAZ</t>
  </si>
  <si>
    <t>LA PRESENTE ORDEN TIENE POR OBJETO 1.APOYAR EN EL DESARROLLO DE SISTEMAS DE INFORMACIÒN HACIENDO USO DE FRAMEWORKS BACKEND LARAVEL Y FRAMEWORKS FRONTEND COMO ANGULAR, REACT O VUE. 2. APOYAR EN EL DESARROLLO DE APLICACIONES MOVILES CON FLUTTER. 3. APO</t>
  </si>
  <si>
    <t>OAG-VAD-0149</t>
  </si>
  <si>
    <t>MARLON PAVA NIEBLES</t>
  </si>
  <si>
    <t>LA PRESENTE ORDEN TIENE POR OBJETO 1. APOYAR EN LA REALIZACIÓN DE MOTION GRAPHICS PARA LAS PIEZAS AUDIOVISUALES.  2. APOYAR EN LA REALIZACIÓN DE INFOGRAFÍAS. 3. APOYAR EL DESARROLLO DE PROPUESTA CREATIVA PARA LOS MATERIALES GRÁFICOS Y AUDIOVISUALES D</t>
  </si>
  <si>
    <t>OAG-VAD-0150</t>
  </si>
  <si>
    <t>CLAUDIA MARÍA OSPINO MONTAÑO</t>
  </si>
  <si>
    <t>LA PRESENTE ORDEN TIENE POR OBJETO 1. APOYAR A LA DIRECCIÓN DEL DEPARTAMENTO DE ESTUDIOS GENERALES E IDIOMAS EN EL DESARROLLO DE ACTIVIDADES ADMINISTRATIVAS. 2. APOYAR EN LA ASIGNACIÓN DOCENTE.  3. APOYAR EN EL DESARROLLO DE ESTRUCTURACIÓN Y GENERACI</t>
  </si>
  <si>
    <t>JUAN CARLOS DE LA ROSA SERRANO</t>
  </si>
  <si>
    <t>OAG-VAD-0151</t>
  </si>
  <si>
    <t>CRISTIAN ALEXIS ORTIZ BERMUDEZ</t>
  </si>
  <si>
    <t xml:space="preserve">LA PRESENTE ORDEN TIENE POR OBJETO 1. APOYAR A LA COORDINACIÓN DEL ÁREA DE IDIOMAS EN LA ATENCIÓN AL PÚBLICO EN GENERAL. 2. APOYAR LA REALIZACIÓN DE PROMOCIÓN Y DIVULGACIÓN DE INSCRIPCIONES Y MATRICULAS DE CURSOS DE IDIOMAS. 3. ORGANIZAR INFORMACIÓN </t>
  </si>
  <si>
    <t>OAG-VAD-0152</t>
  </si>
  <si>
    <t>WALDIR MANGA BARROS</t>
  </si>
  <si>
    <t>LA PRESENTE ORDEN TIENE POR OBJETO 1. PRESENTAR PLAN DE TRABAJO DE ACTIVIDADES A DESARROLLAR, DETALLANDO OBJETIVOS, FECHAS, METODOLOGÍA, METAS, INDICADORES ACORDES CON LAS DIRECTRICES IMPARTIDAS POR EL DIRECTOR DE BIENESTAR Y EL COORDINADOR (A) DEL Á</t>
  </si>
  <si>
    <t>OAG-VAD-0153</t>
  </si>
  <si>
    <t>BERTHA NAYIBE MURCIA MEDINA</t>
  </si>
  <si>
    <t>LA PRESENTE ORDEN TIENE POR OBJETO. 1. APOYAR EN LOS PROCESOS ADMINISTRATIVOS DE LA DEPENDENCIA. 2. APOYAR LA ATENCIÓN A LOS USUARIOS POR LOS DIFERENTES MEDIOS ESTABLECIDOS. 3. APOYAR LA REVISIÓN DE LOS PQR´S Y ELABORAR RESPUESTAS A LAS DIFERENTES SO</t>
  </si>
  <si>
    <t>OAG-VAD-0158</t>
  </si>
  <si>
    <t>BELQUIS LILIANA PEREZ ROJAS</t>
  </si>
  <si>
    <t>OAG-VAD-0160</t>
  </si>
  <si>
    <t>DONAL JOSE RAMOS MOLINA</t>
  </si>
  <si>
    <t>LA PRESENTE ORDEN TIENE POR OBJETO 1. SUPERVISAR LOS ESPACIOS FISICOS DE LA CASA MUSEO GABRIEL GARCIA MARQUEZ DE ARACATACA. 2. REPORTAR CUALQUIER ANOMALÍA QUE SE PRESENTE EN LA CASA MUSEO. 3. APOYAR A CUALQUIER MIEMBRO DE UNIMAGDALENA QUE NECESITE AL</t>
  </si>
  <si>
    <t>OAG-VAD-0161</t>
  </si>
  <si>
    <t>HERNANDO JOSE MOZO VEGA</t>
  </si>
  <si>
    <t>LA PRESENTE ORDEN TIENE POR OBJETO 1. SUPERVISAR LOS ESPACIOS FISICOS DE LA SEDE ALTERNA CERES PIVIJAY. 2. REPORTAR CUALQUIER ANOMALÍA QUE SE PRESENTE EN LA SEDE DEL CERES. 3. APOYAR A CUALQUIER MIEMBRO DE UNIMAGDALENA QUE NECESITE ALGUNA INFORMACIÓN</t>
  </si>
  <si>
    <t>OAG-VAD-0162</t>
  </si>
  <si>
    <t>SERGIO ANDRES CRESPO PALMERA</t>
  </si>
  <si>
    <t>OAG-VAD-0163</t>
  </si>
  <si>
    <t>DANIEL AURELIANO VILORIA PEREZ</t>
  </si>
  <si>
    <t>LA PRESENTE ORDEN TIENE POR OBJETO 1. APOYAR EN EL DISEÑO DE COMPONENTES DE SOFTWARE DEL SISTEMA PARA LA CONTRATACION DE CATEDRÁTICOS DE LA UNIVERSIDAD DEL MAGDALENA. 2. APOYAR EN LA CONSTRUCCIÓN DE COMPONENTES DE SOFTWARE DEL SISTEMA PARA LA CONTRAT</t>
  </si>
  <si>
    <t>OAG-VAD-0164</t>
  </si>
  <si>
    <t>JULIO JOSE ALVAREZ NUÑEZ</t>
  </si>
  <si>
    <t>LA PRESENTE ORDEN TIENE POR OBJETO 1. REALIZAR SEGUIMIENTO Y ACTUALIZACIÓN AL PROCESO APOYO TECNOLÓGICO TIC, PARA LA TOMA DE ACCIONES PREVENTIVAS, CORRECTIVAS Y MEJORAS. 2. LEVANTAR FORMATOS, PROCEDIMIENTO, GUÍAS, INSTRUCTIVOS, MANUALES E INDICADORES</t>
  </si>
  <si>
    <t>OAG-VAD-0165</t>
  </si>
  <si>
    <t>CRISTIAN ARNOLDO JARABA CORTINA</t>
  </si>
  <si>
    <t>LA PRESENTE ORDEN TIENE POR OBJETO LA PRESENTE ORDEN TIENE POR OBJETO. 1. APOYAR EN LOS SERVICIOS DE MENSAJERÍA GENERAL DEL GRUPO DE TESORERÍA Y PAGADURÍA EN LO RELACIONADO A TRAMITES DE SOLICITUD A BANCOS DE CERTIFICACIONES DE CUENTAS BANCARIAS, EXT</t>
  </si>
  <si>
    <t>OAG-VAD-0166</t>
  </si>
  <si>
    <t>YILIAN ELIANA ARAUJO BARRERA</t>
  </si>
  <si>
    <t>LA PRESENTE ORDEN TIENE POR OBJETO 1. APOYAR EN LA ATENCIÓN A LOS DIFERENTES USUARIOS QUE SE PRESENTAN EN LAS DIFERENTES VENTANILLAS DE ADMISIONES. 2. APOYAR EN LA RECEPCIÓN DE LA DOCUMENTACIÓN REQUERIDA A LOS NUEVOS ESTUDIANTES DE LAS DIFERENTES MOD</t>
  </si>
  <si>
    <t>OAG-VAD-0173</t>
  </si>
  <si>
    <t>DIANA PAOLA OROZCO TETE</t>
  </si>
  <si>
    <t xml:space="preserve">LA PRESENTE ORDEN TIENE POR OBJETO 1.APOYAR EN LA BÚSQUEDA DE PARES PARA EVALUACIÓN DE ARTÍCULOS, CAPÍTULOS DE LIBRO, LIBROS, SOFTWARE, OBRAS ARTÍSTICAS, VIDEOS, APOYAR EN LA ELABORACIÓN DE LAS COMUNICACIONES PARA LOS DOCENTES, APOYAR EN LA REVISIÓN </t>
  </si>
  <si>
    <t>OAG-VAD-0175</t>
  </si>
  <si>
    <t>JONATAN VARGAS RAMOS</t>
  </si>
  <si>
    <t>LA PRESENTE ORDEN TIENE POR OBJETO 1. APOYAR EL DESARROLLO DE PROPUESTA CREATIVA PARA LOS MATERIALES AUDIOVISUALES DEL CETEP. 2. APOYAR EN LA COORDINACIÓN DEL EQUIPO DE MOTION GRAPHICS PARA LOS MATERIALES AUDIOVISUALES DEL CETEP. 3. APOYAR EN LA ELAB</t>
  </si>
  <si>
    <t>OAG-VAD-0178</t>
  </si>
  <si>
    <t>SERGIO ARTURO VILORIA TRAVECEDO</t>
  </si>
  <si>
    <t>LA PRESENTE ORDEN TIENE POR OBJETO 1.  APOYAR EN EVENTOS DE STREAMING DE LOS DIFERENTES PROGRAMAS ACADÉMICOS Y DE INVESTIGACIÓN. 2. CAPACITAR A DOCENTES Y FUNCIONARIOS EN PROCEDIMIENTIOS DE SESIONES EN REUNIÓN DE TEAMS Y DE ZOOM. 3. APOYAR PRESENCIAL</t>
  </si>
  <si>
    <t>OAG-VAD-0180</t>
  </si>
  <si>
    <t>MELISSA PAOLA RODRIGUEZ MARIN</t>
  </si>
  <si>
    <t>LA PRESENTE ORDEN TIENE POR OBJETO 1. APOYAR LA VALIDACION Y APROBACION DE LA INFORMACION PRECONTRACTUAL DE LAS HOJAS DE VIDA DEL PERSONAL EN LA PLATAFORMA SIGEP SISTEMA DE INFORMACION Y GESTION DEL EMPLEO PUBLICO. 2. REALIZAR REVISION EN LA PLATAFORMA DEL GEDOCO DE LOS DOCUMENTOS PRECONTRACTUALES NECESARIOS PARA LA ELABORACION DE ORDENES DE SERVICIOS PROFESIONALES Y DE APOYO A LA GESTION. 3. REALIZAR EL CARGUE DE LOS CONTRATOS, MODIFICACIONES Y LIQUIDACIONES DE LAS ORDENES DE PRESTACION DE SERVICIOS PROFESIONALES Y APOYO EN LA GESTION EN LA PLATAFORMA SIGEP EN LOS PLAZOS ESTABLECIDOS MENSUALES POR PARTE DEL SISTEMA DE INFORMACION Y GESTION DEL EMPLEO PUBLICO. 4. APOYAR LO CORRESPONDIENTE A LOS TRAMITES PRECONTRACTUALES NECESARIOS PARA LA ELABORACION DE ORDENES DE SERVICIOS PROFESIONALES Y DE APOYO A LA GESTION QUE REQUIERA LA VICERRECTORIA ADMINISTRATIVA. 5. APOYAR LA REVISION DE LOS FORMATOS DE RECIBIDO A SATISFACCION PARA TRAMITES DE PAGO DE ORDENES DE PRESTACION DE SERVICIOS PR</t>
  </si>
  <si>
    <t>OAG-VAD-0182</t>
  </si>
  <si>
    <t>MARIA CONCEPCION MARTINEZ DIAZ</t>
  </si>
  <si>
    <t>LA PRESENTE ORDEN TIENE POR OBJETO 1. ENTREGAR INSUMOS ODONTOLOGICOS EN AREA DE RECEPCION A ESTUDIANTES DE PRACTICAS Y DOCENTES SEGUN EL PROCEDIMIENTO A REALIZAR. 2. ENTREGAR INSUMOS ODONTOLOGICOS POR PUESTO DE TRABAJO A ESTUDIANTES DE PRACTICAS Y DOCENTES SEGUN EL PROCEDIMIENTO A REALIZAR. 3. APOYAR EN EL BUEN MANEJO DE LOS RECURSOS MATERIALES DE LA CLINICA. 4. APOYAR EN LA SEGURIDAD, ORDEN Y LIMPIEZA DE LA CLINICA. 5. APOYAR EN EL PROCESO DE LIMPIEZA Y DESINFECCION DE LA UNIDAD ODONTOLOGICA, PIEZAS DE MANO, JERINGA TRIPLE, SUPERFICIES Y ESPACIOS DE LA CLINICA ODONTOLOGICA. 6. APOYAR EN LA INTEGRIDAD DE LAS IPADS Y EL BUEN MANEJO. REALIZAR DESINFECCION Y AISLAMIENTO DEL IPAD. 7. CUMPLIR LAS TAREAS ASIGNADAS POR EL DIRECTOR DEL PROGRAMA Y COORDINADOR. LAS DEMAS ACTIVIDADES QUE SE DERIVEN DE LA EJECUCION DE LA ORDEN Y QUE TENGAN RELACION DIRECTA CON EL OBJETO CONTRACTUAL.</t>
  </si>
  <si>
    <t>OAG-VAD-0183</t>
  </si>
  <si>
    <t>SANDY DEL CARMEN ALDANA MERCADO</t>
  </si>
  <si>
    <t>LA PRESENTE ORDEN TIENE POR OBJETO 1. HACER ENTREGA DE HISTORIAS CLINICAS Y REGISTROS. 2. APOYAR EN LA ORGANIZACION, ACTUALIZACION Y SEGURIDAD DEL ARCHIVO DE HISTORIA CLINICA. 3. LLEVAR EL REGISTRO DIARIO DE CONSULTAS DE LA CLINICA ODONTOLOGICA. 4. APOYAR EN LA ATENCION A LOS ESTUDIANTES, DOCENTES Y PUBLICO EN GENERAL. 5. APOYAR EN EL BUEN MANEJO DE LOS RECURSOS MATERIALES DE LA CLINICA. 6. APOYAR EN LA SEGURIDAD, ORDEN Y LIMPIEZA DEL AREA DE TRABAJO. LAS DEMAS ACTIVIDADES QUE SE DERIVEN DE LA EJECUCION DE LA ORDEN Y QUE TENGAN RELACION DIRECTA CON EL OBJETO CONTRACTUAL.</t>
  </si>
  <si>
    <t>OAG-VAD-0184</t>
  </si>
  <si>
    <t>CLAUDIA MILENA VALENCIA PEREZ</t>
  </si>
  <si>
    <t>LA PRESENTE TIENE POR OBJETO 1. HACER ENTREGA DE HISTORIAS CLINICAS Y REGISTROS. 2. MANTENER ORGANIZADO, ACTUALIZADO Y SEGURO EL ARCHIVO DE HISTORIA CLINICA. 3. LLEVAR EL REGISTRO DIARIO DE CONSULTAS DE LA CLINICA ODONTOLOGICA. 4. APOYAR EN LA ATENCION DE ESTUDIANTES, DOCENTES Y PUBLICO EN GENERAL. 5. APOYAR EN EL BUEN MANEJO DE LOS RECURSOS MATERIALES DE LA CLINICA. 6. APOYAR EN LA SEGURIDAD, ORDEN Y LIMPIEZA DEL AREA DE TRABAJO. LAS DEMAS ACTIVIDADES QUE SE DERIVEN DE LA EJECUCION DE LA ORDEN Y QUE TENGAN RELACION DIRECTA CON EL OBJETO CONTRACTUAL.</t>
  </si>
  <si>
    <t>OAG-VAD-0185</t>
  </si>
  <si>
    <t>ROSALBA ESTHER JIMENEZ MOSS</t>
  </si>
  <si>
    <t>LA PRESENTE TIENE POR OBJETO 1. APOYAR EN LA RECEPCION E INGRESO DE PERSONAL A CLINICA, ESTO INCLUYE A PACIENTES, DOCENTES, ESTUDIANTES Y PERSONAL DE APOYO. 2. VERIFICAR SIGNOS Y SINTOMAS, MEDIANTE ENCUESTA DE VERIFICACION A PACIENTES, DOCENTES, ESTUDIANTES, PERSONAL AUXILIAR Y ADMINISTRATIVO DE LA CLINICA. 3. VERIFICAR QUE EL PACIENTE ACUDA A LA CONSULTA ODONTOLOGICA SIN ACOMPAÑANTE Y EVITAR LLEVAR ELEMENTOS INNECESARIOS. EXCEPCIONES EN CASO DE MENORES DE EDAD, Y PERSONAS CON CONDICIONES ESPECIALES. 4. REALIZAR TOMA DE TEMPERATURA Y REGISTRO EN FORMATO ESTABLECIDO A PACIENTES, DOCENTES, ESTUDIANTES, PERSONAL AUXILIAR Y ADMINISTRATIVO DE LA CLINICA. 5. INDICAR AL PERSONAL QUE INGRESE A LA CLINICA EL PROTOCOLO DE LAVADO DE MANOS. 6. VERIFICAR QUE TODO EL PERSONAL ANTES DE INGRESAR A LA CLINICA REALICE EL PROCESO DE DESINFECCION DE ZAPATOS TAPETE. 7. COMPROBAR EL USO OBLIGATORIO DE TAPABOCA AL INGRESO DE LA CLINICA. 8. REC</t>
  </si>
  <si>
    <t>OAG-VAD-0186</t>
  </si>
  <si>
    <t>ADRIANA PAOLA NAVARRO BECERRA</t>
  </si>
  <si>
    <t>LA PRESENTE ORDEN TIENE 1. ENTREGAR INSUMOS ODONTOLOGICOS EN AREA DE RECEPCION A ESTUDIANTES DE PRACTICAS Y DOCENTES SEGUN EL PROCEDIMIENTO A REALIZAR. 2. ENTREGAR INSUMOS ODONTOLOGICOS POR PUESTO DE TRABAJO A ESTUDIANTES DE PRACTICAS Y DOCENTES SEGUN EL PROCEDIMIENTO A REALIZAR. 3. APOYAR EN EL BUEN MANEJO DE LOS RECURSOS MATERIALES DE LA CLINICA. 4. APOYAR EN LA SEGURIDAD, ORDEN Y LIMPIEZA DE LA CLINICA. 5. APOYAR EN EL PROCESO DE LIMPIEZA Y DESINFECCION DE LA UNIDAD ODONTOLOGICA, PIEZAS DE MANO, JERINGA TRIPLE, SUPERFICIES Y ESPACIOS DE LA CLINICA ODONTOLOGICA. 6. APOYAR EN LA INTEGRIDAD DE LAS IPADS Y EL BUEN MANEJO. REALIZAR DESINFECCION Y AISLAMIENTO DEL IPAD. LAS DEMAS ACTIVIDADES QUE SE DERIVEN DE LA EJECUCION DE LA ORDEN Y QUE TENGAN RELACION DIRECTA CON EL OBJETO CONTRACTUAL.</t>
  </si>
  <si>
    <t>OAG-VAD-0187</t>
  </si>
  <si>
    <t>ERLIDES MARIA ALFARO VEGA</t>
  </si>
  <si>
    <t>LA PRESENTE TIENE POR OBJETO 1. APOYAR EN LA TOMA DE RADIOGRAFIAS PERIAPICALES A LOS PACIENTES DE LA CLINICA ODONTOLOGICA. 2. REALIZAR PROCESO DE REVELADO DE LAS RADIOGRAFIAS PERIAPICALES. 3. APOYAR CON EL PROCESO DE LIMPIEZA Y DESINFECCION DEL AREA DE RAYOS X. 4. APOYAR EN EL PROCESO DE ESTERILIZACION, LIMPIEZA Y DESINFECCION DE LAS AREAS DE LA CLINICA ODONTOLOGICA. LAS DEMAS ACTIVIDADES QUE SE DERIVEN DE LA EJECUCION DE LA ORDEN Y QUE TENGAN RELACION DIRECTA CON EL OBJETO CONTRACTUAL.</t>
  </si>
  <si>
    <t>OAG-VAD-0188</t>
  </si>
  <si>
    <t>ANA JOSEFA ANAYA HERNANDEZ</t>
  </si>
  <si>
    <t>LA PRESENTE ORDEN TIENE POR OBJETO 1. APOYAR EN LA TOMA DE RADIOGRAFIAS PERIAPICALES A LOS PACIENTES DE LA CLINICA ODONTOLOGICA. 2. REALIZAR PROCESO DE REVELADO DE LAS RADIOGRAFIAS PERIAPICALES. 3. APOYAR CON EL PROCESO DE LIMPIEZA Y DESINFECCION DEL AREA DE RAYOS X. 4. APOYAR EN EL PROCESO DE ESTERILIZACION, LIMPIEZA Y DESINFECCION DE LAS AREAS DE LA CLINICA ODONTOLOGICA. LAS DEMAS ACTIVIDADES QUE SE DERIVEN DE LA EJECUCION DE LA ORDEN Y QUE TENGAN RELACION DIRECTA CON EL OBJETO CONTRACTUAL.</t>
  </si>
  <si>
    <t>OAG-VAD-0189</t>
  </si>
  <si>
    <t>KELLYS MARIA MANCERA LOPEZ</t>
  </si>
  <si>
    <t>LA PRESENTE ORDEN TIENE POR OBJETO 1. ENTREGAR INSUMOS ODONTOLOGICOS EN AREA DE RECEPCION A ESTUDIANTES DE PRACTICAS Y DOCENTES SEGUN EL PROCEDIMIENTO A REALIZAR. 2. ENTREGAR INSUMOS ODONTOLOGICOS POR PUESTO DE TRABAJO A ESTUDIANTES DE PRACTICAS Y DOCENTES SEGUN EL PROCEDIMIENTO A REALIZAR. 3. APOYAR EN EL BUEN MANEJO DE LOS RECURSOS MATERIALES DE LA CLINICA. 4. APOYAR EN LA SEGURIDAD, ORDEN Y LIMPIEZA DE LA CLINICA. 5. APOYAR EN EL PROCESO DE LIMPIEZA Y DESINFECCION DE LA UNIDAD ODONTOLOGICA, PIEZAS DE MANO, JERINGA TRIPLE, SUPERFICIES Y ESPACIOS DE LA CLINICA ODONTOLOGICA. 6. APOYAR EN LA INTEGRIDAD DE LAS IPADS Y EL BUEN MANEJO. REALIZAR DESINFECCION Y AISLAMIENTO DEL IPAD. LAS DEMAS ACTIVIDADES QUE SE DERIVEN DE LA EJECUCION DE LA ORDEN Y QUE TENGAN RELACION DIRECTA CON EL OBJETO CONTRACTUAL.</t>
  </si>
  <si>
    <t>OAG-VAD-0190</t>
  </si>
  <si>
    <t>BLEIDIS SULAYS ACOSTA PALACIO</t>
  </si>
  <si>
    <t>LA PRESENTE ORDEN TIENE POR OBJETO 1. APOYAR CON EL PROCESO DE ESTERILIZACION DE LA CLINICA ODONTOLOGICA. 2. APOYAR EN LA ENTREGA OPORTUNA DEL INSTRUMENTAL ESTERILIZADO A LOS ESTUDIANTES DE PRACTICAS CLINICA. 3. CUMPLIR CON LAS NORMAS, PROTOCOLOS Y GUIAS DE PREVENCION ESTABLECIDAS PARA MANTENIMIENTO, CONSERVACION Y DESARROLLO DE LA SALUD INDIVIDUAL Y COLECTIVA. 4. PARTICIPAR EN COMITES DE INFECCIONES, DE CALIDAD Y SEGURIDAD DEL PACIENTE. 5. APOYAR CON LA ADECUADA CONSERVACION DE LA ASEPSIA, ANTISEPSIA, DESINFECCION Y ESTERILIZACION QUE GARANTICEN EL CONTROL DE LA INFECCION Y LA CORRECTA APLICACION DE LOS PROTOCOLOS DE ATENCION DE PACIENTES. 6. PARTICIPAR ACTIVAMENTE EN EL ASEGURAMIENTO DE LA CALIDAD DEL PROCESO DE ESTERILIZACION Y DESINFECCION DE EQUIPOS UBICADOS EN LA CENTRAL DE ESTERILIZACION. 7. IDENTIFICAR CIRCUNSTANCIAS Y EVENTOS QUE DENTRO DE SU EJERCICIO PROFESIONAL PERMI</t>
  </si>
  <si>
    <t>OAG-VAD-0191</t>
  </si>
  <si>
    <t>ROSA GUILLERMINA SUAREZ ARRIETA</t>
  </si>
  <si>
    <t>OAG-VAD-0192</t>
  </si>
  <si>
    <t>ESTEFANY RAMOS PEREZ</t>
  </si>
  <si>
    <t>LA PRESENTE TIENE POR OBJETO 1. APOYAR EN LA RECEPCION E INGRESO DE PERSONAL A CLINICA, ESTO INCLUYE A PACIENTES, DOCENTES, ESTUDIANTES Y PERSONAL DE APOYO. 2. VERIFICAR SIGNOS Y SINTOMAS, MEDIANTE ENCUESTA DE VERIFICACION A PACIENTES, DOCENTES, ESTUDIANTES, PERSONAL AUXILIAR Y ADMINISTRATIVO DE LA CLINICA. 3. VERIFICAR QUE EL PACIENTE ACUDA A LA CONSULTA ODONTOLOGICA SIN ACOMPAÑANTE Y EVITAR LLEVAR ELEMENTOS INNECESARIOS. EXCEPCIONES EN CASO DE MENORES DE EDAD, Y PERSONAS CON CONDICIONES ESPECIALES 4. REALIZAR TOMA DE TEMPERATURA Y REGISTRO EN FORMATO ESTABLECIDO A PACIENTES, DOCENTES, ESTUDIANTES, PERSONAL AUXILIAR Y ADMINISTRATIVO DE LA CLINICA. 5. INDICAR AL PERSONAL QUE INGRESE A LA CLINICA EL PROTOCOLO DE LAVADO DE MANOS. 6. VERIFICAR QUE TODO EL PERSONAL ANTES DE INGRESAR A LA CLINICA REALICE EL PROCESO DE DESINFECCION DE ZAPATOS TAPETE. 7. COMPROBAR EL USO OBLIGATORIO DE TAPABOCA AL INGRESO DE LA CLINICA. 8. RECIBIR INSTRUMENTAL CONTAMINADO, LAVADO Y EMPAQUE DEL INS</t>
  </si>
  <si>
    <t>OAG-VAD-0193</t>
  </si>
  <si>
    <t>ANA KARINA CAMPO VERGARA</t>
  </si>
  <si>
    <t>LA PRESENTE ORDEN TIENE POR OBJETO 1. APOYAR EN EL DISEÑO GRAFICO PARA LOS DISTINTOS PROCESOS INSTITUCIONALES. 2. APOYAR EN LA CONSTRUCCION DE PIEZAS GRAFICAS SOLICITADAS PARA EL DESARROLLO DE EVENTOS INTERNOS O EXTERNOS DE LA UNIVERSIDAD DE MAGDALENA. 3. APOYAR EN EL DISEÑO DE LA IMAGEN CORPORATIVA DE LA UNIVERSIDAD. 4. APOYAR EN LA ELABORACION DE PIEZAS PARA LO OFERTA ACADEMICA Y ELEMENTOS DE MERCHANDISING PARA DIFERENTES AREAS YO EVENTOS INSTITUCIONALES. LAS DEMAS ACTIVIDADES QUE SE DERIVEN DE LA EJECUCION DE LA ORDEN Y QUE TENGAN RELACION DIRECTA CON EL OBJETO CONTRACTUAL.</t>
  </si>
  <si>
    <t>OAG-VAD-0195</t>
  </si>
  <si>
    <t>CARLOS ALFONSO RIVAS CABALLERO</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</si>
  <si>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PRESENTAR INFORMES MENSUALES AL DIRECTOR DE BIENESTAR UNIVERSITARIO SOBRE LAS ACTIVIDADES DESARROLLADAS Y PLANTEADAS EN EL PLAN DE TRABAJO, PARA LA VERIFICACION Y EVALUACION DEL CUMPLIMIENTO DE LAS METAS PROPUESTAS. 3. ASISTIR A LAS REUNIONES CONVOCADAS POR EL DIRECTOR DE BIENESTAR UNIVERSITARIO. 4. ENTREGAR DE MANERA OPORTUNA Y BAJO SU RESPONSABILIDAD LOS INFORMES QUE SE LE SOLICITEN QUE SEAN DE SU COMPETENCIA PARA SER PRESENTADOS EN OTRAS DEPENDENCIAS. 5. APOYAR LAS ACTIVIDADES LIDERADAS POR EL DIRECTOR DE BIENESTAR Y EL COORDINADOR DE AREA, EN EL CUMPLIMIENTO DE METAS DEFINIDAS EN EL PLAN DE ACCION Y PLAN DE DESARROLLO INSTITUCIONAL. 6. DISEÑAR, IM</t>
  </si>
  <si>
    <t>OAG-VAD-0197</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</si>
  <si>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REVISAR Y AUTOEVALUAR LOS ESTANDARES DE HABILITACION DE LOS SERVICIOS DE SALUD PARA EL FORTALECIMIENTO DE LOS PROCESOS DE LA DIRECCION DE BIENESTAR UNIVERSITARIO. 3. APOYAR EN LA FORMULACION Y REALIZACION DE PORTAFOLIO DE SERVICIOS DE LA DEPENDENCIA. 4. ACTUALIZAR LOS PROTOCOLOS Y GUIAS DE ATENCION DE LOS DIFERENTES SERVICIOS DEL AREA DE SALUD 5. DISEÑAR, IMPLEMENTAR Y EJECUTAR ESTRATEGIAS QUE PROMUEVAN E INCENTIVEN LA PARTICIPACION DE TODOS LOS ESTAMENTOS UNIVERSITARIOS EN LAS ACTIVIDADES DE BIENESTAR INSTITUCIONAL. 6. DISEÑAR, IMPLEMENTAR Y EJECUTAR ESTRATEGIAS PARA AUMENTAR LA COBERTURA PARA TODOS LOS MIEMBROS DE LA COMUNIDAD UNIVERSITARIA EN TODAS LAS AREAS</t>
  </si>
  <si>
    <t>OAG-VAD-0203</t>
  </si>
  <si>
    <t>ANA KARINA DEL MAR OBREDOR GARCIA</t>
  </si>
  <si>
    <t>LA PRESENTE TIENE POR OBJETO 1. APOYAR EN LA REALIZACION DE VISITAS PERIODICAS A LAS DIFERENTES AREAS, SEDES Y LABORATORIOS DE LA UNIVERSIDAD DEL MAGDALENA CON EL FIN DE VERIFICAR Y GARANTIZAR EL CUMPLIMIENTO DE LAS NORMAS VIGENTES APLICABLES EN MATERIA SEGURIDAD Y SALUD EN EL TRABAJO ESTABLECIDAS POR LA UNIVERSIDAD. 2. APOYAR EN LA SENSIBILIZACION Y SOCIALIZACION DE LOS PROGRAMAS, PLANES Y PROYECTOS ESTABLECIDOS EN LA UNIVERSIDAD DEL MAGDALENA EN MATERIA DE SEGURIDAD Y SALUD EN EL TRABAJO. 3. APOYAR EN LA REALIZACION DE INSPECCIONES DE SEGURIDAD DE LAS DIFERENTES AREAS, SEDES, LABORATORIOS Y OBRAS DESARROLLADAS POR LA UNIVERSIDAD PARA LA IDENTIFICACION, VALORACION Y CONTROL DE LOS RIESGOS, EN CONCORDANCIA CON LA NORMATIVIDAD VIGENTE APLICABLE. 4. APOYAR EN LA REALIZACION DE ANALISIS DE SEGURIDAD DEL TRABAJO AST EN LOS PROCESOS QUE SE LLEVAN A CABO EN LA UNIVERSIDAD. 5. APOYAR EN LA ELABORACION Y ACTUALIZACION DE LAS DIFERENTES MATRICES DE PELIGROS DE LA UNIVERSIDAD DEL MAGDALENA. 6</t>
  </si>
  <si>
    <t>OAG-VAD-0204</t>
  </si>
  <si>
    <t>LIZARDO JOSE BALLESTEROS MEJIA</t>
  </si>
  <si>
    <t>LA PRESENTE TIENE POR OBJETO 1. APOYAR EN LA REALIZACION DE VISITAS PERIODICAS A LAS DIFERENTES AREAS, SEDES Y LABORATORIOS DE LA UNIVERSIDAD DEL MAGDALENA CON EL FIN DE VERIFICAR Y GARANTIZAR EL CUMPLIMIENTO DE LAS NORMAS VIGENTES APLICABLES EN MATERIA SEGURIDAD Y SALUD EN EL TRABAJO ESTABLECIDAS POR LA UNIVERSIDAD. 2. APOYAR EN LA SENSIBILIZACION Y SOCIALIZACION DE LOS PROGRAMAS, PLANES Y PROYECTOS ESTABLECIDOS EN LA UNIVERSIDAD DEL MAGDALENA EN MATERIA DE SEGURIDAD Y SALUD EN EL TRABAJO. 3. APOYAR EN LA REALIZACION DE INSPECCIONES DE SEGURIDAD DE LAS DIFERENTES AREAS, SEDES, LABORATORIOS Y OBRAS DESARROLLADAS POR LA UNIVERSIDAD PARA LA IDENTIFICACION, VALORACION Y CONTROL DE LOS RIESGOS, EN CONCORDANCIA CON LA NORMATIVIDAD VIGENTE APLICABLE. 4. APOYAR EN LA REALIZACION DE ANALISIS DE SEGURIDAD DEL TRABAJO AST EN LOS PROCESOS QUE SE LLEVAN A CABO EN LA UNIVERSIDAD. 5. APOYAR EN LA ELABORACION Y ACTUALIZACION DE LAS DIFERENTES MATRICES DE PELIGROS DE LA UNIVE</t>
  </si>
  <si>
    <t>OAG-VAD-0209</t>
  </si>
  <si>
    <t>ALFREDO JOSE DAZA VELEZ</t>
  </si>
  <si>
    <t>LA PRESENTE TIENE POR OBJETO 1. APOYAR EN LA DEPURACION Y VALIDACION DE LA METADATA QUE SE REQUIERE PARA LA IMPLEMENTACION DE ALMA 2. PARTICIPAR EN EL PROCESO DE MIGRACION E IMPLEMENTACION DE ALMA, PRIMO VE Y LEGANTO. 3. APOYAR EN LA RECUPERACION DE MATERIAL BIBLIOGRAFICO EN BASES DE DATOS Y REPOSITORIO DIGITAL INSTITUCIONAL. 4. DICTAR CAPACITACIONES A ESTUDIANTES EN BASES DE DATOS. 5. DICTAR CAPACITACIONES A DOCENTES E INVESTIGADORES EN GESTORES BIBLIOGRAFICOS. 6. DICTAR CAPACITACIONES A ESTUDIANTES Y DOCENTES ASESORES DE LOS TRABAJOS DE GRADO EN EL MANEJO DE INGRESO DE INFORMACION DEL REPOSITORIO INSTITUCIONAL. 7. REALIZAR EL AUTOARCHIVO DE TRABAJOS DE GRADO EN EL REPOSITORIO QUE SE ENCUENTRAN REPRESADOS EN LAS DIRECCIONES DE PROGRAMAS Y FACULTADES. 8. APOYAR EN LAS BUSQUEDAS DE INFORMACION EN LAS BASES DE DATOS PARA LOS INFORMES A LOS PROGRAMAS ACADEMICOS, PARA VISITA DE PARES CUANDO HAYA RENOVACION DE REGISTROS CALIFICADOS YO ACREDITACION POR ALTA CALIDAD 9. ELABORAR LOS REPORT</t>
  </si>
  <si>
    <t>OAG-VAD-0210</t>
  </si>
  <si>
    <t>CLARIBEL VARGAS GUETTE</t>
  </si>
  <si>
    <t>LA PRESENTE TIENE POR OBJETO 1. APOYAR EN LA DEPURACION Y VALIDACION DE LA METADATA QUE SE REQUIERE PARA LA IMPLEMENTACION DE ALMA 2. PARTICIPAR EN EL PROCESO DE MIGRACION E IMPLEMENTACION DE ALMA, PRIMO VE Y LEGANTO. 3. APOYAR EN LA RECUPERACION DE MATERIAL BIBLIOGRAFICO EN BASES DE DATOS Y REPOSITORIO DIGITAL INSTITUCIONAL. 4. DICTAR CAPACITACIONES A ESTUDIANTES EN BASES DE DATOS. 5. DICTAR CAPACITACIONES A DOCENTES E INVESTIGADORES EN GESTORES BIBLIOGRAFICOS. 6. DICTAR CAPACITACIONES A ESTUDIANTES Y DOCENTES ASESORES DE LOS TRABAJOS DE GRADO EN EL MANEJO DE INGRESO DE INFORMACION DEL REPOSITORIO INSTITUCIONAL. 7. REALIZAR EL AUTOARCHIVO DE TRABAJOS DE GRADO EN EL REPOSITORIO QUE SE ENCUENTRAN REPRESADOS EN LAS DIRECCIONES DE PROGRAMAS Y FACULTADES. 8. APOYAR EN LAS BUSQUEDAS DE INFORMACION EN LAS BASES DE DATOS PARA LOS INFORMES A LOS PROGRAMAS ACADEMICOS, PARA VISITA DE PARES CUANDO HAYA RENOVACION DE REGISTROS CALIFICADOS YO ACREDITACION POR ALTA CALIDAD 9. ELABORAR LOS REPORTES</t>
  </si>
  <si>
    <t>OAG-VAD-0211</t>
  </si>
  <si>
    <t>FABIOLA DEL CARMEN ROSADO PERALTA</t>
  </si>
  <si>
    <t>LA PRESENTE TIENE POR OBJETO 1. APOYAR EN LA DEPURACION Y VALIDACION DE LA METADATA QUE SE REQUIERE PARA LA IMPLEMENTACION DE ALMA. 2. PARTICIPAR EN EL PROCESO DE MIGRACION E IMPLEMENTACION DE ALMA, PRIMO VE Y LEGANTO. 3. APOYAR EN LA RECUPERACION DE MATERIAL BIBLIOGRAFICO EN BASES DE DATOS Y REPOSITORIO DIGITAL INSTITUCIONAL. 4. DICTAR CAPACITACIONES A ESTUDIANTES EN BASES DE DATOS. 5. DICTAR CAPACITACIONES A DOCENTES E INVESTIGADORES EN GESTORES BIBLIOGRAFICOS. 6. ELABORAR Y DISEÑAR EN FORMATO WEB, EL BOLETIN DE NOVEDADES EN FORMA MENSUAL DEL MATERIAL BIBLIOGRAFICO TANTO EN FORMATO FISICO COMO DIGITAL QUE LLEGA A LA BIBLIOTECA. 7.ELABORAR LOS REPORTES ESTADISTICOS MENSUALES DE CADA UNA DE ESTAS ACTIVIDADES REALIZADAS. 8. APOYAR AL AREA DE INGENIERIA EN EL DISEÑO GRAFICO DE LAS ACTIVIDADES Y NOTICIAS EN LA PAGINA WEB. 9. APOYAR EN LAS BUSQUEDAS DE INFORMACION EN LAS BASES DE DATOS PARA LOS INFORMES A LOS PROGRAMAS ACADEMICOS, PARA VISITA DE PARES CUANDO HAYA RENOVACION</t>
  </si>
  <si>
    <t>OAG-VAD-0212</t>
  </si>
  <si>
    <t>MARISORELIS CARRILLO CANTILLO</t>
  </si>
  <si>
    <t>LA PRESENTE TIENE POR OBJETO 1. APOYAR EN LA DEPURACION Y VALIDACION DE LA METADATA QUE SE REQUIERE PARA LA IMPLEMENTACION DE ALMA. 2. PARTICIPAR EN EL PROCESO DE MIGRACION E IMPLEMENTACION DE ALMA, PRIMO VE Y LEGANTO. 3. APOYAR EN LA RECUPERACION DE MATERIAL BIBLIOGRAFICO EN BASES DE DATOS Y REPOSITORIO DIGITAL INSTITUCIONAL. 4. DICTAR CAPACITACIONES A ESTUDIANTES EN BASES DE DATOS. 5. DICTAR CAPACITACIONES A DOCENTES E INVESTIGADORES EN GESTORES BIBLIOGRAFICOS. 6. DICTAR CAPACITACIONES A ESTUDIANTES Y DOCENTES ASESORES DE LOS TRABAJOS DE GRADO EN EL MANEJO DE INGRESO DE INFORMACION DEL REPOSITORIO INSTITUCIONAL. 7. REALIZAR EL AUTOARCHIVO DE TRABAJOS DE GRADO EN EL REPOSITORIO QUE SE ENCUENTRAN REPRESADOS EN LAS DIRECCIONES DE PROGRAMAS Y FACULTADES. 8. APOYAR EN LAS BUSQUEDAS DE INFORMACION EN LAS BASES DE DATOS PARA LOS INFORMES A LOS PROGRAMAS ACADEMICOS, PARA VISITA DE PARES CUANDO HAYA RENOVACION DE REGISTROS CALIFICADOS YO ACREDITACION POR ALTA CALIDAD. 9. ELABORAR LOS REPOR</t>
  </si>
  <si>
    <t>OAG-VAD-0213</t>
  </si>
  <si>
    <t>TATIANA MARGARITA TERNERA OROZCO</t>
  </si>
  <si>
    <t>LA PRESENTE TIENE POR OBJETO 1. APOYAR EN LA DEPURACION Y VALIDACION DE LA METADATA QUE SE REQUIERE PARA LA IMPLEMENTACION DE ALMA . 2. PARTICIPAR EN EL PROCESO DE MIGRACION E IMPLEMENTACION DE ALMA, PRIMO VE Y LEGANTO. 3. APOYAR EN LA RECUPERACION DE MATERIAL BIBLIOGRAFICO EN BASES DE DATOS Y REPOSITORIO DIGITAL INSTITUCIONAL. 4. REVISAR Y CORREGIR LA INFORMACION EXISTENTE EN EL SISTEMA DE INFORMACION ALEPH PARA REVISTAS. 5. ARREGLAR LA INFORMACION CORRESPONDIENTE A REGISTROS PADRE DEL SISTEMA DE INFORMACION. 6. ROTULAR LIBROS Y REVISTAS CON EL CODIGO GENERADO DESDE EL SISTEMA ALEPH EN LAS ETIQUETAS CORRESPONDIENTES. 7. SELLAR Y MARCAR LIBROS, REVISTAS, CDROM, DVDROM. 8. ELABORAR LOS REPORTES ESTADISTICOS MENSUALES DE CADA UNA DE ESTAS ACTIVIDADES REALIZADAS. 9. HACER INGRESO AL SISTEMA DE INFORMACION DE ANALITICAS DE REVISTAS NUEVAS EN LA BIBLIOTECA. 10. APOYAR EN LAS BUSQUEDAS DE INFORMACION EN LAS BASES DE DATOS PARA LOS INFORMES A LOS PROGRAMAS ACADEMICOS,</t>
  </si>
  <si>
    <t>OAG-VAD-0214</t>
  </si>
  <si>
    <t>RODOLFO DE JESUS MONTERO VILLA</t>
  </si>
  <si>
    <t>LA PRESENTE TIENE POR OBJETO 1. APOYAR EN LA DEPURACION Y VALIDACION DE LA METADATA QUE SE REQUIERE PARA LA IMPLEMENTACION DE ALMA. 2. PARTICIPAR EN EL PROCESO DE MIGRACION E IMPLEMENTACION DE ALMA, PRIMO VE Y LEGANTO. 3. APOYAR EN LA RECUPERACION DE MATERIAL BIBLIOGRAFICO EN BASES DE DATOS Y REPOSITORIO DIGITAL INSTITUCIONAL. 4. DICTAR CAPACITACIONES A ESTUDIANTES EN BASES DE DATOS. 5. DICTAR CAPACITACIONES A DOCENTES E INVESTIGADORES EN GESTORES BIBLIOGRAFICOS. 6. DICTAR CAPACITACIONES A ESTUDIANTES Y DOCENTES ASESORES DE LOS TRABAJOS DE GRADO EN EL MANEJO DE INGRESO DE INFORMACION DEL REPOSITORIO INSTITUCIONAL. 7. REALIZAR EL AUTOARCHIVO DE TRABAJOS DE GRADO EN EL REPOSITORIO QUE SE ENCUENTRAN REPRESADOS EN LAS DIRECCIONES DE PROGRAMAS Y FACULTADES. 8. APOYAR EN LAS BUSQUEDAS DE INFORMACION EN LAS BASES DE DATOS PARA LOS INFORMES A LOS PROGRAMAS ACADEMICOS, PARA VISITA DE PARES CUANDO HAYA RENOVACION DE REGISTROS CALIFICADOS YO ACREDITACION POR ALTA CALIDAD. 9. ELABORAR LOS</t>
  </si>
  <si>
    <t>OAG-VAD-0215</t>
  </si>
  <si>
    <t>YEINNER DE JESUS MEZA RIVAS</t>
  </si>
  <si>
    <t>LA PRESENTE TIENE POR OBJETO 1. APOYAR EN LA DEPURACION Y VALIDACION DE LA METADATA QUE SE REQUIERE PARA LA IMPLEMENTACION DE ALMA. 2. PARTICIPAR EN EL PROCESO DE MIGRACION E IMPLEMENTACION DE ALMA, PRIMO VE Y LEGANTO. 3. APOYAR EN LA RECUPERACION DE MATERIAL BIBLIOGRAFICO EN BASES DE DATOS Y REPOSITORIO DIGITAL INSTITUCIONAL. 4. DICTAR CAPACITACIONES A ESTUDIANTES EN BASES DE DATOS. 5. DICTAR CAPACITACIONES A DOCENTES E INVESTIGADORES EN GESTORES BIBLIOGRAFICOS. 6. ELABORAR Y DISEÑAR EN FORMATO WEB, EL BOLETIN DE NOVEDADES EN FORMA MENSUAL DEL MATERIAL BIBLIOGRAFICO TANTO EN FORMATO FISICO COMO DIGITAL QUE LLEGA A LA BIBLIOTECA. 7.ELABORAR LOS REPORTES ESTADISTICOS MENSUALES DE CADA UNA DE ESTAS ACTIVIDADES REALIZADAS. 8. APOYAR AL AREA DE INGENIERIA EN EL DISEÑO GRAFICO DE LAS ACTIVIDADES Y NOTICIAS EN LA PAGINA WEB. 9. APOYAR EN LAS BUSQUEDAS DE INFORMACION EN LAS BASES DE DATOS PARA LOS INFORMES A LOS PROGRAMAS ACADEMICOS, PARA VISITA DE PARES CU</t>
  </si>
  <si>
    <t>OAG-VAD-0216</t>
  </si>
  <si>
    <t>MAXIMILIANO GARCIA TEJEDA</t>
  </si>
  <si>
    <t>LA PRESENTE TIENE POR OBJETO 1. APOYAR EN LA TOMA FISICA DE LOS INVENTARIOS POR DEPENDENCIA. 2. APOYAR EN LA DINAMICA DE ACTUALIZACION PERIODICA DE LOS INVENTARIOS. 3. APOYAR EN LOS PROCESOS DE DESCARGAS DE BIENES. 4. APOYAR EN LAS ACTIVIDADES RELACIONADAS CON LAS BAJAS DE LOS BIENES DEVOLUTIVOS. 5. LAS DEMAS ACTIVIDADES QUE SE DERIVEN DE LA EJECUCION DE LA ORDEN Y QUE TENGAN RELACION DIRECTA CON EL OBJETO CONTRACTUAL</t>
  </si>
  <si>
    <t>OAG-VAD-0222</t>
  </si>
  <si>
    <t>AMALIA PATRICIA HERNANDEZ PATERNINA</t>
  </si>
  <si>
    <t>LA PRESENTE ORDEN TIENE POR OBJETO. 1. REALIZAR SEGUIMIENTO Y ACTUALIZACION AL PROCESO APOYO TECNOLOGICO TIC, PARA LA TOMA DE ACCIONES PREVENTIVAS, CORRECTIVAS Y MEJORAS. 2. LEVANTAR FORMATOS, PROCEDIMIENTO, GUIAS, INSTRUCTIVOS, MANUALES E INDICADORES AL PROCESO DE APOYO TECNOLOGICO. 3. APOYAR EN LA REALIZACION DE TRAMITES ADMINISTRATIVOS.</t>
  </si>
  <si>
    <t>OAG-VAD-0229</t>
  </si>
  <si>
    <t>FARID FABIAN BENITEZ RODRIGUEZ</t>
  </si>
  <si>
    <t>LA PRESENTE TIENE POR OBJETO 1. APOYAR EN LA ORGANIZACION DEL LABORATORIO. 2. APOYAR EN LA ATENCION DE LAS NECESIDADES DE LOS ESTUDIANTES DE LA MAESTRIA EN INGENIERIA. 3. APOYAR EN LA GENERACION DE VIDEOS SOBRE LOS PROCEDIMIENTOS DE EJECUCION DE LOS ENSAYOS QUE SE REALIZAN EN EL LIIC PARA PRACTICAS ACADEMICAS VIRTUALES. 4. APOYAR EN LA LIMPIEZA Y MANTENIMIENTO A LOS EQUIPOS DEL LABORATORIO. LAS DEMAS ACTIVIDADES QUE SE DERIVEN DE LA EJECUCION DE LA ORDEN Y QUE TENGAN RELACION DIRECTA CON EL OBJETO CONTRACTUAL.</t>
  </si>
  <si>
    <t>OAG-VAD-0230</t>
  </si>
  <si>
    <t>MARTHA BEATRIZ HUMANES MENDOZA</t>
  </si>
  <si>
    <t>LA PRESENTE ORDEN TIENE POR OBJETO 1. ENTREGAR INSUMOS ODONTOLOGICOS EN AREA DE RECEPCION A ESTUDIANTES DE PRACTICAS Y DOCENTES SEGUN EL PROCEDIMIENTO A REALIZAR. 2. ENTREGAR INSUMOS ODONTOLOGICOS POR PUESTO DE TRABAJO A ESTUDIANTES DE PRACTICAS Y DOCENTES SEGUN EL PROCEDIMIENTO A REALIZAR. 3. APOYAR EN EL BUEN MANEJO DE LOS RECURSOS MATERIALES DE LA CLINICA. 4. APOYAR EN LA SEGURIDAD, ORDEN Y LIMPIEZA DE LA CLINICA. 5. APOYAR EN EL PROCESO DE LIMPIEZA Y DESINFECCION DE LA UNIDAD ODONTOLOGICA, PIEZAS DE MANO, JERINGA TRIPLE, SUPERFICIES Y ESPACIOS DE LA CLINICA ODONTOLOGICA. 6. APOYAR EN LA INTEGRIDAD DE LAS IPADS Y EL BUEN MANEJO. REALIZAR DESINFECCION Y AISLAMIENTO DEL IPAD. LAS DEMAS ACTIVIDADES QUE SE DERIVEN DE LA EJECUCION DE LA ORDEN Y QUE TENGAN RELACION DIRECTA CON EL OBJETO CONTRACTUAL</t>
  </si>
  <si>
    <t>OAG-VAD-0233</t>
  </si>
  <si>
    <t>DAVID ANDRES RODRIGUEZ RICO</t>
  </si>
  <si>
    <t>LA PRESENTE ORDEN TIENE POR OBJETO. 1. ASESORAR JURIDICAMENTE EN EL ESTUDIO DE LOS TITULOS Y ESCRITURAS PUBLICAS DE LOS BIENES DE LA UNIVERSIDAD. 2. REVISAR LAS CEDULAS CATASTRALES DE LOS BIENES DE LA ALMA MATER. 3. ANALIZAR LAS RESOLUCIONES EXPEDIDAS POR EL IGAC EN CADA UNO DE LOS BIENES. 4. PROYECTAR RESPUESTAS A LAS PETICIONES, DERECHOS DE PETICION, ACTOS ADMINISTRATIVOS O ACCIONES PRESENTADAS EN CONTRA DE LA UNIVERSIDAD. LAS DEMAS ACTIVIDADES QUE SE DERIVEN DE LA EJECUCION DE LA ORDEN Y QUE TENGAN RELACION DIRECTA CON EL OBJETO CONTRACTUAL</t>
  </si>
  <si>
    <t>OAG-VAD-0239</t>
  </si>
  <si>
    <t>KELHY ALEXANDRA SIERRA NAVARRO</t>
  </si>
  <si>
    <t>LA PRESENTE ORDEN TIENE POR OBJETO. 1. APOYAR EN LAS ACTIVIDADES DE LOS LABORATORIOS DE LA FACULTAD DE CIENCIAS DE LA SALUD ANFITEATRO ORGANICO Y CLINICA DE SIMULACION. 2. APOYAR EN LA ORGANIZACION Y PREPARACION DE LOS LABORATORIOS PARA LAS PRACTICAS Y SERVICIOS REQUERIDOS EN EL MISMO, DE CONFORMIDAD CON LA PROGRAMACION ESTABLECIDA. 3. APOYAR ACTIVIDADES ADMINISTRATIVAS Y DE GESTION PARA ASEGURAR LA EFICIENCIA Y CALIDAD DEL SERVICIO. 4. APOYAR EN LA DISPOSICION OPORTUNA DE LOS EQUIPOS, MATERIALES E INSUMOS REQUERIDOS EN EL MONTAJE DE PRACTICAS Y SERVICIOS DE LABORATORIO. 5. APLICAR PROCEDIMIENTOS Y PROTOCOLOS ESTABLECIDOS PARA EL FUNCIONAMIENTO, CUIDADO, PRESERVACION Y MANTENIMIENTO DE EQUIPOS, MATERIALES E INSTALACIONES DE LABORATORIO. 6. APOYAR LA ADMINISTRACION Y ACTUALIZACION DEL INVENTARIO DE BIENES, MATERIALES E INSUMOS DE LABORATORIO, VERIFICANDO SU EFICIENTE Y ADECUADO USO, ASI COMO ELABORAR Y PRESENTAR LOS INFORMES RESPECTIVOS. 7. APOYAR EN EL CONTROL DE INGRESO, PERM</t>
  </si>
  <si>
    <t>OAG-VAD-0243</t>
  </si>
  <si>
    <t>IVONE PAOLA ARIAS ALCOCER</t>
  </si>
  <si>
    <t>LA PRESENTE ORDEN TIENE POR OBJETO 1. APOYAR TODAS LAS ACTIVIDADES QUE SE REALICEN DESDE LA DIRECCION DE BIENESTAR UNIVERSITARIO Y QUE VAYAN ENCAMINADAS A PROMOVER EL MEJORAMIENTO DE LA CALIDAD DE VIDA EN LA COMUNIDAD UNIVERSITARIA. 2. PRESENTAR PLAN DE TRABAJO DE ACTIVIDADES A DESARROLLAR, DETALLANDO OBJETIVOS, FECHAS, METODOLOGIA, METAS, INDICADORES ACORDES CON LAS DIRECTRICES IMPARTIDAS POR EL DIRECTOR DE BIENESTAR Y EL COORDINADOR A DEL AREA QUE DE RESPUESTA A LAS ACTIVIDADES POR LA CUAL FUE CONTRATADO. 3. CONSOLIDAR LAS ESTADISTICAS DE LAS AREAS ADSCRITAS A BIENESTAR UNIVERSITARIO. 4. APOYO EN LA PLANEACION, ORGANIZACION, EJECUCION Y SEGUIMIENTO DE LOS PROGRAMAS DE ESTIMULOS Y BECAS ESTUDIANTILES. 5. APOYAR EN LA ORGANIZACION Y TRASFERENCIA DEL ARCHIVO DE LA DIRECCION DE BIENESTAR UNIVERSITARIO. 6. PRESENTAR INFORMES MENSUALES AL DIRECTOR DE BIENESTAR UNIVERSITARIO SOBRE LAS ACTIVIDADES DESARROLLADAS Y PLANTEAD</t>
  </si>
  <si>
    <t>OAG-VAD-0245</t>
  </si>
  <si>
    <t>KELLY DAYANA ROMANO MOLINA</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</si>
  <si>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APOYAR EN LA IMPLEMENTACION Y EJECUCION DE LAS ESTRATEGIAS DE PROMOCION, DIFUSION Y DIVULGACION DE LOS SERVICIOS Y ACTIVIDADES DE LA DEPENDENCIA. 3. APOYAR EN LA FORMULACION Y REALIZACION DE PORTAFOLIO DE SERVICIOS DE LA DEPENDENCIA. 4. APOYAR LAS ACTIVIDADES LIDERADAS POR EL DIRECTOR DE BIENESTAR Y EL COORDINADOR DE AREA, EN EL CUMPLIMIENTO DE METAS DEFINIDAS EN EL PLAN DE ACCION Y PLAN DE DESARROLLO INSTITUCIONAL. 5. APOYAR EN LA REALIZACION DE LOS INFORMES QUE SE LE SOLICITEN PARA SER PRESENTADOS EN OTRAS DEPENDENCIAS. 6. DILIGENCIAR OPORTUNAMENTE TODOS LOS FORMATOS ESTABLECIDOS POR BIENESTAR UNIVERSITARIO EN EL SISTEMA DE GESTION DE LA CALIDAD Y OTROS PROCESOS,</t>
  </si>
  <si>
    <t>OAG-VAD-0247</t>
  </si>
  <si>
    <t>PEDRO DAVID TOBIAS MEJIA</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</si>
  <si>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APOYAR EN LA IMPLEMENTACION Y EJECUCION DE LAS ESTRATEGIAS DE PROMOCION, DIFUSION Y DIVULGACION DE LOS SERVICIOS Y ACTIVIDADES DE LA DEPENDENCIA. 3. APOYAR EN LA FORMULACION Y REALIZACION DE PORTAFOLIO DE SERVICIOS DE LA DEPENDENCIA. 4. APOYAR LAS ACTIVIDADES LIDERADAS POR EL DIRECTOR DE BIENESTAR Y EL COORDINADOR DE AREA, EN EL CUMPLIMIENTO DE METAS DEFINIDAS EN EL PLAN DE ACCION Y PLAN DE DESARROLLO INSTITUCIONAL. 5. APOYAR EN LA REALIZACION DE LOS INFORMES QUE SE LE SOLICITEN PARA SER PRESENTADOS EN OTRAS DEPENDENCIAS. 6. DILIGENCIAR OPORTUNAMENTE TODOS LOS FORMATOS ESTABLECIDOS POR BIENESTAR UNIVERSITARIO EN EL SISTEMA DE GESTION DE LA CALIDAD Y OTROS PROCESOS, P</t>
  </si>
  <si>
    <t>OAG-VAD-0250</t>
  </si>
  <si>
    <t>CARMEN VANESSA MENDEZ POLO</t>
  </si>
  <si>
    <t>LA PRESENTE TIENE POR OBJETO 1. APOYAR EN LA DEPURACION Y VALIDACION DE LA METADATA QUE SE REQUIERE PARA LA IMPLEMENTACION DE ALMA. 2. PARTICIPAR EN EL PROCESO DE MIGRACION E IMPLEMENTACION DE ALMA, PRIMO VE Y LEGANTO. 3. APOYAR EN LA RECUPERACION DE MATERIAL BIBLIOGRAFICO EN BASES DE DATOS Y REPOSITORIO DIGITAL INSTITUCIONAL. 4. DICTAR CAPACITACIONES A ESTUDIANTES EN BASES DE DATOS. 5. DICTAR CAPACITACIONES A DOCENTES E INVESTIGADORES EN GESTORES BIBLIOGRAFICOS. 6. DICTAR CAPACITACIONES A ESTUDIANTES Y DOCENTES ASESORES DE LOS TRABAJOS DE GRADO EN EL MANEJO DE INGRESO DE INFORMACION DEL REPOSITORIO INSTITUCIONAL. 7. REALIZAR EL AUTOARCHIVO DE TRABAJOS DE GRADO EN EL REPOSITORIO QUE SE ENCUENTRAN REPRESADOS EN LAS DIRECCIONES DE PROGRAMAS Y FACULTADES. 8. APOYAR EN LAS BUSQUEDAS DE INFORMACION EN LAS BASES DE DATOS PARA LOS INFORMES A LOS PROGRAMAS ACADEMICOS, PARA VISITA DE PARES CUANDO HAYA RENOVACION DE REGISTROS CALIFICADOS YO ACREDITACION POR ALTA CALIDAD. 9. ELABORAR LOS REPO</t>
  </si>
  <si>
    <t>OAG-VAD-0254</t>
  </si>
  <si>
    <t>JORGE LUIS VARELA GOMEZ</t>
  </si>
  <si>
    <t>LA PRESENTE TIENE POR OBJETO 1 APOYAR OPERATIVAMENTE EL MANTENIMIENTO DE EQUIPOS AUDIOVISUALES, EN SU INSTALACION Y DESINSTALACION, ASI COMO VERIFICACION DEL ESTADO DE LAS LINEAS DE PODER E INTERFACE. 2. APOYAR EL CHEQUEO DEL ESTADO DE LOS EQUIPOS DE AUDIO Y SOPORTE DE SONIDO DE LOS AUDITORIOS DE LA UNIVERSIDAD DEL MAGDALENA, JUNTO CON EL EQUIPO DE PERSONAL DE SERVICIOS GENERALES, Y PLANTA FISICA Y SERVIR DE APOYO OPERATIVO EN LE REALIZACION DE TAREAS DE RECORRIDO DEL ESTADO DE PUNTOS DE TOMAS DE CORRIENTES, ILUMINACION Y AIRES ACONDICIONADOS DE LOS ESPACIOS ACADEMICOS AL SERVICIO DE RECURSOS EDUCATIVOS. 3. APOYAR EN EL COMPONENTE DE TENDIDO Y DEMAS TAREAS OPERATIVAS PARA EL NORMAL FUNCIONAMIENTO DE LAS SALAS DE COMPUTO CON EL APOYO DEL GRUPO DE NUEVAS TECNOLOGIAS. 4. APOYAR EN LA VERIFICACION PERIODICAMENTE DEL ESTADO DE LOS</t>
  </si>
  <si>
    <t>OAG-VAD-0255</t>
  </si>
  <si>
    <t>MARYOLI PATRICIA VALENCIA ALZAMORA</t>
  </si>
  <si>
    <t>LA PRESENTE ORDEN TIENE POR OBJETO 1. APOYAR EN LA REALIZACION DE INFORMES DE EJECUCION DE CONTRATOS. 2. APOYAR LA RECEPCION Y TRAMITE DE SOLICITUDES DE SERVICIOS DE MANTENIMIENTOS Y REPARACIONES DE LOS INMUEBLES, MAQUINAS YO EQUIPOS DE LAS DIFERENTES DEPENDENCIAS DE LA UNIVERSIDAD. 3. APOYAR LA REDACCION Y TRANSCRIPCION DE CORRESPONDENCIA Y DOCUMENTOS DIVERSOS. 4. APOYAR LA ATENCION AL PUBLICO EN GENERAL QUE SOLICITA EVENTOS Y OTRAS ACTIVIDADES RELACIONADAS CON LA DEPENDENCIA. 5. APOYAR LA ADMINISTRACION DEL ARCHIVE DE LA DEPENDENCIA, 6. ELABORAR INFORMES DE LOS PROCESOS QUE SEAN REQUERIDOS POR EL SUPERVISOR. LAS DEMAS ACTIVIDADES QUE SE DERIVEN DE LA EJECUCION DE LA ORDEN Y QUE TENGAN RELACION DIRECTA CON EL OBJETO CONTRACTUAL.</t>
  </si>
  <si>
    <t>OAG-VAD-0258</t>
  </si>
  <si>
    <t>LA PRESENTE ORDEN TIENE POR OBJETO 1. APOYAR ACTIVIDADES RELACIONADAS CON LA VISITA DE PARES POR LA RENOVACION DE ALTA CALIDAD DEL PROGRAMA. 2. APOYAR EN EL SEGUIMIENTO, ATENCION Y ASISTENCIA TECNICA A DOCENTES Y ESTUDIANTES EN EL PERIODO 20211. 3. ACOMPAÑAR Y APOYAR EN LAS ACTIVIDADES DE EXTENSION DEL PROGRAMA DE CINE Y AUDIOVISUALES. 4. APOYAR LAS ACTIVIDADES PRACTICAS DE ASIGNATURAS CON CONTENIDOS PENDIENTES DEL 20201. 5. APOYAR LA CREACION DE LA PRODUCTORA UNIVERSITARIA QUE AYUDE A LA MATERIALIZACION DE CONTENIDOS AUDIOVISUALES DE CALIDAD Y QUE CUMPLA CON LOS ACUERDOS PROGRAMATICOS DEL PLAN DEL GOBIERNO.</t>
  </si>
  <si>
    <t>OAG-VAD-0260</t>
  </si>
  <si>
    <t>LA PRESENTE ORDEN TIENE POR OBJETO 1. APOYAR EN LOS PROCESOS CONTRACTUALES, REVISION Y ELABORACION DE INFORMES CONTRACTUALES REQUERIDOS A LA VICERRECTORIA ACADEMICA. 2. APOYAR EN LAS ACTIVIDADES DERIVADAS DEL PROGRAMA DE MONITORIAS ACADEMICAS. 3. APOYAR LA LOGISTICA EN LA ORGANIZACION DE EVENTOS DE LA VICERRECTORIA ACADEMICA. 4. APOYAR EN LA ELABORACION DE INFORMES REQUERIDOS DE LA VICERRECTORIA ACADEMICA. 5. APOYAR EN LAS ACTIVIDADES DERIVADAS DEL PROCESO DE SEGUIMIENTO DE LA PROPUESTA DE GOBIERNO Y ACUERDO DE GESTION RECTORAL 2021, A CARGO DE LA VICERRECTORIA ACADEMICA. 6. APOYAR EN EL TRAMITE DE SOLICITUDES DE INFORMACION RECIBIDAS EN LA VICERRECTORIA ACADEMICA. 7. LAS DEMAS ACTIVIDADES QUE SE DERIVEN DE LA EJECUCION DE LA ORDEN Y QUE TENGAN RELACION DIRECTA CON EL OBJETO CONTRACTUAL.</t>
  </si>
  <si>
    <t>OAG-VAD-0261</t>
  </si>
  <si>
    <t>ELVIRA OLGA TORREGROZA CABARCAS</t>
  </si>
  <si>
    <t>LA PRESENTE ORDEN TIENE POR OBJETO 1. ORGANIZAR LOS EXPEDIENTES DOCUMENTALES DE LA VICERRECTORIA DE EXTENSION Y PROYECCION SOCIAL DE ACUERDO CON LOS PROCEDIMIENTOS Y DIRECTRICES INSTITUCIONALES. 2. APOYAR CON EL CARGUE DE LA INFORMACION EN SIA OBSERVA. 3. APOYAR CON EL CARGUE DE LA INFORMACION EN EL SECOP I.</t>
  </si>
  <si>
    <t>OAG-VAD-0264</t>
  </si>
  <si>
    <t>LA PRESENTE ORDEN TIENE POR OBJETO 1.APOYAR EN LOS PROCESOS ACADEMICOS QUE ADELANTA LA DIRECCION DE PROGRAMA Y PREPARAR DICHOS INFORMES. 2. APOYAR EN LA COORDINACION DE LOS PROCESOS Y PROYECTOS ESTRATEGICOS DEL PROGRAMA DE NEGOCIOS INTERNACIONALES. 3. APOYAR EN LA ORGANIZACION ACTIVIDADES ACADEMICAS CON ESTUDIANTES, DOCENTES Y EGRESADOS. 4. APOYAR AL DIRECTOR TECNICO EN LOS PROCESOS MISIONALES DEL PROGRAMA DE NEGOCIOS INTERNACIONALES. LAS DEMAS ACTIVIDADES QUE SE DERIVEN DE LA EJECUCION DE LA ORDEN Y QUE TENGAN RELACION DIRECTA CON EL OBJETO CONTRACTUAL.</t>
  </si>
  <si>
    <t>OAG-VAD-0265</t>
  </si>
  <si>
    <t>WILSON TOMAS GARCIA MARTINEZ</t>
  </si>
  <si>
    <t>LA PRESENTE ORDEN TIENE POR OBJETO 1. ELABORAR CRONOGRAMA DE TRABAJO Y CUMPLIR LAS ACTIVIDADES ACORDADAS CON LA FACULTAD Y LAS DOCENTES ASIGNADAS A LAS FUNCIONES DE BOSQUE SECO, DENTRO DE LOS TIEMPOS ESTABLECIDOS. 2. APOYAR EN LA REALIZACION DEL MONITOREO ORNITOLOGICO EN LA DURANTE Y DESPUES DE LA EMERGENCIA SANITARIA CAUSADA POR EL COVID19 PARA EVALUAR LOS EFECTOS EN LAS COMUNIDADES DE AVES ASOCIADAS AL CAMPUS Y EL BOSQUE SECO. 3. APOYAR TAREAS DE CARACTER ADMINISTRATIVO, HACER SEGUIMIENTO A SOLICITUDES Y PROCESOS PARA EL PLAN RETORNO AL CAMPUS DE LOS ESTUDIANTES Y DOCENTES QUE TENDRAN ACCESO AL BOSQUE SECO DURANTE Y DESPUES DE LA EMERGENCIA SANITARIA. 4. APOYAR PROCESOS ADMINISTRATIVOS RELACIONADOS CON LA CREACION DE NUEVOS ESPACIOS OBSERVATORIO EXPERIMENTAL ORNITOLOGICO Y VIVERO QUE DONARA LA FUNDACION BACHAQUEROS. 5. ELABORAR BASE DE DATOS DE LOS PRODUCTOS HISTORICOS Y ACTUALES DEL BOSQUE SECO TESIS, PRACTICAS, ARTICULOS CIENTIFICOS, ENTRE OTROS.</t>
  </si>
  <si>
    <t>OAG-VAD-0266</t>
  </si>
  <si>
    <t>JUAN CARLOS MIRANDA VASQUEZ</t>
  </si>
  <si>
    <t>LA PRESENTE TIENE POR OBJETO 1. APOYAR EN LA DEPURACION Y VALIDACION DE LA METADATA QUE SE REQUIERE PARA LA IMPLEMENTACION DE ALMA. 2. PARTICIPAR EN EL PROCESO DE MIGRACION E IMPLEMENTACION DE ALMA, PRIMO VE Y LEGANTO. 3. APOYAR EN LA RECUPERACION DE MATERIAL BIBLIOGRAFICO EN BASES DE DATOS Y REPOSITORIO DIGITAL INSTITUCIONAL. 4. DICTAR CAPACITACIONES A ESTUDIANTES EN BASES DE DATOS. 5. DICTAR CAPACITACIONES A DOCENTES E INVESTIGADORES EN GESTORES BIBLIOGRAFICOS. 6. DICTAR CAPACITACIONES A ESTUDIANTES Y DOCENTES ASESORES DE LOS TRABAJOS DE GRADO EN EL MANEJO DE INGRESO DE INFORMACION DEL REPOSITORIO INSTITUCIONAL. 7. REALIZAR EL AUTOARCHIVO DE TRABAJOS DE GRADO EN EL REPOSITORIO QUE SE ENCUENTRAN REPRESADOS EN LAS DIRECCIONES DE PROGRAMAS Y FACULTADES. 8. APOYAR EN LAS BUSQUEDAS DE INFORMACION EN LAS BASES DE DATOS PARA LOS INFORMES A LOS PROGRAMAS ACADEMICOS, PARA VISITA DE PARES CUANDO HAYA RENOVACION DE REGISTROS CALIFICADOS YO ACREDITACION POR ALTA CALIDAD. 9. ELABORAR LOS REPORTE</t>
  </si>
  <si>
    <t>OAG-VAD-0267</t>
  </si>
  <si>
    <t>LUIS ALBERTO BARRIOS MIER</t>
  </si>
  <si>
    <t>LA PRESENTE TIENE POR OBJETO 1. APOYAR LA SUPERVISION ESPACIOS FISICOS, 2. APOYAR LAS APERTURAS DE SALONES Y ESPACIOS ACADEMICOS Y ADMINISTRATIVOS. 3. EFECTUAR REPORTE DE ANOMALIAS EN ESPACIOS FISICOS, COADYUVAR EN ORIENTACIONES LOCATIVAS. 4. APOYAR LA REALIZACION DE RONDAS A PARQUEADEROS CARROS Y MOTOS. 5. APOYAR LA ALERTA SOBRE PERSONAS EXTRAÑAS QUE SE ENCUENTREN EN LOS ALREDEDORES DEL CAMPUS UNIVERSITARIO. 6. APOYAR LA ATENCION LOS REQUERIMIENTOS DE LOS FUNCIONARIOS DE LA UNIVERSIDAD PARA FACILITAR EL CABAL DESARROLLO DE LAS ACTIVIDADES ACADEMICAS Y ADMINISTRATIVAS, 7. APOYAR EL CONTROL DE TRANSITO INTERNO DE ELEMENTOS Y EQUIPOS DENTRO DE LAS INSTALACIONES, 8. CUMPLIR CON TODAS LAS NORMAS DE HIGIENE, MEDICINA DEL TRABAJO, SALUD OCUPACIONAL, PREVENCION Y CONTROL DE RIESGO QUE DETERMINE LA INSTITUCION COMO DE OBLIGATORIO CUMPLIMIENTO LAS DEMAS ACTIVIDADES QUE SE DERIVEN DE LA EJECUCION DE LA ORDEN Y QUE TENGAN RELACION DIRECTA CON EL OBJETO CONTRACTUAL.</t>
  </si>
  <si>
    <t>OAG-VAD-0268</t>
  </si>
  <si>
    <t>DANIELA CAROLINA JOHNSON CASTAÑEDA</t>
  </si>
  <si>
    <t>LA PRESENTE ORDEN TIENE POR OBJETO 1. APOYAR A LA VICERRECTORIA ADMINISTRATIVA, EN EL DESARROLLO DE ACTIVIDADES ADMINISTRATIVAS. 2. APOYAR EN LA ATENCION AL PUBLICO EN GENERAL. 3. APOYAR LA RECEPCION Y SEGUIMIENTO A CORRESPONDENCIA INTERNAS RECIBIDAS Y ENVIADAS FISICAS Y DIGITALES, EXTERNAS RECIBIDAS Y ENVIADAS. 4. APOYAR EN DAR RESPUESTA OPORTUNA A SOLICITUDES PRESENTADAS A LA DEPENDENCIA. 5. MANTENER ACTUALIZADA LA BASE DE DATOS DE CORRESPONDENCIA TRAMITADA. 6. ORGANIZAR ARCHIVOS PARA TRANSFERENCIA DOCUMENTAL DE LA VIGENCIA ESPECIFICADA. LAS DEMAS ACTIVIDADES QUE SE DERIVEN DE LA EJECUCION DE LA ORDEN Y QUE TENGAN RELACION DIRECTA CON EL OBJETO CONTRACTUAL.</t>
  </si>
  <si>
    <t>ANA EMILIA BARROS NIETO</t>
  </si>
  <si>
    <t>OAG-VAD-0271</t>
  </si>
  <si>
    <t>SANDRA PATRICIA DIAZGRANADOS NIEVES</t>
  </si>
  <si>
    <t>LA PRESENTE ORDEN TIENE POR OBJETO 1. APOYAR EN LA ORGANIZACION Y PRESENTACION DE EVENTOS DE LA VICERRECTORIA DE EXTENSION Y PROYECCION SOCIAL. 2. APOYAR EN LA ELABORACION DE LOS INVENTARIOS DOCUMENTALES DE LOS ARCHIVOS QUE LE SEAN ASIGNADOS. 3. APOYO EN LA REVISION DE INFORMES DE LOS PROYECTOS. 4. APOYAR EN LA RECEPCION DE CORRESPONDENCIA.</t>
  </si>
  <si>
    <t>OAG-VAD-0273</t>
  </si>
  <si>
    <t>JHON JORGE GARCIA BARRIOS</t>
  </si>
  <si>
    <t>LA PRESENTE ORDEN TIENE POR OBJETO 1. APOYAR EN LA CREACION DE CONTENIDOS AUDIOVISUALES PARA LA OVATECA, GRUPOS Y REDES SOCIALES 2. APOYAR EN LA ELABORACION DE CURSOS VIRTUALES EN EL BLOQUE10. 3. APOYAR EN LAS ACTIVIDADES DE STREAMING. 4. LAS DEMAS ACTIVIDADES QUE SE DERIVEN DE LA EJECUCION DE LA ORDEN Y QUE TENGAN RELACION DIRECTA CON EL OBJETO CONTRACTUAL</t>
  </si>
  <si>
    <t>OAG-VAD-0278</t>
  </si>
  <si>
    <t>SHIRLEY MILENA HERRERA LLANES</t>
  </si>
  <si>
    <t>LA PRESENTE ORDEN TIENE POR OBJETO. 1. REALIZAR SEGUIMIENTO Y APOYO AL PROCESO DE MANTENIMIENTO 2. APOYAR EN EL LEVANTAMIENTO DE FORMATOS, PROCEDIMIENTO, GUIAS, INSTRUCTIVOS, MANUALES E INDICADORES AL PROCESO DE APOYO TECNOLOGICO. 3. APOYAR EN LA RECOLECCION DE INFORMACION PARA PRESENTACION DE INFORMES. 4. APOYAR EN LA ATENCION DE LOS REQUERIMIENTOS DE LOS DIFERENTES USUARIOS ADMINISTRATIVOS, DOCENTES Y ESTUDIANTES.5. APOYAR LOS EVENTOS CON TRANSMISIONES VIA STREAMING INSTITUCIONALES. LAS DEMAS ACTIVIDADES QUE SE DERIVEN DE LA EJECUCION DE LA ORDEN Y QUE TENGAN RELACION DIRECTA CON EL OBJETO CONTRACTUAL.</t>
  </si>
  <si>
    <t>OAG-VAD-0281</t>
  </si>
  <si>
    <t>CAMILO ADOLFO SERRANO VELASCO</t>
  </si>
  <si>
    <t>LA PRESENTE ORDEN TIENE POR OBJETO 1. APOYAR EN LA ACTUALIZACION DE LOS DOCUMENTOS, PROCESOS, PROCEDIMIENTOS Y FORMATOS DEL PROGRAMA DE AYUDANTIAS. 2. APOYAR EN LA CONSTRUCCION UNA PROPUESTA DE FORMACION PARA LOS ESTUDIANTES QUE SEAN SELECCIONADOS COMO MONITORES ACADEMICOS EN LA UNIVERSIDAD DEL MAGDALENA. 3. REALIZAR SEGUIMIENTO DE LA LABOR DE LOS AYUDANTES ACADEMICOS. 4. ELABORAR INFORMES DE IMPACTO DEL PROGRAMA DE AYUDANTIA EN LOS ESTUDIANTES DE LA UNIVERSIDAD DEL MAGDALENA. 5. APOYAR EN LA COORDINACION DEL PROCESO DE ACOMPAÑAMIENTO DE LOS ESTUDIANTES QUE HACEN PARTE DEL CONVENIO FIRMADO ENTRE LA FUNDACION SOCIEDAD PORTUARIA, TRAS LA PERLA DE AMERICA Y LA UNIVERSIDAD DEL MAGDALENA. 6. APOYAR EN LA COORDINACION DEL PROCESO DE ACOMPAÑAMIENTO CON LOS ESTUDIANTES DE CUPOS ESPECIALES INDIGENAS Y MEJORES BACHILLERES. 7. APOYAR EN LA REALIZACION DE ACTIVIDADES ADMINISTRATIVAS RELACIONADAS CON LAS FUNCIONES Y SERVICIOS QUE PRESTA LA DIRECCION DE DESARROLLO ESTUDIANTIL. 8. APOYAR A LA DIRE</t>
  </si>
  <si>
    <t>OAG-VAD-0282</t>
  </si>
  <si>
    <t>RUTH ELENA NIETO BENJUMEA</t>
  </si>
  <si>
    <t>LA PRESENTE ORDEN TIENE POR OBJETO. 1. PRESENTAR PLAN DE TRABAJO DE ACTIVIDADES A DESARROLLAR, DETALLANDO OBJETIVOS, FECHAS, METODOLOGIA, METAS, INDICADORES ACORDES CON LAS DIRECTRICES IMPARTIDAS POR LA DIRECTORA DE DESARROLLO ESTUDIANTIL ORIENTADAS AL TEMA DE GENERO EN LOS CONTEXTOS UNIVERSITARIOS. 2. APOYAR A FOMENTAR AL INTERIOR DE LA COMUNIDAD UNIVERSITARIA, PROGRAMAS Y ACTIVIDADES DE PROMOCION Y PREVENCION ENTORNO AL TRABAJO DEL PAPEL DE LA MUJER QUE PERMITAN LA TOMA DE CONCIENCIA Y EL ADECUADO MANEJO QUE SE LE DEBE DAR A LOS PROBLEMAS DE GENERO E IGUALDAD.  3. APOYAR A LA CONSTRUCCION DE PROGRAMAS ORIENTADOS A LA PARTICIPACION JUVENIL, QUE PERMITAN EL DESARROLLO DE PROPUESTAS INVESTIGATIVAS Y DE DESARROLLO SOCIAL AL INTERIOR DE LA COMUNIDAD EDUCATIVA. 4. APOYAR EN LA VERIFICACION DEL DILIGENCIAMIENTO OPORTUNO DE TODOS LOS FORMATOS ESTABLECIDOS POR DESARROLLO ESTUDIANTIL EN EL SISTEMA DE GESTION DE LA CALIDAD Y OTROS PROCESOS, PARA EL REGISTRO DE TODAS LAS ACTIVIDADES QUE SE</t>
  </si>
  <si>
    <t>OAG-VAD-0286</t>
  </si>
  <si>
    <t>CARLOS ANDRES ACOSTA MAIGUEL</t>
  </si>
  <si>
    <t>LA PRESENTE ORDEN TIENE POR OBJETO. 1. APOYAR LA COORDINACION DE LOS PROCESOS Y PROYECTOS ESTRATEGICOS DEL PROGRAMA DE CONTADURIA PUBLICA. 2. REALIZAR SEGUIMIENTO A LOS PROCESOS ACADEMICOS QUE ADELANTA LA DIRECCION DE PROGRAMA Y PREPARAR DICHOS INFORMES. 3. APOYAR LA COORDINACION DE PROCESOS CON DOCENTES Y ESTUDIANTES. 4. ORGANIZAR ACTIVIDADES ACADEMICAS CON ESTUDIANTES, DOCENTES Y EGRESADOS. 5. APOYAR AL DIRECTOR TECNICOS EN LOS PROCESOS MISIONALES DEL PROGRAMA. LAS DEMAS ACTIVIDADES QUE SE DERIVEN DE LA EJECUCION DE LA ORDEN Y QUE TENGAN RELACION DIRECTA CON EL OBJETO CONTRACTUAL.</t>
  </si>
  <si>
    <t>OAG-VAD-0290</t>
  </si>
  <si>
    <t>GLORIA INES FLOREZ FONTALVO</t>
  </si>
  <si>
    <t>LA PRESENTE ORDEN TIENE POR OBJETO. 1. APOYAR EN LA ATENCION AL PUBLICO EN GENERAL 2. APOYAR EN LA EXPEDICION DE PAZ Y SALVOS 3. APOYAR EN EL INGRESO DE LOS PAGOS DE CUOTAS, A LA BASE DE DATOS CORRESPONDIENTES A LOS CREDITOS CORTO PLAZO BASE DE DATOS ANTIGUA 4. APOYAR EN LA ELABORACION DE VOLANTES DE CONSIGNACION PARA EL PAGO DE LAS CUOTAS MENSUALES RECAUDO VIGENCIA ANTERIOR 5. ORGANIZAR, RELACIONAR Y ENTREGAR DOCUMENTACION PARA EL ARCHIVO DE GESTION. 6. APLICAR ENCUESTAS DE SATISFACCION. 7. CUMPLIR CON LOS PROCEDIMIENTOS DEL PROCESO DE GESTION FINANCIERA DEL SISTEMA DE GESTION INTEGRAL DE LA CALIDAD COGUI. 8. APOYAR EN EL ENVIO DE DEUDA A LOS CORREOS ELECTRONICOS DE LOS DEUDORES Y CODEUDORES. 9. REALIZAR LLAMADAS TELEFONICAS GESTIONANDO EL COBRO DE LAS DEUDAS DE CREDITOS CORTO PLAZO QUE TIENE LOS ESTUDIANTES DE LAS DIFERENTES, MODALIDADES PRESENCIAL, IDEA, POSGRADOS Y DIPLOMADOS. 10. LLEVAR REPORTES ESTADISTICOS DE LAS LLAMADAS DE GESTION DE COBRO REALIZADAS.</t>
  </si>
  <si>
    <t>OAG-VAD-0291</t>
  </si>
  <si>
    <t>BERLIS JOHANA ROBLES PADILLA</t>
  </si>
  <si>
    <t>LA PRESENTE ORDEN TIENE POR OBJETO1. APOYAR EN LA ATENCION AL PUBLICO EN GENERAL 2. APOYAR EN LA EXPEDICION DE PAZ Y SALVOS 3. INGRESAR LOS PAGOS DE CUOTAS, A LA BASE DE DATOS CORRESPONDIENTES A LOS CREDITOS A CORTO PLAZO BASE DE DATOS ANTIGUA 4. APOYAR EN LA ELABORACION DE VOLANTES DE CONSIGNACION PARA EL PAGO DE LAS CUOTAS MENSUALES RECAUDO VIGENCIA ANTERIOR 5. APOYAR EN LA ELABORACION DE CONSTANCIAS REQUERIDAS POR LOS ESTUDIANTES 6. APOYAR EN EL TRAMITE DE REEMBOLSO, CRUCES DE CUENTAS Y RE LIQUIDACIONES DE DEUDAS DE LOS ESTUDIANTES. 7. APOYAR EN LA ORGANIZACION, RELACION Y ENTREGA DE DOCUMENTACION PARA EL ARCHIVO DE GESTION. 8. TRAMITAR Y DAR RESPUESTA A LAS SOLICITUDES PRESENTADAS POR ESCRITO DE LOS ESTUDIANTES 9. APOYAR EN LA APLICACION DE ENCUESTAS DE SATISFACCION 10. CUMPLIR CON LOS PROCEDIMIENTOS DEL PROCESO DE GESTION FINANCIERA DEL SISTEMA DE GESTION INTEGRAL DE LA CALIDAD COGUI. 11. APOYAR EN EL ENVIO DE DEUDA A LOS CORREOS ELECTRONICOS</t>
  </si>
  <si>
    <t>OAG-VAD-0292</t>
  </si>
  <si>
    <t>LA PRESENTE ORDEN TIENE POR OBJETO 1. APOYAR EN LA ATENCION AL PUBLICO EN GENERAL 2. APOYAR EN LA EXPEDICION DE PAZ Y SALVOS 3. APOYAR EL INGRESO DE LOS PAGOS DE CUOTAS, A LA BASE DE DATOS CORRESPONDIENTES A LOS CREDITOS CORTO PLAZO BASE DE DATOS ANTIGUA 4. APOYAR EN LA ELABORACION DE VOLANTES DE CONSIGNACION PARA EL PAGO DE LAS CUOTAS MENSUALES RECAUDO VIGENCIA ANTERIOR 5. APOYAR LA EXPEDICION DE CONSTANCIAS REQUERIDAS POR LOS ESTUDIANTES 6. APOYAR EL TRAMITE REEMBOLSO, CRUCES DE CUENTAS Y RELIQUIDACIONES DE DEUDAS SEGUN EL SEGMENTO DE POBLACION ASIGNADO 7. APOYAR LA ORGANIZACION, RELACION Y ENTREGA DE DOCUMENTACION PARA EL ARCHIVO DE GESTION 8. APOYAR EN EL TRAMITE Y RESPUESTA A LAS SOLICITUDES PRESENTADAS POR ESCRITO DE LOS ESTUDIANTES SEGUN EL SEGMENTO DE POBLACION ASIGNADO 9. APLICAR ENCUESTAS DE SATISFACCION 10. CUMPLIR CON LOS PROCEDIMIENTOS DEL PROCESO DE GESTION FINANCIERA DEL SISTEMA DE GESTION INTEGRAL DE LA CALIDAD COGUI 11. APOYAR EN EL TRAMITE</t>
  </si>
  <si>
    <t>OAG-VAD-0294</t>
  </si>
  <si>
    <t>EDGAR ANDRES PABON RUBIO</t>
  </si>
  <si>
    <t>LA PRESENTE ORDEN TIENE POR OBJETO. 1. APOYAR EN LA GESTION Y TRAMITES QUE SE REALIZAN EN LA DIRECCION DE PROGRAMA DE DERECHO. 2. APOYAR EN LA ATENCION DE ESTUDIANTES, DOCENTES Y EGRESADOS. 3. APOYAR EN EL MANEJO DEL ARCHIVO DIGITAL Y DOCUMENTAL DEL PROGRAMA. 4. PROYECTAR LOS DOCUMENTOS O INFORMES QUE SEAN SOLICITADOS POR OTRAS DEPENDENCIAS DE LA UNIVERSIDAD O POR INSTITUCIONES EXTERNAS. 5. PROYECTAR LAS RESPUESTAS A LOS DERECHOS DE PETICION PRESENTADOS AL PROGRAMA DE DERECHO. 6. REALIZAR LAS CONVOCATORIAS DEL CONSEJO DE PROGRAMA DE DERECHO. 7. APOYAR EN LA ELABORACION DE LAS ACTAS DEL CONSEJO DE PROGRAMA DE DERECHO. 8. REALIZAR LOS TRAMITES CORRESPONDIENTES A LAS INTERVENTORIAS DE LOS CONTRATOS EN BENEFICIO DEL PROGRAMA DE DERECHO. 9. APOYAR EN EL SEGUIMIENTO A LOS CONTRATOS DE DOCENTES CATEDRATICOS E INTENSIVOS DEL PROGRAMA DE DERECHO. 10. APOYAR EL SEGUIMIENTO A LAS SOLICITUDES QUE SE REMITAN DEL PROGRAMA DE DERECHO. LAS DEMAS ACTIVIDADES QUE SE DERIVEN DE LA EJECUCION DE</t>
  </si>
  <si>
    <t>OAG-VAD-0300</t>
  </si>
  <si>
    <t>HUGO CESAR VEGA ALVAREZ</t>
  </si>
  <si>
    <t>LA PRESENTE ORDEN TIENE POR OBJETO 1. APOYAR EN LA COORDINACION DE ESCRITURA Y REVISION DE GUIONES. 2. APOYAR EN LA COORDINACION Y EJECUCION DE GRABACION DE IMAGENES Y SONIDO PARA PIEZAS AUDIOVISUALES DEL PROYECTO. 3. APOYAR EN LA COORDINACION EN EL MONTAJE DE IMAGENES PAR PARA PIEZAS AUDIOVISUALES DEL PROYECTO. 4. APOYAR EN LA COORDINACION EN LA EDICION Y POSTPRODUCCION DE LOS MATERIALES AUDIOVISUALES. LAS DEMAS ACTIVIDADES QUE SE DERIVEN DE LA EJECUCION DE LA ORDEN Y QUE TENGAN RELACION DIRECTA CON EL OBJETO CONTRACTUAL.</t>
  </si>
  <si>
    <t>OAG-VAD-0303</t>
  </si>
  <si>
    <t>HELENA SOFIA MORENO PATERNOSTRO</t>
  </si>
  <si>
    <t>LA PRESENTE ORDEN TIENE POR OBJETO. 1. HACER REPORTERIA CON LAS DEPENDENCIAS QUE GENEREN INFORMACION UTIL PARA LA EMISORA 2. PARTICIPAR EN LAS TRASMISIONES EN VIVO Y EN DIRECTO DE LOS EVENTOS DE LA EMISORA CULTURAL 3. APORTAR MATERIAL PERIODISTICO PARA EL MAGAZIN LA REVISTA 4. CONSTRUIR CONTENIDOS PARA LAS REDES SOCIALES DE LA EMISORA CULTURAL FACEBOOK, INSTAGRAM Y TWITTER 5. APORTAR ESTRATEGIAS DE POSICIONAMIENTO DE LA EMISORA CULTURAL EN REDES SOCIALES 6. REDACTAR DOCUMENTOS INSTITUCIONALES QUE SE REQUIERAN 7. CONDUCIR EL MAGAZIN RUTAS PARA AVANZAR  TRANSMITIDO POR UNIMAGDALENA RADIO. 8. ELABORAR CONTENIDOS PARA LA PAGINA WEB DE LA EMISORA CULTURAL 9. APOYAR LAS ACTIVIDADES PERIODISTICAS INSTITUCIONALES QUE SE REQUIERAN POR PARTE DE LA DIRECCION DE COMUNICACIONES 10. APOYAR EN LA CONSERVACION Y BUEN USO DE LOS EQUIPOS Y MATERIALES QUE PERMANECEN EN LAS INSTALACIONES DE LA EMISORA 11. GRABAR MENSAJES INSTITUCIONALES Y O TEXTOS QUE SE R</t>
  </si>
  <si>
    <t>OAG-VAD-0306</t>
  </si>
  <si>
    <t>TATIANA ESTHER ROJAS RODRIGUEZ</t>
  </si>
  <si>
    <t>LA PRESENTE ORDEN TIENE POR OBJETO LA PRESENTE ORDEN TIENE POR OBJETO. 1. APOYAR EN LA ATENCION AL PUBLICO EN GENERAL 2. APOYAR EN LA EXPEDICION DE PAZ Y SALVOS 3. INGRESAR LOS PAGOS DE CUOTAS, A LA BASE DE DATOS CORRESPONDIENTES A LOS CREDITOS A CORTO PLAZO BASE DE DATOS ANTIGUA 4. APOYAR EN LA ELABORACION DE VOLANTES DE CONSIGNACION PARA EL PAGO DE LAS CUOTAS MENSUALES RECAUDO VIGENCIA ANTERIOR 5. APOYAR EN LA ELABORACION DE DIVERSAS CERTIFICACIONES REQUERIDAS POR LOS ESTUDIANTES 6. APOYAR EN EL TRAMITE DE REEMBOLSO, CRUCES DE CUENTAS Y RE LIQUIDACIONES DE DEUDAS DE LOS ESTUDIANTES DE DISTANCIA 7. APOYAR A ORGANIZAR, RELACIONAR Y EN LA ENTREGAR DE DOCUMENTACION PARA EL ARCHIVO DE GESTION. 8. APOYAR EN EL TRAMITE Y RESPUESTA A LAS SOLICITUDES PRESENTADAS POR ESCRITO DE LOS ESTUDIANTES DE DISTANCIA 9. APOYAR EN LA APLICACION DE ENCUESTAS DE SATISFACCION 10. CUMPLIR CON LOS PROCEDIMIENTOS DEL PROCESO DE GESTION FINANCIERA DEL SISTEMA DE GESTION INTEGRAL DE LA CALIDAD CO</t>
  </si>
  <si>
    <t>OAG-VAD-0307</t>
  </si>
  <si>
    <t>ELGHER BENJAMIN PACHECO LOPEZ</t>
  </si>
  <si>
    <t>LA PRESENTE ORDEN TIENE POR OBJETO. 1. REALIZAR EL CUBRIMIENTO DE TODOS LOS EVENTOS PARA HACER REGISTRO FOTOGRAFICO 2. DESARROLLAR LA EDICION FOTOGRAFICA DE CADA UNA DE LAS IMAGENES QUE SERAN DIFUNDIDAS EN PRENSA O DIGITALMENTE 3. REALIZAR EDICION DE FOTOGRAFIAS ESPECIALES 4. ENTREGAR MATERIAL FOTOGRAFICO SOLICITADO POR LAS DISTINTAS DEPENDENCIAS 5. HACER ESTUDIOS FOTOGRAFICOS PARA OCASIONES ESPECIALES 6. REUNIR FOTOGRAFIAS PARA APOYO DE PUBLICACIONES INSTITUCIONALES, INFORMES DE GESTION ENTRE OTRAS ACCIONES DE PRENSA 7. EDITAR EN DISTINTOS TAMAÑOS Y REALIZAR TRABAJOS ESPECIALES EN FOTOS PREVIAMENTE CAPTURADAS EN LOS DIFERENTES EVENTOS INSTITUCIONALES 8. HACER TRABAJO DE EDICION, PIE DE PAGINA DE GRUPO DE FOTOS PARA SER COLGADAS EN LA PAGINA WEB OFICIAL DE LA UNIVERSIDAD. GENERAR Y ADMINISTRAR EL ARCHIVO HISTORICO FOTOGRAFICO DE LA UNIVERSIDAD 10. SELECCIONAR EL MAYOR NUMERO DE FOTOS HISTORICAS PARA TRABAJOS CIENTIFICOS, ACADEMICOS Y DE EXTENSION. 11. ENVIAR DE MANERA INMEDIA</t>
  </si>
  <si>
    <t>OAG-VAD-0310</t>
  </si>
  <si>
    <t>CARLOS MARIO PALACIO SALAZAR</t>
  </si>
  <si>
    <t>LA PRESENTE ORDEN TIENE POR OBJETO 1. APOYAR EN EL MONTAJE DE IMAGENES PARA VIDEO. 2. APOYAR EN LA EDICION Y POSTPRODUCCION DE LOS MATERIALES AUDIOVISUALES. LAS DEMAS ACTIVIDADES QUE SE DERIVEN DE LA EJECUCION DE LA ORDEN Y QUE TENGAN RELACION DIRECTA CON EL OBJETO CONTRACTUAL.</t>
  </si>
  <si>
    <t>OAG-VAD-0311</t>
  </si>
  <si>
    <t>HENDERSON ADOLFO VERGARA AHUMADA</t>
  </si>
  <si>
    <t>LA PRESENTE ORDEN TIENE POR OBJETO 1. APOYAR EN LA GRABACION DE IMAGENES Y SONIDO PARA VIDEOS. 2. APOYAR EN LA REALIZACION DE MOTION GRAPHICS. 3. APOYAR EN EL DISEÑO DE PIEZAS GRAFICAS PARA EL PROYECTO. LAS DEMAS ACTIVIDADES QUE SE DERIVEN DE LA EJECUCION DE LA ORDEN Y QUE TENGAN RELACION DIRECTA CON EL OBJETO CONTRACTUAL.</t>
  </si>
  <si>
    <t>OAG-VAD-0312</t>
  </si>
  <si>
    <t>CARLOS DE JESUS PALACIO ARGOTE</t>
  </si>
  <si>
    <t>LA PRESENTE ORDEN TIENE POR OBJETO 1. APOYAR EN LA ATENCION DE REQUERIMIENTOS DE EVENTOS EN STREAMING DE LAS DIFERENTES DEPENDENCIAS Y DOCENTES QUE LA SOLICITAN. 2. APOYAR EN LA ARTICULACION DE PROCESOS DE EVENTOS EN STREAMING ENTRE CETEP Y COMUNICACIONES. 3. APOYAR DE MANERA PRESENCIAL EN LOS DIFERENTES EVENTOS DE STREAMING QUE SE REQUIERAN. 4. APOYAR LA LOGISTICA EN EVENTOS TRANSMITIDOS DESDE EL CAMPUS. 5. APOYAR EN LA ELABORACION DE GUIAS DE USO Y BUENAS PRACTICAS DE STREAMING. 6. APOYAR EN LA GRABACION DE IMAGENES Y SONIDO PARA VIDEOS EN EL MARCO DEL PROCESO DE ACREDITACION INSTITUCIONAL. 7. APOYAR EN EL MONTAJE DE IMAGENES PARA VIDEO EN EL MARCO DEL PROCESO DE ACREDITACION INSTITUCIONAL. 8. APOYAR EN LA EDICION Y POSTPRODUCION DE LOS MATERIALES AUDIOVISUALES EN EL MARCO DEL PROCESO DE ACREDITACION INSTITUCIONAL. LAS DEMAS ACTIVIDADES QUE SE DERIVEN DE LA EJECUCION DE LA ORDEN Y QUE TENGAN RELACION DIRECTA CON EL OBJETO CONTRACTUAL.</t>
  </si>
  <si>
    <t>OAG-VAD-0317</t>
  </si>
  <si>
    <t>MARIO ALBERTO MENDEZ VAZQUEZ</t>
  </si>
  <si>
    <t>LA PRESENTE ORDEN TIENE POR OBJETO. 1. APOYAR EN LAS DIFERENTES ACTIVIDADES A CARGO DE LA DIRECCION ADMINISTRATIVA Y SUS GRUPOS DE TRABAJO ADSCRITOS. 2. APOYAR EN LA ACTUALIZACION DE LA INFORMACION Y PARAMETRIZACION DEL SISTEMA DE INFORMACION DE MANTENIMIENTO. 3. VERIFICAR EL INVENTARIO Y LOS ELEMENTOS NECESARIOS PARA LA EJECUCION DEL MANTENIMIENTO. 4. APOYAR EN LA ELABORACION DE INFORMES DE LOS ESTADOS DE LOS BIENES DE LA INSTITUCION. LAS DEMAS ACTIVIDADES QUE SE DERIVEN DE LA EJECUCION DE LA ORDEN Y QUE TENGAN RELACION DIRECTA CON EL OBJETO CONTRACTUAL.</t>
  </si>
  <si>
    <t>OAG-VAD-0318</t>
  </si>
  <si>
    <t>CARLOS JOSE ECHEVERRIA CUADRADO</t>
  </si>
  <si>
    <t>LA PRESENTE ORDEN TIENE POR OBJETO 1. APOYAR EN LA REALIZACION DE MOTION GRAPHICS 2. APOYAR EN EL DISEÑO DE PIEZAS GRAFICAS PARA EL PROYECTO. LAS DEMAS ACTIVIDADES QUE SE DERIVEN DE LA EJECUCION DE LA ORDEN Y QUE TENGAN RELACION DIRECTA CON EL OBJETO CONTRACTUAL.</t>
  </si>
  <si>
    <t>OAG-VAD-0320</t>
  </si>
  <si>
    <t>FRANCISCO JAVIER GARCERANT VILLEGAS</t>
  </si>
  <si>
    <t>LA PRESENTE ORDEN TIENE POR OBJETO 1. APOYAR EN LA ATENCION DE SOLICITUDES DE DERECHO DE PETICION 2. APOYO EN LA REVISION, ORGANIZACION Y CONTROL DE DOCUMENTOS JURIDICOS 3. APOYAR EN LAS ACTIVIDADES DE COMITE DE CONCILIACION 4. APOYAR EN LA ELABORACION DE OFICIOS DE ACUERDO A LAS INSTRUCCIONES DE LA SECRETARIA GENERAL 5. APOYAR EN LOS PROCESOS RELACIONADOS CON ELECCIONES DE REPRESENTANTES 5. APOYAR EN LA ACTUALIZACION Y GESTION DEL SISTEMA DE GESTION DE CALIDAD DEL PROCESO DE GESTION DOCUMENTAL. 6. APOYAR EN LA REVISION DE ACUERDOS ACADEMICOS Y SUPERIORES. LAS DEMAS ACTIVIDADES QUE SE DERIVEN DE LA EJECUCION DE LA ORDEN Y QUE TENGAN RELACION DIRECTA CON EL OBJETO CONTRACTUAL.</t>
  </si>
  <si>
    <t>OAG-VAD-0323</t>
  </si>
  <si>
    <t>JOEL ALFREDO MARTELO MARTINEZ</t>
  </si>
  <si>
    <t>LA PRESENTE ORDEN TIENE POR OBJETO. 1. REALIZAR ACOMPAÑAMIENTO A PERSONAS CON DISCAPACIDAD AUDITIVA DURANTE EL DIPLOMADO INTEGRACION DE LAS TIC EN LA ENSEÑANZA Y EL APRENDIZAJE COHORTE 30. 2. ENTREGAR INFORMES FINALES DE RETROALIMENTACION DEL ACOMPAÑAMIENTO REALIZADO. 3. APOYAR EN ASESORIAS ACADEMICAS QUE SURJAN DEL DIPLOMADO INTEGRACION DE LAS TIC EN LA ENSEÑANZA Y EL APRENDIZAJE COHORTE 30</t>
  </si>
  <si>
    <t>OAG-VAD-0324</t>
  </si>
  <si>
    <t>LINDA STEFHANY HURTADO</t>
  </si>
  <si>
    <t>LA PRESENTE ORDEN TIENE POR OBJETO. 1. REALIZAR ACOMPAÑAMIENTO A PERSONAS CON DISCAPACIDAD AUDITIVA DURANTE EL DIPLOMADO INTEGRACION DE LAS TIC EN LA ENSEÑANZA Y EL APRENDIZAJE COHORTE 30 . 2. ENTREGAR INFORMES FINALES DE RETROALIMENTACION DEL ACOMPAÑAMIENTO REALIZADO. 3. APOYAR EN ASESORIAS ACADEMICAS QUE SURJAN DEL DIPLOMADO INTEGRACION DE LAS TIC EN LA ENSEÑANZA Y EL APRENDIZAJE COHORTE 30</t>
  </si>
  <si>
    <t>OAG-VAD-0325</t>
  </si>
  <si>
    <t>JOSE ENRIQUE FUENTES ROSADO</t>
  </si>
  <si>
    <t>LA PRESENTE ORDEN TIENE POR OBJETO 1. APOYAR EN LA GESTION ADMINISTRATIVA Y ACTIVIDADES ADELANTADAS DESDE LA DIRECCION ADMINISTRATIVA. 2. APOYAR EN EL SEGUIMIENTO Y CONTROL DE LOS SERVICIOS DE APOYO A CARGO DE LOS GRUPOS DE TRABAJO ADSCRITOS A LA DIRECCION ADMINISTRATIVA. 3. APOYAR EN LA ELABORACION Y PREPARACION DE INFORMES SOBRE LAS ACTIVIDADES Y GESTION DE LA DEPENDENCIA. 4. LAS DEMAS ACTIVIDADES QUE SE DERIVEN DE LA EJECUCION DE LA ORDEN Y QUE TENGAN RELACION DIRECTA CON EL OBJETO CONTRACTUAL.</t>
  </si>
  <si>
    <t>OAG-VAD-0329</t>
  </si>
  <si>
    <t>GILBERTO ALEJANDRO POLO GOMEZ</t>
  </si>
  <si>
    <t>LA PRESENTE ORDEN TIENE POR OBJETO. 1. APOYAR EN EL MEJORAMIENTO DEL ESTADO DE LOS EQUIPOS, Y MOBILIARIOS QUE HACEN PARTE DE LA DOTACION DE LA CLINICA ODONTOLOGICA. 2. APOYAR EN LA GESTION DE SOLICITUDES PARA LA COMPRA DE INSUMOS PARA EL MANTENIMIENTO DE LOS EQUIPOS. 3. APOYAR EL SEGUIMIENTO DEL ESTOS Y BUEN USO DE LOS EQUIPOS RADIOLOGICOS. 4. ELABORAR, ACTUALIZAR Y REALIZAR SEGUIMIENTO DE LAS HOJAS DE VIDA DE LOS EQUIPOS. 5. APOYAR EN LA ATENCION Y BUEN FUNCIONAMIENTO DE LA PRECLINICA. 6. APOYAR EL SEGUIMIENTO DEL ESTADO DEL EQUIPO Y LA OPERACION NORMAL DE LOS ESPACIOS ACADEMICOS DE APOYO AL PROGRAMA DE ODONTOLOGIA 7. RENDIR INFORMES PERIODICOS A LA OFICINA DE RECURSOS EDUCATIVOS Y A LA DIRECCION DE PROGRAMA. LAS DEMAS ACTIVIDADES QUE SE DERIVEN DE LA EJECUCION DE LA ORDEN Y QUE TENGAN RELACION DIRECTA CON EL OBJETO CONTRACTUAL.</t>
  </si>
  <si>
    <t>OAG-VAD-0333</t>
  </si>
  <si>
    <t>MIGUEL ANGEL OSORIO QUIROGA</t>
  </si>
  <si>
    <t>LA PRESENTE ORDEN TIENE POR OBJETO 11. REALIZAR ACOMPAÑAMIENTO A PERSONAS CON DISCAPACIDAD AUDITIVA DURANTE EL DIPLOMADO ETNOEDUCACION CON ENFOQUE TERRITORIAL COHORTE 6 2. ENTREGAR INFORMES FINALES DE RETROALIMENTACION DEL ACOMPAÑAMIENTO REALIZADO. 3. APOYAR EN ASESORIAS ACADEMICAS QUE SURJAN DEL DIPLOMADO ETNOEDUCACION CON ENFOQUE TERRITORIAL COHORTE 6.</t>
  </si>
  <si>
    <t>OAG-VAD-0334</t>
  </si>
  <si>
    <t>CARLOS SAMUEL ESPAÑA RANGEL</t>
  </si>
  <si>
    <t>LA PRESENTE ORDEN TIENE POR OBJETO. 1. APOYAR EN LA ORGANIZACION DEL LABORATORIO ASIGNADO PARA LAS PRACTICAS Y SERVICIOS REQUERIDOS EN EL MISMO, DE CONFORMIDAD CON LA PROGRAMACION ESTABLECIDA. 2. APOYAR CON LA ENTREGA OPORTUNAMENTE LOS EQUIPOS, MATERIALES E INSUMOS REQUERIDOS EN EL MONTAJE DE PRACTICAS Y SERVICIOS DE LABORATORIO. 3. APOYAR EN EL BUEN USO DE EQUIPOS, MATERIALES E INSUMOS DE LABORATORIO. 4. APOYAR CON EL PROCEDIMIENTO Y PROTOCOLOS ESTABLECIDOS PARA EL FUNCIONAMIENTO, CUIDADO, PRESERVACION Y MANTENIMIENTO DE EQUIPOS, MATERIALES E INSTALACIONES DE LABORATORIO. 5. APOYAR EN LA ADMINISTRACION Y ACTUALIZACION DEL INVENTARIO DE BIENES, MATERIALES E INSUMOS DE LABORATORIO. ASI COMO ELABORAR Y PRESENTAR LOS INFORMES RESPECTIVOS. 6. APOYAR EN EL CUMPLIMIENTO DE LAS NORMAS Y PROTOCOLOS DEL PLAN INSTITUCIONAL DE GESTION AMBIENTAL  PIGA, EL PROGRAMA DE SEGURIDAD Y SALUD EN EL TRABAJO. 7. APOYAR EN LA VERIFICACION DEL MANTENIMIENTO PREVENTIVO Y CORRECTIVO DE EQUIPOS</t>
  </si>
  <si>
    <t>OAG-VAD-0335</t>
  </si>
  <si>
    <t>ALEXANDER MANUEL ARANGO ROJAS</t>
  </si>
  <si>
    <t>LA PRESENTE ORDEN TIENE POR OBJETO. 1. APOYAR LA APERTURA Y CIERRE DE LOS AUDITORIOS JULIO OTERO, ROQUE MORELLI Y SALONES PARA ACTIVIDADES NO REGULARES REUNIONES Y TALLERES. ASI COMO APOYAR EN LA COORDINACION DE LAS MEDIDAS DE BIOSEGURIDAD DURANTE LOS EVENTOS. 2, APOYAR LA ATENCION AL PUBLICO PARA LA RESERVA Y PRESTAMO DE ESPACIOS Y EQUIPOS, SEGUIMIENTO Y CONTROL DEL RECURSO 3. APOYAR EN LA ATENCION DE LAS INQUIETUDES O SOLICITUDES DE LOS USUARIOS MIENTRAS SE PRESTAN LOS SERVICIOS. 4. APOYAR EN LA OPORTUNA RESPUESTA A LAS PETICIONES DE LOS USUARIOS. 5. APOYAR EN LA VERIFICACION DEL ESTADO DE LOS RECURSOS EN LOS MOMENTOS DE PRESTAMO Y RETORNO. 6. CUMPLIR CON LOS PROCEDIMIENTOS ESTABLECIDOS PARA LA PRESTACION DE LOS SERVICIOS. 7. APOYAR CON LA INFORMACION AL SUPERVISOR DE CUALQUIER NOVEDAD QUE SE PRESENTE CUANDO SE PRESTEN LOS SERVICIOS.</t>
  </si>
  <si>
    <t>OAG-VAD-0338</t>
  </si>
  <si>
    <t>JAMES GARCIA FUENTES</t>
  </si>
  <si>
    <t>LA PRESENTE ORDEN TIENE POR OBJETO. 1. APOYAR LA APERTURA, ENTREGA Y CIERRE DEL LABORATORIO DE EDICION, SALA DE REALIZACION, ANIMACION O LA DE SU CORRESPONDENCIA EN LA ROTACION DE RESPONSABILIDADES, EN LOS HORARIOS ESTABLECIDOS PARA LA PRESTACION DE LOS SERVICIOS. 2. APOYAR LA ATENCION OPORTUNA DE LAS INQUIETUDES O SOLICITUDES DE LOS DOCENTES TANTO PERMANENTES COMO VISITANTES Y APOYAR EN LAS LABORES DE SUPERVISION DE LOS ALUMNOS DE LA CATEDRA. 3. APOYAR EN EL SEGUIMIENTO Y CONTROL DEL INVENTARIO Y ESTADO DE LOS RECURSOS. 4. APOYAR LA REVISION BASICA Y REPORTE DE ANOMALIAS EN LOS COMPUTADORES Y DEMAS EQUIPAMIENTO TECNOLOGICO. 5. CUMPLIR CON LOS PROCEDIMIENTOS ESTABLECIDOS PARA LA PRESTACION DE LOS SERVICIOS. 6. APOYAR CON LA INFORMACION OPORTUNA AL SUPERVISOR MEDIANTE LOS CANALES DE COMUNICACION ESTABLECIDOS CUALQUIER NOVEDAD QUE SE PRESENTE CUANDO SE PRESTEN LOS SERVICIOS. 7. APOYAR EN LA INSTALACION DE SOFTWARE REQUERIDO POR LOS DOCENTES, PREVIA AUTORIZACION DEL PROCESO</t>
  </si>
  <si>
    <t>OAG-VAD-0340</t>
  </si>
  <si>
    <t>PAOLA INES RAMIREZ ROSADO</t>
  </si>
  <si>
    <t>OAG-VAD-0341</t>
  </si>
  <si>
    <t>DENNIS JOSE PERNIA LAREZ</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</si>
  <si>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DEPORTIVOS, ESPECIFICAMENTE LAS DEL DEPORTE O DISCIPLINA QUE DIRIGE A TRAVES DE ENTRENAMIENTOS O PRACTICAS DEPORTIVAS VIRTUALES, PRESENCIALES YO EN ALTERNANCIA. 3. DISEÑAR, IMPLEMENTAR Y EJECUTAR ESTRATEGIAS DE PROMOCION, DIFUSION Y DIVULGACION DEL DEPORTE O DISCIPLINA QUE DIRIGE, ASI COMO AJUSTAR EL DESARROLLO DE SUS ACTIVIDADES A LAS NUEVAS MEDIDAS ACADEMICAS VIRTUALIDAD YO ALTERNANCIA. 4. DISEÑAR, IMPLEMEN</t>
  </si>
  <si>
    <t>OAG-VAD-0342</t>
  </si>
  <si>
    <t>GUSTAVO ENRIQUE CUAO CAMPO</t>
  </si>
  <si>
    <t>LA PRESENTE ORDEN TIENE POR OBJETO 1. PRESENTAR EL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ARTISTICOS Y CULTURALES, ESPECIFICAMENTE LAS DEL GRUPO O TALLER QUE DIRIGE A TRAVES DE ENSAYOS REGULARES YO TALLERES PERMANENTES. 3. DISEÑAR, IMPLEMENTAR Y EJECUTAR ESTRATEGIAS DE PROMOCION, DIFUSION Y DIVULGACION DEL DEPORTE O DISCIPLINA QUE DIRIGE, ASI COMO AJUSTAR EL DESARROLLO DE SUS ACTIVIDADES A LAS NUEVAS MEDIDAS ACADEMICAS VIRTUALIDAD YO ALTERNANCIA. 4. PLANIFICAR, DESARROLLAR Y EJECUTAR CONCURSOS, FESTIV</t>
  </si>
  <si>
    <t>OAG-VAD-0343</t>
  </si>
  <si>
    <t>HEYNER CARROL PINEDA</t>
  </si>
  <si>
    <t>LA PRESENTE ORDEN TIENE POR OBJETO 1. PRESENTAR EL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ARTISTICOS Y CULTURALES, ESPECIFICAMENTE LAS DEL GRUPO O TALLER QUE DIRIGE A TRAVES DE ENSAYOS REGULARES YO TALLERES PERMANENTES. 3. DISEÑAR, IMPLEMENTAR Y EJECUTAR ESTRATEGIAS DE PROMOCION, DIFUSION Y DIVULGACION DEL DEPORTE O DISCIPLINA QUE DIRIGE, ASI COMO AJUSTAR EL DESARROLLO DE SUS ACTIVIDADES A LAS NUEVAS MEDIDAS ACADEMICAS VIRTUALIDAD YO ALTERNANCIA. 4. PLANIFICAR, DESARROLLAR Y EJECUTAR CONCURSOS,</t>
  </si>
  <si>
    <t>OAG-VAD-0344</t>
  </si>
  <si>
    <t>JAIME RAFAEL VILLA VALENCIA</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</si>
  <si>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DEPORTIVOS, ESPECIFICAMENTE LAS DEL DEPORTE O DISCIPLINA QUE DIRIGE A TRAVES DE ENTRENAMIENTOS O PRACTICAS DEPORTIVAS VIRTUALES, PRESENCIALES YO EN ALTERNANCIA. 3. DISEÑAR, IMPLEMENTAR Y EJECUTAR ESTRATEGIAS DE PROMOCION, DIFUSION Y DIVULGACION DEL DEPORTE O DISCIPLINA QUE DIRIGE, ASI COMO AJUSTAR EL DESARROLLO DE SUS ACTIVIDADES A LAS NUEVAS MEDIDAS ACADEMICAS VIRTUALIDAD YO ALTERNANCIA. 4. DISEÑAR, IMPLEMENTAR Y</t>
  </si>
  <si>
    <t>OAG-VAD-0345</t>
  </si>
  <si>
    <t>LUIS CARLOS OLIVEROS MANJARRES</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</si>
  <si>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DEPORTIVOS, ESPECIFICAMENTE LAS DEL DEPORTE O DISCIPLINA QUE DIRIGE A TRAVES DE ENTRENAMIENTOS O PRACTICAS DEPORTIVAS VIRTUALES, PRESENCIALES YO EN ALTERNANCIA. 3. DISEÑAR, IMPLEMENTAR Y EJECUTAR ESTRATEGIAS DE PROMOCION, DIFUSION Y DIVULGACION DEL DEPORTE O DISCIPLINA QUE DIRIGE, ASI COMO AJUSTAR EL DESARROLLO DE SUS ACTIVIDADES A LAS NUEVAS MEDIDAS ACADEMICAS VIRTUALIDAD YO ALTERNANCIA. 4. DISEÑAR, IMPLEMENTAR</t>
  </si>
  <si>
    <t>OAG-VAD-0346</t>
  </si>
  <si>
    <t>ELVIRA MARIA ATIA BELLO</t>
  </si>
  <si>
    <t>LA PRESENTE ORDEN TIENE POR OBJETO 1. APOYAR A LA DIRECCION DE BIENESTAR UNIVERSITARIO, EN EL SEGUIMIENTO Y EVALUACION DE LOS PROGRAMAS Y ESTRATEGAS IMPLEMENTADAS PARA FACILITAR LA PERMANECIA Y GRADUACION DE LOS ESTUDIANTES EN LA UNIVERSIDAD, 2. APOYAR AL DIRECTOR DE BIENESTAR UNIVERSITARIO, EN LOS ASUNTOS RELACIONADOS CON EL PROCESO BIENESTAR UNIVERSITARIO DE CONFORMIDAD AL SISTEMA DE GESTION INTEGRAL, TENIENDO EN CUENTA LOS FUNDAMENTOS Y LINEAMIENTOS IMPARTIDOS POR EL GRUPO DE GESTION DE LA CALIDAD, 3. PRESENTAR INFORMES MENSUALES AL DIRECTOR DE BIENESTAR UNIVERSITARIO SOBRE LAS ACTIVIDADES DESARROLLADAS PARA LA VERIFICACION Y EVALUACION DEL CUMPLIMIENTO DE LAS METAS PROPUESTAS, 4. ASISTIR A LAS REUNIONES CONVOCADAS POR EL DIRECTOR DE BIENESTAR UNIVERSITARIO, 5. APOYAR EL PROCESO OPERATIVO DEL PROGRAMA DE JOVENES EN ACCION JEA, DESDE LA FASE DE INSCRIPCION DE ESTUDIANTES, SEGUIMIENTO, CAPACITAC</t>
  </si>
  <si>
    <t>OAG-VAD-0347</t>
  </si>
  <si>
    <t>HUGO ELIECER ACOSTA MOLINA</t>
  </si>
  <si>
    <t>OAG-VAD-0348</t>
  </si>
  <si>
    <t>JOSE LUIS RODRIGUEZ GARCIA</t>
  </si>
  <si>
    <t>LA PRESENTE ORDEN TIENE POR OBJETO 1. PRESENTAR EL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ARTISTICOS Y CULTURALES, ESPECIFICAMENTE LAS DEL GRUPO O TALLER QUE DIRIGE A TRAVES DE ENSAYOS REGULARES YO TALLERES PERMANENTES. 3. DISEÑAR, IMPLEMENTAR Y EJECUTAR ESTRATEGIAS DE PROMOCION, DIFUSION Y DIVULGACION DEL DEPORTE O DISCIPLINA QUE DIRIGE, ASI COMO AJUSTAR EL DESARROLLO DE SUS ACTIVIDADES A LAS NUEVAS MEDIDAS ACADEMICAS VIRTUALIDAD YO ALTERNANCIA. 4. PLANIFICAR, DESARROLLAR Y EJECUTAR CONCURSOS, F</t>
  </si>
  <si>
    <t>OAG-VAD-0349</t>
  </si>
  <si>
    <t>RODNEY DAVID GARCIA OSPINO</t>
  </si>
  <si>
    <t>OAG-VAD-0351</t>
  </si>
  <si>
    <t>EDILBERTO GOMEZ ANAYA</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</si>
  <si>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DEPORTIVOS, ESPECIFICAMENTE LAS DEL DEPORTE O DISCIPLINA QUE DIRIGE A TRAVES DE ENTRENAMIENTOS O PRACTICAS DEPORTIVAS VIRTUALES, PRESENCIALES YO EN ALTERNANCIA. 3. DISEÑAR, IMPLEMENTAR Y EJECUTAR ESTRATEGIAS DE PROMOCION, DIFUSION Y DIVULGACION DEL DEPORTE O DISCIPLINA QUE DIRIGE, ASI COMO AJUSTAR EL DESARROLLO DE SUS ACTIVIDADES A LAS NUEVAS MEDIDAS ACADEMICAS VIRTUALIDAD Y</t>
  </si>
  <si>
    <t>OAG-VAD-0352</t>
  </si>
  <si>
    <t>ALFREDO VALDELAMAR SALJA</t>
  </si>
  <si>
    <t>OAG-VAD-0353</t>
  </si>
  <si>
    <t>RAFAEL DE JESUS CABRERA BRICEÑO</t>
  </si>
  <si>
    <t>OAG-VAD-0354</t>
  </si>
  <si>
    <t>LILIBETH ESTER FLOREZ DIAZ</t>
  </si>
  <si>
    <t>LA PRESENTE ORDEN TIENE POR OBJETO 1. PRESENTAR EL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ARTISTICOS Y CULTURALES, ESPECIFICAMENTE LAS DEL GRUPO O TALLER QUE DIRIGE A TRAVES DE ENSAYOS REGULARES YO TALLERES PERMANENTES. 3. DISEÑAR, IMPLEMENTAR Y EJECUTAR ESTRATEGIAS DE PROMOCION, DIFUSION Y DIVULGACION DEL DEPORTE O DISCIPLINA QUE DIRIGE, ASI COMO AJUSTAR EL DESARROLLO DE SUS ACTIVIDADES A LAS NUEVAS MEDIDAS ACADEMICAS VIRTUALIDAD YO</t>
  </si>
  <si>
    <t>OAG-VAD-0355</t>
  </si>
  <si>
    <t>MAURICIO DE JESUS TORRES IZAQUITA</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</si>
  <si>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DEPORTIVOS, ESPECIFICAMENTE LAS DEL DEPORTE O DISCIPLINA QUE DIRIGE A TRAVES DE ENTRENAMIENTOS O PRACTICAS DEPORTIVAS VIRTUALES, PRESENCIALES YO EN ALTERNANCIA. 3. DISEÑAR, IMPLEMENTAR Y EJECUTAR ESTRATEGIAS DE PROMOCION, DIFUSION Y DIVULGACION DEL DEPORTE O DISCIPLINA QUE DIRIGE, ASI COMO AJUSTAR EL DESARROLLO DE SUS ACTIVIDADES A LAS NUEVAS MEDIDAS ACADEMICAS VIRTUALIDAD YO ALTERNA</t>
  </si>
  <si>
    <t>OAG-VAD-0356</t>
  </si>
  <si>
    <t>MARENA SOFIA SABALLET PRADA</t>
  </si>
  <si>
    <t>OAG-VAD-0357</t>
  </si>
  <si>
    <t>MARVI LAIDYS CAICEDO OSPINA</t>
  </si>
  <si>
    <t>OAG-VAD-0361</t>
  </si>
  <si>
    <t>LUIS MIGUEL MADERO OLIVARES</t>
  </si>
  <si>
    <t>OAG-VAD-0362</t>
  </si>
  <si>
    <t>MARVIN ALEXI GARCIA RODRIGUEZ</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</si>
  <si>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DEPORTIVOS, ESPECIFICAMENTE LAS DEL DEPORTE O DISCIPLINA QUE DIRIGE A TRAVES DE ENTRENAMIENTOS O PRACTICAS DEPORTIVAS VIRTUALES, PRESENCIALES YO EN ALTERNANCIA. 3. DISEÑAR, IMPLEMENTAR Y EJECUTAR ESTRATEGIAS DE PROMOCION, DIFUSION Y DIVULGACION DEL DEPORTE O DISCIPLINA QUE DIRIGE, ASI COMO AJUSTAR EL DESARROLLO DE SUS ACTIVIDADES A LAS NUEVAS MEDIDAS ACADEMICAS VIRTUALIDAD YO ALTERNANCIA.</t>
  </si>
  <si>
    <t>OAG-VAD-0363</t>
  </si>
  <si>
    <t>SIGIFREDO GARCIA FUENTES</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</si>
  <si>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2. FOMENTAR, ORIENTAR, ORGANIZAR Y DIVULGAR ACTIVIDADES DE CARACTER RECREATIVO, FORMATIVO Y REPRESENTATIVO PARA EL FORTALECIMIENTO DE LOS PROCESOS ARTISTICOS Y CULTURALES, ESPECIFICAMENTE LAS DEL GRUPO O TALLER QUE DIRIGE A TRAVES DE ENSAYOS REGULARES YO TALLERES PERMANENTES. 3. DISEÑAR, IMPLEMENTAR Y EJECUTAR ESTRATEGIAS DE PROMOCION, DIFUSION Y DIVULGACION DEL GRUPO O TALLER QUE DIRIGE. 4. DISEÑAR, IMPLEMENTAR Y EJECUTAR ESTRATEGIAS QUE PROMUEVAN E INCENTIVEN LA PARTICIPACION DE TODOS LOS ESTAMENTOS UNIVERSITARIOS EN EL GRUPO O TALLER QUE DIRIGE. 5. DISEÑAR, IMPLEMENTAR Y EJECUTAR ESTRATEGIAS PARA AUMENTAR LA COBERTURA PARA TODOS LOS</t>
  </si>
  <si>
    <t>OAG-VAD-0364</t>
  </si>
  <si>
    <t>WILLIAM EDUARDO VELEZ GONZALEZ</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</si>
  <si>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DEPORTIVOS, ESPECIFICAMENTE LAS DEL DEPORTE O DISCIPLINA QUE DIRIGE A TRAVES DE ENTRENAMIENTOS O PRACTICAS DEPORTIVAS VIRTUALES, PRESENCIALES YO EN ALTERNANCIA. 3. DISEÑAR, IMPLEMENTAR Y EJECUTAR ESTRATEGIAS DE PROMOCION, DIFUSION Y DIVULGACION DEL DEPORTE O DISCIPLINA QUE DIRIGE, ASI COMO AJUSTAR EL DESARROLLO DE SUS ACTIVIDADES A LAS NUEVAS MEDIDAS ACADEMICAS VIRTUALIDAD YO ALTERNANCIA. 4.</t>
  </si>
  <si>
    <t>OAG-VAD-0366</t>
  </si>
  <si>
    <t>LINDA STEFHANY HURTADO OSPINA</t>
  </si>
  <si>
    <t>LA PRESENTE ORDEN TIENE POR OBJETO 1. PRESTAR SERVICIO DE INTERPRETACION EN LENGUA DE SEÑAS COLOMBIANA Y CASTELLANO A LA COMUNIDAD ESTUDIANTIL SORDOS OYENTES. 2. REALIZAR ACOMPAÑAMIENTO A ESTUDIANTES CON DISCAPACIDAD AUDITIVA EN SUS ACTIVIDADES ACADEMICAS DURANTE EL PRIMER SEMESTRE DE 2021. 3. PRESTAR EL SERVICIO DE INTERPRETACION DE LENGUA DE SEÑAS COLOMBIANA Y CASTELLANO A LOS DOCENTES EN ASESORIAS ACADEMICAS EXTRACURRICULARES. 4. APOYAR EN LA CONSTRUCCION DE UN REPOSITORIO DE LAS LECTURAS BASICAS DE CADA UNO DE LOS PROGRAMAS ACADEMICOS DE LA INSTITUCION EN LENGUA DE SEÑAS COLOMBIANA PARA LOS ESTUDIANTES CON DISCAPACIDAD AUDITIVA.5. REALIZAR ACOMPAÑAMIENTO DE ACTIVIDADES EXTRACLASE CON LOS ESTUDIANTES CON DISCAPACIDAD AUDITIVA DE LA UNIVERSIDAD DEL MAGDALENA. 6. REALIZAR INFORMES MENSUALES DE RETROALIMENTACION DEL ACOMPAÑAMIENTO REALIZADO. 7. ASISTIR A LAS REUNIONES, TALLERES Y CAPACITACIONES PROGRAMADAS POR LA DIRECCION DE DESARROLLO ESTUDIANTIL. 8. REALIZAR ACOMPAÑAMIENTO E</t>
  </si>
  <si>
    <t>OAG-VAD-0367</t>
  </si>
  <si>
    <t>LA PRESENTE ORDEN TIENE POR OBJETO 1. PRESTAR SERVICIO DE INTERPRETACION EN LENGUA DE SEÑAS COLOMBIANA Y CASTELLANO A LA COMUNIDAD ESTUDIANTIL SORDOS OYENTES. 2. REALIZAR ACOMPAÑAMIENTO A ESTUDIANTES CON DISCAPACIDAD AUDITIVA EN SUS ACTIVIDADES ACADEMICAS DURANTE EL PRIMER SEMESTRE DE 2021. 3. PRESTAR EL SERVICIO DE INTERPRETACION DE LENGUA DE SEÑAS COLOMBIANA Y CASTELLANO A LOS DOCENTES EN ASESORIAS ACADEMICAS EXTRACURRICULARES. 4. APOYAR EN LA CONSTRUCCION DE UN REPOSITORIO DE LAS LECTURAS BASICAS DE CADA UNO DE LOS PROGRAMAS ACADEMICOS DE LA INSTITUCION EN LENGUA DE SEÑAS COLOMBIANA PARA LOS ESTUDIANTES CON DISCAPACIDAD AUDITIVA.5. REALIZAR ACOMPAÑAMIENTO DE ACTIVIDADES EXTRACLASE CON LOS ESTUDIANTES CON DISCAPACIDAD AUDITIVA DE LA UNIVERSIDAD DEL MAGDALENA. 6. REALIZAR INFORMES MENSUALES DE RETROALIMENTACION DEL ACOMPAÑAMIENTO REALIZADO. 7. ASISTIR A LAS REUNIONES, TALLERES Y CAPACITACIONES PROGRAMADAS POR LA DIRECCION DE DESARROLLO ESTUDIANTIL. 8. REALIZAR ACOMPAÑAMIENTO EN</t>
  </si>
  <si>
    <t>OAG-VAD-0368</t>
  </si>
  <si>
    <t>LA PRESENTE ORDEN TIENE POR OBJETO 1. PRESTAR SERVICIO DE INTERPRETACION EN LENGUA DE SEÑAS COLOMBIANA Y CASTELLANO A LA COMUNIDAD ESTUDIANTIL SORDOS OYENTES. 2. REALIZAR ACOMPAÑAMIENTO A ESTUDIANTES CON DISCAPACIDAD AUDITIVA EN SUS ACTIVIDADES ACADEMICAS DURANTE EL PRIMER SEMESTRE DE 2021. 3. PRESTAR EL SERVICIO DE INTERPRETACION DE LENGUA DE SEÑAS COLOMBIANA Y CASTELLANO A LOS DOCENTES EN ASESORIAS ACADEMICAS EXTRACURRICULARES. 4. APOYAR EN LA CONSTRUCCION DE UN REPOSITORIO DE LAS LECTURAS BASICAS DE CADA UNO DE LOS PROGRAMAS ACADEMICOS DE LA INSTITUCION EN LENGUA DE SEÑAS COLOMBIANA PARA LOS ESTUDIANTES CON DISCAPACIDAD AUDITIVA.5. REALIZAR ACOMPAÑAMIENTO DE ACTIVIDADES EXTRACLASE CON LOS ESTUDIANTES CON DISCAPACIDAD AUDITIVA DE LA UNIVERSIDAD DEL MAGDALENA. 6. REALIZAR INFORMES MENSUALES DE RETROALIMENTACION DEL ACOMPAÑAMIENTO REALIZADO. 7. ASISTIR A LAS REUNIONES, TALLERES Y CAPACITACIONES PROGRAMADAS POR LA DIRECCION DE DESARROLLO ESTUDIANTIL. 8. REALIZAR ACOMPA</t>
  </si>
  <si>
    <t>OAG-VAD-0369</t>
  </si>
  <si>
    <t>LUIS FERNANDO GARCIA CASTRO</t>
  </si>
  <si>
    <t>OAG-VAD-0370</t>
  </si>
  <si>
    <t>LORENA PIRAGUA CASTRO</t>
  </si>
  <si>
    <t>LA PRESENTE ORDEN TIENE POR OBJETO 1. CONSOLIDAR LAS POLITICAS DE INCLUSION EDUCATIVA PARA LOS ESTUDIANTES CON DISCAPACIDAD AUDITIVA, A TRAVES DE LA FORMACION BASICA EN LENGUA DE SEÑAS COLOMBIANA PARA LOS FUNCIONARIOS, CONTRATISTAS Y DOCENTES DE LA UNIVERSIDAD DEL MAGDALENA. 2. DESARROLLAR ACTIVIDADES QUE PROMUEVAN EL RESPETO POR LA DIFERENCIA Y LA ACEPTACION DE LAS PERSONAS CON DISCAPACIDAD COMO PARTE DE LA DIVERSIDAD Y LA CONDICION HUMANA. 3. ORGANIZAR LAS ACTIVIDADES DE APOYO EXTRACLASE CON LOS ESTUDIANTES CON DISCAPACIDAD AUDITIVA DE LA UNIVERSIDAD DEL MAGDALENA. 4. REALIZAR INFORMES MENSUALES DE LOS APOYOS EXTRACLASE BRINDADOS A LOS ESTUDIANTES CON DISCAPACIDAD AUDITIVA. 5. CREAR UN REPOSITORIO DE LAS LECTURAS BASICAS DE CADA UNO DE LOS PROGRAMAS ACADEMICOS DE LA INSTITUCION EN LENGUA DE SEÑAS COLOMBIANA PARA LOS ESTUDIANTES CON DISCAPACIDAD AUDITIVA. 6. CREAR CARTILLAS DE VOCABULARIO EN LENGUA DE SEÑAS COLOMBIANA. 7. REALIZAR LA CREACION DE NEOLOGISMOS EN LENGUA DE SEÑAS COLO</t>
  </si>
  <si>
    <t>OAG-VAD-0371</t>
  </si>
  <si>
    <t>YESICA TATIANA GONGORA GARCIA</t>
  </si>
  <si>
    <t>LA PRESENTE ORDEN TIENE POR OBJETO 1. CONSOLIDAR LAS POLITICAS DE INCLUSION EDUCATIVA PARA LOS ESTUDIANTES CON DISCAPACIDAD AUDITIVA, A TRAVES DE LA FORMACION BASICA EN LENGUA DE SEÑAS COLOMBIANA PARA LOS FUNCIONARIOS, CONTRATISTAS Y DOCENTES DE LA UNIVERSIDAD DEL MAGDALENA. 2. DESARROLLAR ACTIVIDADES QUE PROMUEVAN EL RESPETO POR LA DIFERENCIA Y LA ACEPTACION DE LAS PERSONAS CON DISCAPACIDAD COMO PARTE DE LA DIVERSIDAD Y LA CONDICION HUMANA. 3. ORGANIZAR LAS ACTIVIDADES DE APOYO EXTRACLASE CON LOS ESTUDIANTES CON DISCAPACIDAD AUDITIVA DE LA UNIVERSIDAD DEL MAGDALENA. 4. REALIZAR INFORMES MENSUALES DE LOS APOYOS EXTRACLASE BRINDADOS A LOS ESTUDIANTES CON DISCAPACIDAD AUDITIVA. 5. CREAR UN REPOSITORIO DE LAS LECTURAS BASICAS DE CADA UNO DE LOS PROGRAMAS ACADEMICOS DE LA INSTITUCION EN LENGUA DE SEÑAS COLOMBIANA PARA LOS ESTUDIANTES CON DISCAPACIDAD AUDITIVA. 6. CREAR CARTILLAS DE VOCABULARIO EN LENGUA DE SEÑAS COLOMBIANA. 7. REALIZAR LA CREACION DE NEOLOGISMOS EN LENGUA D</t>
  </si>
  <si>
    <t>OAG-VAD-0372</t>
  </si>
  <si>
    <t>LUIS FERNANDO ESCOBAR RESTREPO</t>
  </si>
  <si>
    <t>LA PRESENTE ORDEN TIENE POR OBJETO 1.APOYAR EN EL DESARROLLO DE DISEÑO GRAFICO PARA LOS DISTINTOS PROCESOS INSTITUCIONALES. 2. APOYAR EN LA CONSTRUCCION DE PIEZAS GRAFICAS SOLICITADAS PARA EL DESARROLLO DE EVENTOS INTERNOS O EXTERNOS DE LA UNIVERSIDAD DE MAGDALENA. 3. APOYAR EN EL DISEÑO DE LA IMAGEN CORPORATIVA DE LA UNIVERSIDAD. 4. APOYAR EN EL TRABAJO DE PIEZAS PARA LA OFERTA ACADEMICA Y ELEMENTOS DE MERCHANDISING PARA DIFERENTES AREAS YO EVENTOS INSTITUCIONALES. 5. PRESENTAR LOS INFORMES QUE SEAN REQUERIDOS POR EL SUPERVISOR DE LA ORDEN. 6. APOYAR EN LA CONSTRUCCION DE CAMPAÑAS DE EDUCACION QUE PERMITA PRESERVAR LAS INSTALACIONES DE LA UNIVERSIDAD A TRAVES DE DISTINTOS MEDIOS DE COMUNICACION. 7. APOYAR EN LA CONSTRUCCION DE TALLERES DE CAPACITACION DE CREACION, CONSTRUCCION Y PRODUCCION CREATIVA PARA LA DESCRIPCION DE LAS REALIDADES SOCIOCULTURALES DE LOS ESTUDIANTES DEL PROGRAMA TALENTO MAGDALENA. LAS DEMAS ACTIVIDADES QUE SE DERIVEN DE LA EJECUCION DE LA ORDEN Y QUE TENGAN RE</t>
  </si>
  <si>
    <t>OAG-VAD-0374</t>
  </si>
  <si>
    <t>ANDREA LIZETH CASTRO VELEZ</t>
  </si>
  <si>
    <t>LA PRESENTE ORDEN TIENE POR OBJETO 1. APOYAR AL PERSONAL DOCENTE, ADMINISTRATIVO Y DIRECTIVO DEL CONSULTORIO JURIDICO Y CENTRO DE CONCILIACION DE LA UNIVERSIDAD DEL MAGDALENA. 2. APOYAR A LA COORDINACION ACADEMICA EN LA DESIGNACION DE LOS TURNOS Y CASOS A LOS ESTUDIANTES DEL CONSULTORIO JURIDICO I, II, III Y IV. 3. APOYAR LA LABOR DEL CONSULTORIO JURIDICO EN EL ESPACIO DESIGNADO AL CONSULTORIO JURIDICO EN LA CASA DE JUSTICIA DEL DISTRITO DE SANTA MARTA. 4. ASISTIR A LOS DOCENTES ASESORES EN LAS AREAS DE DERECHO PUBLICO, DERECHOS HUMANOS, CIVIL Y COMERCIAL, PENAL, LABORAL Y SEGURIDAD SOCIAL Y FAMILIA EN LO QUE RESPECTA AL DESARROLLO DE ESTAS Y SUS RESPECTIVAS COMPETENCIAS. LAS DEMAS ACTIVIDADES QUE SE DERIVEN DE LA EJECUCION DE LA ORDEN Y QUE TENGAN RELACION DIRECTA CON EL OBJETO CONTRACTUAL.</t>
  </si>
  <si>
    <t>OAG-VAD-0383</t>
  </si>
  <si>
    <t>GISELL CHIQUILLO MACIAS</t>
  </si>
  <si>
    <t>LA PRESENTE ORDEN TIENE POR OBJETO 1. APOYAR EN LA ATENCION EN LOS DIFERENTES USUARIOS QUE SE PRESENTAN EN LAS DIFERENTES VENTANILLAS DE ADMISIONES. 2. APOYAR EN LA RECEPCION DE LA DOCUMENTACION REQUERIDA A LOS NUEVOS ESTUDIANTES DE LAS DIFERENTES MODALIDADES DE LA UNIVERSIDAD DEL MAGDALENA. 3. APOYAR EL PROCESO DE ARCHIVO DE LA DOCUMENTACION DE LOS HISTORIALES ACADEMICOS, DISCIPLINARIOS Y FINANCIEROS EN LA MEDIDA EN QUE SEAN GENERADOS O REMITIDOS EN O HACIA EL GRUPO DE ADMISIONES, REGISTRO Y CONTROL ACADEMICO. 4. APOYAR LA ACTUALIZACION DEL INVENTARIO DE ARCHIVO DOCUMENTAL DEL GRUPO DE ADMISIONES REGISTRO Y CONTROL ACADEMICO. LAS DEMAS ACTIVIDADES QUE SE DERIVEN DE LA EJECUCION DE LA ORDEN Y QUE TENGAN RELACION DIRECTA CON EL OBJETO CONTRACTUAL.</t>
  </si>
  <si>
    <t>OAG-VAD-0384</t>
  </si>
  <si>
    <t>ORLANDO VILLAFAÑE MARTINEZ</t>
  </si>
  <si>
    <t>LA PRESENTE ORDEN TIENE POR OBJETO 1. APOYAR EN LA ELABORACION DE CERTIFICACIONES DE LAS ORDENES YO CONTRATOS, SOLICITADAS POR LOS CONTRATISTAS ADSCRITOS A LAS DEPENDENCIAS DE LA UNIVERSIDAD DEL MAGDALENA. 2. APOYAR EN LA ASESORIA JURIDICA DE LA IMPLEMENTACION DE LA POLITICA DE SOSTENIBILIDAD ESTABLECIDA POR EL CONSEJO SUPERIOR MEDIANTE ACUERDO N 02 DE 2019 EN LO QUE TIENE QUE VER CON EL COMPONENTE COMPRAS Y CONTRATACIONES SOSTENIBLES. 3. APOYAR EN LA REVISION Y VERIFICACION DE ANTECEDENTES Y OTROS DE LAS PERSONAS A VINCULARSE MEDIANTE ORDENES DE PRESTACION DE SERVICIOS PROFESIONALES Y DE APOYO A LA GESTION DE LA VICERRECTORIA ADMINISTRATIVA. 4. APOYAR LA CONSOLIDACION Y REPORTE DE INFORMACION A LAS DIFERENTES ENTIDADES QUE LA SOLICITEN, EN CUMPLIMIENTO DE LA LEY 1712 DE 2014 POR MEDIO DE LA CUAL SE CREA LA LEY DE TRANSPARENCIA Y DEL DERECHO DE ACCESO A LA INFORMACION PUBLICA NACIONAL Y SE DICTAN OTRAS DISPOSICIONES. 5. APOYAR LA COORDINACION DEL CUMPLIMIENTO DE LOS PLANES</t>
  </si>
  <si>
    <t>OAG-VAD-0392</t>
  </si>
  <si>
    <t>CARLOS LUIS FONSECA MENDOZA</t>
  </si>
  <si>
    <t>LA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DEPORTIVOS, ESPECIFICAMENTE LAS DEL DEPORTE O DISCIPLINA QUE DIRIGE A TRAVES DE ENTRENAMIENTOS O PRACTICAS DEPORTIVAS VIRTUALES, PRESENCIALES YO EN ALTERNANCIA. 3. DISEÑAR, IMPLEMENTAR Y EJECUTAR ESTRATEGIAS DE PROMOCION, DIFUSION Y DIVULGACION DEL DEPORTE O DISCIPLINA QUE DIRIGE, ASI COMO AJUSTAR EL DESARROLLO DE SUS ACTIVIDADES A LAS NUEVAS MEDIDAS ACADEMICAS VIRTUALIDAD YO ALTERNANCIA. 4. DISEÑAR, IMPLEMENTAR Y EJECUTAR ESTRATEGIAS QUE PROMUE</t>
  </si>
  <si>
    <t>OAG-VAD-0393</t>
  </si>
  <si>
    <t>JOSE AMABLE ARAUJO BLANCO</t>
  </si>
  <si>
    <t>OAG-VAD-0394</t>
  </si>
  <si>
    <t>MARTIN ALONSO SUAREZ MAZENETT</t>
  </si>
  <si>
    <t>OAG-VAD-0395</t>
  </si>
  <si>
    <t>ALCIDES ALFONSO MONERY BARROS</t>
  </si>
  <si>
    <t>LA PRESENTE ORDEN TIENE POR OBJETO 1. PRESENTAR PLAN DE TRABAJO DE ACTIVIDADES A DESARROLLAR, DETALLANDO OBJETIVOS, FECHAS, METODOLOGIA, METAS, INDICADORES ACORDES CON LAS DIRECTRICES IMPARTIDAS POR EL DIRECTOR DE BIENESTAR Y EL COORDINADOR A DEL AREA QUE DE RESPUESTA A LAS ACTIVIDADES POR LA CUAL FUE CONTRATADO, ASI COMO AJUSTAR EL DESARROLLO DE SUS ACTIVIDADES A LAS NUEVAS MEDIDAS ACADEMICAS VIRTUALIDAD YO ALTERNANCIA. 2. FOMENTAR, ORIENTAR, ORGANIZAR Y DIVULGAR ACTIVIDADES DE CARACTER RECREATIVO, FORMATIVO Y REPRESENTATIVO PARA EL FORTALECIMIENTO DE LOS PROCESOS DEPORTIVOS, ESPECIFICAMENTE LAS DEL DEPORTE O DISCIPLINA QUE DIRIGE A TRAVES DE ENTRENAMIENTOS O PRACTICAS DEPORTIVAS VIRTUALES, PRESENCIALES YO EN ALTERNANCIA. 3. DISEÑAR, IMPLEMENTAR Y EJECUTAR ESTRATEGIAS DE PROMOCION, DIFUSION Y DIVULGACION DEL DEPORTE O DISCIPLINA QUE DIRIGE, ASI COMO AJUSTAR EL DESARROLLO DE SUS ACTIVIDADES A LAS NUEVAS MEDIDAS ACADEMICAS VIRTUALIDAD YO ALTERNANCIA. 4. DISEÑAR,</t>
  </si>
  <si>
    <t>OAG-VAD-0396</t>
  </si>
  <si>
    <t>GISELLA GRAVINI PORRAS</t>
  </si>
  <si>
    <t>LA PRESENTE ORDEN TIENE POR OBJETO 1. PRESTAR SERVICIO DE INTERPRETACION EN LENGUA DE SEÑAS COLOMBIANA Y CASTELLANO A LA COMUNIDAD ESTUDIANTIL SORDOS OYENTES. 2. REALIZAR ACOMPAÑAMIENTO A ESTUDIANTES CON DISCAPACIDAD AUDITIVA EN SUS ACTIVIDADES ACADEMICAS DURANTE EL PRIMER SEMESTRE DE 2021. 3. PRESTAR EL SERVICIO DE INTERPRETACION DE LENGUA DE SEÑAS COLOMBIANA Y CASTELLANO A LOS DOCENTES EN ASESORIAS ACADEMICAS EXTRACURRICULARES. 4. APOYAR EN LA CONSTRUCCION DE UN REPOSITORIO DE LAS LECTURAS BASICAS DE CADA UNO DE LOS PROGRAMAS ACADEMICOS DE LA INSTITUCION EN LENGUA DE SEÑAS COLOMBIANA PARA LOS ESTUDIANTES CON DISCAPACIDAD AUDITIVA.5. REALIZAR ACOMPAÑAMIENTO DE ACTIVIDADES EXTRACLASE CON LOS ESTUDIANTES CON DISCAPACIDAD AUDITIVA DE LA UNIVERSIDAD DEL MAGDALENA. 6. REALIZAR INFORMES MENSUALES DE RETROALIMENTACION DEL ACOMPAÑAMIENTO REALIZADO. 7. ASISTIR A LAS REUNIONES, TALLERES Y CAPACITACIONES PROGRAMADAS POR LA DIRECCION DE DESARROLLO ESTUDIANTIL. 8. REALIZAR ACOMPAÑAMIENTO</t>
  </si>
  <si>
    <t>OAG-VAD-0397</t>
  </si>
  <si>
    <t>OAG-VAD-0398</t>
  </si>
  <si>
    <t>OSCAR DAVID VANEGAS QUERUZ</t>
  </si>
  <si>
    <t>LA PRESENTE ORDEN TIENE POR OBJETO 1.. APOYAR EL PROCESO DE ACOMPAÑAMIENTO SOCIOECONOMICO A LOS ESTUDIANTES PERTENECIENTES AL PROGRAMA TALENTO MAGDALENA. 2. APOYAR EN LA PLANEACION Y EJECUCION DE ACTIVIDADES RELACIONADAS CON EL DESARROLLO DE HABILIDADES DE LIDERAZGO SOCIAL Y POLITICO EN LOS ESTUDIANTES DEL PROGRAMA TALENTO MAGDALENA. 3. APOYAR A LA DIRECCION DE DESARROLLO ESTUDIANTIL EN LA EJECUCION DE LAS ESTRATEGIAS DISEÑADAS PARA FAVORECER LA PERMANENCIA ESTUDIANTIL Y DISMINUIR LOS INDICES DE DESERCION DE LOS ESTUDIANTES DEL PROGRAMA TALENTO MAGDALENA. 4. APOYAR EN LOS ESPACIOS DE PROTECCION Y PROMOCION DE LOS DERECHOS DE LOS ESTUDIANTES DEL PROGRAMA TALENTO MAGDALENA. 5. RECOPILAR LA INFORMACION Y ENTREGA DE INFORMES SOLICITADOS POR EL SUPERVISOR DE LA ORDEN. 6. DESARROLLAR EL PROCESO DE TABULACION DE LA FICHA DE CARACTERIZACION APLICADA, ASI COMO LA RESPECTIVA PREPARACION DE INFORMES QUE SEAN SOLICITADOS POR EL SUPERVISOR O LA DIRECCION DE DESARROLLO ESTUDIANTIL.</t>
  </si>
  <si>
    <t>OAG-VAD-0399</t>
  </si>
  <si>
    <t>AMANDA ESTHER MOJICA CUETO</t>
  </si>
  <si>
    <t>LA PRESENTE ORDEN TIENE POR OBJETO 1. ORGANIZAR EXPEDIENTES, DE ACUERDO CON LOS PROCEDIMIENTOS Y DIRECTRICES INSTITUCIONALES. 2. ELABORAR INVENTARIOS DOCUMENTALES DE ARCHIVOS. LAS DEMAS ACTIVIDADES QUE SE DERIVEN DE LA EJECUCION DE LA ORDEN Y QUE TENGAN RELACION DIRECTA CON EL OBJETO CONTRACTUAL</t>
  </si>
  <si>
    <t>OAG-VAD-0402</t>
  </si>
  <si>
    <t>MARIA DE JESUS GALINDO VILLALOBOS</t>
  </si>
  <si>
    <t>LA PRESENTE ORDEN TIENE POR OBJETO 1. APOYAR EN LA REVISION DE LOS CONTRATOS DE CATEDRA DEL CENTRO DE POSGRADOS Y FACULTADES, NECESARIOS PARA EL PERFECTO FUNCIONAMIENTO DEL CENTRO Y APOYO EN LA REVISION DE LAS RESOLUCIONES DE VINCULACION Y ACTAS DE VINCULACION. 2. RECEPCIONAR Y VERIFICAR LOS DOCUMENTOS PRECONTRACTUALES DE LOS DOCENTES CENTRO DE POSGRADOS Y FACULTADES. 3. ELABORAR LAS LIQUIDACIONES DE CENTRO DE POSGRADOS Y FACULTADES. 4. ELABORAR Y ACTUALIZAR BASE DE DATOS DE DOCENTES CATEDRATICOS DEL CENTRO DE POSGRADOS Y FACULTADES. 5. LLEVAR CONTROL DE LAS BONIFICACIONES NO CONSTITUTIVAS DE DOCENTES DE PLANTA, OCASIONALES Y EMPLEADOS. 6. BRINDAR INFORMACION ACTUALIZADA A LAS FACULTADES Y CENTRO DE POSGRADOS PARA LOS DIFERENTES INFORMES ANTE MINISTERIO DE EDUCACION Y MINISTERIO DE HACIENDA. 7. RECEPCIONAR Y VERIFICAR LOS DOCUMENTOS PARA EL TRAMITE DE PAGO A CATEDRATICOS DEL CENTRO DE POSGRADOS Y FACULTADES. 8. APOYAR EN LA ORGANIZACION EL ARCHIVO DE HOJAS DE VIDA DE CATEDRATICOS</t>
  </si>
  <si>
    <t>OAG-VAD-0404</t>
  </si>
  <si>
    <t>ESTEFANIA BAQUERO LOZANO</t>
  </si>
  <si>
    <t>LA PRESENTE ORDEN TIENE POR OBJETO 1. APOYAR EN EL MONTAJE DE IMAGENES PARA VIDEO. 2. APOYAR EN LA EDICION Y POSTPRODUCION DE LOS MATERIALES AUDIOVISUALES. LAS DEMAS ACTIVIDADES QUE SE DERIVEN DE LA EJECUCION DE LA ORDEN Y QUE TENGAN RELACION DIRECTA CON EL OBJETO CONTRACTUAL.</t>
  </si>
  <si>
    <t>OAG-VAD-0405</t>
  </si>
  <si>
    <t>ANA MELISSA ALVARADO RANGEL</t>
  </si>
  <si>
    <t>LA PRESENTE ORDEN TIENE POR OBJETO 1. APOYAR EN LA ATENCION EN LOS DIFERENTES USUARIOS QUE SE PRESENTAN EN LAS DIFERENTES MEDIOS DE ATENCION QUE DISPONE EL GRUPO DE ADMISIONES. 2. APOYAR EN LA RECEPCION DE LA DOCUMENTACION REQUERIDA A LOS NUEVOS ESTUDIANTES DE LAS DIFERENTES MODALIDADES DE LA UNIVERSIDAD DEL MAGDALENA. 3. APOYAR EL PROCESO DE ARCHIVO DE LA DOCUMENTACION DE LOS HISTORIALES ACADEMICOS, DISCIPLINARIOS Y FINANCIEROS EN LA MEDIDA EN QUE SEAN GENERADOS O REMITIDOS EN O HACIA EL GRUPO DE ADMISIONES, REGISTRO Y CONTROL ACADEMICO. LAS DEMAS ACTIVIDADES QUE SE DERIVEN DE LA EJECUCION DE LA ORDEN Y QUE TENGAN RELACION DIRECTA CON EL OBJETO CONTRACTUAL.</t>
  </si>
  <si>
    <t>OAG-VAD-0406</t>
  </si>
  <si>
    <t>LUIS ALFREDO BARROS RODRIGUEZ</t>
  </si>
  <si>
    <t>LA PRESENTE ORDEN TIENE POR OBJETO 1. APOYAR EL REGISTRO DE ESTUDIANTES EN AYRE, ATENDER Y RESOLVER LAS SOLICITUDES, INQUIETUDES O REQUERIMIENTOS DE LOS ESTUDIANTES Y DOCENTES 2. VERIFICAR LOS SOPORTES PRESENTADOS POR LOS DOCENTES PARA LA EXPEDICION DE PAZ Y SALVOS DE LOS CURSOS DESARROLLADOS 3. APOYAR EN LOS TRAMITES OPERATIVOS DE REPORTE DE NOTAS, 4. ORGANIZAR LOS DOCUMENTOS REQUERIDOS PARA GRADO 5. APOYAR EN LA VIGILANCIA DEL CUMPLIMIENTO DE LAS ACTIVIDADES ACADEMICAS EN LAS DISTINTAS PLATAFORMAS VIRTUALES CON EL FIRME PROPOSITO DE CUMPLIR CON LOS PROCEDIMIENTOS DEL PROCESO DE GESTION DEL SISTEMA INTEGRAL DE LA CALIDAD. LAS DEMAS ACTIVIDADES QUE SE DERIVEN DE LA EJECUCION DE LA ORDEN Y QUE TENGAN RELACION DIRECTA CON EL OBJETO CONTRACTUAL.</t>
  </si>
  <si>
    <t>OAG-VAD-0407</t>
  </si>
  <si>
    <t>LAURA CAROLINA PEREZ MARTINEZ</t>
  </si>
  <si>
    <t>LA PRESENTE ORDEN TIENE POR OBJETO 1. ORGANIZAR EXPEDIENTES, DE ACUERDO CON LOS PROCEDIMIENTOS Y DIRECTRICES INSTITUCIONALES. 2. ELABORAR INVENTARIOS DOCUMENTALES DE ARCHIVOS. LAS DEMAS ACTIVIDADES QUE SE DERIVEN DE LA EJECUCION DE LA ORDEN Y QUE TENGAN RELACION DIRECTA CON EL OBJETO CONTRACTUAL.</t>
  </si>
  <si>
    <t>OAG-VAD-0408</t>
  </si>
  <si>
    <t>LA PRESENTE ORDEN TIENE POR OBJETO 1. PRESENTAR EL PLAN DE TRABAJO DE ACTIVIDADES A DESARROLLAR, DETALLANDO OBJETIVOS, FECHAS, METODOLOGIA, METAS, INDICADORES ACORDES CON LAS DIRECTRICES IMPARTIDAS POR EL DIRECTOR DE BIENESTAR Y EL COORDINADOR A DEL AREA QUE DE RESPUESTA A LAS ACTIVIDADES POR LA CUAL FUE CONTRATADO. 2. BRINDAR ATENCION BASICA, OPORTUNA Y ADECUADA EN CONSULTA COMO FISIOTERAPEUTA A TODOS LOS MIEMBROS DE COMUNIDAD UNIVERSITARIA QUE LO SOLICITEN. 3. FOMENTAR AL INTERIOR DE LA COMUNIDAD UNIVERSITARIA, ACTIVIDADES DE PROMOCION Y PREVENCION, EVITANDO DE ESTA MANERA LA APARICION DE ENFERMEDADES Y CONCIENTIZAR A LA COMUNIDAD UNIVERSITARIA A INCORPORAR ESTILOS DE VIDA SALUDABLE. 4. VALIDAR Y VERIFICAR LA VERACIDAD DE LAS INCAPACIDADES DE LOS ESTUDIANTES, TENIENDO EN CUENTA LA REGLAMENTACION EXISTENTE PARA TAL EFECTO. 5. DILIGENCIAR DIARIAMENTE O SEGUN LOS HORARIOS DE ATENCION, LOS FORMATOS DEL PROCESO BIENESTAR UNIVERSITARIO DEL SISTEMA DE GESTION DE CALIDAD</t>
  </si>
  <si>
    <t>OAG-VAD-0411</t>
  </si>
  <si>
    <t>NATALIA BEATRIZ MURIEL TODARO</t>
  </si>
  <si>
    <t>LA PRESENTE ORDEN TIENE POR OBJETO 1. APOYAR EN LA GESTION DE REDES SOCIALES DE LA UNIVERSIDAD DEL MAGDALENA. 2. APOYAR EN LA ESTRUCTURACION DEL CONTENIDO QUE SERA REVISADO, APROBADO Y PUBLICADO EN LAS REDES SOCIALES. 3. INFORMAR DE LAS NUEVAS ACTUALIZACIONES NECESARIAS EN LOS SITIOS WEB DE LOS PROGRAMAS, FACULTADES Y DEPENDENCIAS UBICADOS EN LA PAGINA WEB INSTITUCIONAL. 4. APOYAR A LAS DEPENDENCIAS, LA INFORMACION REQUERIDA PARA LA ATENCION DE LAS SOLICITUDES, SUGERENCIAS, RECLAMOS O INQUIETUDES DE LOS USUARIOS POR CUALQUIERA DE LOS MEDIOS DE INTERACCION INSTITUCIONAL. 5. APOYAR EN PROYECTOS WEB EN COORDINACION CON EL EQUIPO DE REDES INSTITUCIONALES Y EL EQUIPO DE LA DIRECCION DE COMUNICACIONES. LAS DEMAS ACTIVIDADES QUE SE DERIVEN DE LA EJECUCION DE LA ORDEN Y QUE TENGAN RELACION DIRECTA CON EL OBJETO CONTRACTUAL.</t>
  </si>
  <si>
    <t>OAG-VAD-0412</t>
  </si>
  <si>
    <t>YANETH DEL SOCORRO DIAZ CHARRIS</t>
  </si>
  <si>
    <t>OAG-VAD-0413</t>
  </si>
  <si>
    <t>CARLOS ANDRES MOJICA VILLALBA</t>
  </si>
  <si>
    <t>OAG-VAD-0414</t>
  </si>
  <si>
    <t>CESAR ZEGARRA VILLALOBOS</t>
  </si>
  <si>
    <t>LA PRESENTE ORDEN TIENE POR OBJETO 1. DESARROLLAR LAS SESIONES TEORICAS Y PRACTICAS, SINCRONICAS Y ASINCRONICAS PARA LA ASIGNATURA DE ALIMENTOS Y BEBIDAS III COCINA Y SERVICIO DE COMEDOR Y BAR PARA LOS DOS 2 GRUPOS DE CLASE. 2. APOYAR EL PROCESO DE HABILITACION DEL LABORATORIO DE INNOVACION GASTRONOMICA DE LA UNIVERSIDAD DEL MAGDALENA, MEDIANTE LA REVISION Y AJUSTES DE MANUALES Y FORMATOS NECESARIOS PARA ELLO. 3. APOYAR LA CONSTRUCCION DEL DOCUMENTO DE SOLICITUD DE REGISTRO CALIFICADO PARA EL PROGRAMA PROFESIONAL EN GASTRONOMIA. 4. COORDINAR LAS SESIONES PRACTICAS EN EL LABORATORIO DE INNOVACION AGSTRONOMICA. LAS DEMAS ACTIVIDADES QUE SE DERIVEN DE LA EJECUCION DE LA ORDEN Y QUE TENGAN RELACION DIRECTA CON EL OBJETO CONTRACTUAL.</t>
  </si>
  <si>
    <t>OAG-VAD-0415</t>
  </si>
  <si>
    <t>JULIO ANTONIO CAMARGO AVILES</t>
  </si>
  <si>
    <t>LA PRESENTE ORDEN TIENE POR OBJETO 1. APOYAR LA SUPERVISION ESPACIOS FISICOS. 2. APOYAR LAS APERTURAS DE SALONES Y ESPACIOS ACADEMICOS Y ADMINISTRATIVOS. 3. EFECTUAR REPORTE DE ANOMALIAS EN ESPACIOS FISICOS, COADYUVAR EN ORIENTACIONES LOCATIVAS. 4. APOYAR LA REALIZACION DE RONDAS A PARQUEADEROS CARROS Y MOTOS. 5. APOYAR LA ALERTA SOBRE PERSONAS EXTRAÑAS QUE SE ENCUENTREN EN LOS ALREDEDORES DEL CAMPUS UNIVERSITARIO. 6. APOYAR LA ATENCION LOS REQUERIMIENTOS DE LOS FUNCIONARIOS DE LA UNIVERSIDAD PARA FACILITAR EL CABAL DESARROLLO DE LAS ACTIVIDADES ACADEMICAS Y ADMINISTRATIVAS, 7. APOYAR EL CONTROL DE TRANSITO INTERNO DE ELEMENTOS Y EQUIPOS DENTRO DE LAS INSTALACIONES. 8. CUMPLIR CON TODAS LAS NORMAS DE HIGIENE, MEDICINA DEL TRABAJO, SALUD OCUPACIONAL, PREVENCION Y CONTROL DE RIESGO QUE DETERMINE LA INSTITUCION COMO DE OBLIGATORIO CUMPLIMIENTO LAS DEMAS ACTIVIDADES QUE SE DERIVEN DE LA EJECUCION DE LA ORDEN Y QUE TENGAN RELACION DIRECTA CON EL OBJETO CONTRACTUAL.</t>
  </si>
  <si>
    <t>OAG-VAD-0419</t>
  </si>
  <si>
    <t>RONAL ANDRES GARCIA MIRANDA</t>
  </si>
  <si>
    <t>LA PRESENTE ORDEN TIENE POR OBJETO 1. APOYAR EN EL MANTENIMIENTO Y REPARACIONES MENORES DE EQUIPOS ELECTRICOS, MUEBLES YO ENSERES DEL CREO 2. APOYAR Y REALIZAR MANTENIMIENTO DE LA PLANTA FISICA DEL CREO 3. APOYAR EL MANTENIMIENTO DE LAS ZONAS VERDES DEL CENTRO. 4. APOYAR EN LA ATENCION DE LAS VISITAS DE SERVICIOS DE CONTROL DE PLAGA Y DE REVISION DE SALUBRIDAD EN LAS INSTALACIONES DEL CENTRO. 5. APOYAR EN LA REALIZACION DEL INVENTARIO DE BIENES MUEBLES, EL ARCHIVO INACTIVO E HISTORICO DEL CREO. 6. REPORTAR Y HACER SEGUIMIENTOS A LAS SOLICITUDES DE MANTENIMIENTO EN EQUIPOS Y REPARACIONES. 7. VERIFICAR EL USO RACIONAL DE LOS EQUIPOS DE OFICINA, SERVICIOS PUBLICOS DE AGUA Y LUZ. 8. REALIZAR LA LIMPIEZA DE LA BODEGA. 9. APOYAR EN LA ADMINISTRACION Y ALMACENAMIENTO DE LOS ELEMENTOS DE OFICINA Y PAPELERIA DEL CENTRO. 10. MANTENER ORGANIZADA LA BODEGA DEL ARCHIVO DE LOS DOCUMENTOS. LAS DEMAS ACTIVIDADES QUE SE DERIVEN DE LA EJECUCION DE LA ORDEN Y QUE TENGAN RELACION DIRECTA CON EL OBJETO</t>
  </si>
  <si>
    <t>OAG-VAD-0421</t>
  </si>
  <si>
    <t>JUAN MANUEL CARDENAS VARELA</t>
  </si>
  <si>
    <t>LA PRESENTE ORDEN TIENE POR OBJETO 1. APOYAR LA SUPERVISION ESPACIOS FISICOS, 2. APOYAR LAS APERTURAS DE SALONES Y ESPACIOS ACADEMICOS Y ADMINISTRATIVOS. 3. EFECTUAR REPORTE DE ANOMALIAS EN ESPACIOS FISICOS, COADYUVAR EN ORIENTACIONES LOCATIVAS. 4. APOYAR LA REALIZACION DE RONDAS A PARQUEADEROS CARROS Y MOTOS. 5. APOYAR LA ALERTA SOBRE PERSONAS EXTRAÑAS QUE SE ENCUENTREN EN LOS ALREDEDORES DEL CAMPUS UNIVERSITARIO. 6. APOYAR LA ATENCION LOS EQUERIMIENTOS DE LOS FUNCIONARIOS DE LA UNIVERSIDAD PARA FACILITAR EL CABAL DESARROLLO DE LAS ACTIVIDADES ACADEMICAS Y ADMINISTRATIVAS, 7. APOYAR EL CONTROL DE TRANSITO INTERNO DE ELEMENTOS Y EQUIPOS DENTRO DE LAS INSTALACIONES. 8. CUMPLIR CON TODAS LAS NORMAS DE HIGIENE, MEDICINA DEL TRABAJO, SALUD OCUPACIONAL, PREVENCION Y CONTROL DE RIESGO QUE DETERMINE LA INSTITUCION COMO DE OBLIGATORIO CUMPLIMIENTO LAS DEMAS ACTIVIDADES QUE SE DERIVEN DE LA EJECUCION DE LA ORDEN Y QUE TENGAN RELACION DIRECTA CON EL OBJETO CONTRACTUAL</t>
  </si>
  <si>
    <t>OAG-VAD-0423</t>
  </si>
  <si>
    <t>MARIA ALEXANDRA MANJARRES MEZA</t>
  </si>
  <si>
    <t>OAG-VAD-0425</t>
  </si>
  <si>
    <t>EDGARDO ANDRES OROZCO MOLINA</t>
  </si>
  <si>
    <t>LA PRESENTE ORDEN TIENE POR OBJETO 1. APOYAR LA SUPERVISION ESPACIOS FISICOS. 2. APOYAR LAS APERTURAS DE SALONES Y ESPACIOS ACADEMICOS Y ADMINISTRATIVOS. 3. EFECTUAR REPORTE DE ANOMALIAS EN ESPACIOS FISICOS, COADYUVAR EN ORIENTACIONES LOCATIVAS. 4. APOYAR LA REALIZACION DE RONDAS A PARQUEADEROS CARROS Y MOTOS. 5. APOYAR LA ALERTA SOBRE PERSONAS EXTRAÑAS QUE SE ENCUENTREN EN LOS ALREDEDORES DEL CAMPUS UNIVERSITARIO. 6. APOYAR LA ATENCION LOS REQUERIMIENTOS DE LOS FUNCIONARIOS DE LA UNIVERSIDAD PARA FACILITAR EL CABAL DESARROLLO DE LAS ACTIVIDADES ACADEMICAS Y ADMINISTRATIVAS. 7. APOYAR EL CONTROL DE TRANSITO INTERNO DE ELEMENTOS Y EQUIPOS DENTRO DE LAS INSTALACIONES. 8. CUMPLIR CON TODAS LAS NORMAS DE HIGIENE, MEDICINA DEL TRABAJO, SALUD OCUPACIONAL, PREVENCION Y CONTROL DE RIESGO QUE DETERMINE LA INSTITUCION COMO DE OBLIGATORIO CUMPLIMIENTO LAS DEMAS ACTIVIDADES QUE SE DERIVEN DE LA EJECUCION DE LA ORDEN Y QUE TENGAN RELACION DIRECTA CON EL OBJETO CONTRACTUAL.</t>
  </si>
  <si>
    <t>OAG-VAD-0426</t>
  </si>
  <si>
    <t>MIGUEL  ANGEL LOPEZ TERNERA</t>
  </si>
  <si>
    <t>LA PRESENTE ORDEN TIENE POR OBJETO. APOYAR EL SEGUIMIENTO Y ACTUALIZACION AL PROCESO APOYO TECNOLOGICO TIC, PARA LA TOMA DE ACCIONES PREVENTIVAS, CORRECTIVAS Y MEJORAS. 2. APOYAR EN LA ELABORACION DE MANUALES, FORMATOS DE PROCEDIMIENTO, GUIAS, INSTRUCTIVOS E INDICADORES AL PROCESO DE APOYO TECNOLOGICO. 3. APOYAR LOS SEGUIMIENTOS AL PDU Y PDA. 4. APOYAR LOS TRAMITES ADMINISTRATIVOS DEL GRUPO DE SERVICIOS TECNOLOGICOS. LAS DEMAS ACTIVIDADES QUE SE DERIVEN DE LA EJECUCION DE LA ORDEN Y QUE TENGAN RELACION DIRECTA CON EL OBJETO CONTRACTUAL.</t>
  </si>
  <si>
    <t>OAG-VAD-0436</t>
  </si>
  <si>
    <t>MISLEE MAIRETH MEZA MASSON</t>
  </si>
  <si>
    <t>LA PRESENTE ORDEN TIENE POR OBJETO 1. APOYAR EL PROCESO DE IDENTIFICACION DE CONTRIBUYENTES, Y LOS AGENTES OBLIGADOS A RETENER O EXIGIR EL PAGO DEL TRIBUTO. 2. APOYAR LA RECOPILACION, CONSOLIDACION Y CONFRONTACION DE LA INFORMACION DE LAS ENTIDADES PARA INICIAR EL PROCESO DE AUDITORIA Y ELABORAR EL EXPEDIENTE CON LAS NORMAS REQUERIDAS PARA TAL FIN. 3. APOYAR EL PROCESO PARA VERIFICAR LAS DECLARACIONES DE RECAUDOS Y LIQUIDACION DE LAS ENTIDADES, ASI COMO LOS PAGOS REALIZADOS POR LOS CONTRIBUYENTES Y LA RELACION DE CONTRATOS SUSCRITOS. 4. APOYAR EL PROCESO DE VERIFICACION DE LA INFORMACION PROVISTA POR LA ENTIDAD VS LA INFORMACION REMITIDA POR LA CONTRALORIA DEPARTAMENTAL, DISTRITAL Y NACIONAL. 5. APOYAR EL PROCESO DE VERIFICACION DE LA INFORMACION DEL AVANCE DE LA AUDITORIA CONTRA LOS ARCHIVOS QUE REPOSAN EN LA OFICINA DE ESTAMPILLA. 6. APOYAR EL PROCESO DE CLASIFICACION DE HALLAZGOS RESULTANTES DE LA PRIMERA ETAPA DE AUDITORIA.</t>
  </si>
  <si>
    <t>OAG-VAD-0441</t>
  </si>
  <si>
    <t>DIEGO ERNESTO ACEVEDO GUEVARA</t>
  </si>
  <si>
    <t>2021/09/30</t>
  </si>
  <si>
    <t>OAG-VAD-0442</t>
  </si>
  <si>
    <t>DIAZ RINCON JOHN JAIRO</t>
  </si>
  <si>
    <t>LA PRESENTE ORDEN TIENE POR OBJETO 1. APOYAR EN LA REALIZACION DE MOTION GRAPHICS PARA LAS PIEZAS AUDIOVISUALES. 2. APOYAR EN LA REALIZACION DE INFOGRAFIAS. 3. APOYAR EL DESARROLLO DE PROPUESTA CREATIVA PARA LOS MATERIALES GRAFICOS Y AUDIOVISUALES DEL CETEP. 4. APOYAR EN LOS DIFERENTES PROGRAMAS PARA LA ELABORACIO DE VIDEOS EN LOS PROCESOS DE ACREDITACION. 5. AYUDAR EN LA ELABORACION DE PIEZAS PUBLICITARIAS DEL CETEP. 6. APOYAR EN LA REALIZACION DE INFOGRAFIAS EN BLOQUE 10. 7. APOYAR EN LA ELABORACION DE CORTINILLAS Y ANIMACIONES PARA LOS MATERIALES AUDIOVISUALES DEL CETEP. LAS DEMAS ACTIVIDADES QUE SE DERIVEN DE LA EJECUCION DE LA ORDEN Y QUE TENGAN RELACION DIRECTA CON EL OBJETO CONTRACTUAL.</t>
  </si>
  <si>
    <t>OAG-VAD-0444</t>
  </si>
  <si>
    <t>NHORELSY CAMILA THOWINSON DE LEON</t>
  </si>
  <si>
    <t>LA PRESENTE ORDEN TIENE POR OBJETO 1. APOYAR EN LA BUSQUEDA DE MATERIALES EN LOS REPOSITORIOS DOCUMENTALES, BASES DOCUMENTALES Y ARCHIVOS DIGITALES REFERENTES A ARQUITECTURA, CULTURA MATERIAL Y VIDA COTIDIANA DE LAS POBLACIONES RULARES Y URBANAS DEL CARIBE COLOMBIANO. 2. APOYAR EN LA CONSTRUCCION Y REDACCION DEL DOCUMENTO BASE DE INVESTIGACION A TRAVES DE LA REVISION Y PERFECCIONAMIENTO DE LOS RESUMENES Y ANALISIS CORTOS, FICHAS TECNICAS Y DESCRIPTIVAS APORTADOS. 3. REALIZAR LECTURA Y ANALISIS DE LA INFORMACION CONSIGNADA EN LOS REPOSITORIOS DOCUMENTALES DEL PROYECTO CON EL FIN DE AMPLIAR LA INFORMACION CONSIGNADA EN LOS PRODUCTOS ANTERIORES A FIN DE CONSTRUIR LOS DIFERENTES APARTADOS DEL DOCUMENTO BASE. 4. REALIZAR ACOMPAÑAMIENTO Y ASISTENCIA TECNICA AL INVESTIGADOR PRINCIPAL EN SALIDAS DE CAMPO. LAS DEMAS ACTIVIDADES QUE SE DERIVEN DE LA EJECUCION DE LA ORDEN Y QUE TENGAN RELACION DIRECTA CON EL OBJETO CONTRACTUAL</t>
  </si>
  <si>
    <t>OAG-VAD-0446</t>
  </si>
  <si>
    <t>1. APOYAR EN EL MONTAJE DE IMAGENES PARA VIDEO. 2. APOYAR EN LA EDICION Y POSTPRODUCCION DE LOS MATERIALES AUDIOVISUALES.</t>
  </si>
  <si>
    <t>OAG-VAD-0447</t>
  </si>
  <si>
    <t>APOYAR EN LA REALIZACION DE MOTION GRAPHICS. 2. APOYAR EN EL DISEÑO DE PIEZAS GRAFICAS PARA EL PROYECTO. LAS DEMAS ACTIVIDADES QUE SE DERIVEN DE LA EJECUCION DE LA ORDEN Y QUE TENGAN RELACION DIRECTA CON EL OBJETO CONTRACTUAL.</t>
  </si>
  <si>
    <t>OAG-VAD-0448</t>
  </si>
  <si>
    <t>APOYAR EN LA COORDINACION DE ESCRITURA Y REVISION DE GUIONES. 2. APOYAR EN LA COORDINACION Y EJECUCION DE GRABACION DE IMAGENES Y SONIDO PARA PIEZAS AUDIOVISUALES DEL PROYECTO. 3. APOYAR EN LA COORDINACION EN EL MONTAJE DE IMAGENES PARA PIEZAS AUDIOVISUALES DEL PROYECTO. 4. APOYAR EN LA COORDINACION EN LA EDICION Y POSTPRODUCCION DE LOS MATERIALES AUDIOVISUALES. LAS DEMAS ACTIVIDADES QUE SE DERIVEN DE LA EJECUCION DE LA ORDEN Y QUE TENGAN RELACION DIRECTA CON EL OBJETO CONTRACTUAL.</t>
  </si>
  <si>
    <t>OAG-VAD-0449</t>
  </si>
  <si>
    <t>APOYAR EN EL MONTAJE DE IMAGENES PARA VIDEO.  2. APOYAR EN LA EDICION Y POSTPRODUCCION DE LOS MATERIALES AUDIOVISUALES. LAS DEMAS ACTIVIDADES QUE SE DERIVEN DE LA EJECUCION DE LA ORDEN Y QUE TENGAN RELACION DIRECTA CON EL OBJETO CONTRACTUAL.</t>
  </si>
  <si>
    <t>OAG-VAD-0450</t>
  </si>
  <si>
    <t>APOYAR LA SUPERVISION ESPACIOS FISICOS. 2. APOYAR LAS APERTURAS DE SALONES Y ESPACIOS ACADEMICOS Y ADMINISTRATIVOS. 3. EFECTUAR REPORTE DE ANOMALIAS EN ESPACIOS FISICOS, COADYUVAR EN ORIENTACIONES LOCATIVAS. 4. APOYAR LA REALIZACION DE RONDAS A PARQUEADEROS CARROS Y MOTOS. 5. APOYAR LA ALERTA SOBRE PERSONAS EXTRAÑAS QUE SE ENCUENTREN EN LOS ALREDEDORES DEL CAMPUS UNIVERSITARIO. 6. APOYAR LA ATENCION LOS REQUERIMIENTOS DE LOS FUNCIONARIOS DE LA UNIVERSIDAD PARA FACILITAR EL CABAL DESARROLLO DE LAS ACTIVIDADES ACADEMICAS Y ADMINISTRATIVAS. 7. APOYAR EL CONTROL DE TRANSITO INTERNO DE ELEMENTOS Y EQUIPOS DENTRO DE LAS INSTALACIONES. 8. CUMPLIR CON TODAS LAS NORMAS DE HIGIENE, MEDICINA DEL TRABAJO, SALUD OCUPACIONAL, PREVENCION Y CONTROL DE RIESGO QUE DETERMINE LA INSTITUCION COMO DE OBLIGATORIO CUMPLIMIENTO. LAS DEMAS ACTIVIDADES QUE SE DERIVEN DE LA EJECUCION DE LA ORDEN Y QUE TENGAN RELACION DIRECTA CON EL OBJETO CONTRACTUAL.</t>
  </si>
  <si>
    <t>OAG-VAD-0451</t>
  </si>
  <si>
    <t>ANDRES FELIPE MEJIA QUINTERO</t>
  </si>
  <si>
    <t>APOYAR AL GRUPO DE CONTABILIDAD EN LA PREPARACION Y PRESENTACION DE LAS DIFERENTES DECLARACIONES TRIBUTARIAS IMPUESTOS NACIONALES Y TERRITORIALES QUE CORRESPONDE PRESENTAR A LA UNIVERSIDAD DEL MAGDALENA SEGUN SUS DEBERES FORMALES. 2. APOYAR EN LA IMPLEMENTACION DE LOS CONOCIMIENTOS TRIBUTARIOS PARA EL MEJORAMIENTO DE LOS PROCESOS DEL GRUPO DE CONTABILIDAD, A TRAVES DE LA INVESTIGACION, ELABORACION, INTERPRETACION Y APLICACION, A FAVOR DE LA ENTIDAD, DE LA NORMATIVIDAD TRIBUTARIA VIGENTE. 3. APOYAR AL GRUPO DE CONTABILIDAD Y OFICINA DE TALENTO HUMANO EN LA PROYECCION DEL CALCULO DEL PORCENTAJE FIJO DE RETENCION EN LA FUENTE PROCEDIMIENTO 2, APLICADO EN LOS PAGOS LABORALES QUE EJECUTA LA UNIVERSIDAD. 4. APOYAR AL GRUPO DE CONTABILIDAD EN TODO LO RELACIONADO CON EL PROCESO DE DEVOLUCION DE IVA, QUE DEBE PRESENTAR LA UNIVERSIDAD ANTE LA DIRECCION DE IMPUESTOS Y ADUANAS NACIONALES  DIAN.</t>
  </si>
  <si>
    <t>OAG-VAD-0453</t>
  </si>
  <si>
    <t>JOSELIN STEEL PEREZ FLOREZ</t>
  </si>
  <si>
    <t>APOYAR EN LA ESCRITURA DE BLOG EN BLOQUE 10. 2. APOYAR EN COMUNICACION PERMANENTE CON LAS FACULTADES Y DEPENDENCIAS DE LA UNIVERSIDAD. 3. MANEJAR LAS REDES SOCIALES DE CETEP. 4. APOYAR EN LA ELABORACION DEL COPY DE CONTENIDOS. 5. APOYAR EN LA CREACION DE DINAMICAS PARA ESTUDIANTES EN BLOQUE 10. 6. APOYAR EN EL ASESORAMIENTO DE USUARIOS B10 EN LA CREACION Y ADMINISTRACION DE GRUPOS. 7. APOYAR EN LA CREACION DE GRAFICOS BASICOS. LAS DEMAS ACTIVIDADES QUE SE DERIVEN DE LA EJECUCION DE LA ORDEN Y QUE TENGAN RELACION DIRECTA CON EL OBJETO CONTRACTUAL. LAS DEMAS ACTIVIDADES QUE SE DERIVEN DE LA EJECUCION DE LA ORDEN Y QUE TENGAN RELACION DIRECTA CON EL OBJETO CONTRACTUAL.</t>
  </si>
  <si>
    <t>OAG-VAD-0454</t>
  </si>
  <si>
    <t>APOYAR EN LA GRABACION DE IMAGENES Y SONIDO PARA VIDEOS. 2. APOYAR EN LA REALIZACION DE MOTION GRAPHICS. 3. APOYAR EN EL DISEÑO DE PIEZAS GRAFICAS PARA EL PROYECTO. LAS DEMAS ACTIVIDADES QUE SE DERIVEN DE LA EJECUCION DE LA ORDEN Y QUE TENGAN RELACION DIRECTA CON EL OBJETO CONTRACTUAL.</t>
  </si>
  <si>
    <t>OAG-VAD-0457</t>
  </si>
  <si>
    <t>BETSY ZULEY PEREZ LIZCANO</t>
  </si>
  <si>
    <t>UPERVISAR QUE LOS CREDITOS REGISTRADOS EN LAS DIFERENTES CUENTAS BANCARIAS DE LA UNIVERSIDAD DEL MAGDALENA SE ENCUENTREN DEBIDAMENTE IDENTIFICADOS, Y REGISTRADOS EN EL SISTEMA DE INFORMACION FINANCIERO SINAP. 2. INFORMAR AL TESORERO EN LA IDENTIFICACION Y REGISTRO DE AJUSTES DE TESORERIA. 3. REALIZAR LAS CONCILIACIONES BANCARIAS, A PARTIR DE LOS EXTRACTOS BANCARIOS Y LIBROS DE BANCOS DE LA UNIVERSIDAD. 4. RENDIR INFORME PERIODICO DE RENDIMIENTOS Y GASTOS FINANCIEROS POR CADA UNA DE LAS CUENTAS BANCARIAS DE LA UNIVERSIDAD. 5. REVISAR MENSUALMENTE LAS RETENCIONES, Y DEDUCCIONES POR CONCEPTO DE RETENCION EN LA FUENTE Y ESTAMPILLAS DEPARTAMENTALES. 6. REALIZAR EL SEGUIMIENTO A LAS COMUNICACIONES RECIBIDAS Y ENVIADAS. 7. RECEPCIONAR LAS SOLICITUDES DE EMBARGOS ENVIADAS POR LOS JUZGADOS, Y REALIZAR EL DIRECCIONAMIENTO DE LAS MISMAS.</t>
  </si>
  <si>
    <t>OAG-VAD-0459</t>
  </si>
  <si>
    <t>ENTREGAR INSUMOS ODONTOLOGICOS EN AREA DE RECEPCION A ESTUDIANTES DE PRACTICAS Y DOCENTES SEGUN EL PROCEDIMIENTO A REALIZAR. 2. ENTREGAR INSUMOS ODONTOLOGICOS POR PUESTO DE TRABAJO A ESTUDIANTES DE PRACTICAS Y DOCENTES SEGUN EL PROCEDIMIENTO A REALIZAR. 3. APOYAR EN EL BUEN MANEJO DE LOS RECURSOS MATERIALES DE LA CLINICA. 4. APOYAR EN LA SEGURIDAD, ORDEN Y LIMPIEZA DE LA CLINICA. 5. APOYAR EN EL PROCESO DE LIMPIEZA Y DESINFECCION DE LA UNIDAD ODONTOLOGICA, PIEZAS DE MANO, JERINGA TRIPLE, SUPERFICIES Y ESPACIOS DE LA CLINICA ODONTOLOGICA. 6. APOYAR EN LA INTEGRIDAD DE LAS IPAD Y EL BUEN MANEJO. REALIZAR DESINFECCION Y AISLAMIENTO DEL IPAD. LAS DEMAS ACTIVIDADES QUE SE DERIVEN DE LA EJECUCION DE LA ORDEN Y QUE TENGAN RELACION DIRECTA CON EL OBJETO CONTRACTUAL.</t>
  </si>
  <si>
    <t>OAG-VAD-0460</t>
  </si>
  <si>
    <t>APOYAR EN LA TOMA DE RADIOGRAFIAS PERIAPICALES A LOS PACIENTES DE LA CLINICA ODONTOLOGICA. 2. APOYAR EN EL PROCESO DE REVELADO DE LAS RADIOGRAFIAS PERIAPICALES. 3. APOYAR CON EL PROCESO DE LIMPIEZA Y DESINFECCION DEL AREA DE RAYOS X. 4. APOYAR EN EL PROCESO DE ESTERILIZACION, LIMPIEZA Y DESINFECCION DE LAS AREAS DE LA CLINICA ODONTOLOGICA. LAS DEMAS ACTIVIDADES QUE SE DERIVEN DE LA EJECUCION DE LA ORDEN Y QUE TENGAN RELACION DIRECTA CON EL OBJETO CONTRACTUAL.</t>
  </si>
  <si>
    <t>OAG-VAD-0461</t>
  </si>
  <si>
    <t>HACER ENTREGA DE HISTORIAS CLINICAS Y REGISTROS.  2. MANTENER ORGANIZADO, ACTUALIZADO Y SEGURO EL ARCHIVO DE HISTORIA CLINICA.  3. LLEVAR EL REGISTRO DIARIO DE CONSULTAS DE LA CLINICA ODONTOLOGICA.  4. APOYAR EN LA ATENCION DE ESTUDIANTES, DOCENTES Y PUBLICO EN GENERAL.  5. VERIFICAR EL BUEN MANEJO DE LOS RECURSOS MATERIALES DE LA CLINICA. 6. VERIFICAR LA SEGURIDAD, ORDEN Y LIMPIEZA DEL AREA DE TRABAJO. LAS DEMAS ACTIVIDADES QUE SE DERIVEN DE LA EJECUCION DE LA ORDEN Y QUE TENGAN RELACION DIRECTA CON EL OBJETO CONTRACTUAL.</t>
  </si>
  <si>
    <t>OAG-VAD-0462</t>
  </si>
  <si>
    <t>ERLIDES MARÍA ALFARO VEGA</t>
  </si>
  <si>
    <t>OAG-VAD-0463</t>
  </si>
  <si>
    <t>MAIRA ALEJANDRA OBANDO RODRIGUEZ</t>
  </si>
  <si>
    <t>ORGANIZAR EXPEDIENTES, DE ACUERDO CON LOS PROCEDIMIENTOS Y DIRECTRICES INSTITUCIONALES. 2. ELABORAR INVENTARIOS DOCUMENTALES DE ARCHIVOS. LAS DEMAS ACTIVIDADES QUE SE DERIVEN DE LA EJECUCION DE LA ORDEN Y QUE TENGAN RELACION DIRECTA CON EL OBJETO CONTRACTUAL.</t>
  </si>
  <si>
    <t>OAG-VAD-0464</t>
  </si>
  <si>
    <t>APOYAR EN LA RECEPCION E INGRESO DE PERSONAL A LA CLINICA, ESTO INCLUYE A PACIENTES, DOCENTES, ESTUDIANTES Y PERSONAL DE APOYO. 2. VERIFICAR LOS SIGNOS Y SINTOMAS, MEDIANTE ENCUESTA DE VERIFICACION A PACIENTES, DOCENTES, ESTUDIANTES, PERSONAL AUXILIAR Y ADMINISTRATIVO DE LA CLINICA. 3. VERIFICAR QUE EL PACIENTE ACUDA A LA CONSULTA ODONTOLOGICA SIN ACOMPAÑANTE, Y EVITAR LLEVAR ELEMENTOS INNECESARIOS. EXCEPCIONES EN CASO DE MENORES DE EDAD, Y PERSONAS CON CONDICIONES ESPECIALES. 4. REALIZAR LA TOMA DE TEMPERATURA Y REGISTRO EN FORMATO ESTABLECIDO A PACIENTES, DOCENTES, ESTUDIANTES, PERSONAL AUXILIAR Y ADMINISTRATIVO DE LA CLINICA. 5. INDICAR AL PERSONAL QUE INGRESE A LA CLINICA EL PROTOCOLO DE LAVADO DE MANOS. 6. VERIFICAR QUE TODO EL PERSONAL ANTES DE INGRESAR A LA CLINICA REALICE EL PROCESO DE DESINFECCION DE ZAPATOS TAPETE.</t>
  </si>
  <si>
    <t>OAG-VAD-0465</t>
  </si>
  <si>
    <t>OAG-VAD-0466</t>
  </si>
  <si>
    <t>APOYAR EN EL MANTENIMIENTO DEL ESTADO DE LOS EQUIPOS, Y MOBILIARIOS QUE HACEN PARTE DE LA DOTACION DE LA CLINICA ODONTOLOGICA. 2. APOYAR EN LA GESTION DE SOLICITUDES PARA LA COMPRA DE INSUMOS PARA EL MANTENIMIENTO DE LOS EQUIPOS. 3. APOYAR EL SEGUIMIENTO DEL ESTADO Y BUEN USO DE LOS EQUIPOS RADIOLOGICOS. 4. ELABORAR, ACTUALIZAR Y REALIZAR SEGUIMIENTO DE LAS HOJAS DE VIDA DE LOS EQUIPOS. 5. APOYAR EN LA ATENCION Y BUEN FUNCIONAMIENTO DE LA PRECLINICA. 6. APOYAR EL SEGUIMIENTO DEL ESTADO DE LOS EQUIPOS Y LA OPERACION NORMAL DE LOS ESPACIOS ACADEMICOS DE APOYO AL PROGRAMA DE ODONTOLOGIA. 7. RENDIR INFORMES PERIODICOS A LA OFICINA DE RECURSOS EDUCATIVOS Y A LA DIRECCION DE PROGRAMA. LAS DEMAS ACTIVIDADES QUE SE DERIVEN DE LA EJECUCION DE LA ORDEN Y QUE TENGAN RELACION DIRECTA CON EL OBJETO CONTRACTUAL.</t>
  </si>
  <si>
    <t>OAG-VAD-0467</t>
  </si>
  <si>
    <t>OAG-VAD-0468</t>
  </si>
  <si>
    <t>OAG-VAD-0469</t>
  </si>
  <si>
    <t>OAG-VAD-0471</t>
  </si>
  <si>
    <t>BLEIDIS SULAY ACOSTA PALACIO</t>
  </si>
  <si>
    <t>APOYAR EL CUMPLIMIENTO DEL PROCESO DE ESTERILIZACION DE LA CLINICA ODONTOLOGICA. 2. GARANTIZAR LA ENTREGA OPORTUNA DEL INSTRUMENTAL ESTERILIZADO A LOS ESTUDIANTES DE PRACTICAS CLINICA. 3. APOYAR EL CUMPLIMIENTO DE LAS NORMAS, PROTOCOLOS Y GUIAS DE PREVENCION ESTABLECIDAS PARA MANTENIMIENTO, CONSERVACION, Y DESARROLLO DE LA SALUD INDIVIDUAL Y COLECTIVA. 4. PARTICIPAR EN COMITES DE INFECCIONES, DE CALIDAD, Y SEGURIDAD DEL PACIENTE. 5. VERIFICAR LA ADECUADA CONSERVACION DE LA ASEPSIA, ANTISEPSIA, DESINFECCION, Y ESTERILIZACION QUE GARANTICEN EL CONTROL DE LA INFECCION, Y LA CORRECTA APLICACION DE LOS PROTOCOLOS DE ATENCION DE PACIENTES. 6. PARTICIPAR ACTIVAMENTE EN EL ASEGURAMIENTO DE LA CALIDAD DEL PROCESO DE ESTERILIZACION Y DESINFECCION DE EQUIPOS UBICADOS EN LA CENTRAL DE ESTERILIZACION. 7. IDENTIFICAR CIRCUNSTANCIAS Y EVENTOS QUE DENTRO DE SU EJERCICIO PROFESIONAL PERMITAN MEJORAR EL SERVICIO ODONTOLOGICO.</t>
  </si>
  <si>
    <t>OAG-VAD-0472</t>
  </si>
  <si>
    <t>OAG-VAD-0473</t>
  </si>
  <si>
    <t>LUKAS VALLEJO TRUJILLO</t>
  </si>
  <si>
    <t>APOYAR EN EL MONTAJE Y LA EDICION DE CONTENIDOS AUDIOVISUALES PARA BLOQUE 10. 2. CREAR INFOGRAFIAS PARA EL BLOQUE 10. REALIZAR GRAFICOS ANIMADOS PARA VIDEOS DE BLOQUE 10. LAS DEMAS ACTIVIDADES QUE SE DERIVEN DE LA EJECUCION DE LA ORDEN Y QUE TENGAN RELACION DIRECTA CON EL OBJETO CONTRACTUAL.</t>
  </si>
  <si>
    <t>OAG-VAD-0475</t>
  </si>
  <si>
    <t>OAG-VAD-0478</t>
  </si>
  <si>
    <t>PRESENTAR PLAN DE TRABAJO DE ACTIVIDADES A DESARROLLAR, DETALLANDO OBJETIVOS, FECHAS, METODOLOGIA, METAS, INDICADORES ACORDES CON LAS DIRECTRICES IMPARTIDAS POR EL DIRECTOR DE BIENESTAR Y EL COORDINADOR A DEL AREA QUE DE RESPUESTA A LAS ACTIVIDADES POR LA CUAL FUE CONTRATADO. 2. APOYAR EN LA IMPLEMENTACION Y EJECUCION DE LAS ESTRATEGIAS DE PROMOCION, DIFUSION Y DIVULGACION DE LOS SERVICIOS Y ACTIVIDADES DE LA DEPENDENCIA. 3. APOYAR EN LA FORMULACION Y REALIZACION DE PORTAFOLIO DE SERVICIOS DE LA DEPENDENCIA. 4. APOYAR LAS ACTIVIDADES LIDERADAS POR EL DIRECTOR DE BIENESTAR Y EL COORDINADOR DE AREA, EN EL CUMPLIMIENTO DE METAS DEFINIDAS EN EL PLAN DE ACCION Y PLAN DE DESARROLLO INSTITUCIONAL. 5. APOYAR EN LA REALIZACION DE LOS INFORMES QUE SE LE SOLICITEN PARA SER PRESENTADOS EN OTRAS DEPENDENCIAS. .</t>
  </si>
  <si>
    <t>OAG-VAD-0479</t>
  </si>
  <si>
    <t>APOYAR EN EL DISEÑO GRAFICO PARA LOS DISTINTOS PROCESOS INSTITUCIONALES. 2. APOYAR EN LA CONSTRUCCION DE PIEZAS GRAFICAS SOLICITADAS PARA EL DESARROLLO DE EVENTOS INTERNOS O EXTERNOS DE LA UNIVERSIDAD DE MAGDALENA. 3. APOYAR EN EL DISEÑO DE LA IMAGEN CORPORATIVA DE LA UNIVERSIDAD DEL MAGDALENA. 4. APOYAR EN LA ELABORACION DE PIEZAS PARA LO OFERTA ACADEMICA, Y ELEMENTOS DE MERCHANDISING PARA DIFERENTES AREAS YO EVENTOS INSTITUCIONALES. LAS DEMAS ACTIVIDADES QUE SE DERIVEN DE LA EJECUCION DE LA ORDEN Y QUE TENGAN RELACION DIRECTA CON EL OBJETO CONTRACTUAL.</t>
  </si>
  <si>
    <t>OAG-VAD-0480</t>
  </si>
  <si>
    <t>APOYAR EN EL MEJORAMIENTO DEL ESTADO DE LOS EQUIPOS, Y MOBILIARIOS QUE HACEN PARTE DE LA DOTACION DE LA CLINICA ODONTOLOGICA. 2. APOYAR EN LA GESTION DE SOLICITUDES PARA LA COMPRA DE INSUMOS PARA EL MANTENIMIENTO DE LOS EQUIPOS. 3. APOYAR EL SEGUIMIENTO DEL STOCK, Y BUEN USO DE LOS EQUIPOS RADIOLOGICOS. 4. ELABORAR, ACTUALIZAR Y REALIZAR SEGUIMIENTO DE LAS HOJAS DE VIDA DE LOS EQUIPOS. 5. APOYAR EN LA ATENCION, Y BUEN FUNCIONAMIENTO DE LA PRE CLINICA. 6. APOYAR EL SEGUIMIENTO DEL ESTADO DE LOS EQUIPOS, Y LA OPERACION NORMAL DE LOS ESPACIOS ACADEMICOS DE APOYO AL PROGRAMA DE ODONTOLOGIA. 7. RENDIR INFORMES PERIODICOS A LA OFICINA DE RECURSOS EDUCATIVOS, Y A LA DIRECCION DE PROGRAMA. LAS DEMAS ACTIVIDADES QUE SE DERIVEN DE LA EJECUCION DE LA ORDEN Y QUE TENGAN RELACION DIRECTA CON EL OBJETO CONTRACTUAL</t>
  </si>
  <si>
    <t>OAG-VAD-0481</t>
  </si>
  <si>
    <t>APOYAR EN LA ATENCION DE REQUERIMIENTOS DE EVENTOS EN STREAMING DE LAS DIFERENTES DEPENDENCIAS, Y DOCENTES QUE LA SOLICITAN. 2. APOYAR EN LA ARTICULACION DE PROCESOS DE EVENTOS EN STREAMING ENTRE EL CETEP Y LA DIRECCION DE COMUNICACIONES. 3. APOYAR DE MANERA PRESENCIAL EN LOS DIFERENTES EVENTOS DE STREAMING QUE SE REQUIERAN. 4. APOYAR EN LA LOGISTICA EN EVENTOS TRANSMITIDOS DESDE EL CAMPUS. 5. APOYAR EN LA ELABORACION DE GUIAS DE USO, Y BUENAS PRACTICAS DE STREAMING. 6. APOYAR EN LA GRABACION DE IMAGENES, Y SONIDO PARA VIDEOS EN EL MARCO DEL PROCESO DE ACREDITACION INSTITUCIONAL. 7. APOYAR EN EL MONTAJE DE IMAGENES PARA VIDEO EN EL MARCO DEL PROCESO DE ACREDITACION INSTITUCIONAL. 8. APOYAR EN LA EDICION, Y POSTPRODUCCION DE LOS MATERIALES AUDIOVISUALES EN EL MARCO DEL PROCESO DE ACREDITACION INSTITUCIONAL. LAS DEMAS ACTIVIDADES QUE SE DERIVEN DE LA EJECUCION DE LA ORDEN Y QUE TENGAN RELACION DIRECTA CON EL OBJETO CONTRACTUAL.</t>
  </si>
  <si>
    <t>OAG-VAD-0490</t>
  </si>
  <si>
    <t>APOYAR EN LA ORGANIZACION DEL LABORATORIO. 2. APOYAR EN LA ATENCION A LOS ESTUDIANTES DE INVESTIGACION. 3. APOYAR EN LA ATENCION DE LAS NECESIDADES DE LOS ESTUDIANTES DE LA MAESTRIA EN INGENIERIA. 4. APOYAR EN LA GENERACION DE VIDEOS SOBRE LOS PROCEDIMIENTOS DE EJECUCION DE LOS ENSAYOS QUE SE REALIZAN EN EL LIIC PARA PRACTICAS ACADEMICAS VIRTUALES. 5. REALIZAR LIMPIEZA, Y MANTENIMIENTO A LOS EQUIPOS DEL LABORATORIO. LAS DEMAS ACTIVIDADES QUE SE DERIVEN DE LA EJECUCION DE LA ORDEN Y QUE TENGAN RELACION DIRECTA CON EL OBJETO CONTRACTUAL.</t>
  </si>
  <si>
    <t>OAG-VAD-0493</t>
  </si>
  <si>
    <t>LA PRESENTE ORDEN TIENE POR OBJETO 1. APOYAR EN LA CREACION DE CONTENIDOS AUDIOVISUALES PARA LA OVATECA, GRUPOS Y REDES SOCIALES. 2. APOYAR EN LA ELABORACION DE CURSOS VIRTUALES EN EL BLOQUE10. 3. APOYAR EN LAS ACTIVIDADES DE STREAMING. LAS DEMAS ACTIVIDADES QUE SE DERIVEN DE LA EJECUCION DE LA ORDEN Y QUE TENGAN RELACION DIRECTA CON EL OBJETO CONTRACTUAL.</t>
  </si>
  <si>
    <t>OAG-VAD-0496</t>
  </si>
  <si>
    <t>APOYAR EN LA GESTION DE REDES SOCIALES DE LA UNIVERSIDAD DEL MAGDALENA. 2. APOYAR EN LA ESTRUCTURACION DEL CONTENIDO QUE SERA REVISADO, APROBADO Y PUBLICADO EN LAS REDES SOCIALES. 3. MONITOREAR E INFORMAR NUEVAS ACTUALIZACIONES NECESARIAS EN LOS SITIOS WEB DE LOS PROGRAMAS, FACULTADES Y DEPENDENCIAS UBICADOS EN LA PAGINA WEB INSTITUCIONAL. 4. APOYAR EN COORDINAR CON LAS DEPENDENCIAS, LA INFORMACION REQUERIDA PARA LA ATENCION DE LAS SOLICITUDES, SUGERENCIAS, RECLAMOS O INQUIETUDES DE LOS USUARIOS POR CUALQUIERA DE LOS MEDIOS DE INTERACCION INSTITUCIONAL. 5. APOYAR EN PROYECTOS WEB EN COORDINACION CON EL EQUIPO DE REDES INSTITUCIONALES Y EL EQUIPO DE LA DIRECCION DE COMUNICACIONES. LAS DEMAS ACTIVIDADES QUE SE DERIVEN DE LA EJECUCION DE LA ORDEN Y QUE TENGAN RELACION DIRECTA CON EL OBJETO CONTRACTUAL.</t>
  </si>
  <si>
    <t>OAG-VAD-0497</t>
  </si>
  <si>
    <t>APOYAR EN LA PRESENTACION DEL PLAN DE TRABAJO DE ACTIVIDADES A DESARROLLAR, DETALLANDO OBJETIVOS, FECHAS, METODOLOGIA, METAS, INDICADORES ACORDES CON LAS DIRECTRICES IMPARTIDAS POR LA DIRECTORA DE DESARROLLO ESTUDIANTIL ORIENTADAS AL TEMA DE GENERO EN LOS CONTEXTOS UNIVERSITARIOS. 2. APOYAR A FOMENTAR AL INTERIOR DE LA COMUNIDAD UNIVERSITARIA, PROGRAMAS Y ACTIVIDADES DE PROMOCION Y PREVENCION ENTORNO AL TRABAJO DEL PAPEL DE LA MUJER QUE PERMITAN LA TOMA DE CONCIENCIA Y EL ADECUADO MANEJO QUE SE LE DEBE DAR A LOS PROBLEMAS DE GENERO E IGUALDAD. 3. APOYAR A LA CONSTRUCCION DE PROGRAMAS ORIENTADOS A LA PARTICIPACION JUVENIL, QUE PERMITAN EL DESARROLLO DE PROPUESTAS INVESTIGATIVAS Y DE DESARROLLO SOCIAL AL INTERIOR DE LA COMUNIDAD EDUCATIVA.</t>
  </si>
  <si>
    <t>OAG-VAD-0498</t>
  </si>
  <si>
    <t>APOYAR EL PROCESO DE ACOMPAÑAMIENTO SOCIOECONOMICO A LOS ESTUDIANTES PERTENECIENTES AL PROGRAMA TALENTO MAGDALENA. 2. APOYAR EN LA PLANEACION Y EJECUCION DE ACTIVIDADES RELACIONADAS CON EL DESARROLLO DE HABILIDADES DE LIDERAZGO SOCIAL Y POLITICO EN LOS ESTUDIANTES DEL PROGRAMA TALENTO MAGDALENA. 3. APOYAR A LA DIRECCION DE DESARROLLO ESTUDIANTIL EN LA EJECUCION DE LAS ESTRATEGIAS DISEÑADAS PARA FAVORECER LA PERMANENCIA ESTUDIANTIL Y DISMINUIR LOS INDICES DE DESERCION DE LOS ESTUDIANTES DEL PROGRAMA TALENTO MAGDALENA. 4. APOYAR EN LOS ESPACIOS DE PROTECCION Y PROMOCION DE LOS DERECHOS DE LOS ESTUDIANTES DEL PROGRAMA TALENTO MAGDALENA. 5. RECOPILAR LA INFORMACION Y ENTREGA DE INFORMES SOLICITADOS POR EL SUPERVISOR DE LA ORDEN.</t>
  </si>
  <si>
    <t>OAG-VAD-0500</t>
  </si>
  <si>
    <t>CONSOLIDAR LAS POLITICAS DE INCLUSION EDUCATIVA PARA LOS ESTUDIANTES CON DISCAPACIDAD AUDITIVA, A TRAVES DE LA FORMACION BASICA EN LENGUA DE SEÑAS COLOMBIANA PARA LOS FUNCIONARIOS, CONTRATISTAS, Y DOCENTES DE LA UNIVERSIDAD DEL MAGDALENA. 2. DESARROLLAR ACTIVIDADES QUE PROMUEVAN EL RESPETO POR LA DIFERENCIA, Y LA ACEPTACION DE LAS PERSONAS CON DISCAPACIDAD COMO PARTE DE LA DIVERSIDAD, Y LA CONDICION HUMANA. 3. ORGANIZAR LAS ACTIVIDADES DE APOYO EXTRA  CLASE CON LOS ESTUDIANTES CON DISCAPACIDAD AUDITIVA DE LA UNIVERSIDAD DEL MAGDALENA. 4. REALIZAR INFORMES MENSUALES DE LOS APOYOS EXTRA  CLASE BRINDADOS A LOS ESTUDIANTES CON DISCAPACIDAD AUDITIVA. 5. CREAR UN REPOSITORIO DE LAS LECTURAS BASICAS DE CADA UNO DE LOS PROGRAMAS ACADEMICOS DE LA INSTITUCION EN LENGUA DE SEÑAS COLOMBIANA PARA LOS ESTUDIANTES CON DISCAPACIDAD AUDITIVA. 6. CREAR CARTILLAS DE VOCABULARIO EN LENGUA DE SEÑAS COLOMBIANA. 7. REALIZAR LA CREACION DE NEOLOGISMOS EN LENGUA DE SEÑAS COLOMBIANA.</t>
  </si>
  <si>
    <t>OAG-VAD-0501</t>
  </si>
  <si>
    <t>APOYAR EN EL DESARROLLO DE DISEÑO GRAFICO PARA LOS DISTINTOS PROCESOS INSTITUCIONALES. 2. APOYAR EN LA CONSTRUCCION DE PIEZAS GRAFICAS SOLICITADAS PARA EL DESARROLLO DE EVENTOS INTERNOS O EXTERNOS DE LA UNIVERSIDAD DE MAGDALENA. 3. APOYAR EN EL DISEÑO DE LA IMAGEN CORPORATIVA DE LA UNIVERSIDAD 4 APOYAR EN EL TRABAJO DE PIEZAS PARA LA OFERTA ACADEMICA Y ELEMENTOS DE MERCHANDISING PARA DIFERENTES AREAS YO EVENTOS INSTITUCIONALES. 5. PRESENTAR LOS INFORMES QUE SEAN REQUERIDOS POR EL SUPERVISOR DE LA ORDEN. 6. APOYAR EN LA CONSTRUCCION DE CAMPAÑAS DE EDUCACION QUE PERMITA PRESERVAR LAS INSTALACIONES DE LA UNIVERSIDAD A TRAVES DE DISTINTOS MEDIOS DE COMUNICACION. 7. APOYAR EN LA CONSTRUCCION DE TALLERES DE CAPACITACION DE CREACION, CONSTRUCCION Y PRODUCCION CREATIVA PARA LA DESCRIPCION DE LAS REALIDADES SOCIOCULTURALES DE LOS ESTUDIANTES DEL PROGRAMA TALENTO MAGDALENA. LAS DEMAS ACTIVIDADES QUE SE DERIVEN DE LA EJECUCION DE LA ORDEN Y QUE TENGAN RELACION DIRECTA CON EL OBJETO CONTRACTUA</t>
  </si>
  <si>
    <t>OAG-VAD-0503</t>
  </si>
  <si>
    <t>CONSOLIDAR LAS POLITICAS DE INCLUSION EDUCATIVA PARA LOS ESTUDIANTES CON DISCAPACIDAD AUDITIVA, A TRAVES DE LA FORMACION BASICA EN LENGUA DE SEÑAS COLOMBIANA PARA LOS FUNCIONARIOS, CONTRATISTAS Y DOCENTES DE LA UNIVERSIDAD DEL MAGDALENA. 2. DESARROLLAR ACTIVIDADES QUE PROMUEVAN EL RESPETO POR LA DIFERENCIA Y LA ACEPTACION DE LAS PERSONAS CON DISCAPACIDAD COMO PARTE DE LA DIVERSIDAD Y LA CONDICION HUMANA. 3. ORGANIZAR LAS ACTIVIDADES DE APOYO EXTRACLASE CON LOS ESTUDIANTES CON DISCAPACIDAD AUDITIVA DE LA UNIVERSIDAD DEL MAGDALENA. 4. REALIZAR INFORMES MENSUALES DE LOS APOYOS EXTRACLASE BRINDADOS A LOS ESTUDIANTES CON DISCAPACIDAD AUDITIVA. 5. CREAR UN REPOSITORIO DE LAS LECTURAS BASICAS DE CADA UNO DE LOS PROGRAMAS ACADEMICOS DE LA INSTITUCION EN LENGUA DE SEÑAS COLOMBIANA PARA LOS ESTUDIANTES CON DISCAPACIDAD AUDITIVA. 6. CREAR CARTILLAS DE VOCABULARIO EN LENGUA DE SEÑAS COLOMBIANA. .</t>
  </si>
  <si>
    <t>OAG-VAD-0514</t>
  </si>
  <si>
    <t>LA PRESENTE ORDEN TIENE POR OBJETO. 1. APOYAR EN LA TOMA FISICA DE LOS INVENTARIOS POR DEPENDENCIA. 2. APOYAR EN LA DINAMICA DE ACTUALIZACION PERIODICA DE LOS INVENTARIOS. 3. APOYAR EN LOS PROCESOS DE RECEPCION, CODIFICACION Y ALMACENAMIENTO DE LOS BIENES. 4. APOYAR EN LOS PROCESOS DE ENTEGA DE BIENES DE CONSUMO. 5. APOYAR EN LOS PROCESOS DE ENTEGA DE BIENES DE DEVOLUTIVOS. 6. APOYAR EN LOS PROCESOS DE DESCARGAS DE BIENES. 7. APOYAR EN LOS ACTIVIDADES RELACIONADAS CON LA BAJAS DE LOS BIENES DEVOLUTIVOS. LAS DEMAS ACTIVIDADES QUE SE DERIVEN DE LA EJECUCION DE LA ORDEN Y QUE TENGAN RELACION DIRECTA CON EL OBJETO CONTRACTUAL</t>
  </si>
  <si>
    <t>OAG-VAD-0515</t>
  </si>
  <si>
    <t>LA PRESENTE ORDEN TIENE POR OBJETO 1. REALIZAR SEGUIMIENTO Y ACTUALIZACION AL PROCESO APOYO TECNOLOGICO TIC, PARA LA TOMA DE ACCIONES PREVENTIVAS, CORRECTIVAS Y MEJORAS. 2. LEVANTAR FORMATOS, PROCEDIMIENTO, GUIAS, INSTRUCTIVOS, MANUALES E INDICADORES AL PROCESO DE APOYO TECNOLOGICO. 3. APOYAR TRAMITES ADMINISTRATIVOS. LAS DEMAS ACTIVIDADES QUE SE DERIVEN DE LA EJECUCION DE LA ORDEN Y QUE TENGAN RELACION DIRECTA CON EL OBJETO CONTRACTUAL</t>
  </si>
  <si>
    <t>OAG-VAD-0517</t>
  </si>
  <si>
    <t>1. APOYAR EN LA ATENCION AL PUBLICO EN GENERAL. 2. APOYAR EN LA EXPEDICION DE PAZ Y SALVOS. 3. INGRESAR LOS PAGOS DE CUOTAS, A LA BASE DE DATOS CORRESPONDIENTES A LOS CREDITOS A CORTO PLAZO BASE DE DATOS ANTIGUA. 4. APOYAR EN LA ELABORACION DE VOLANTES DE CONSIGNACION PARA EL PAGO DE LAS CUOTAS MENSUALES RECAUDO VIGENCIA ANTERIOR. 5. APOYAR EN LA ELABORACION DE CONSTANCIAS REQUERIDAS POR LOS ESTUDIANTES. 6. APOYAR EN EL TRAMITE DE REEMBOLSO, CRUCES DE CUENTAS, Y RE LIQUIDACIONES DE DEUDAS DE LOS ESTUDIANTES. 7. APOYAR EN LA ORGANIZACION, RELACION Y ENTREGA DE DOCUMENTACION PARA EL ARCHIVO DE GESTION. 8. APOYAR EN EL TRAMITE Y RESPUESTA A LAS SOLICITUDES PRESENTADAS POR ESCRITO DE LOS ESTUDIANTES. 9. APOYAR EN LA APLICACION DE ENCUESTAS DE SATISFACCION. 10. CUMPLIR CON LOS PROCEDIMIENTOS DEL PROCESO DE GESTION FINANCIERA DEL SISTEMA DE GESTION INTEGRAL DE LA CALIDAD COGUI. 11. APOYAR EN EL ENVIO DE DEUDA A LOS CORREOS ELECTRONICOS DE LOS DEUDORES Y CODEUDORES. 12. APOYAR EN LA</t>
  </si>
  <si>
    <t>OAG-VAD-0518</t>
  </si>
  <si>
    <t>LA PRESENTE ORDEN TIENE POR OBJETO 1. APOYAR LA ATENCION AL PUBLICO EN GENERAL. 2. APOYAR LA EXPEDICION DE PAZ Y SALVOS. 3. INGRESAR LOS PAGOS DE CUOTAS, A LA BASE DE DATOS CORRESPONDIENTES A LOS CREDITOS CORTO PLAZO BASE DE DATOS ANTIGUA. 4. APOYAR EN LA ELABORACION DE LOS VOLANTES DE CONSIGNACION PARA EL PAGO DE LAS CUOTAS MENSUALES RECAUDO VIGENCIA ANTERIOR. 5. APOYAR EN LA EXPEDICION DE LAS CONSTANCIAS REQUERIDAS POR LOS ESTUDIANTES. 6. APOYAR LOS TRAMITES DE REEMBOLSO, CRUCES DE CUENTAS, Y RE LIQUIDACIONES DE DEUDAS DE LOS ESTUDIANTES DE DIPLOMADOS. 7. APOYAR EN LA ORGANIZACION, RELACION Y ENTREGA DE DOCUMENTACION PARA EL ARCHIVO DE GESTION. 8. APOYAR EN EL TRAMITE Y RESPUESTA A LAS SOLICITUDES PRESENTADAS POR ESCRITO DE LOS ESTUDIANTES. 9. APLICAR LAS ENCUESTAS DE SATISFACCION. 10. CUMPLIR CON LOS PROCEDIMIENTOS DEL PROCESO DE GESTION FINANCIERA DEL SISTEMA DE GESTION INTEGRAL DE LA CALIDAD COGUI.</t>
  </si>
  <si>
    <t>OAG-VAD-0519</t>
  </si>
  <si>
    <t>APOYAR EN LA ATENCION AL PUBLICO EN GENERAL. 2. APOYAR EN LA EXPEDICION DE PAZ Y SALVOS. 3. INGRESAR LOS PAGOS DE CUOTAS, A LA BASE DE DATOS CORRESPONDIENTES A LOS CREDITOS A CORTO PLAZO BASE DE DATOS ANTIGUA. 4. APOYAR EN LA ELABORACION DE VOLANTES DE CONSIGNACION PARA EL PAGO DE LAS CUOTAS MENSUALES RECAUDO VIGENCIA ANTERIOR. 5. APOYAR EN LA ELABORACION DE DIVERSAS CERTIFICACIONES REQUERIDAS POR LOS ESTUDIANTES. 6. APOYAR EN EL TRAMITE DE REEMBOLSO, CRUCES DE CUENTAS, Y RE LIQUIDACIONES DE DEUDAS DE LOS ESTUDIANTES DE DISTANCIA. 7. APOYAR EN LA ORGANIZACION, RELACION Y ENTREGA DE DOCUMENTACION PARA EL ARCHIVO DE GESTION. 8. APOYAR EL TRAMITE Y RESPUESTA A LAS SOLICITUDES PRESENTADAS POR ESCRITO DE LOS ESTUDIANTES DE DISTANCIA. 9. APOYAR EN LA APLICACION DE ENCUESTAS DE SATISFACCION. 10. CUMPLIR CON LOS PROCEDIMIENTOS DEL PROCESO DE GESTION FINANCIERA DEL SISTEMA DE GESTION INTEGRAL DE LA CALIDAD COGUI.</t>
  </si>
  <si>
    <t>OAG-VAD-0526</t>
  </si>
  <si>
    <t>MARIELA VARON RODRIGUEZ</t>
  </si>
  <si>
    <t>LA PRESENTE TIENE POR OBJETO 1. ENTREGAR LOS INSUMOS ODONTOLOGICOS EN AREA DE RECEPCION A ESTUDIANTES DE PRACTICAS Y DOCENTES SEGUN EL PROCEDIMIENTO A REALIZAR. 2. ENTREGAR INSUMOS ODONTOLOGICOS POR PUESTO DE TRABAJO A ESTUDIANTES DE PRACTICAS Y DOCENTES SEGUN EL PROCEDIMIENTO A REALIZAR. 3. APOYAR EN LA VERIFICACION DEL BUEN MANEJO DE LOS RECURSOS MATERIALES DE LA CLINICA. 4. VERIFICAR LA SEGURIDAD, ORDEN Y LIMPIEZA DE LA CLINICA 5. APOYAR EN EL PROCESO DE LIMPIEZA Y DESINFECCION DE LA UNIDAD ODONTOLOGICA, PIEZAS DE MANO, JERINGA TRIPLE, SUPERFICIES Y ESPACIOS DE LA CLINICA ODONTOLOGICA. 6. VERIFICAR POR LA INTEGRIDAD DE LAS IPAD Y EL BUEN MANEJO. 7. REALIZAR DESINFECCION Y AISLAMIENTO DEL IPAD. LAS DEMAS ACTIVIDADES QUE SE DERIVEN DE LA EJECUCION DE LA ORDEN Y QUE TENGAN RELACION DIRECTA CON EL OBJETO CONTRACTUAL.</t>
  </si>
  <si>
    <t>OAG-VAD-0527</t>
  </si>
  <si>
    <t>ALMAIRO DURAN MAYRA NICOLE</t>
  </si>
  <si>
    <t>LA PRESENTE TIENE POR OBJETO 1. ENTREGAR LOS INSUMOS ODONTOLOGICOS EN AREA DE RECEPCION A ESTUDIANTES DE PRACTICAS Y DOCENTES SEGUN EL PROCEDIMIENTO A REALIZAR. 2. ENTREGAR INSUMOS ODONTOLOGICOS POR PUESTO DE TRABAJO A ESTUDIANTES DE PRACTICAS Y DOCENTES SEGUN EL PROCEDIMIENTO A REALIZAR. 3. APOYAR EN LA VERIFICACION DEL BUEN MANEJO DE LOS RECURSOS MATERIALES DE LA CLINICA. 4. VERIFICAR LA SEGURIDAD, ORDEN Y LIMPIEZA DE LA CLINICA 5. APOYAR EN EL PROCESO DE LIMPIEZA Y DESINFECCION DE LA UNIDAD ODONTOLOGICA, PIEZAS DE MANO, JERINGA TRIPLE, SUPERFICIES Y ESPACIOS DE LA CLINICA ODONTOLOGICA. 6. VERIFICAR LA INTEGRIDAD DE LAS IPAD Y EL BUEN MANEJO. 7. REALIZAR DESINFECCION Y AISLAMIENTO DEL IPAD. LAS DEMAS ACTIVIDADES QUE SE DERIVEN DE LA EJECUCION DE LA ORDEN Y QUE TENGAN RELACION DIRECTA CON EL OBJETO CONTRACTUAL.</t>
  </si>
  <si>
    <t>OAG-VAD-0528</t>
  </si>
  <si>
    <t>YELITZA PAOLA  GRANADOS CUAO</t>
  </si>
  <si>
    <t>APOYAR EN CUMPLIMIENTO DEL PROCESO DE ESTERILIZACION DE LA CLINICA ODONTOLOGICA. 2. REALIZAR LA ENTREGA OPORTUNA DEL INSTRUMENTAL ESTERILIZADO A LOS ESTUDIANTES DE PRACTICAS CLINICA. 3. CUMPLIR CON LAS NORMAS, PROTOCOLOS Y GUIAS DE PREVENCION ESTABLECIDAS PARA MANTENIMIENTO, CONSERVACION Y DESARROLLO DE LA SALUD INDIVIDUAL Y COLECTIVA. 4. PARTICIPAR EN COMITES DE INFECCIONES, DE CALIDAD Y SEGURIDAD DEL PACIENTE. 5. VERIFICAR LA ADECUADA CONSERVACION DE LA ASEPSIA, ANTISEPSIA, DESINFECCION Y ESTERILIZACION QUE GARANTICEN EL CONTROL DE LA INFECCION Y LA CORRECTA APLICACION DE LOS PROTOCOLOS DE ATENCION DE PACIENTES. 6. PARTICIPAR ACTIVAMENTE EN EL ASEGURAMIENTO DE LA CALIDAD DEL PROCESO DE ESTERILIZACION Y DESINFECCION DE EQUIPOS UBICADOS EN LA CENTRAL DE ESTERILIZACION. 7. IDENTIFICAR CIRCUNSTANCIAS Y EVENTOS QUE DENTRO DE SU EJERCICIO PROFESIONAL PERMITAN MEJORAR EL SERVICIO ODONTOLOGICO. 8. CUMPLIR Y HACE CUMPLIR LAS NORMAS UNIVERSALES DE BIOSEGURIDAD PARA GARANTIZAR EL PROGRAMA</t>
  </si>
  <si>
    <t>OAG-VAD-0532</t>
  </si>
  <si>
    <t>LA PRESENTE ORDEN TIENE POR OBJETO 1. ASESORAR JURIDICAMENTE EN EL ESTUDIO DE LOS TITULOS Y ESCRITURAS PUBLICAS DE LOS BIENES DE LA UNIVERSIDAD DEL MAGDALENA. 2. REVISAR LAS CEDULAS CATASTRALES DE LOS BIENES DE LA ALMA MATER. 3. ANALIZAR LAS RESOLUCIONES EXPEDIDAS POR EL IGAC EN CADA UNO DE LOS BIENES. 4. PROYECTAR RESPUESTAS A LAS PETICIONES, DERECHOS DE PETICION, ACTOS ADMINISTRATIVOS O ACCIONES PRESENTADAS EN CONTRA DE LA UNIVERSIDAD DEL MAGDALENA. LAS DEMAS ACTIVIDADES QUE SE DERIVEN DE LA EJECUCION DE LA ORDEN Y QUE TENGAN RELACION DIRECTA CON EL OBJETO CONTRACTUAL.</t>
  </si>
  <si>
    <t>OAG-VAD-0533</t>
  </si>
  <si>
    <t>LA PRESENTE ORDEN TIENE POR OBJETO 1. APOYAR EN LA ATENCION AL PUBLICO EN GENERAL. 2. APOYAR EN LA RECEPCION Y SEGUIMIENTO A LAS CORRESPONDENCIAS INTERNAS RECIBIDAS Y ENVIADAS FISICAS Y DIGITALES, EXTERNAS RECIBIDAS Y ENVIADAS. 3. APOYAR EN LA RESPUESTA OPORTUNA A SOLICITUDES PRESENTADAS A LA DEPENDENCIA. 4. MANTENER ACTUALIZADA LA BASE DE DATOS DE CORRESPONDENCIA TRAMITADA. 5. ORGANIZAR ARCHIVOS PARA TRANSFERENCIA DOCUMENTAL DE LA VIGENCIA ESPECIFICADA. 6. APOYAR EN LA LOGISTICA DE LOS EVENTOS ORGANIZADOS POR LA DEPENDENCIA. 7. CREAR PROCEDIMIENTO A TRAMITES ADMINISTRATIVOS INTERNOS.</t>
  </si>
  <si>
    <t>OAG-VAD-0538</t>
  </si>
  <si>
    <t>LA PRESENTE ORDEN TIENE POR OBJETO 1. APOYAR EN LA ATENCION AL PUBLICO EN GENERAL. 2. APOYAR EN LA EXPEDICION DE PAZ Y SALVOS. 3. APOYAR EL INGRESO DE LOS PAGOS DE CUOTAS, A LA BASE DE DATOS CORRESPONDIENTES A LOS CREDITOS CORTO PLAZO BASE DE DATOS ANTIGUA. 4. APOYAR EN LA ELABORACION DE VOLANTES DE CONSIGNACION PARA EL PAGO DE LAS CUOTAS MENSUALES RECAUDO VIGENCIA ANTERIOR. 5. APOYAR LA EXPEDICION DE CONSTANCIAS REQUERIDAS POR LOS ESTUDIANTES. 6. APOYAR EL TRAMITE REEMBOLSO, CRUCES DE CUENTAS, Y RELIQUIDACIONES DE DEUDAS SEGUN EL SEGMENTO DE POBLACION ASIGNADO. 7. APOYAR LA ORGANIZACION, RELACION, Y ENTREGA DE DOCUMENTACION PARA EL ARCHIVO DE GESTION. 8. APOYAR EN EL TRAMITE, Y RESPUESTA A LAS SOLICITUDES PRESENTADAS POR ESCRITO DE LOS ESTUDIANTES SEGUN EL SEGMENTO DE POBLACION ASIGNADO. 9. APOYAR LA APLICACION DE ENCUESTAS DE SATISFACCION. 10. CUMPLIR CON LOS PROCEDIMIENTOS DEL PROCESO DE GESTION FINANCIERA DEL SISTEMA DE GESTION INTEGRAL DE LA CALIDAD COGUI. 1</t>
  </si>
  <si>
    <t>OAG-VAD-0541</t>
  </si>
  <si>
    <t>APOYAR EN LA REALIZACION DE INFORMES DE EJECUCION DE CONTRATOS. 2. APOYAR EN LA RECEPCION Y TRAMITE DE SOLICITUDES DE SERVICIOS DE MANTENIMIENTOS Y REPARACIONES DE LOS INMUEBLES, MAQUINAS YO EQUIPOS DE LAS DIFERENTES DEPENDENCIAS DE LA UNIVERSIDAD. 3. APOYAR EN LA REDACCION Y TRANSCRIPCION DE CORRESPONDENCIA Y DOCUMENTOS DIVERSOS. 4. APOYAR EN LA ATENCION AL PUBLICO EN GENERAL QUE SOLICITA EVENTOS Y OTRAS ACTIVIDADES RELACIONADAS CON LA DEPENDENCIA. 5. APOYAR LA ADMINISTRACION DEL ARCHIVO DE LA DEPENDENCIA, 6.ELABORAR INFORMES DE LOS PROCESOS QUE SEAN REQUERIDOS POR EL SUPERVISOR. LAS DEMAS ACTIVIDADES QUE SE DERIVEN DE LA EJECUCION DE LA ORDEN Y QUE TENGAN RELACION DIRECTA CON EL OBJETO CONTRACTUAL.</t>
  </si>
  <si>
    <t>OAG-VAD-0542</t>
  </si>
  <si>
    <t>ROCIO DEL CARMEN MOLINA GUTIERREZ</t>
  </si>
  <si>
    <t>LA PRESENTE ORDEN TIENE POR OBJETO 1. APOYAR EN LA ENTREGA DE INSUMOS ODONTOLOGICOS EN AREA DE RECEPCION A ESTUDIANTES DE PRACTICAS Y DOCENTES SEGUN EL PROCEDIMIENTO A REALIZAR. 2. APOYAR EN LA ENTREGA DE INSUMOS ODONTOLOGICOS POR PUESTO DE TRABAJO A ESTUDIANTES DE PRACTICAS Y DOCENTES SEGUN EL PROCEDIMIENTO A REALIZAR. 3. APOYAR EN EL BUEN MANEJO DE LOS RECURSOS MATERIALES DE LA CLINICA. 4. APOYAR EN LA SEGURIDAD, ORDEN Y LIMPIEZA DE LA CLINICA. 5. APOYAR EN EL PROCESO DE LIMPIEZA Y DESINFECCION DE LA UNIDAD ODONTOLOGICA, PIEZAS DE MANO, JERINGA TRIPLE, SUPERFICIES Y ESPACIOS DE LA CLINICA ODONTOLOGICA. 6. APOYAR EN LA INTEGRIDAD DEL IPAD Y EL BUEN MANEJO. 7. REALIZAR LA DESINFECCION Y AISLAMIENTO DEL IPAD.</t>
  </si>
  <si>
    <t>OAG-VAD-0545</t>
  </si>
  <si>
    <t>LA PRESENTE ORDEN TIENE POR OBJETO 1. APOYAR EN LA FACULTAD DE CIENCIAS BASICAS LAS ACTIVIDADES DEL DIRECTOR DE INVESTIGACION Y EXTENSION EN LOS PROCESOS DE PROGRAMACION, RELATORIAS Y PROCESAMIENTO DE INFORMACION. 2. APOYAR EN LA ELABORACION, ANALISIS FINANCIERO Y MERCADEO DE LOS PROYECTOS DE EDUCACION CONTINUADA. 3. REALIZAR ACOMPAÑAMIENTO EN LOS PROYECTOS ESTRATEGICOS DE LA FACULTAD DE CIENCIAS BASICAS. 4. APOYAR EN EL PROCESO DE TABULACION Y ANALISIS DE INDICADORES DE DESEMPEÑO ACADEMICO DEL SISTEMA AYRE Y DEL SISTEMA DE INVESTIGACION. 5. REALIZAR ACCIONES PARA ALIMENTAR LA BASE DE DATOS DEL SISTEMA DE INFORMACION DOCENTE. 6. REALIZAR EL ANALISIS PARA CORRELACIONAR EL CONTENIDO CURRICULAR DEL PROGRAMA DE BIOLOGIA CON LOS PRODUCTOS DE INVESTIGACION Y EXTENSION ALMACENADOS EN EL SISTEMA DE INFORMACION DOCENTE. 7. APOYAR EL PROCESO DE ELABORACION DE INFORMES, RELATORIAS DE LAS REUNIONES ASOCIADAS CON LA INVESTIGACION Y EXTENSION DE LA FACULTAD Y PROCESAMIENTO DE INFORMACION.</t>
  </si>
  <si>
    <t>OPSP-DAD-0001</t>
  </si>
  <si>
    <t>LA PRESENTE ORDEN TIENE POR OBJETO 1. BRINDAR ACOMPAÑAMIENTO Y ASESORIA A LOS ESTUDIANTES EN PRACTICAS PROFESIONALES, EN EL DESARROLLO DE LAS ACTIVIDADES Y EN LA ELABORACION Y CUMPLIMIENTO POR PARTE DEL ESTUDIANTE DEL INFORME FINAL DE PRACTICAS QUIEN DEBE ENTREGAR UNA COPIA A LA EMPRESA Y OTRA A LA DIRECCION DE PRACTICAS EN EL PRIMER PERIODO DE 2021. 2. VERIFICAR QUE LAS ACTIVIDADES REALIZADAS POR LOS ESTUDIANTES EN SU LUGAR DE PRACTICAS SEAN LAS ESTABLECIDAS EN EL ACTA DE LEGALIZACION DE PRACTICAS Y ESTEN ACORDE A SUS AREAS DE FORMACION ACADEMICA 3. VERIFICAR QUE EL TUTOR EMPRESARIAL DEL ESTUDIANTE SE ENCUENTRE DENTRO DE LOS PERFILES ACADEMICOS AFINES A LA FORMACION DEL ESTUDIANTE. 4. ESTABLECER CONTACTO DIRECTO CON EL TUTOR EMPRESARIAL DE LOS ESTUDIANTES Y DARLES INFORMACION PERTINENTE CON RESPECTO A LOS FORMATOS EVALUATIVOS A DILIGENCIAR. 5. REALIZAR UNA VISITA MENSUAL PRESENCIAL O VIRTUAL, DE CONTINUAR CON LA EMERGENCIA SANITAR</t>
  </si>
  <si>
    <t>OPSP-DAD-0002</t>
  </si>
  <si>
    <t>OPSP-DAD-0003</t>
  </si>
  <si>
    <t>EDUARDO ANTONIO BUENDIA YEPEZ</t>
  </si>
  <si>
    <t>OPSP-DAD-0004</t>
  </si>
  <si>
    <t>AMANDA MIGUEL IGUARÁN JIMÉNEZ</t>
  </si>
  <si>
    <t>OPSP-DAD-0005</t>
  </si>
  <si>
    <t>GISELA CHIQUINCHIRA RODRIGUEZ ESCALANTE</t>
  </si>
  <si>
    <t>OPSP-DAD-0006</t>
  </si>
  <si>
    <t>MANUEL DE JESUS CAMPUZANO HERNANDEZ</t>
  </si>
  <si>
    <t>OPSP-DAD-0007</t>
  </si>
  <si>
    <t>OPSP-DAD-0008</t>
  </si>
  <si>
    <t>OPSP-DAD-0009</t>
  </si>
  <si>
    <t>CARLOS ENRIQUE BARRAZA HERAS</t>
  </si>
  <si>
    <t>OPSP-DAD-0010</t>
  </si>
  <si>
    <t>JORGE ENRIQUE PINZON MAECHA</t>
  </si>
  <si>
    <t>OPSP-DAD-0011</t>
  </si>
  <si>
    <t>JOSE LOBO DIAZ</t>
  </si>
  <si>
    <t>OPSP-DAD-0012</t>
  </si>
  <si>
    <t>LENIS MARIA RIOS GAMARRA</t>
  </si>
  <si>
    <t>OPSP-DAD-0013</t>
  </si>
  <si>
    <t>LEONARDO JOSE CAMPO MAESTRE</t>
  </si>
  <si>
    <t>OPSP-DAD-0014</t>
  </si>
  <si>
    <t>LINO DE JESUS TORREGROZA MONSALVE</t>
  </si>
  <si>
    <t>OPSP-DAD-0015</t>
  </si>
  <si>
    <t>ERIKA OLIVO RADA</t>
  </si>
  <si>
    <t>OPSP-DAD-0016</t>
  </si>
  <si>
    <t>CHARLIE ESPERANZA CARMONA GARCIA</t>
  </si>
  <si>
    <t>OPSP-DAD-0017</t>
  </si>
  <si>
    <t>CESAR AUGUSTO ATENCIO GARCIA</t>
  </si>
  <si>
    <t>OPSP-DAD-0018</t>
  </si>
  <si>
    <t>OPSP-DAD-0019</t>
  </si>
  <si>
    <t>PAOLA SOFIA NARVAEZ URIBE</t>
  </si>
  <si>
    <t>OPSP-DAD-0020</t>
  </si>
  <si>
    <t>MAYERLIS PATRICIA PEREA CHAVEZ</t>
  </si>
  <si>
    <t>OPSP-DAD-0021</t>
  </si>
  <si>
    <t>MALKA ZULEY TORRES BRAVO</t>
  </si>
  <si>
    <t>OPSP-DAD-0022</t>
  </si>
  <si>
    <t>OPSP-DAD-0023</t>
  </si>
  <si>
    <t>HEYNER LEDWIS ANTONIO FERREIRA AGAMEZ</t>
  </si>
  <si>
    <t>OPSP-DAD-0024</t>
  </si>
  <si>
    <t>KATYA INES IGIRIO GAMERO</t>
  </si>
  <si>
    <t>OPSP-DAD-0025</t>
  </si>
  <si>
    <t>LUZ DARY RODRIGUEZ LUNA</t>
  </si>
  <si>
    <t>OPSP-DAD-0026</t>
  </si>
  <si>
    <t>MARIA DEL PILAR SALES CAMARGO</t>
  </si>
  <si>
    <t>OPSP-DAD-0027</t>
  </si>
  <si>
    <t>SANDRA PATRICIA RAMIREZ GUERRA</t>
  </si>
  <si>
    <t>OPSP-DAD-0028</t>
  </si>
  <si>
    <t>BRENDA MALENA DEL VALLE RIVERA</t>
  </si>
  <si>
    <t>OPSP-DAD-0029</t>
  </si>
  <si>
    <t>ALEXANDER JOSE ORTIZ JIMENEZ</t>
  </si>
  <si>
    <t>OPSP-DAD-0030</t>
  </si>
  <si>
    <t>SULLY MARCELA QUINTERO SUAREZ</t>
  </si>
  <si>
    <t>OPSP-DAD-0031</t>
  </si>
  <si>
    <t>LUZ HILDA PAEZ PEÑALOZA</t>
  </si>
  <si>
    <t>OPSP-DAD-0032</t>
  </si>
  <si>
    <t>CARLOS ESTEBAN BROCHERO BUSTAMANTE</t>
  </si>
  <si>
    <t>OPSP-DAD-0033</t>
  </si>
  <si>
    <t>EDGAR EMILIO FERNANDEZ LLANES</t>
  </si>
  <si>
    <t>OPSP-DAD-0081</t>
  </si>
  <si>
    <t>ALEX ALBERTO MAESTRE CARDENAS</t>
  </si>
  <si>
    <t>LA PRESENTE ORDEN TIENE POR OBJETO 1. BRINDAR ACOMPAÑAMIENTO Y ASESORIA A LOS ESTUDIANTES EN PRACTICAS PROFESIONALES, EN EL DESARROLLO DE LAS ACTIVIDADES Y EN LA ELABORACION Y CUMPLIMIENTO POR PARTE DEL ESTUDIANTE DEL INFORME FINAL DE PRACTICAS QUIEN DEBE ENTREGAR UNA COPIA A LA EMPRESA Y OTRA A LA DIRECCION DE PRACTICAS EN EL PRIMER PERIODO DE 2021. 2. VERIFICAR QUE LAS ACTIVIDADES REALIZADAS POR LOS ESTUDIANTES EN SU LUGAR DE PRACTICAS SEAN LAS ESTABLECIDAS EN EL ACTA DE LEGALIZACION DE PRACTICAS Y ESTEN ACORDE A SUS AREAS DE FORMACION ACADEMICA 3. VERIFICAR QUE EL TUTOR EMPRESARIAL DEL ESTUDIANTE SE ENCUENTRE DENTRO DE LOS PERFILES ACADEMICOS AFINES A LA FORMACION DEL ESTUDIANTE. 4. ESTABLECER CONTACTO DIRECTO CON EL TUTOR EMPRESARIAL DE LOS ESTUDIANTES Y DARLES INFORMACION PERTINENTE CON RESPECTO A LOS FORMATOS EVALUATIVOS A DILIGENCIAR. 5. REALIZAR UNA VISITA MENSUAL PRESENCIAL O VIRTUAL, DE CONTINUAR CON LA EMERGENCIA SANITARIA DE LA PANDEMIA COVID19</t>
  </si>
  <si>
    <t>OPSP-DAD-0082</t>
  </si>
  <si>
    <t>ALFONSO ENRIQUE PIRELA LLANOS</t>
  </si>
  <si>
    <t>LA PRESENTE ORDEN TIENE POR OBJETO 1. BRINDAR ACOMPAÑAMIENTO Y ASESORIA A LOS ESTUDIANTES EN PRACTICAS PROFESIONALES, EN EL DESARROLLO DE LAS ACTIVIDADES Y EN LA ELABORACION Y CUMPLIMIENTO POR PARTE DEL ESTUDIANTE DEL INFORME FINAL DE PRACTICAS QUIEN DEBE ENTREGAR UNA COPIA A LA EMPRESA Y OTRA A LA DIRECCION DE PRACTICAS EN EL PRIMER PERIODO DE 2021. 2. VERIFICAR QUE LAS ACTIVIDADES REALIZADAS POR LOS ESTUDIANTES EN SU LUGAR DE PRACTICAS SEAN LAS ESTABLECIDAS EN EL ACTA DE LEGALIZACION DE PRACTICAS Y ESTEN ACORDE A SUS AREAS DE FORMACION ACADEMICA 3. VERIFICAR QUE EL TUTOR EMPRESARIAL DEL ESTUDIANTE SE ENCUENTRE DENTRO DE LOS PERFILES ACADEMICOS AFINES A LA FORMACION DEL ESTUDIANTE. 4. ESTABLECER CONTACTO DIRECTO CON EL TUTOR EMPRESARIAL DE LOS ESTUDIANTES Y DARLES INFORMACION PERTINENTE CON RESPECTO A LOS FORMATOS EVALUATIVOS A DILIGENCIAR. 5. REALIZAR UNA VISITA MENSUAL PRESENCIAL O VIRTUAL, DE CONTINUAR CON LA EMERGENCIA SANITARIA DE LA PANDEMIA COVID19,</t>
  </si>
  <si>
    <t>OPSP-DAD-0083</t>
  </si>
  <si>
    <t>ANDRES FELIPE VERGARA SALAZAR</t>
  </si>
  <si>
    <t>OPSP-DAD-0084</t>
  </si>
  <si>
    <t>KATYANA MILENA BERNIER CERVANTES</t>
  </si>
  <si>
    <t>OPSP-DAD-0085</t>
  </si>
  <si>
    <t>OPSP-DAD-0086</t>
  </si>
  <si>
    <t>IRINA PAOLA RIOS SANCHEZ</t>
  </si>
  <si>
    <t>OPSP-DAD-0087</t>
  </si>
  <si>
    <t>OPSP-DAD-0088</t>
  </si>
  <si>
    <t>DARIO JOSE FAJARDO SUAREZ</t>
  </si>
  <si>
    <t>OPSP-DAD-0089</t>
  </si>
  <si>
    <t>LEONEL MOSCOTE DIAZ</t>
  </si>
  <si>
    <t>OPSP-DAD-0090</t>
  </si>
  <si>
    <t>DAMARIS ANDREA  JIMENEZ URIBE</t>
  </si>
  <si>
    <t>OPSP-DAD-0091</t>
  </si>
  <si>
    <t>DANIELA PATRICIA CORTES VILLEGAS</t>
  </si>
  <si>
    <t>OPSP-DAD-0092</t>
  </si>
  <si>
    <t>OPSP-DAD-0093</t>
  </si>
  <si>
    <t>KATY LIZETH HENRIQUEZ BONILLA</t>
  </si>
  <si>
    <t>OPSP-DAD-0094</t>
  </si>
  <si>
    <t>LUIS PARRA HENRIQUEZ</t>
  </si>
  <si>
    <t>OPSP-DAD-0095</t>
  </si>
  <si>
    <t>MERCEDES ELENA MARTINEZ ZABALETA</t>
  </si>
  <si>
    <t>OPSP-DAD-0096</t>
  </si>
  <si>
    <t>OPSP-DAD-0097</t>
  </si>
  <si>
    <t>JUAN DE LA CRUZ TAPIA NIEVES</t>
  </si>
  <si>
    <t>OPSP-DAD-0098</t>
  </si>
  <si>
    <t>LISNEYS ROSELLON BARROS</t>
  </si>
  <si>
    <t>OPSP-DAD-0099</t>
  </si>
  <si>
    <t>LUIS ALBERTO PAVA CARMONA</t>
  </si>
  <si>
    <t>OPSP-DAD-0100</t>
  </si>
  <si>
    <t>ALDO VICTOR HERNANDEZ PACHECO</t>
  </si>
  <si>
    <t>OPSP-DAD-0101</t>
  </si>
  <si>
    <t>EDARGDO JOSE DIAZ OÑATE</t>
  </si>
  <si>
    <t>OPSP-DAD-0103</t>
  </si>
  <si>
    <t>ALICIA DEL CARMEN RODRÍGUEZ DÍAZ</t>
  </si>
  <si>
    <t>OPSP-DAD-0104</t>
  </si>
  <si>
    <t>OPSP-DAD-0105</t>
  </si>
  <si>
    <t>MARIO ESTEBAN MEJIA VIVES</t>
  </si>
  <si>
    <t>OPSP-DAD-0106</t>
  </si>
  <si>
    <t>IRVING ALONSO OSPINO RODRIGUEZ</t>
  </si>
  <si>
    <t>OPSP-FHU-0022</t>
  </si>
  <si>
    <t>COORDINACIÓN DEL DIPLOMADO EN NUEVA CARTOGRAFÍA SOCIAL, PUEBLOS, POLÍTICAS Y TERRITORIOS  OFERTADO POR LA FACULTAD DE HUMANIDADES, PARA EL AÑO 2021, DESARROLLANDO LAS SIGUIENTES ACTIVIDADES:   REALIZAR SEGUIMIENTO A LOS DOCENTES QUE ORIENTAN EL DIPLOMADO.   REALIZAR SEGUIMIENTO A LA EVOLUCIÓN DE LOS DOCENTES QUE ORIENTAN LOS MÓDULOS DEL DIPLOMADO.    VERIFICAR LOS PROCESOS DE PAGO DE LOS DOCENTES.    COORDINAR LA ENTREGA DE TRABAJOS FINALES DE LOS ESTUDIANTES.      PRESENTAR INFORMES ACADÉMICOS DEL DIPLOMADO.     TRAMITAR LAS CERTIFICACIONES DE LOS</t>
  </si>
  <si>
    <t xml:space="preserve">YESID  JAVIER CUELLO </t>
  </si>
  <si>
    <t>OAG-FEE-0005</t>
  </si>
  <si>
    <r>
      <t xml:space="preserve">APOYAR EN LA CREACIÓN DE LAS ESTRATEGIAS PARA LAS PLATAFORMAS DIGITALES (FACEBOOK E INSTAGRAM) DE LOS DIPLOMADOS DE FACULTAD DE CIENCIAS EMPRESARIALES Y ECONÓMICAS. </t>
    </r>
    <r>
      <rPr>
        <b/>
        <sz val="10"/>
        <color theme="1"/>
        <rFont val="Calibri"/>
        <family val="2"/>
        <scheme val="minor"/>
      </rPr>
      <t xml:space="preserve">2. </t>
    </r>
    <r>
      <rPr>
        <sz val="10"/>
        <color theme="1"/>
        <rFont val="Calibri"/>
        <family val="2"/>
        <scheme val="minor"/>
      </rPr>
      <t>APOYAR EN LA GENERACIÓN DE CONTENIDOS VISUALES Y AUDIOVISUALES PARA LAS PLATAFORMAS DIGITALES, FACEBOOK E INSTAGRAM QUE TENGAN RELACIÓN CON LA OFERTA DE LA VENTA DE SERVICIOS DE LA FACULTAD DE CIENCIAS EMPRESARIALES Y ECONÓMICAS.</t>
    </r>
  </si>
  <si>
    <t>OAG-FEE-0006</t>
  </si>
  <si>
    <t>LIYIMIT MARBET PALMA SOCARRAS</t>
  </si>
  <si>
    <t xml:space="preserve">APOYAR EN LA COORDINACION  DE LAS ACTIVIDADES ADMINISTRATIVAS- ESTRATÉGICAS QUE ADELANTAN LOS PROGRAMAS DE TECNOLOGÍA EN GESTIÓN HOTELERA Y TURÍSTICA Y ADMINISTRACIÓN DE EMPRESAS TURÍSTICAS Y HOTELERAS -POR CICLOS PROPEDÉUTICOS, TALES COMO: CONSTRUCCIÓN DEL DOCUMENTO DE REFORMA DEL PLAN DE ESTUDIO, CREACIÓN DE NUEVO PROGRAMA DE PREGRADO PROFESIONAL EN GASTRONOMÍA, PROCESO DE AUTOEVALUACIÓN CON FINES DE ACREDITACIÓN POR ALTA CALIDAD </t>
  </si>
  <si>
    <t>OPSP-FCB-004</t>
  </si>
  <si>
    <t>LAPRESENTEORDENTIENEPOROBJETOAPOYAELPROCESODEAPRENDIZAJEENLASPRÁCTICASDECAMPOY/OLABORATORIODENTRO DELÁREASELECCIONADAENCOORDINACIÓNCONLOSTUTORES</t>
  </si>
  <si>
    <t>OPSP-FCB-005</t>
  </si>
  <si>
    <t>LAPRESENTEORDENTIENEPOROBJETO1APOYARELPROCESODEAPRENDIZAJEENLASPRÁCTICASDE CAMPOY/OLABORATORIODENTRODELÁREASELECCIONADAENCOORDINACIÓNCONLOSTUTORES</t>
  </si>
  <si>
    <t>OPSP-FCB-006</t>
  </si>
  <si>
    <t>ASESORACOORDINARYLAORGANIZACIÓNLOGÍSTICALASACTIVIDADESRELACIONADASCONELFUNCIONAMIENTODELASCOHORTESACTIVASDELOSPROGRAMASDELAMAESTRÍAENCIENCIASAMBIENTALESYLAMAESTRÍAENECOLOGÍAYBIODIVERSIDAD</t>
  </si>
  <si>
    <t>OPSP-FCB-007</t>
  </si>
  <si>
    <t>LAPRESENTEORDENTIENEPOROBJETOASEGURARECUMPLIMIENTODELREGLAMENTOACUERDO SUPERIOR19YDEMÁSNORMASUNIVERSITARIASENELPROGRAMAASUCARGOCOORDINAREL PROCESODEADMISIÓNALPROGRAMACONLACOLABORACIÓNDELGRUPODEADMISIONES</t>
  </si>
  <si>
    <t>SUMINISTRO DE COMIDAS Y BEBIDAS PREPARADAS Y SERVICIO DE CATERING PARA EL DESARROLLO DE LAS SESIONES DEL CONSEJO SUPERIOR, CONSEJO ACADEMICO, CONSEJO DE PLANEACION Y OTRAS REUNIONES DE TRABAJO DEL CUERPO DIRECTIVO DE LA UNIVERSIDAD Y DEMAS FUNCIONARIOS QUE CONCURRAN A LAS MISMAS. EL SERVICIO PUEDE INCLUIR SERVICIO DE COMIDAS PREPARADAS, TALES COMO MENU ESPECIAL, ALMUERZOS O CENAS TIPO BUFFET, ALMUERZOS EJECUTIVOS, COMIDAS CORRIENTES, PICADAS, BEBIDAS, MANTELERIA, CUBIERTOS, SERVICIO DE MESEROS Y DEMAS, NECESARIOS PARA LA PRESTACION DEL SERVICIO.</t>
  </si>
  <si>
    <t>COMPRA DE EQUIPOS PARA DOTACION DE LAS NUEVAS OFICINAS DE LOS SINDICATOS DE LA UNIVERSIDAD, UBICADAS EN EL BLOQUE II 2DO PISO, CON LAS SIGUIENTES ESPECIFICACIONES TECNICAS 1 CUATRO 4 EQUIPOS PORTATILES INTEL PROCESADOR CORE 5 RAM 4GB, 1 TB 14 PANTALLA 2 UN 1 PROYECTOR POWERLITE 3600 LUMENES  WIFI 3LCD XGA. 3 TRES 3 IMPRESORAS  MULTIFUNCIONAL SCANNER  COPIAS  COLOR. 4 UN 1 TV 65 UHD SMART TV. LA PROPUESTA HACE PARTE INTEGRAL DE LA PRESENTE ORDEN.</t>
  </si>
  <si>
    <t>COMPRA DE CIENTO OCHENTA 180 CONJUNTOS ANTI FLUIDO DE USO EXCLUSIVO INTRAHOSPITALARIO DE COLOR BLANCO, EN TELA LAFAYETTE CON PROPIEDADES ANTICLORO Y PROTECCION SOLAR, CONFORMADOS POR CHAQUETA MANGA LARGA CON CIERRES Y DOS BOLSILLOS, PANTALON PIJAMERO CON DOS BOLSILLOS EN LA PARTE SUPERIOR, LOGO BORDADO DELANTERO INSTITUCIONAL CON EL PROGRAMA, POLAINA Y GORRO LAVABLE Y REUTILIZABLE. LA PROPUESTA HACE PARTE INTEGRAL DE LA PRESENTE ORDEN. PARAGRAFO EL CONTRATISTA DEBERA ENTREGAR LOS ELEMENTOS CONTRATADOS DE CONFORMIDAD CON LAS ESPECIFICACIONES Y LAS CANTIDADES SOLICITADAS POR UNIMAGDALENA.</t>
  </si>
  <si>
    <t>COMPRA DE TREINTA Y UN 31 TABLETAS MARCA LENOVO PARA ENTREGAR COMO RECONOCIMIENTO A ESTUDIANTES CON MEJOR ICFES Y CUPOS ESPECIALES DE PRIMER SEMESTRE 20211. ESPECIFICACIONES TECNICAS TABLET LENOVO MODELO M7 7 TB7305F. PROCESADOR MEDIATEK MT8321 1.3GHZ 32BIT. MEMORIA 1GB LP DDR3. ALMACENAMIENTO 16GB. SISTEMA OPERATIVO ANDROID 9.0, PANTALLA T 1024X600 IPS. COLOR PLATINUM GREY. BATERIA 1CELL 3500MAH. ADAPTADOR 5V 1A. SLOTS POWER KEY, MICROSD CARD TRAY. USB 2.0, 3.5MM AUDIO JACK, GPS. CAMARA FRONTAL 2.0MP FF Y TRASERA 2.0MP FF. SPEAKERS 1X FRONT. INCLUYE BACK COVER AND FILM. WIRELESS 802.11 BGN. BLUETOOTH 4.0. LA</t>
  </si>
  <si>
    <t>SERVICIO DE DE PRODUCCION TECNICA CON EQUIPOS ESPECIALIZADOS Y DE ULTIMA GENERACION, LA CUAL SE COMPONE DE SONIDO, BACK LINE, ILUMINACION, ESCENOGRAFIA, SOPORTE, STAFF Y ENTRETENIMIENTO, ENTRE OTROS REQUERIMIENTOS NECESARIOS PARA EL BUEN DESARROLLO DE LA CELEBRACION DEL ENCUENTRO DE ESTUDIANTES Y LA SEMANA CULTURAL Y DEPORTIVA DE LA UNIVERSIDAD DEL MAGDALENA</t>
  </si>
  <si>
    <t>SERVICIO DE REALIZACION Y PRODUCCION DE DOS 2 VIDEOS CON ANIMACION TRIDIMENSIONAL, CON AUDIO, LENGUAJE DE SEÑAS Y TEXTO PARA DESCRIBIR E INFORMAR DE MANERA DINAMICA Y ATRACTIVA QUE HACER EN CASO DE EMERGENCIA EN LA UNIVERSIDAD DEL MAGDALENA PARA EL AUDITORIO NEGUANJE Y PLAYA GRANDE  BLOQUE DE AULAS DEL EDIFICIO MAR CARIBE DE LA UNIVERSIDAD DEL MAGDALENA, TENIENDO EN CUENTA LAS NUEVAS FORMAS DE TRABAJO ENMARCADAS EN LA EMERGENCIA SANITARIA Y PROTOCOLOS DEL COVID 19, EXIGIDOS POR EL MINISTERIO DE SALUD Y EDUCACION.</t>
  </si>
  <si>
    <t>SERVICIO DE DIVULGACION Y PROMOCION DE LOS DISTINTOS PROCESOS ACADEMICOS DE INVESTIGACION Y EXTENSION INSTITUCIONAL DE LA UNIVERSIDAD DEL MAGDALENA, BUSCANDO GENERAR IMPACTO POSITIVO NO SOLO EN LA COMUNIDAD UNIVERSITARIA, SINO EN LA CIUDADANIA EN GENERAL UTILIZANDO COMO FUENTES DIFUSORAS LAS PLATAFORMAS PERIODISTICAS DIGITALES DE CARACTER REGIONAL, EN EL PORTAL WEB WWW.REVISTA7SM.COM, CON LAS SIGUIENTES ESPECIFICACIONES 1 PAGINA WEB WWW.REVISTA7SM.COM PUBLICACION COMUNICADOS DE PRENSA Y TEMAS DE INTERES INSTITUCIONAL. 2 INSTAGRAM 1 POST 3 VECES POR SEMANA, 1 HISTORIA 3 VECES POR SEMANA. 3 FACEBOOK 1 POST 3 VECES POR SEMANA 4 TWITTER PUBLICACIONES REQUERIDAS</t>
  </si>
  <si>
    <t>SERVICIO DE DIVULGACION Y PROMOCION DE LOS DISTINTOS PROCESOS ACADEMICOS, DE INVESTIGACION Y EXTENSION INSTITUCIONAL DE LA UNIVERSIDAD DEL MAGDALENA, BUSCANDO GENERAR IMPACTO POSITIVO NO SOLO EN LA COMUNIDAD UNIVERSITARIA, SINO EN LA CIUDA DANIA EN GENERAL UTILIZANDO COMO FUENTES DIFUSORAS LAS PLATAFORMAS PERIODISTICAS DIGITALES DE CARACTER REGIONAL, EN INTERNET, A TRAVES DE LA PAGINA WEB WWW.CODIGOPRENSA.COM. CON LAS SIGUIENTES ESPECIFICACIONES UN 1 ANUNCIO EN LA PORTADA DE LA PAGINA WEB, 10 POST REDES Y PUBLICACIONES WEB DE DIFERENTES CONTENIDOS INSTITUCIONALES</t>
  </si>
  <si>
    <t>SERVICIO DE FORMULACION Y ACTUALIZACION DE PROYECTOS PARA EL FORTALECIMIENTO DE LA INFRAESTRUCTURA UNIVERSITARIA. EL CONTRATISTA DEBERA REALIZAR LAS SIGUIENTES ACTIVIDADES 1. ACTUALIZACION Y FORMULACION DE PROYECTOS DE INFRAESTRUCTURA DE LA UNIVERSIDAD, EN LAS METODOLOGIAS DE MARCO LOGICO Y MGA, ACOMPAÑANDO LAS ETAPA DE FORMULACION, PARTICIPACION EN MESAS TECNICAS, PARA EL APOYO EN LA CONSECUCION DE RECURSOS. 2. REVISAR Y ACTUALIZAR LAS FICHAS DE MGA Y DOCUMENTO TECNICO, DE LOS PROYECTOS EXISTENTES ACORDE A LOS PRESUPUESTOS Y DISEÑOS. 4. ELABORAR LA DOCUMENTACION NECESARIA PARA PRESENTAR PROYECTOS DE INFRAESTRUCTURA ANTE DIFERENTES FUENTES DE FINANCIACION. 5. ACOMPAÑAR Y PARTICIPAR EN MESAS TECNICAS, PARA EL APOYO A LA CONSECUCION DE RECURSOS</t>
  </si>
  <si>
    <t>SERVICIO DE DIVULGACION Y PROMOCION DE LOS DISTINTOS PROCESOS ACADEMICOS DE INVESTIGACION Y EXTENSION INSTITUCIONAL DE LA UNIVERSIDAD DEL MAGDALENA BUSCANDO GENERAR IMPACTO POSITIVO NO SOLO EN LA COMUNIDAD UNIVERSITARIA, SINO EN LA CIUDADANIA EN GENERAL, A TRAVES DE LA PAGINA WEB WWW.ODINIONCARIBE.COM. Y EN LAS REDES SOCIALES FACEBOOK, INSTAGRAM, TWITTER. CON LAS SIGUIENTES ESPECIFICACIONES ESPACIO PAGINA WEB BANNER SUPERIOR 780 PX  90 PX EN LA PORTADA DEL SITIO WEB WWW.OPINIONCANBE.COM. ESPACIO REDES SOCIALES TRANSMISION EN VIVO POR FAN PAGE CON UNA DURACION 30 CADA UNO EN LA PAGINA DE FACEBOOK PAQUETE PUBLICACIONES ALTERNATIVAS REDES SOCIALES FACEBOOK, INSTAGRAM,TWITTER MENSUALES  PUBLICACION DE BOLETINES DE PRENSA O NOTAS CON FOTOGRAFIAS A PUBLICARSE EN EL SITIO WEB WWW.OPINIONCARIBE.COM.</t>
  </si>
  <si>
    <t>SERVICIO DE DIVULGACION Y PROMOCION DE LOS DISTINTOS PROCESOS ACADEMICOS DE INVESTIGACION Y EXTENSION INSTITUCIONAL DE LA UNIVERSIDAD DEL MAGDALENA BUSCANDO GENERAR IMPACTO POSITIVO NO SOLO EN LA COMUNIDAD UNIVERSITARIA, SINO EN LA CIUDADANIA EN GENERAL UTILIZANDO COMO FUENTES DIFUSORAS LA RADIO, COMO EN LA EMISORA RADIO GALEON DE CARACOL 890 AM. CON LAS SIGUIENTES ESPECIFICACIONES 66 CUÑAS DE 30 SEG DE LUNES A VIERNES MENSUAL, DISTRIBUIDAS DE LA SIGUIENTE MANERA RADIO PERIODICO DE LA MAÑANA, NOTICIERO DEL MEDIO DIA, BOLETINES INFORMATIVOS POR RADIO GALEON, ACOMPAÑAMIENTO Y CUBRIMIENTO PERIODISTICO DE LOS EVENTOS DE LA UNIVERSIDAD.</t>
  </si>
  <si>
    <t>COMPRA E INSTALACION DE ONCE 11 EQUIPOS DE AIRES ACONDICIONADOS, PARA AREAS ACADEMICAS, ADMINISTRATIVAS E INVESTIGACION DE LA UNIVERSIDAD DEL MAGDALENA. DISCRIMINADOS DE LA SIGUIENTE MANERA DOS 2 EQUIPOS TIPO CENTRAL DE 5TR PARA LA CLINICA ODONTOLOGICA BLOQUE V. UN 1 EQUIPO TIPO MINI SPLIT PARA LA OFICINA JEFE DE INFRAESTRUCTURA BLOQUE VIII. UN 1 EQUIPO TIPO MINI SPLIT DE 1 12 TR PARA LA OFICINA DEL DIRECTOR DEL CREO. TRES 3 EQUIPOS TIPO MINI SPLIT DE 1TR PARA LOS LABORATORIOS DE CALIDAD DEL AIRE Y ACUICOLA. UN 1 EQUIPO TIPO MINI SPLIT PARA EL CUBICULO GIEN BLOQUE VIII. DOS 2 EQUIPOS TIPO MINI SPLIT DE 2 TR PARA LOS SALONES 1 Y 2 DEL CLAUSTRO SAN JUAN NEPOMUCENO. UN 1 EQUIPO TIPO MINI SPLIT 1 TR PARA EL LABORATORIO NUEVO DE INVESTIGACION BLOQUE VI DE LA UNIVERSIDAD DEL MAGDALENA</t>
  </si>
  <si>
    <t>SERVICIO DE FABRICACION DE VEINTICINCO 25 MESAS PARA SALA DE DIBUJO MANUAL DE INGENIERIA, UBICADA EN EL BLOQUE 4, PRIMER PISO, CON LAS SIGUIENTES ESPECIFICACIONES TECNICAS 1 VEINTICUATRO 24 MESAS PARA DIBUJO TECNICO FABRICADAS EN TUBO DE 2 REDONDO EN ACERO INOXIDABLE, CALIBRE 18, CUENTA CON TABLERO BLANCO DE 80 CM DE ANCHO X 60 CM DE LARGO, ESPESOR 0.18 CM, EN MADERA TIPO AGLOMERADO RH RESISTENTE A LA HUMEDAD, CON DISEÑO RECLINABLE DE 0 A 35. 2 UNA 1 MESA PARA DIBUJO TECNICO FABRICADA EN TUBO DE 2 REDONDO EN ACERO INOXIDABLE, CALIBRE 18, CUENTA CON MANIJA EN ACERO INOXIDABLE PARA GRADUAR LA ALTURA DE 75 CM A 95 CM., CON PERFIL METALICO EN EL BORDE FRONTAL DEL TABLERO PARA LA UBICACION DE LAPICES E INSTRUMENTOS DE TRABAJO, UN ENTREPAÑO EN LAMINA MICRO PERFORADA, DE 60 CM DE ANCHO X 25 CM DE PROFUNDIDAD Y 20 CM DE ALTURA</t>
  </si>
  <si>
    <t>SERVICIO DE DIVULGACION Y PROMOCION DE LOS DISTINTOS PROCESOS ACADEMICOS DE INVESTIGACION Y EXTENSION INSTITUCIONAL DE LA UNIVERSIDAD DEL MAGDALENA BUSCANDO GENERAR IMPACTO POSITIVO NO SOLO EN LA COMUNIDAD UNIVERSITARIA, SINO EN LA CIUDADANIA EN GENERAL A TRAVES DE LA TELEVISION, COMO ES EN LAS EMISIONES DEL NOTICIERO PCT EN LA NOTICIA. CON LAS SIGUIENTES ESPECIFICACIONES EL COMERCIAL SE EMITIRA SEIS VECES POR DIA PARA UN TOTAL DE 132 IMPACTOS AL MES, DE LUNES A VIERNES EN LOS SIGUIENTES HORARIOS 0700 AM  100 PM  200 PM  630 PM  900 PM Y 1030 PM. ASI MISMO ESTAREMOS OFRECIENDO TRANSMISION DEL PROGRAMA INSTITUCIONAL CAMPUS TV UNA VEZ A LA SEMANA EL DIA MIERCOLES A LAS 1200 P.M. CON REPETICION LOS FINES DE SEMANA EL DIA SABADO Y DOMINGO A LA MISMA HORA. ADEMAS DE LA EMISION DE DOS CLIPS DEL PROGRAMA DE UNIMAGDALENA TODAY DE LUNES A VIERNES EN LA PROGRAMACION DEL CANAL CAMPO TELEVISION Y ACOMPAÑAMIENTO EN LAS REDES SOCIALES DEL CANAL.</t>
  </si>
  <si>
    <t>SERVICIO DE FABRICACION E INSTALACION DE DOS 2 CUBIERTAS ESTRUCTURALES PARA LAS TERRAZAS DEL EDIFICIO DE INNOVACION Y EMPRENDIMIENTO DE LA UNIVERSIDAD EL MAGDALENA, CON LAS SIGUIENTES DIMENSIONES 7,92 MTS DE LARGO X 4,05 MTS ANCHO, FABRICADOS CON LOS SIGUIENTES MATERIALES TUBERIA RECTANGULAR ESTRUCTURAL DE 3 X 1 CALIBRE 14, CHANEL DE 6 EN FRENTE PARA EVITAR LA FLEXION Y PARALES EN CHANEL DE 4 EN FORMA DE CAJON CON ANCLAJES EXPANSIVOS Y LAMINA TERMO ACUSTICA, ESTRUCTURA PINTADA EN ANTICORROSIVO EPOXICO PARA EVITAR LA CORROSION Y ACABADO EN ESMALTE POLIURETANO PARA UNA MAYOR DURACION DEL PRODUCTO</t>
  </si>
  <si>
    <t>COMPRA DE NUEVE 9 COMPUTADORES PARA LA DOTACION DE DISTINTAS OFICINAS DE LA UNIVERSIDAD DEL MAGDALENA. CON LAS SIGUIENTES ESPECIFICACIONES TECNICAS 1 DOS 2 COMPUTADORES PORTATILES LENOVO THINKBOOK, PROCESADOR I7 DE 2,7  3,7 GHZ, DECIMA GENERACION, RAM 16GB, DISCO DURO ESTADO SOLIDO 512GB, CONECTIVIDAD BLUETOOTH, WIFI, USB 3.0, PUERTO TIPO C 2. 2 CINCO 5 COMPUTADORES PORTATILES LENOVO, CON PROCESADOR I5, 10TH GENERACION, MEMORIA RAM 8GB, DISCO DURO ESTADO SOLIDO 512GB, CONECTIVIDAD BLUETOOTH, WIFI, USB 3.0. 3 UN 1 EQUIPO LENOVO THINKPAD WORKSTATION P1, PROCESADOR I7 8VA GENERACION 8850H  2,9GHZ  5,1GHZ, SSD M2 1TB, TARJETA DE VIDEO QUADRO P2000 4 GB, RAM 32 GB DDR4, PANTALLA 15, 2 PUERTOS TIPO C, THUNDERBOLT 1, USB 3.12 LECTOR TARJETA. 4 UN 1 EQUIPO LENOVO THINKSTATION P720 TOWER WORKSTATION XEON SILVER 4110 2,1 GHZ, 2TB  512 GB SSD, RAM 32 GB, TARJETA DE VIDEO NVIDIA QUADRO P1000 4096 MB KEYBOARD MOUSE BLACK. 5 UN 1 MONITOR DE 24 UHD IPS SAMSUNG</t>
  </si>
  <si>
    <t>COMPRA DE DISPOSITIVOS PARA LA ADECUACION TECNOLOGICA DE LA SALA DE DIBUJO MANUAL DE LA UNIVERSIDAD DEL MAGDALENA CON LAS SIGUIENTES ESPECIFICACIONES TECNICAS 1 VEINTICUATRO 24 COMPUTADORES PORTATILES ASUS VIVOBOOK S 15,6 PULGADAS S532FLBN181T PROCESADOR INTEL CORE I7 RAM 16GB  32GB INTEL OPTANE DISCO ESTADO SOLIDO 512 GB. 2 UN 1 EQUIPO DE MESA LENOVO 72018ICB GAMING CORE I7 8700, PROC 3,2 GHZ DD 2 TB  SSD 256 GB, UNIDAD DVD RW, BLUETOOTH, WINDOWS 10 TARJETA DE VIDEO NVIDIA GTX 1050I 4 GB, KEYBOARD MOUSE SILVER, PANTALLA THINKPAD 23,8 QHD IPS LCD BLACK. 3 UN 1 TELON DE PROYECCION DE 2,40 MTS X 1.80 MTS, ELECTRICO. 4 UNA 1 CAMARA HOVER CAM PARA DIGITALIZACION DE DOCUMENTOS, SUPERSPPED USB 3.0 1080P, SENSOR DE 8 MEGAPIXELES</t>
  </si>
  <si>
    <t>DESARROLLO DEL CURSO AVANZADO DE PILOTO DE UASRPASDRONES, NECESARIOS PARA LA REALIZACION DE TOMA DE VIDEOS Y FOTOGRAFIAS AEREAS, IMPORTANTES EN LAS PRODUCCIONES AUDIOVISUALES EN EL MARCO DEL PROYECTO INNOVACION EDUCATIVA BASADA EN TECNOLOGIA. EL SERVICIO INCLUYE NUEVE 9 HORAS TEORICAS Y PRACTICAS 1. TEORIA GENERAL YO BASICA DE DRONES. 2. PRACTICAS EN SIMULADOR. 3. MANEJO DE HERRAMIENTAS PARA LA OPERACION DE UASRPASDRONES. 4. SEGURIDAD PARA EL PILOTAJE DE DRONES ARMADO, DESPEGUE, ATERRIZAJE, VUELO Y MANIOBRAS BASICAS. 5. TECNICAS BASICAS DE FOTOGRAFIA Y VIDEO, ALMACENAMIENTO DE ARCHIVOS. 6. RESOLUCION NUMERO 04201 DE FECHA 27 DE DICIEMBRE DE 2018. 7. LISTAS DE CHEQUEO Y PREVUELO. 8. PROTOCOLOS. 9. PLAN DE VUELO. 10. VUELOS DIRECCIONADOS. 11. INSTRUCCION CON EQUIPO UASRPASDRONES PHANTOM 3 ADVANCED CON CAMARA 2.7K YO MAVIC AIR CON CAMARA 4K ACOMPAÑADOS POR UN PILOTO EXPERIMENTADO EN UASRPASDRONES.</t>
  </si>
  <si>
    <t>SERVICIO DE MANTENIMIENTO PREVENTIVO Y CORRECTIVO DE LAS PUERTAS AUTOMATIZADAS PARA LA UNIVERSIDAD DEL MAGDALENA Y SUS SEDES ALTERNAS.</t>
  </si>
  <si>
    <t>SERVICIO DE PUBLICACION DE UN AVISO EN EL PERIODICO REGIONAL Y EN SU PAGINA WEB, PARA DAR A CONOCER EL DESARROLLO DE LA ALMA MATER EN LAS CONDICIONES ESPECIALES DE LA ACTUALIDAD MUNDIAL A TRAVES DE LOS PROCESOS ACADEMICOS E INSTITUCIONALES Y EL IMPACTO EN SU ENTORNO INMEDIATO Y LEJANO, DE CONFORMIDAD CON LAS ESPECIFICACIONES ESTABLECIDAS EN LA PROPUESTA PRESENTADA POR EL CONTRAITA</t>
  </si>
  <si>
    <t>SERVICIO DE PUBLICACION EN EL PERIODICO HOY DIARIO DEL MAGDALENA DE UN 01 AVISO DE CONDOLENCIA  OBITUARIO CON LAS SIGUIENTES ESPECIFICACIONES DOS 2 COLUMNAS X 10 CM, UBICACION PRIMERA PAGINA, TINTA BN, PARA COMPARTIR CON LA COMUNIDAD UNIVERSITARIA Y LA COMUNIDAD EN GENERAL LAS CONDOLENCIAS POR EL FALLECIMIENTO DE UNA PERSONA TRASCENDENTE, FUNCIONARIO Y COMPAÑERO QUE, POR MAS DE 30 AÑOS COMPARTIO SU VIDA LABORAL EN MEDIO DE ESTUDIANTES, DOCENTES Y FUNCIONARIOS DE NUESTRA INSTITUCION.</t>
  </si>
  <si>
    <t>ODC-DAD-0030</t>
  </si>
  <si>
    <t>COMPRA E INSTALACION DE CINCO 5 EQUIPOS DE AIRES ACONDICIONADOS PARA AREAS ADMINISTRATIVAS Y ACADEMICAS DE LA UNIVERSIDAD DEL MAGDALENA, DISCRIMINADOS DE LA SIGUIENTE MANERA 1 UN 1 EQUIPO TIPO PAQUETE DE 5TR PARA LA SALA CENTRAL  SEDE CREO. 2 UN 1 EQUIPO TIPO MINI SPLIT DE 2 TR PARA LA OFICINA DE COORDINADORES  SEDE CREO. 3 UN 1 EQUIPO TIPO MINI CENTRAL DE 5 TR PARA LA DECANATURA DE CIENCIAS EMPRESARIALES. 4 UN 1 EQUIPO TIPO MINI SPLIT DE 2 TR PARA EL LABORATORIO DE ALGAS PLANTA PILOTO DE TAGANGA. 5 UN 1 EQUIPO TIPO MINI SPLIT 1 TR PARA EL LABORATORIO DE MOLUSCOS  PLANTA PILOTO DE TAGANGA</t>
  </si>
  <si>
    <t>2021/07/05</t>
  </si>
  <si>
    <t>ODC-DAD-0031</t>
  </si>
  <si>
    <t>COSTADENT S.A.S</t>
  </si>
  <si>
    <t>COMPRA DE COMPRA DE INSUMOS DE PROMOCION Y PREVENCION MEDICA PARA EL CUIDADO DE LA SALUD, INSUMOS GENERALES, DE BIOSEGURIDAD, ELEMENTOS DE PROTECCION PERSONAL Y BIOSEGURIDAD QUE GARANTICEN LA BUENA Y OPORTUNA PRESTACION DE LOS SERVICIOS DEL AREA DE SALUD Y DESARROLLO HUMANO DE LA DIRECCION DE BIENESTAR UNIVERSITARIO.</t>
  </si>
  <si>
    <t>2021/12/30</t>
  </si>
  <si>
    <t>ODC-DAD-0032</t>
  </si>
  <si>
    <t>ALEX BLANCO LEGUIZAMON ALMACEN INTERDEPORTES</t>
  </si>
  <si>
    <t>COMPRA DE DIEZ 10 BICICLETAS, PARA ENTREGAR A LOS ESTUDIANTES QUE PARTICIPARON EN LOS XVIII JUEGOS UNIVERSITARIOS NACIONALES 2019 Y OBTUVIERON GALARDON EN LA DISCIPLINA DE FUTBOL SALA</t>
  </si>
  <si>
    <t>ODC-DAD-0033</t>
  </si>
  <si>
    <t>COMPRA DE TREINTA Y CINCO 35 CONJUNTOS ANTI FLUIDO DE USO EXCLUSIVO INTRAHOSPITALARIO DE COLOR BLANCO, EN TELA LAFAYETTE CON PROPIEDADES ANTICLORO Y PROTECCION SOLAR, CONFORMADOS POR CHAQUETA MANGA LARGA CON CIERRES Y DOS BOLSILLOS, PANTALON PIJAMERO CON DOS BOLSILLOS EN LA PARTE SUPERIOR, LOGO BORDADO DELANTERO INSTITUCIONAL CON EL PROGRAMA, POLAINA Y GORRO LAVABLE Y REUTILIZABLE</t>
  </si>
  <si>
    <t>2021/07/29</t>
  </si>
  <si>
    <t>ODC-DAD-0034</t>
  </si>
  <si>
    <t>PSIGMA CORPORATION SAS</t>
  </si>
  <si>
    <t>COMPRA DE LAS PRUEBAS SENTIDO CON ACCESO DIGITAL ESPECIALIZADA PARA ORIENTACION PROFESIONAL, QUE EVALUA E IDENTIFICA DE FORMA INTEGRAL LAS FORTALEZAS DE LOS EVALUADOS FRENTE A CUATRO 04 GRANDES FACTORES HABILIDAD COGNITIVA, PERSONALIDAD, PREFERENCIAS OCUPACIONALES Y REPORTE DE OPORTUNIDADES, CON EL FIN DE ESTABLECER SUS PREFERENCIAS Y FLUIDEZ EN DIFERENTES AREAS DE APRENDIZAJE Y CONOCIMIENTOS PARA POBLACION EN PROCESO DE INGRESO Y FORMACION ACADEMICA, INCLUYE EL ACCESO POR DOCE 12 MESES AL SERVICIO DE LA PLATAFORMA TECNOLOGICA Y SUS FUNCIONALIDADES, PARA ADMINISTRAR, PROGRAMAR Y APLICAR LAS PRUEBAS OBTENIENDO LOS REPORTES DE RESULTADOS DE CADA EVALUACION</t>
  </si>
  <si>
    <t>ODC-DAD-0035</t>
  </si>
  <si>
    <t>COMPRA DE 80 KIT ANTIFLUIDO, COMPUESTO POR CONJUNTO ANTIFLUIDO DE USO EXCLUSIVO INTRAHOSPITALARIO DE COLOR BLANCO DE TELA ANTIFLUIDO CON PROPIEDADES ANTICLORO Y PROTECCION SOLAR, CONFORMADO POR CHAQUETA MANGA LARGA CON CIERRE Y DOS 02 BOLSILLOS, PANTALON PIJAMERO CON DOS 02 BOLSILLOS EN LA PARTE SUPERIOR, LOGO BORDADO DELANTERO INSTITUCIONAL CON EL PROGRAMA, POLAINA Y GORRO LAVABLE REUTILIZABLE MAS TAPABOCA INSTITUCIONAL PARA ESTUDIANTES DEL PROGRAMA DE TECNOLOGIA EN GESTION HOTELERA DE FACULTAD DE CIENCIAS EMPRESARIALES Y ECONOMICAS, REQUERIDOS PARA COMPONENTE PRACTICO DE LA ASIGNATURA ALIMENTOS Y BEBIDAS III COCINA Y SERVICIO DE COMEDOR Y BAR</t>
  </si>
  <si>
    <t>ODC-DAD-0036</t>
  </si>
  <si>
    <t>COMPRA DE RAYOS X ODONTOLOGICO CUENTAN CON UN PANEL DE CONTROL DIGITAL QUE PERMITE AL USUARIO PROGRAMAR LOS DIFERENTES TIEMPOS DE EXPOSICION SEGUN EL TIPO DE PACIENTE Y LA CAVIDAD A EXAMINAR LO QUE PERMITE MAXIMIZAR LA EFICIENCIA EN LA OPERACION, CUENTA CON UN CONTROL REMOTO PARA TOMA DE RADIOGRAFIA CON UN ALCANCE DE MAS DE 10 METROS</t>
  </si>
  <si>
    <t>ODC-DAD-0037</t>
  </si>
  <si>
    <t>COMPRA DE DISPOSITIVOS PARA EL MANTENIMIENTO Y REPARACION DE LA ZONA WIFI EN EL AUDITORIO JULIO OTERO Y BLOQUE 6 DE LA UNIVERSIDAD DEL MAGDALENA, SEGUN LAS SIGUIENTES CANTIDADES Y ESPECIFICACIONES TECNICAS UN 1 SWITCH T1500G10MPS V2., UN 1 SWITCH T1600G28PS TLSG2424P., DOS 2 NANOSTATION 5AC., DIECISIETE 17 ANTENAS UAP SHD., DIECISIETE 17 POE4812WG., TRES 3 BOLSAS DE 70 CONECTORES RJ45., CUATRO 4 CAJAS CABLE UTP CATEGORIA 6A</t>
  </si>
  <si>
    <t>OPS-DAD-0118</t>
  </si>
  <si>
    <t>SERVICIO DE DIVULGACION DE LA OFERTA ACADEMICA DE POSTGRADOS EN PUBLICIDAD ESTATICA A TRAVES DE VALLAS PUBLICITARIAS EN AGUA BENDITA UBICADAS SOBRE LA AVENIDA BAVARIA Y AVENIDA DE LOS ESTUDIANTES EN LA CRA 12  26B 155, SITIOS ESTRATEGICOS DE LA CIUDAD DE SANTA MARTA.</t>
  </si>
  <si>
    <t>2021/10/05</t>
  </si>
  <si>
    <t>OPS-DAD-0123</t>
  </si>
  <si>
    <t>SERVICIO DE DIVULGACION Y PROMOCION DE LA OFERTA ACADEMICA CORRESPONDIENTE AL PERIODO 2021II, COMO TAMBIEN REALIZAR CAMPAÑAS DE PROMOCION INSTITUCIONAL DE LA UNIVERSIDAD DEL MAGDALENA SOBRE DISTINTOS PROCESOS EN LA RADIO LOCAL Y REGIONAL</t>
  </si>
  <si>
    <t>OPS-DAD-0124</t>
  </si>
  <si>
    <t>EL SERVICIO DE RENOVACION DE LAS LICENCIAS DE LABVIEW POR 12 MESES, CON SOPORTE Y MANTENIMIENTO.</t>
  </si>
  <si>
    <t>OPS-DAD-0125</t>
  </si>
  <si>
    <t>EL SERVICIO DE DIVULGACION EN PRENSA DE LA OFERTA ACADEMICA CORRESPONDIENTE AL PERIODO 2021II, CAMPAÑAS DE PROMOCION INSTITUCIONAL EN EL PERIODICO EL INFORMADOR, MEDIANTE LA PUBLICACION DE TRES 3 AVISOS, DE CONFORMIDAD CON LAS ESPECIFICACIONES ESTABLECIDAS EN LA PROPUESTA PRESENTADA POR EL CONTRAITA</t>
  </si>
  <si>
    <t>OPS-DAD-0126</t>
  </si>
  <si>
    <t>SERVICIO DIVULGACION EN PRENSA DE LA OFERTA ACADEMICA CORRESPONDIENTE AL PERIODO 2021II, CAMPAÑAS DE PROMOCION INSTITUCIONAL EN EL PERIODICO HOY DIARIO DEL MAGDALENA, MEDIANTE LA PUBLICACION DE CINCO 05 AVISOS, DE CONFORMIDAD CON LAS ESPECIFICACIONES ESTABLECIDAS EN LA PROPUESTA PRESENTADA POR EL CONTRATISTA</t>
  </si>
  <si>
    <t>OPS-DAD-0127</t>
  </si>
  <si>
    <t>EL HERALDO S.A</t>
  </si>
  <si>
    <t>SERVICIO DIVULGACION EN PRENSA DE LA OFERTA ACADEMICA CORRESPONDIENTE AL PERIODO 2021II, CAMPAÑAS DE PROMOCION INSTITUCIONAL DE UNIMAGDALENA, EN EL PERIODICO EL HERALDO Y EL PERIODICO AL DIA, MEDIANTE LA PUBLICACION DE CINCO 05 AVISOS</t>
  </si>
  <si>
    <t>OPS-DAD-0128</t>
  </si>
  <si>
    <t>SERVICIO DE RENOVACION, SOPORTE Y MANTENIMIENTO DE LICENCIA ACADEMICA DEL SOFTWARE ATLAS TI POR 12 MESES</t>
  </si>
  <si>
    <t>OPS-DAD-0129</t>
  </si>
  <si>
    <t>CASA EDITORIAL EL TIEMPO S.A.</t>
  </si>
  <si>
    <t>SERVICIO DE DIVULGACION EN PRENSA DE LA OFERTA ACADEMICA CORRESPONDIENTE AL PERIODO 2021II, CAMPAÑA DE PROMOCION INSTITUCIONAL EN EL PERIODICO EL TIEMPO, MEDIANTE LA PUBLICACION DE TRES 3 AVISOS, CON LAS SIGUIENTES ESPECIFICACIONES UBICACION CORRIENTE CUERPO 2  NACIONAL, TAMAÑO 3 COL X 20 CMS POLICROMIA  MEDIDA EN CMS 12,8 CMS X 20 CMS</t>
  </si>
  <si>
    <t>OPS-DAD-0130</t>
  </si>
  <si>
    <t>SERVICIO DE PUBLICACION EN EL PERIODICO EL INFORMADOR, PARA INFORMACION INSTITUCIONAL EN MEDIO IMPRESO EN EL MARCO DE LA CONMEMORACION DEL ANIVERSARIO NUMERO 496 DE LA CIUDAD DE SANTA MARTA</t>
  </si>
  <si>
    <t>OPS-DAD-0131</t>
  </si>
  <si>
    <t>PRODUCCIONES JOV S.A.S.</t>
  </si>
  <si>
    <t>SERVICIO DE DIVULGACION EN PRENSA DE LA OFERTA ACADEMICA CORRESPONDIENTE AL PERIODO 2021II, CAMPAÑAS DE PROMOCION INSTITUCIONAL DE UNIMAGDALENA, EN EL PERIODICO EL VOCERO DE LA PROVINCIA, MEDIANTE LA PUBLICACION DE DOS 02 AVISOS Y EN SU PAGINA WEB WWW.ELVOCERODELAPROVINCIA.COM</t>
  </si>
  <si>
    <t>OPS-DAD-0132</t>
  </si>
  <si>
    <t>SERVICIO DE PUBLICACION EN EL PERIODICO HOY DIARIO DEL MAGDALENA DE UN 01 AVISO DE CONDOLENCIA  OBITUARIO CON LAS SIGUIENTES ESPECIFICACIONES DOS 2 COLUMNAS X 10 CM, UBICACION PRIMERA PAGINA, TINTA BN, PARA COMPARTIR CON LA COMUNIDAD UNIVERSITARIA Y LA COMUNIDAD EN GENERAL LAS CONDOLENCIAS POR EL FALLECIMIENTO DE UNA PERSONA TRASCENDENTE, COMPAÑERA QUE POR MUCHOS AÑOS COMPARTIO SU VIDA LABORAL EN MEDIO DE ESTUDIANTES, DOCENTES Y FUNCIONARIOS DE NUESTRA INSTITUCION.</t>
  </si>
  <si>
    <t>OPS-DAD-0133</t>
  </si>
  <si>
    <t>SERVICIO DE PREPRODUCCION, PRODUCCION Y POST PRODUCCION DE PIEZAS AUDIOVISUALES DE CARACTER INSTITUCIONAL PARA TRANSMITIR CADA SEMANA DURANTE UN 01 MES, POR LAS REDES SOCIALES, PAGINA WEB Y TODOS LOS ESPACIOS OFICIALES DE COMUNICACION AUDIOVISUAL E INTERACTIVA DE LA UNIMAGDALENA</t>
  </si>
  <si>
    <t>2021/08/12</t>
  </si>
  <si>
    <t>OPS-DAD-0135</t>
  </si>
  <si>
    <t>SERVICIO DE PUBLICACION EN EL PERIODICO HOY DIARIO DEL MAGDALENA Y EN SU PORTAL WEB WWW.HOYDIARIODELMAGDALENA.COM.CO DE INFORMACION INSTITUCIONAL EN EL MARCO DE LA CONMEMORACION DEL ANIVERSARIO NUMERO 496 DE LA CIUDAD DE SANTA MARTA, MEDIANTE LA PUBLICACION DE UN 01 AVISO, CON LAS SIGUIENTES ESPECIFICACIONES ESPACIO UNA PAGINA ANCHO 26.2 CMS X ALTO 53 CMS A TODO COLOR POSICION ESPECIAL.</t>
  </si>
  <si>
    <t>OPS-DAD-0136</t>
  </si>
  <si>
    <t>SERVICIO DE SUSCRIPCION AL PERIODICO EL TIEMPO  PORTAFOLIO, PARA LA ENTREGA DE DOS 02 EJEMPLARES DIARIOS, DE LUNES A DOMINGO, DURANTE 12 MESES</t>
  </si>
  <si>
    <t>OPS-DAD-0137</t>
  </si>
  <si>
    <t>SERVICIO DE SUSCRIPCION AL PERIODICO HOY DIARIO DEL MAGDALENA POR CUARENTA 40 EJEMPLARES DIARIOS DURANTE UN AÑO. DE CONFORMIDAD CON LAS ESPECIFICACIONES ESTABLECIDAS EN LA PROPUESTA PRESENTADA POR EL CONTRATISTA,</t>
  </si>
  <si>
    <t>2022/07/23</t>
  </si>
  <si>
    <t>OPS-DAD-0138</t>
  </si>
  <si>
    <t>SERVINTEGRAL MAQUINARIA DE LA COSTA S.A.S SERVIMACOSTA</t>
  </si>
  <si>
    <t>SERVICIO DE MANTENIMIENTO PREVENTIVO Y CORRECTIVO DE LOS TRACTORES NEW HOLLAD TM 135 Y FORD 5000, INCLUIDO REPUESTOS, PARA GARANTIZAR EL BUEN FUNCIONAMIENTO Y LAS CONDICIONES DE OPERATIVIDAD DE LOS MISMOS</t>
  </si>
  <si>
    <t>2021/07/27</t>
  </si>
  <si>
    <t>OPS-DAD-0139</t>
  </si>
  <si>
    <t>SERVICIO DE MANTENIMIENTO PREVENTIVOCORRECTIVO ANUAL PARA LOS DISPOSITIVOS MULTIMEDIA COMO APOYO DE LAS CLASES VIRTUALES Y COMO ELEMENTOS DE SOPORTE EN AUDITORIOS Y DEPENDENCIAS DE LA UNIVERSIDAD DEL MAGDALENA</t>
  </si>
  <si>
    <t>OPS-DAD-0140</t>
  </si>
  <si>
    <t>JARINOX S.A.S.</t>
  </si>
  <si>
    <t>SERVICIO DE MANTENIMIENTO PREVENTIVO YO CORRECTIVO NECESARIO PARA LOS EQUIPOS DE MANIPULACION DE ALIMENTOS DE LA PLANTA PILOTO DE PROCESOS PESQUEROS DE TAGANGA DE LA UNIVERSIDAD DEL MAGDALENA. INCLUYE LOS REPUESTOS</t>
  </si>
  <si>
    <t>2021/09/10</t>
  </si>
  <si>
    <t>OPS-DAD-0141</t>
  </si>
  <si>
    <t>SERVICIO DE SUSCRIPCION AL PERIODICO EL HERALDO, PARA LA ENTREGA DE TRES 03 EJEMPLARES DIARIOS, DE LUNES A DOMINGO, DURANTE 12 MESES</t>
  </si>
  <si>
    <t>2022/07/27</t>
  </si>
  <si>
    <t>OPS-DAD-0142</t>
  </si>
  <si>
    <t>LA SUSCRIPCION POR DOCE 12 MESES AL PERIODICO EL INFORMADOR POR DIEZ 10 EJEMPLARES DIARIOS, PARA ALGUNAS DE LAS DEPENDENCIAS DE LA UNIVERSIDAD DEL MAGDALENA</t>
  </si>
  <si>
    <t>OSM-DAD-0019</t>
  </si>
  <si>
    <t>DUVIS ALICIA MENDEZ GONZALEZ</t>
  </si>
  <si>
    <t>SUMINISTRO DE ARREGLOS FLORALES Y FUNEBRES PARA LAS DIFERENTES CEREMONIAS Y OTRAS ACTIVIDADES INSTITUCIONALES, QUE SE COORDINEN O RELACIONEN CON LA DIRECCION DE TALENTO HUMANO</t>
  </si>
  <si>
    <t>OSM-DAD-0020</t>
  </si>
  <si>
    <t>LA MUELA S.A.S</t>
  </si>
  <si>
    <t>SUMINISTRO DE INSUMOS PARA LA CLINICA ODONTOLOGICA DE LA UNIVERSIDAD DEL MAGDALENA. NECESARIOS PARA EL BUEN DESARROLLO DE LAS ACTIVIDADES ACADEMICAS DURANTE EL PERIODO 2021II</t>
  </si>
  <si>
    <t>2021/10/12</t>
  </si>
  <si>
    <t>OSM-DAD-0021</t>
  </si>
  <si>
    <t>SUMINISTRO DE ARREGLOS EXOTICOS EN FLORES NATURALES Y ARREGLOS PARA LAS DIFERENTES CEREMONIAS Y OTRAS ACTIVIDADES INSTITUCIONALES QUE SE DESARROLLEN POR LA DIRECCION DE COMUNICACIONES EN EL AÑO 2021</t>
  </si>
  <si>
    <t>OSM-DAD-0134</t>
  </si>
  <si>
    <t>ORGANIZACION TERPEL S.A</t>
  </si>
  <si>
    <t>SUMINISTRO DE COMBUSTIBLES GASOLINA CORRIENTE, A.C.P.M Y EXTRAS PARA LOS VEHICULOS PERTENECIENTES AL PARQUE AUTOMOTOR, PLANTAS ELECTRICAS Y MAQUINARIA AGRICOLA DE LA UNIVERSIDAD DEL MAGDALENA Y SUS SEDES ALTERNAS.</t>
  </si>
  <si>
    <t>OPSP-VIN-0221</t>
  </si>
  <si>
    <t>PRESTACION DE SERVICIOS PROFESIONALES EN LA EDITORIAL UNIMAGDALENA COMO CORRECTOR DE ESTILO DE OBRAS</t>
  </si>
  <si>
    <t>OPSP-VIN-0222</t>
  </si>
  <si>
    <t>LA PRESENTE ORDEN TIENE POR OBJETO LA PRESTACION DE SERVICIOS PROFESIONALES COMO INGENIERO DE SISTEMAS EN LA VICERRECTORIA DE INVESTIGACION</t>
  </si>
  <si>
    <t>OPSP-VIN-0223</t>
  </si>
  <si>
    <t>LA PRESENTE ORDEN TIENE POR OBJETO LA PRESTACION DE SERVICIOS PROFESIONALES EN LA DIRECCION DE TRANSFERENCIA DEL CONOCIMIENTO Y PROPIEDAD INTELECTUAL</t>
  </si>
  <si>
    <t>OPSP-VIN-0224</t>
  </si>
  <si>
    <t>PRESTACION DE SERVICIOS PROFESIONALES EN EL CENTRO DE INNOVACION Y EMPRENDIMIENTO DE LA UNIVERSIDAD DEL MAGDALENA</t>
  </si>
  <si>
    <t>OPSP-VIN-0225</t>
  </si>
  <si>
    <t>PRESTACION DE SERVICIOS PROFESIONALES EN EL CENTRO DE INNOVACION Y EMPRENDIMIENTO DE LA VICERRECTORIA DE INVESTIGACION</t>
  </si>
  <si>
    <t>OPSP-VIN-0226</t>
  </si>
  <si>
    <t>PRESTACION DE SERVICIOS PROFESIONALES EN LA DIRECCION DE TRANSFERENCIA DEL CONOCIMIENTO Y PROPIEDAD INTELECTUAL</t>
  </si>
  <si>
    <t>OPSP-VIN-0227</t>
  </si>
  <si>
    <t>IRIS TAHIRI CASTRO ROMERO</t>
  </si>
  <si>
    <t>PRESTACION DE SERVICIOS PROFESIONALES EN EL MARCO DEL PROYECTO DE INVESTIGACION TITULADO CREATE CARIBBEAN RESEARCH ALTERNATIVES FOR A TRANSFORMATION IN ENERGY AND ECONOMY  ALTERNATIVAS DESDE LA INVESTIGACION ACADEMICA PARA UNA TRANSFORMACION ENERGETICA Y DE LA ECONOMIA EN EL CARIBE FINANCIADO POR EL ACUERDO DE SUBVENCION G201003894 OTORGADA POR EUROPEAN CLIMATE FOUNDATION</t>
  </si>
  <si>
    <t>OPSP-VIN-0228</t>
  </si>
  <si>
    <t>2021/09/05</t>
  </si>
  <si>
    <t>OPSP-VIN-0229</t>
  </si>
  <si>
    <t>PRESTACION DE SERVICIOS COMO INGENIERO INDUSTRIAL EN LA VICERRECTORIA DE INVESTIGACION</t>
  </si>
  <si>
    <t>OPSP-VIN-0230</t>
  </si>
  <si>
    <t>LUIS FRANCISCO MIRANDA TERRAZA</t>
  </si>
  <si>
    <t>PRESTACION DE SERVICIOS PROFESIONALES EN EL MARCO DEL PROYECTO DE INVESTIGACION TITULADO DISEÑO E IMPLEMENTACION DE UNA ESTRATEGIA DE COMUNICACION PARA LA APROPIACION SOCIAL DE CONOCIMIENTO DEL CAMBIO CLIMATICO EN ESTUDIANTES UNIVERSITARIOS DEL DEPARTAMENTO DEL MAGDALENA</t>
  </si>
  <si>
    <t>OPSP-VIN-0231</t>
  </si>
  <si>
    <t>OPSP-VIN-0232</t>
  </si>
  <si>
    <t>PRESTACION DE SERVICIOS PROFESIONALES EN MARCO DEL PROYECTO DE INVESTIGACION TITULADO SUSTAINABLE TOURISM OPTIMAL RESOURCE AND ENVIRONMENTAL MANAGEMENT STOREM TURISMO SOSTENIBLE GESTION OPTIMA AMBIENTAL Y DE RECURSOS FINANCIADO POR EL ACUERDO DE ASOCIACION ERASMUS CONSTRUCCION DE CAPACIDADES  STOREM SUSCRITO ENTRE LA UNIVERSIDAD DE CAGLIARI UNICA  ITALIA Y LA UNIVERSIDAD DEL MAGDALENA</t>
  </si>
  <si>
    <t>OPSP-VIN-0233</t>
  </si>
  <si>
    <t>OPSP-VIN-0234</t>
  </si>
  <si>
    <t>ROSMERY KATHERINE CRUZ O BYRNE</t>
  </si>
  <si>
    <t>PRESTACION DE SERVICIOS COMO PROFESIONAL EN LA DEPENDENCIA DE TRANSFERENCIA DE CONOCIMIENTO Y PROPIEDAD INTELECTUAL</t>
  </si>
  <si>
    <t>OPSP-VIN-0235</t>
  </si>
  <si>
    <t>RAY JESUS FANDIÑO GARCIA</t>
  </si>
  <si>
    <t>PRESTACION DE SERVICIOS PROFESIONALES EN LA EJECUCION PRESUPUESTAL DE LA VICERRECTORIA DE INVESTIGACION</t>
  </si>
  <si>
    <t>OPSP-VIN-0236</t>
  </si>
  <si>
    <t>OPSP-VIN-0237</t>
  </si>
  <si>
    <t>PRESTACION DE SERVICIOS COMO PROFESIONAL EN LA DIRECCION DE TRANSFERENCIA DEL CONOCIMIENTO Y PROPIEDAD INTELECTUAL EL CONTRATISTA SE COMPROMETE A COORDINAR LA LOGISTICA DE FOROS CONFERENCIAS SEMINARIOS Y DEMAS EVENTOS PRESENCIALES O VIRTUALES DESTINADOS A SOCIALIZAR LOS RESULTADOS DE INVESTIGACION</t>
  </si>
  <si>
    <t>OPSP-VIN-0238</t>
  </si>
  <si>
    <t>PRESTACION DE SERVICIOS PROFESIONALES EN EL CENTRO DE INNOVACION Y EMPRENDIMIENTO DE LA VICERRECTORIA DE INVESTIGACION EL CONTRATISTA SE COMPROMETE BRINDAR APOYO LOGISTICO A LA DIRECCION DEL CENTRO DE INNOVACION Y EMPRENDIMIENTO EN LA REALIZACION DE ACTIVIDADES DE SENSIBILIZACION Y FORMACION EN EMPRENDIMIENTO PARA TODA LA COMUNIDAD UNIVERSITARIA</t>
  </si>
  <si>
    <t>OPSP-VIN-0239</t>
  </si>
  <si>
    <t>PRESTACION DE SERVICIOS PROFESIONALES EN EL CENTRO DE INNOVACION Y EMPRENDIMIENTO DE LA VICERRECTORIA DE INVESTIGACION EL CONTRATISTA SE COMPROMETE A BRINDAR APOYO A LA DIRECCION DEL CENTRO DE INNOVACION Y EMPRENDIMIENTO EN EL ACOMPAÑAMIENTO A PROCESOS DE INNOVACION Y EMPRENDIMIENTO DESARROLLADOS POR LOS DIFERENTES ESTAMENTOS DE LA COMUNIDAD UNIVERSITARIA</t>
  </si>
  <si>
    <t>OPSP-VIN-0240</t>
  </si>
  <si>
    <t>MARIA PAOLA JIMENEZ VILLAMIZAR</t>
  </si>
  <si>
    <t>PRESTACION DE SERVICIOS PROFESIONALES NECESARIOS PARA EL APOYO DE LAS ACTIVIDADES QUE SE REALIZAN EN EL GRUPO DE INVESTIGACION DE ESTADISTICA Y METODOS CUANTITATIVOS CONFORME A LOS INCENTIVOS OTORGADOS POR SU CATEGORIZACION EN EL SISTEMA NACIONAL DE CIENCIA TECNOLOGIA E INNOVACION</t>
  </si>
  <si>
    <t>OPSP-VIN-0241</t>
  </si>
  <si>
    <t>PRESTACION DE SERVICIOS PROFESIONALES EN LA VIGILANCIA CIENTIFICA Y TECNOLOGICA DE LA VICERRECTORIA DE INVESTIGACION EL CONTRATISTA SE COMPROMETE A DESARROLLAR ESTUDIOS DE VIGILANCIA E INTELIGENCIA CIENTIFICA Y TECNOLOGICA QUE SUPLAN LAS NECESIDADES DE LA VICERRECTORIA DE INVESTIGACION SUS UNIDADES DE GESTION Y LAS DEMAS UNIDADES DE LA UNIVERSIDAD Y LLEVAR UN REGISTRO HISTORICO DE LOS MISMOS</t>
  </si>
  <si>
    <t>2021/12/06</t>
  </si>
  <si>
    <t>OPSP-VIN-0242</t>
  </si>
  <si>
    <t>PRESTACION DE SERVICIOS PROFESIONALES PARA APOYAR A LAS DISTINTAS INVESTIGACIONES QUE SE REALIZAN EN EL GRUPO DE INVESTIGACION Y CREACION AUDIOVISUAL  VIDEOSFERAS EN EL MARCO DE LOS INCENTIVOS OTORGADOS AL GRUPO POR HABER SIDO CATEGORIZADO POR COLCIENCIAS</t>
  </si>
  <si>
    <t>CARLOS MARIO BERNAL ACEVEDO</t>
  </si>
  <si>
    <t>OPSP-VIN-0243</t>
  </si>
  <si>
    <t>LILIBET DEL CARMEN RUEDA SALAS</t>
  </si>
  <si>
    <t>PRESTACION DE SERVICIOS PROFESIONALES EN EL CENTRO DE INNOVACION Y EMPRENDIMIENTO DE LA VICERRECTORIA DE INVESTIGACION EL CONTRATISTA SE COMPROMETE A APOYAR A LA DIRECCION DEL CENTRO DE INNOVACION Y EMPRENDIMIENTO EN EL DISEÑO DE ACTIVIDADES DE FOMENTO A LA MENTALIDAD INNOVADORA EN LA COMUNIDAD UNIVERSITARIA</t>
  </si>
  <si>
    <t>OPSP-VIN-0244</t>
  </si>
  <si>
    <t>DIANA ALEJANDRA GONZALEZ PENAGOS</t>
  </si>
  <si>
    <t>PRESTACION DE SERVICIOS PROFESIONALES COMO EVALUADORA DE CALIDAD EXTERNA DEL PROYECTO DE INVESTIGACION TITULADO SUSTAINABLE TOURISM OPTIMAL RESOURCE AND ENVIRONMENTAL MANAGEMENT STOREM FINANCIADO POR LA UNIVERSIDAD DE CAGLIARI UNICA  ITALIA EN MARCO DEL ACUERDO DE ASOCIACION ERASMUS CONSTRUCCION DE CAPACIDADES  STOREM SUSCRITO CON LA UNIMAGDALENA</t>
  </si>
  <si>
    <t>OPSP-VIN-0245</t>
  </si>
  <si>
    <t xml:space="preserve">PRESTACION DE SERVICIOS PROFESIONALES COMO CONTADORA PUBLICA EN EL GRUPO DE TESORERIA LA CONTRATISTA SE COMPROMETE A VERIFICAR EL TRAMITE DE LAS SOLICITUDES DE PAGOS RECIBIDAS POR LA VICERRECTORIA DE INVESTIGACION TRAMITAR LAS SOLICITUDES DE INFORMACION RECIBIDAS POR LA VICERRECTORIA DE INVESTIGACION </t>
  </si>
  <si>
    <t>2021/12/12</t>
  </si>
  <si>
    <t>OPSP-VIN-0246</t>
  </si>
  <si>
    <t>DANIEL FELIPE BAUTISTA CARRIZOSA</t>
  </si>
  <si>
    <t>PRESTACION DE SERVICIOS PROFESIONALES COMO MICROBIOLOGO EN MARCO DEL PROYECTO TITULADO FORTALECIMIENTO DE CAPACIDADES INSTALADAS DE CIENCIA Y TECNOLOGIA PARA ATENDER PROBLEMATICAS ASOCIADAS CON AGENTES BIOLOGICOS DE ALTO RIESGO PARA LA SALUD HUMANA EN EL DEPARTAMENTO DEL MAGDALENA CELEBRADO MEDIANTE CONVENIO DE COOPERACION ESPECIAL N001200</t>
  </si>
  <si>
    <t>OPSP-VIN-0247</t>
  </si>
  <si>
    <t>PRESTACION DE SERVICIOS PROFESIONALES EN EL CENTRO DE INNOVACION Y EMPRENDIMIENTO DE LA UNIVERSIDAD DEL MAGDALENA LA CONTRATISTA SE COMPROMETE A BRINDAR APOYO A LA DIRECCION DEL CENTRO DE INNOVACION Y EMPRENDIMIENTO EN EL ACOMPAÑAMIENTO A PROCESOS DE EMPRENDIMIENTO DESARROLLADOS POR LOS DIFERENTES ESTAMENTOS DE LA COMUNIDAD UNIVERSITARIA</t>
  </si>
  <si>
    <t>OPSP-VIN-0248</t>
  </si>
  <si>
    <t>PRESTACION DE SERVICIOS PROFESIONALES EN LA VICERRECTORIA DE INVESTIGACION EL CONTRATISTA SE COMPROMETE A APOYAR EN LA IMPLEMENTACION DE NORMAS DE LA GESTION DE LA CALIDAD EN EL PROCESO DE GESTION DE LA INVESTIGACION IDENTIFICAR ANALIZAR MEDIR Y DOCUMENTAR LAS NECESIDADES OPORTUNIDADES DE MEJORA Y CAPACIDADES DE LOS PROCESOS DE CIENCIA TECNOLOGIA E INNOVACION</t>
  </si>
  <si>
    <t>OPSP-VIN-0249</t>
  </si>
  <si>
    <t>PRESTACION DE SERVICIOS PROFESIONALES EN LA VIGILANCIA CIENTIFICA Y TECNOLOGICA DE LA VICERRECTORIA DE INVESTIGACION EL CONTRATISTA SE COMPROMETE A APOYAR LA ELABORACION DE ESTUDIOS DE VIGILANCIA E INTELIGENCIA CIENTIFICA Y TECNOLOGICA QUE SUPLAN LAS NECESIDADES DE LA VICERRECTORIA DE INVESTIGACION SUS UNIDADES DE GESTION Y LAS DEMAS UNIDADES DE LA UNIVERSIDAD Y LLEVAR UN REGISTRO HISTORICO DE LOS MISMOS</t>
  </si>
  <si>
    <t>OPSP-VIN-0250</t>
  </si>
  <si>
    <t>ROBERT XAVIER ZUÑIGA FLOREZ</t>
  </si>
  <si>
    <t>OPSP-VIN-0251</t>
  </si>
  <si>
    <t>PRESTACION DE SERVICIOS PROFESIONALES EN LA DIRECCION DE TRANSFERENCIA DEL CONOCIMIENTO Y PROPIEDAD INTELECTUAL EL CONTRATISTA SE COMPROMETE A REALIZAR CAPACITACIONES EN TEMAS RELACIONADOS CON DERECHOS DE AUTOR SEGUN LOS DIFERENTES TIPOS DE OBRA REALIZAR ASESORIAS PARA LA CONSTRUCCION DE CONTRATOS DE CESION DE DERECHO LICENCIAS U OTROS RELACIONADOS</t>
  </si>
  <si>
    <t>OPSP-VIN-0252</t>
  </si>
  <si>
    <t>PRESTACION DE SERVICIOS PROFESIONALES EN LA DIRECCION DE TRANSFERENCIA DEL CONOCIMIENTO Y PROPIEDAD INTELECTUAL EL CONTRATISTA SE COMPROMETE A APOYAR OPERATIVA Y LOGISTICAMENTE A LA VICERRECTORIA DE INVESTIGACION Y SUS DIRECCIONES EN EL DESARROLLO DE LOS DIFERENTES EVENTOS DE CTEI QUE SE REALICEN DE MANERA VIRTUAL O PRESENCIAL</t>
  </si>
  <si>
    <t>OPSP-VIN-0253</t>
  </si>
  <si>
    <t>PRESTACION DE SERVICIOS PROFESIONALES EN MARCO DEL PROYECTO DE INVESTIGACION TITULADO ESTRATEGIA DE RESIGNIFICACION DE LA SALUD OCUPACIONAL DESDE LA CULTURA Y EL CLIMA ORGANIZACIONAL EN LAS INSTITUCIONES EDUCATIVAS DEL DISTRITO DE SANTA MARTA</t>
  </si>
  <si>
    <t>2021/09/15</t>
  </si>
  <si>
    <t>OPSP-VIN-0254</t>
  </si>
  <si>
    <t>PRESTACION DE SERVICIOS PROFESIONALES EN EL MARCO DEL PROYECTO DE INVESTIGACION TITULADO DESARROLLO DE UN SOFTWARE DIAGNOSTICO PARA ESTRATIFICAR EL NIVEL DE RIESGO DE LA DINAMICA CARDIACA MEDIANTE UNA LEY EXPONENCIAL APLICADA A REGISTROS HOLTER DE 18 HORAS EN PACIENTES CON DIABETES MELLITUS Y COVID19</t>
  </si>
  <si>
    <t>OPSP-VIN-0255</t>
  </si>
  <si>
    <t>PRESTACION DE SERVICIOS COMO PROFESIONAL EN EL PROGRAMA EDITORIAL DE LA UNIVERSIDAD DEL MAGDALENA EL CONTRATISTA SE COMPROMETE A LA ELABORACION DEL CATALOGO DE LAS PUBLICACIONES DE LA EDITORIAL APOYO EN LA ELABORACION DE LA REVISTA ENTRE TEXTOS REVISTA DE DIVULGACION DE LA EDITORIAL UNIMAGDALENA MANTENER ACTUALIZADA LA INFORMACION DE LA PAGINA WEB DE LA EDITORIAL UNIMAGDALENA</t>
  </si>
  <si>
    <t>OPSP-VIN-0256</t>
  </si>
  <si>
    <t>KAROLAY MIRANDA TERRAZA</t>
  </si>
  <si>
    <t>PRESTACION DE SERVICIOS PROFESIONALES COMO JOVEN INVESTIGADOR EN EL MARCO DEL PROYECTO DE INVESTIGACION TITULADO CONOCIMIENTOS Y ACTITUDES DE ESTUDIANTES DE INSTITUCIONES DE EDUCACION SUPERIOR DEL DEPARTAMENTO DEL MAGDALENA ACERCA DEL CAMBIO CLIMATICO Y SU INCIDENCIA EN LA SALUD HUMANA FINANCIADO POR EL CONTRATO DE FINANCIAMIENTO DE RECUPERACION CONTINGENTE N 9092019</t>
  </si>
  <si>
    <t>2022/01/09</t>
  </si>
  <si>
    <t>OPSP-VIN-0257</t>
  </si>
  <si>
    <t>TATIANA CAROLINA MANCO ALTAMAR</t>
  </si>
  <si>
    <t>PRESTACION DE SERVICIOS PROFESIONALES COMO JOVEN INVESTIGADOR EN EL MARCO DEL PROYECTO DE INVESTIGACION TITULADO CONOCIMIENTOS Y ACTITUDES DE ESTUDIANTES DE INSTITUCIONES DE EDUCACION BASICA Y MEDIA DEL DEPARTAMENTO DEL MAGDALENA ACERCA DEL CAMBIO CLIMATICO Y SU INCIDENCIA EN LA SALUD HUMANA FINANCIADO POR EL CONTRATO DE FINANCIAMIENTO DE RECUPERACION CONTINGENTE N 9092019</t>
  </si>
  <si>
    <t>OPSP-VIN-0258</t>
  </si>
  <si>
    <t>MARIA LAURA ESCALANTE PEREZ</t>
  </si>
  <si>
    <t>PRESTACION DE SERVICIOS PROFESIONALES COMO JOVEN INVESTIGADOR EN EL MARCO DEL PROYECTO DE INVESTIGACION TITULADO PROGRAMA DE ADHERENCIA AL TRATAMIENTO EN PACIENTES DIAGNOSTICADOS CON DIABETES MELLITUS TIPO 2 BASADO EN EL MODELO TRANSTEORICO FINANCIADO POR EL CONTRATO DE FINANCIAMIENTO DE RECUPERACION CONTINGENTE N 9092019 CELEBRADO ENTRE COLCIENCIAS Y LA UNIVERSIDAD DEL MAGDALENA</t>
  </si>
  <si>
    <t>ADALBERTO CAMPO ARIAS</t>
  </si>
  <si>
    <t>OPSP-VIN-0259</t>
  </si>
  <si>
    <t>ANA MARIA CELIS MARQUEZ</t>
  </si>
  <si>
    <t xml:space="preserve">PRESTACION DE SERVICIOS PROFESIONALES COMO JOVEN INVESTIGADOR EN EL MARCO DEL PROYECTO DE INVESTIGACION TITULADO PROGRAMA DE ADHERENCIA AL TRATAMIENTO EN PACIENTES DIAGNOSTICADOS CON DIABETES MELLITUS TIPO 2 BASADO EN EL MODELO TRANSTEORICO FINANCIADO POR EL CONTRATO DE FINANCIAMIENTO DE RECUPERACION CONTINGENTE N 9092019 CELEBRADO ENTRE COLCIENCIAS Y LA UNIVERSIDAD DEL </t>
  </si>
  <si>
    <t>CARMEN CECILIA CABALLERO</t>
  </si>
  <si>
    <t>OPSP-VIN-0260</t>
  </si>
  <si>
    <t>LAURA  FUENTES VANEGAS</t>
  </si>
  <si>
    <t>PRESTACION DE SERVICIOS PROFESIONALES COMO JOVEN INVESTIGADOR EN MARCO DEL PROYECTO DE INVESTIGACION TITULADO PROGRAMA DE PROMOCION Y APOYO A LA LACTANCIA MATERNA EXCLUSIVA EN MUJERES QUE SE ENCUENTREN EN SU TERCER TRIMESTRE DE GESTACION EN MARCO DEL CONTRATO DE FINANCIAMIENTO DE RECUPERACION CONTINGENTE N 9092019 CELEBRADO ENTRE COLCIENCIAS Y LA UNIVERSIDAD DEL MAGDALENA</t>
  </si>
  <si>
    <t>OPSP-VIN-0261</t>
  </si>
  <si>
    <t>LAURA MARCELA DIAZ VERGARA</t>
  </si>
  <si>
    <t>PRESTACION DE SERVICIOS PROFESIONALES COMO JOVEN INVESTIGADOR EN MARCO DEL PROYECTO TITULADO IMPACTO DE UN PROGRAMA DE INTERVENCION EN ESTRATEGIAS DE AFRONTAMIENTO PARA LA PROMOCION DE LA SALUD MENTAL EN MIGRANTES VENEZOLANOS FINANCIADO POR EL CONTRATO DE FINANCIAMIENTO DE RECUPERACION CONTINGENTE N 9092019 CELEBRADO ENTRE COLCIENCIAS Y LA UNIVERSIDAD DEL MAGDALENA</t>
  </si>
  <si>
    <t>OPSP-VIN-0262</t>
  </si>
  <si>
    <t>NATALIA YULIETH VIDES MUÑOZ</t>
  </si>
  <si>
    <t>PRESTACION DE SERVICIOS PROFESIONALES COMO JOVEN INVESTIGADOR EN MARCO DEL PROYECTO TITULADO CONOCIMIENTOS Y ACTITUDES DE ESTUDIANTES DE INSTITUCIONES DE EDUCACION BASICA Y MEDIA DEL DEPARTAMENTO DEL MAGDALENA ACERCA DEL CAMBIO CLIMATICO Y SU INCIDENCIA EN LA SALUD HUMANA FINANCIADO POR EL CONTRATO DE FINANCIAMIENTO DE RECUPERACION CONTINGENTE N 9092019 CELEBRADO ENTRE COLCIENCIAS Y LA UNIVERSIDAD DEL MAGDALENA</t>
  </si>
  <si>
    <t>OPSP-VIN-0263</t>
  </si>
  <si>
    <t>PRESTACION DE SERVICIOS PROFESIONALES EN EL HERBARIO UTMC DE LA UNIVERSIDAD DEL MAGDALENA EL CONTRATISTA SE COMPROMETE A LA DEDICACION AL PROCESAMIENTO DE INFORMACION DE EXICADOS DEL HERBARIO UTMC E INGRESO DE ESTA A LA BASE DE DATOS A LA PARTICIPACION COMO APOYO EN ACTIVIDADES DE CAMPO QUE FORMEN PARTE DE PROYECTOS LIGADOS AL HERBARIO</t>
  </si>
  <si>
    <t>2021/12/21</t>
  </si>
  <si>
    <t>EDUINO CARBONO</t>
  </si>
  <si>
    <t>OPSP-VIN-0264</t>
  </si>
  <si>
    <t>LA MALINCHE  LAUDATO TRADUCCION, INTERPRETACION Y CORRECCION DE ESTILO SAS</t>
  </si>
  <si>
    <t>PRESTACION DE SERVICIOS PROFESIONALES PARA REALIZAR LA TRADUCCION ESPAÑOL INGLES DEL ARTICULO CIENTIFICO TITULADO MIXTURE DESIGN AND PERFORMANCE CHARACTERIZATION OF ASPHALT MIXTURES FABRICATED USING PAVINGHEAVY CRUDE OILS FOR LOWVOLUME TRAFFIC ROADS EN MARCO DE LOS INCENTIVOS OTORGADOS AL GRUPO INTEGRADO DE INVESTIGACION EN INGENIERIA CIVIL  GIIC POR SU CATEGORIZACION EN EL SISTEMA NACIONAL DE CIENCIA TECNOLOGIA E INNOVACION</t>
  </si>
  <si>
    <t>2021/09/21</t>
  </si>
  <si>
    <t>OPSP-VIN-0265</t>
  </si>
  <si>
    <t>JOSE LUIS RICO ORTEGA</t>
  </si>
  <si>
    <t>PRESTACION DE SERVICIOS PROFESIONALES EN EL MARCO DEL PROYECTO DE INVESTIGACION TITULADO LOS NINI EN EL DEPARTAMENTO DEL MAGDALENA CARACTERISTICAS COSTOS Y PROPUESTAS DE POLITICA PUBLICA EL CONTRATISTA SE COMPROMETE A LA PARTICIPAR EN LA CONSTRUCCION DE LA RUTA METODOLOGICA A REALIZAR EL ANALISIS DE POLITICAS PUBLICAS NACIONALES Y DEPARTAMENTALES DIRIGIDAS A JOVENES</t>
  </si>
  <si>
    <t>2021/07/26</t>
  </si>
  <si>
    <t>OPSP-VIN-0266</t>
  </si>
  <si>
    <t>ENEILA LITH CAMPO MOVIL</t>
  </si>
  <si>
    <t>PRESTACION DE SERVICIOS PROFESIONALES EN EL MARCO DEL PROYECTO DE INVESTIGACION TITULADO LOS NINI EN EL DEPARTAMENTO DEL MAGDALENA CARACTERISTICAS COSTOS Y PROPUESTAS DE POLITICA PUBLICA EL CONTRATISTA SE COMPROMETE A PARTICIPAR EN LA CONSTRUCCION DE LA RUTA METODOLOGICA A LA REVISION BIBLIOGRAFICA AL ANALISIS ESTADISTICO</t>
  </si>
  <si>
    <t>OPSP-VIN-0267</t>
  </si>
  <si>
    <t>PRESTACION DE SERVICIOS PROFESIONALES EN EL GRUPO DE INVESTIGACION ANALISIS EN CIENCIAS ECONOMICAS GACE EN MARCO DEL PROYECTO TITULADO LOS NINI EN EL DEPARTAMENTO DEL MAGDALENA CARACTERISTICAS COSTOS Y PROPUESTAS DE POLITICA PUBLICA</t>
  </si>
  <si>
    <t>2021/10/25</t>
  </si>
  <si>
    <t>OPSP-VIN-0268</t>
  </si>
  <si>
    <t>LUZ ANGELA HERNANDEZ RICO</t>
  </si>
  <si>
    <t>VINCULACION DE UNA LICENCIADA EN EDUCACION ARTISTICA PARA EL DESARROLLO DE ACTIVIDADES EN EL MARCO DEL PROYECTO DE INVESTIGACION CONOCIMIENTOS ANCESTRALES Y CONTEMPORANEOS DEL PUEBLO ORIGINARIO YUKOYUKPA A CERCA DE LOS TEMAS ALIMENTACION SALUD Y TERRITORIO A PARTIR DE LA ETNOGRAFIA EN COLABORACION LA RECONSTRUCCION DE LA MEMORIA E HISTORIA RECIENTE Y LA IAP</t>
  </si>
  <si>
    <t>OPSP-VIN-0269</t>
  </si>
  <si>
    <t>YEISON DAVID DE LA TORRE CASILLO</t>
  </si>
  <si>
    <t>PRESTACION DE SERVICIOS PROFESIONALES EN MARCO DEL PROYECTO DE INVESTIGACION TITULADO LOS NINI EN EL DEPARTAMENTO DEL MAGDALENA CARACTERISTICAS COSTOS Y PROPUESTAS DE POLITICA PUBLICA EL CONTRATISTA SE COMPROMETE A REALIZAR LA BUSQUEDA DE INFORMACION SECUNDARIA DISPONIBLE EN BASES DE DATOS NACIONALES A REALIZAR LA REVISION DE BIBLIOGRAFIA</t>
  </si>
  <si>
    <t>OPSP-VIN-0270</t>
  </si>
  <si>
    <t>PRESTACION DE SERVICIOS PROFESIONALES EN MARCO DEL PROYECTO DE INVESTIGACION TITULADO LOS NINI EN EL DEPARTAMENTO DEL MAGDALENA CARACTERISTICAS COSTOS Y PROPUESTAS DE POLITICA PUBLICA EL CONTRATISTA SE COMPROMETE A COORDINAR LA CONSTRUCCION DE LA RUTA METODOLOGICA COORDINAR EL DISEÑO Y CONSTRUCCION DEL INSTRUMENTO DE RECOLECCION DE INFORMACION PRIMARIA</t>
  </si>
  <si>
    <t>OPSP-VIN-0271</t>
  </si>
  <si>
    <t>PRESTACION DE SERVICIOS PROFESIONALES PARA APOYAR LA COLECCION ENTOMOLOGICA PARA LA ASISTENCIA DE PROCEDIMIENTOS Y TAREAS RELACIONADAS CON EL MANTENIMIENTO DE ESPECIMENES DEPOSITADOS EN LAS COLECCIONES ENTOMOLOGICA ADSCRITA AL CENTRO DE COLECCIONES CIENTIFICAS</t>
  </si>
  <si>
    <t>2021/12/26</t>
  </si>
  <si>
    <t>OPSP-VIN-0272</t>
  </si>
  <si>
    <t>PRESTACION DE SERVICIOS PROFESIONALES EN EL CENTRO DE COLECCIONES CIENTIFICAS DE LA UNIVERSIDAD DEL MAGDALENA EL CONTRATISTA SE COMPROMETE A LA ASISTENCIA DE PROCEDIMIENTOS Y TAREAS RELACIONADAS CON EL MANTENIMIENTO DE ESPECIMENES DEPOSITADOS EN LAS COLECCIONES DE INVERTEBRADOS MARINOS MEIO MESO Y MACROFAUNA COLECCIONES DE INVERTEBRADOS DULCEACUICOLAS Y TERRESTRES NO INSECTOS ARACNOLOGICA TARDIGRADOS</t>
  </si>
  <si>
    <t>OPSP-VIN-0273</t>
  </si>
  <si>
    <t>PRESTACION DE SERVICIOS PROFESIONALES COMO BIOLOGA EN LA COLECCION FICOLOGICA Y LA COLECCION DE BRIOFITOS Y LIQUENES DE LAS COLECCIONES BIOLOGICAS ADSCRITAS AL CENTRO DE COLECCIONES CIENTIFICAS DE LA UNIVERSIDAD DEL MAGDALENA EL CONTRATISTA SE COMPROMETE A LA ASISTENCIA DE PROCEDIMIENTOS Y TAREAS RELACIONADAS CON EL MANTENIMIENTO DE ESPECIMENES DE LA COLECCION FICOLOGICA GERMAN BULA MEYER Y LA COLECCION DE BRIOFITOS QUE ALBERGA LIQUENES MUSGOS HEPATICAS</t>
  </si>
  <si>
    <t>OAG-VIN-0015</t>
  </si>
  <si>
    <t>PRESTACION DE SERVICIOS DE APOYO A LA GESTION PARA FORTALECER AL GRUPO DE INVESTIGACION Y DESARROLLO TECNOLOGICO EN ACUICULTURA EN VIRTUD DE LOS INCENTIVOS ASIGNADOS POR SU CATEGORIZACION EN EL SISTEMA NACIONAL DE CIENCIA TECNOLOGIA E INNOVACION EL CONTRATISTA SE COMPROMETE AL MANTENIMIENTO DE CULTIVOS DE AGUA DULCE EN EL LABORATORIO Y EN EL ESTANQUE DE LA GRANJA ADSCRITO AL GRUPO GIDTA</t>
  </si>
  <si>
    <t>OAG-VIN-0016</t>
  </si>
  <si>
    <t>PRESTACION DE SERVICIOS DE APOYO A LA GESTION COMO CORRECTOR DE ESTILO EN EL PROGRAMA EDITORIAL DE LA UNIVERSIDAD DEL MAGDALENA EL CONTRATISTA SE COMPROMETE A REALIZAR PRIMERA Y SEGUNDA REVISION DE ESTILO DE LAS OBRAS COMO LIBROS CARTILLAS BOLETINES PORTAFOLIOS CATALOGOS ARTICULOS GUIAS Y MANUALES QUE SE ENCUENTRAN EN PROCESO DE PUBLICACION POR LA EDITORIAL UNIMAGDALENA CORRESPONDIENTE A UN TOTAL DE 472 PAGINA</t>
  </si>
  <si>
    <t>2021/10/11</t>
  </si>
  <si>
    <t>OAG-VIN-0017</t>
  </si>
  <si>
    <t>PRESTACION DE SERVICIOS DE APOYO EN EL ARCHIVO DE LA VICERRECTORIA DE INVESTIGACION EL CONTRATISTA SE COMPROMETE A REALIZAR EL PROCESO DE DIGITALIZACION DE LOS ARCHIVOS FISICOS UTILIZANDO LAS AYUDAS TECNOLOGICAS SUMINISTRADAS CONTROLAR EL PRESTAMO DE DOCUMENTOS A LOS FUNCIONARIOS Y CONTRATISTAS DE LA VICERRECTORIA Y LAS PARTES INTERESADAS</t>
  </si>
  <si>
    <t>OAG-VIN-0018</t>
  </si>
  <si>
    <t>ANDREA  CUESTAS BURGOS</t>
  </si>
  <si>
    <t>PRESTACION DE SERVICIOS DE APOYO COMO JOVEN INVESTIGADOR EN EL MARCO DEL PROYECTO DE INVESTIGACION TITULADO CONOCIMIENTOS Y ACTITUDES DE ESTUDIANTES DE INSTITUCIONES DE EDUCACION SUPERIOR DEL DEPARTAMENTO DEL MAGDALENA ACERCA DEL CAMBIO CLIMATICO Y SU INCIDENCIA EN LA SALUD HUMANA FINANCIADO POR EL CONTRATO DE FINANCIAMIENTO DE RECUPERACION CONTINGENTE N 9092019 CELEBRADO ENTRE COLCIENCIAS Y LA UNIVERSIDAD DEL MAGDALENA</t>
  </si>
  <si>
    <t>ODC-VIN-0106</t>
  </si>
  <si>
    <t>COMPRA DE UN REACTIVO 5X HOT FIREPOLEVAGREEN QPCR SUPERMIX 250 RXN COMPATIBLE CON CFX96 QUE FORTALECERA LAS ACTIVIDADES DE DOCENTES E INVESTIGADORES DEL GRUPO DE INVESTIGACION EN MEDICINA TROPICAL  CIMET</t>
  </si>
  <si>
    <t>ODC-VIN-0107</t>
  </si>
  <si>
    <t>PAPELERIA CONTINENTAL LTDA</t>
  </si>
  <si>
    <t xml:space="preserve">COMPRA DE INSUMOS DE PAPELERIA </t>
  </si>
  <si>
    <t>ODC-VIN-0108</t>
  </si>
  <si>
    <t>COMPRA DE UN MINI DRONE</t>
  </si>
  <si>
    <t>LILIANA MARGARITA OJEDA MANJARRES</t>
  </si>
  <si>
    <t>ODC-VIN-0109</t>
  </si>
  <si>
    <t>COMPRA DE UNA ESTACION METEOROLOGICA Y UN DISCO DURO</t>
  </si>
  <si>
    <t xml:space="preserve">ATIPICOS </t>
  </si>
  <si>
    <t>OPSP-FCS-0013</t>
  </si>
  <si>
    <t>ANDREA DEL PILAR CUELLAR GARAVITO</t>
  </si>
  <si>
    <t>LA PRESENTE ORDEN TIENE POR OBJETO DESARROLLAR LAS ACTIVIDADES ACADEMICAS RELACIONADAS CON EL MODULO N 3 AUTOEVALUACION Y DEFINICION DE PRIORIDADES HABILITACIONDEL DIPLOMADO VIRTUAL EN GERENCIA Y AUDITORIA DE LA CALIDAD DE LA ATENCION EN SALUD OFERTADA POR EL PROGRAMA DE ENFERMERIA DE LA FACULTAD CIENCIAS DE LA SALUD, CON UNA INTENSIDAD DE 24 HORAS. LAS DEMAS ACTIVIDADES QUE SE DERIVEN DE LA EJECUCION DE LA ORDEN Y QUE TENGAN RELACION DIRECTA CON EL OBJETO CONTRACTUAL</t>
  </si>
  <si>
    <t>OPSP-FCS-0014</t>
  </si>
  <si>
    <t>LA PRESENTE ORDEN TIENE POR OBJETO 1 APOYAR LA ORGANIZACION Y LOGISTICA DE LAS ACTIVIDADES RELACIONADAS CON EL FUNCIONAMIENTO DE LAS COHORTES ACTIVAS DE LOS PROGRAMAS DE LA ESPECIALIZACION EN SEGURIDAD Y SALUD EN EL TRABAJO Y LA MAESTRIA EN EPIDEMIOLOGIA. 2 PRESENTAR DENTRO DE LAS FECHAS ESTABLECIDAS LA PROGRAMACION DE ACTIVIDADES ACADEMICAS Y DE REQUERIMIENTOS DE CADA COHORTE, JUNTO CON EL RESPECTIVO PRESUPUESTO DE INGRESOS Y GASTOS</t>
  </si>
  <si>
    <t>OPSP-FCS-0015</t>
  </si>
  <si>
    <t>LA PRESENTE ORDEN TIENE POR OBJETO 1 APOYAR LA ORGANIZACION Y LOGISTICA DE LAS ACTIVIDADES RELACIONADAS CON EL FUNCIONAMIENTO DE LAS COHORTES ACTIVAS DE LOS PROGRAMAS MAESTRIA EN PSICOLOGIA CLINICA, JURIDICA Y FORENSE Y MAESTRIA EN PSICOLOGIA DE LAS ORGANIZACIONES Y DEL TRABAJO. 2 PRESENTAR DENTRO DE LAS FECHAS ESTABLECIDAS LA PROGRAMACION DE ACTIVIDADES ACADEMICAS Y DE REQUERIMIENTOS DE CADA COHORTE</t>
  </si>
  <si>
    <t>OPSP-FCS-0016</t>
  </si>
  <si>
    <t>COORDINACION DE PROCESO DE CONTRATACION DE LOS CONTRATISTAS Y DOCENTES CATEDRATICOS DE LOS PROGRAMAS DE EDUCACION CONTINUA Y LOS POSTGRADOSS DE LA FACULTAD CIENCIAS DE LA SALUD, 2 REALIZAR LA GESTION DE PAGO DE LAS DIFERENTES ORDENES DE PRESTACION DE SERVICIO DE LOS CONTRATISTAS DE LA FACULTAD CIENCIAS DE LA SALUD, 3 ADMINISTRACION DEL USUARIO DELA PLATAFORMA GEDOCO DE LA FACULTAD 4 ASESORIA PARA LA ELABORACION DE PROYECTOS DE CONSTRUCCION DE PROGRAMAS DE EDUCACION CONTINUA</t>
  </si>
  <si>
    <t>OPSP-FCS-0017</t>
  </si>
  <si>
    <t>LA PRESENTE ORDEN TIENE POR OBJETO 1 COORDINAR LAS ACTIVIDADES ACADEMICAS, ATENCION A DOCENTES RELACIONADAS CON LA OFERTA, MERCADEO Y FUNCIONAMIENTO DE LA ESPECIALIZACION EN SEGURIDAD Y SALUD EN EL TRABAJO. 2 REALIZAR EL CONTROL, SEGUIMIENTO Y EVALUACION DE LAS ACTIVIDADES ACADEMICAS DE PROGRAMA. 3 APOYAR EN LA ORGANIZACION, REALIZACION Y SEGUIMIENTO DE LOS ASPECTOS CURRICULARES DE LA ESPECIALIZACION PLAN DE ESTUDIO, MICRO DISEÑOS, GULAS Y DESARROLLO GENERAL DE LA TEMATICA. 4 ORGANIZAR EL PROCESO DE SELECCION Y ADMISION DE LOS ESTUDIANTES AL PROGRAMA</t>
  </si>
  <si>
    <t>OPSP-FCS-0018</t>
  </si>
  <si>
    <t>JANINE ESTHER ANGULO BRITTO</t>
  </si>
  <si>
    <t>LA PRESENTE ORDEN TIENE POR OBJETO DESARROLLAR LAS ACTIVIDADES ACADEMICAS RELACIONADAS CON EL  MODULO N 4 ESTANDARIZACION DE PROCESOS DEL DIPLOMADO VIRTUAL EN GERENCIA Y AUDITORIA DE LA  CALIDAD DE LA ATENCION EN SALUD OFERTADA POR EL PROGRAMA DE ENFERMERIA DE LA FACULTAD CIENCIAS DE LA SALUD, CON  UNA INTENSIDAD DE 24 HORAS. LAS DEMAS ACTIVIDADES QUE SE DERIVEN DE LA EJECUCION DE LA ORDEN Y QUE TENGAN  RELACION DIRECTA CON EL OBJETO CONTRACTUAL</t>
  </si>
  <si>
    <t>OPSP-FCS-0019</t>
  </si>
  <si>
    <t>LA PRESENTE ORDEN DE SERVICIOS PROFESIONALES TIENE POR OBJETO LAS SIGUIENTES ACTIVIDADES 1 ACOMPAÑAMIENTO Y FORTALECIMIENTO DEL PROGRAMA SABER PRO Y PRACTICAS PROFESIONALES DEL PROGRAMA DE MEDICINA, 2 APOYO A LA PRESENTACION DE INFORMES A DOCENCIA DE SERVICIO, 3 SEGUIMIENTO AL PROCESO DE PRACTICAS PROFESIONALES. LAS DEMAS ACTIVIDADES QUE SE DERIVEN DE LA EJECUCION DE LA ORDEN Y QUE TENGAN RELACION DIRECTA CON EL OBJETO CONTRACTUAL.</t>
  </si>
  <si>
    <t>OPSP-FCS-0020</t>
  </si>
  <si>
    <t xml:space="preserve">LA PRESENTE ORDEN TIENE POR OBJETO LOS SERVICIOS PROFESIONALES PARA DESARROLLAR LAS ACTIVIDADES ADMINISTRATIVAS DE LOS DIPLOMADOS QUE OFERTA LA FACULTAD CIENCIAS DE LA SALUD, LO CUAL INCLUYE EL DESARROLLO DE LAS SIGUIENTES ACTIVIDADES 1 ELABORACION DEL PRESUPUESTO DEL DIPLOMADO. 2 REALIZAR LA PROGRAMACION DE LAS ACTIVIDADES ACADEMICAS DEL DIPLOMADO. 3 PRESENTAR DE LA DOCUMENTACION REQUERIDA PARA EL PROCESO DE CONTRATACION DE LOS DOCENTES </t>
  </si>
  <si>
    <t>OPSP-FCS-0021</t>
  </si>
  <si>
    <t xml:space="preserve">LA PRESENTE ORDEN TIENE POR OBJETO DESARROLLAR LAS ACTIVIDADES ADMINISTRATIVAS Y APOYO A LOS DIPLOMADOS QUE OFERTA LA FACULTAD CIENCIAS DE LA SALUD, LO CUAL INCLUYE EL DESARROLLO DE LAS SIGUIENTES ACTIVIDADES 1 REALIZAR UN PLAN DE OFERTA Y CREACION DE NUEVOS PROGRAMAS. 2 REALIZAR EL ACERCAMIENTO PARA SUSCRIBIR CONVENIOS CON INSTITUCIONES PARA LA VENTA DE SERVICIOS ACADEMICOS. </t>
  </si>
  <si>
    <t>APOYO Y SEGUIMIENTO A LOS PROYECTOS DE REGALIAS, APOYO Y SEGUIMIENTO EN TODO LO REFERENTE AL PROYECTO BPIN 201900010048 "FORMACIÓN CAPITAL HUMANO DE ALTO NIVEL UNIVERSITARIO DEL MAGDALENA" CONVOCATORIA BECAS DE EXCELENCIA DOCTORADO DEL BICENTENARIO ELABORACIÓN Y RENDIR INFORMACIÓN DE CONTRATACIÓN EN LA PLATAFORMA DE SECOP APOYAR EN LOS PROCESOS Y GESTIÓN ACADÉMICA DE LOS PROGRAMAS DE POSGRADOS EN COORDINACIÓN CON LAS FACULTADES</t>
  </si>
  <si>
    <t>OPSP-CPF-0045</t>
  </si>
  <si>
    <t>OPSP-CPF-0046</t>
  </si>
  <si>
    <t>OPSP-CPF-0047</t>
  </si>
  <si>
    <t>OPSP-CPF-0048</t>
  </si>
  <si>
    <t>OPSP-CPF-0049</t>
  </si>
  <si>
    <t>OPSP-CPF-0050</t>
  </si>
  <si>
    <t>OPSP-CPF-0051</t>
  </si>
  <si>
    <t>ERIKA DE JESÚS LÓPEZ ESTRADA</t>
  </si>
  <si>
    <t>OPSP-CPF-0052</t>
  </si>
  <si>
    <t>DIANA PATRICIA LOBO OSORIO</t>
  </si>
  <si>
    <t>OPSP-CPF-0053</t>
  </si>
  <si>
    <t>HAROLD DE JESÚS ARAQUE GARCIA</t>
  </si>
  <si>
    <t>OPSP-CPF-0054</t>
  </si>
  <si>
    <t>OPSP-CPF-0055</t>
  </si>
  <si>
    <t>ROSA MARIA MARTINEZ LOZANO</t>
  </si>
  <si>
    <t>OPSP-CPF-0056</t>
  </si>
  <si>
    <t>OPSP-CPF-0057</t>
  </si>
  <si>
    <t>DANIELA MARIA GONZALEZ GRANADOS</t>
  </si>
  <si>
    <t>OPSP-CPF-0058</t>
  </si>
  <si>
    <t xml:space="preserve">CLAUDIA PATRICIA ILLIDGE BUITRAGO </t>
  </si>
  <si>
    <t>OAG-CPF-0059</t>
  </si>
  <si>
    <t>MERCEDES NOHEMY SANTRICH MANJARRES</t>
  </si>
  <si>
    <t>OAG-CPF-0060</t>
  </si>
  <si>
    <t>MARGARITA CECILIA LABARCES ROBLES</t>
  </si>
  <si>
    <t>OAG-CPF-0061</t>
  </si>
  <si>
    <t>YADIRA MARIA CABAS AGUILAR</t>
  </si>
  <si>
    <t>OAG-CPF-0062</t>
  </si>
  <si>
    <t>DISNEY DIBET PARODIS MARIN</t>
  </si>
  <si>
    <t>OAG-CPF-0063</t>
  </si>
  <si>
    <t>JESÚS ALEJANDRO PAREJA GUERRERO</t>
  </si>
  <si>
    <t>OPSP-CPF-0064</t>
  </si>
  <si>
    <t>YAMILE PUELLO VILORIA</t>
  </si>
  <si>
    <t>OPSP-CPF-0065</t>
  </si>
  <si>
    <t xml:space="preserve">JOHANNA BARROS PEREZ </t>
  </si>
  <si>
    <t>OPSP-CPF-0066</t>
  </si>
  <si>
    <t>JESÚS DAVID SUAREZ LOBATO</t>
  </si>
  <si>
    <t>OAG-CPF-0067</t>
  </si>
  <si>
    <t>MANUEL JOSÉ CABRERA HURTADO</t>
  </si>
  <si>
    <t>OAG-CPF-0068</t>
  </si>
  <si>
    <t>LUIS CARLOS MENDOZA BERMUDEZ</t>
  </si>
  <si>
    <t>APOYAR EN LOS PROCESOS DE VIRTUALIZACIÓN DE LOS PROGRAMAS DE MAESTRÍA EN DDHH Y ESPECIALIZACIÓN EN DERECHOS HUMANOS Y DIH, ESPECIALIZACIÓN EN DERECHO PROCESAL, APOYO EN LOS PROCESOS DE AUTOEVALUACIÓN DE LOS PROGRAMAS DE POSGRADOS DE DERECHO PROCESAL, DERECHO ADMINISTRATIVO Y DERECHO CONSTITUCIONAL, ELABORACIÓN DE LOS INSTRUMENTOS DE AUTOEVALUACIÓN EN ARTICULACIÓN CON LA OFICINA DE ASEGURAMIENTO DE LA CALIDAD,  ELABORACIÓN DE LOS INFORMES DE AUTOEVALUACIÓN DE LOS PROGRAMAS DE  DERECHO PROCESAL, DERECHO ADMINISTRATIVO Y DERECHO CONSTITUCIONAL.</t>
  </si>
  <si>
    <t>OPSP-CPF-0069</t>
  </si>
  <si>
    <t>ASESORAR Y COORDINAR LA ORGANIZACIÓN Y  LOGÍSTICA  DE LAS ACTIVIDADES RELACIONADAS CON EL FUNCIONAMIENTO DEL  DIPLOMADO  PROGRAMA EN PEDAGOGÍA PARA PROFESIONALES NO LICENCIADOS COHORTE 13</t>
  </si>
  <si>
    <t>OPSP-CPF-0070</t>
  </si>
  <si>
    <t>GENITH ISABEL GARZÓN ALVARES</t>
  </si>
  <si>
    <t>OPSP-CPF-0071</t>
  </si>
  <si>
    <t>APOYAR EN LOS PROCESOS DE LA CREACIÓN DE NUEVOS PROGRAMAS DE POSGRADOS REFERENTE A LA CONSTRUCCIÓN DE DOCUMENTOS MAESTROS TENIENDO EN CUENTA LOS LINEAMIENTOS  VIGENTES POR PARTE DEL  MINISTERIO DE EDUCACIÓN Y LA OFICINA DE ASEGURAMIENTO DE LA CALIDAD, APOYO EN LA CREACIÓN DE LA MAESTRÍA EN ENFERMERÍA, APOYO EN LA CREACIÓN DEL DOCTORADO EN CIENCIAS DE LA SALUD, REALIZAR LA REVISIÓN DE ESTILO, GRAMÁTICA Y REDACCIÓN DE LOS  DOCUMENTOS PARA SOLICITUD DE REGISTRO CALIFICADO,  APOYAR EN LA VIRTUALIZACIÓN DE LOS PROGRAMAS DE POSGRADOS DE LA FACULTAD DE CIENCIAS DE LA SALUD.</t>
  </si>
  <si>
    <t>OPSP-CPF-0072</t>
  </si>
  <si>
    <t>JULIAN RAMIREZ ESPITIA</t>
  </si>
  <si>
    <t>APOYAR EN LOS PROCESOS DE LA CREACIÓN DE NUEVOS PROGRAMAS DE POSGRADOS REFERENTE A LA CONSTRUCCIÓN DE DOCUMENTOS MAESTROS TENIENDO EN CUENTA LOS LINEAMIENTOS  VIGENTES POR PARTE DEL  MINISTERIO DE EDUCACIÓN Y LA OFICINA DE ASEGURAMIENTO DE LA CALIDAD, APOYO EN LA CREACIÓN DE LA MAESTRÍA EN ENSEÑANZA DE UNA SEGUNDA LENGUA MODALIDAD VIRTUAL, APOYO EN LA CREACIÓN DEL DOCTORADO EN SOSTENIBILIDAD,  REALIZAR LA REVISIÓN DE ESTILO, GRAMÁTICA Y REDACCIÓN DE LOS  DOCUMENTOS PARA SOLICITUD DE REGISTRO CALIFICADO,  APOYAR EN LA VIRTUALIZACIÓN DE LOS PROGRAMAS DE POSGRADOS DE ESPECIALIZACIÓN EN DERECHO PROCESAL, DERECHO ADMINISTRATIVO Y DERECHO CONSTITUCIONAL</t>
  </si>
  <si>
    <t>OAG-CPF-0073</t>
  </si>
  <si>
    <t>HANLIA KAILE CHAPARRO GELVEZ</t>
  </si>
  <si>
    <t>ORGANIZACIÓN DEL ARCHIVO DEL CENTRO DE POSTGRADOS Y FORMACIÓN CONTINUA, CLASIFICACIÓN DE LA DOCUMENTACIÓN, ORGANIZACIÓN POR EXPEDIENTES,  DEPURACIÓN DOCUMENTAL, FOLIACIÓN DOCUMENTAL, REALIZAR EL INVENTARIO DOCUMENTAL DEL ARCHIVO DE GESTIÓN Y/O DE LAS TRANSFERENCIAS DOCUMENTALES, Y EJECUCIÓN DE LAS QUE APLIQUEN, ALISTAMIENTO Y DISPOSICIÓN DE LA DOCUMENTACIÓN, ORGANIZACIÓN Y SISTEMATIZACIÓN DEL ARCHIVO DOCUMENTAL FÍSICO Y DIGITAL EN TABLAS ORGANIZADAS POR AÑO DEL CENTRO DE POSTGRADOS</t>
  </si>
  <si>
    <t>OPSP-CPF-0074</t>
  </si>
  <si>
    <t>ASESORAR ACADEMICAMENTE LAS ACTIVIDADES RELACIONADAS  DIPLOMADO EN EDUCACION INCLUSIVA APOYADA EN EL DECRETO 1421 COHORTE 1,  LAS DEMÁS ACTIVIDADES QUE SE DERIVEN DE LA EJECUCIÓN DE LA ORDEN Y QUE TENGAN RELACIÓN DIRECTA CON EL OBJETO CONTRACTUAL</t>
  </si>
  <si>
    <t>OPSP-CPF-0075</t>
  </si>
  <si>
    <t>ASESORAR Y COORDINAR LA ORGANIZACIÓN Y  LOGÍSTICA  DE LAS ACTIVIDADES RELACIONADAS CON EL FUNCIONAMIENTO DEL   DIPLOMADO EN EDUCACION INCLUSIVA APOYADA EN EL DECRETO 1421 COHORTE 1,  LAS DEMÁS ACTIVIDADES QUE SE DERIVEN DE LA EJECUCIÓN DE LA ORDEN Y QUE TENGAN RELACIÓN DIRECTA CON EL OBJETO CONTRACTUAL.</t>
  </si>
  <si>
    <t>OPSP-CPF-0076</t>
  </si>
  <si>
    <t xml:space="preserve">JAIME BAENA FERNANDEZ </t>
  </si>
  <si>
    <t>APOYAR EN LA ORGANIZACIÓN Y SEGUIMIENTO PRESUPUESTAL DEL CENTRO DE POSTGRADOS Y TODOS LOS PROGRAMAS DE POSTGRADOS DE LA UNIVERSIDAD DEL MAGDALENA, APOYO AL ÁREA FINANCIERA DEL CENTRO DE POSTGRADOS Y FORMACIÓN CONTINUA DE LA UNIVERSIDAD DEL MAGDALENA, APOYAR EN LA CONTRATACIÓN DEL CENTRO DE POSTGRADOS, APOYAR EN LA ELABORACIÓN DE LA NÓMINA, APOYAR EN LA ELABORACIÓN Y RENDICIÓN DE INFORMES PRESUPUESTALES, APOYAR EN LA VALIDACIÓN Y ELABORACIÓN DE PRESUPUESTOS, APOYAR EN LA GENERACIÓN Y PRESENTACIÓN DE INFORMES DE CONTRATACIÓN, APOYAR EN LOS PROYECTOS Y CONVENIOS CON LAS COOPERATIVAS.</t>
  </si>
  <si>
    <t>OPSP-CPF-0077</t>
  </si>
  <si>
    <t>ALFONSO ESCORCIA SANDOVAL</t>
  </si>
  <si>
    <t>APOYAR LOGÍSTICAMENTE EN LAS ACTIVIDADES DE MERCADEO Y PUBLICIDAD, APOYAR EN LA ACTUALIZACIÓN  Y MANEJO DE LA PAGINA WEB DEL CENTRO DE POSTGRADOS, APOYAR EN LA REALIZACIÓN DE ACTIVIDADES DE VOLANTEO Y PUBLICIDAD DE CAMPO, APOYAR EN EL PROCESO DE ENTREVISTAS A COORDINADORES, ESTUDIANTES Y COMUNIDAD EN GENERAL PARA EL DESARROLLO PUBLICITARIO DE LAS OFERTA ACADÉMICA, APOYAR EN EL PROCESO DE EVALUACIÓN DE SATISFACCIÓN DE LOS CLIENTES, REALIZAR EL APOYO LOGÍSTICO Y PROTOCOLARIO EN LAS ACTIVIDADES DEL CENTRO DE POSTGRADOS Y FORMACIÓN CONTINUA.</t>
  </si>
  <si>
    <t>OAG-CREO-045</t>
  </si>
  <si>
    <t>DESARROLLAR LAS SIGUIENTES ACTIVIDADES EN LA CONTRATACION ADMINISTRATIVA Y ACADEMICA DEL CENTRO PARA LA REGIONALIZACION DE LA EDUCACION Y LAS OPORTUNIDADESCREO 1 APOYAR EN LA ELABORACION DE CONTRATOS DE CATEDRA NECESARIAS PARA EL PERFECTO FUNCIONAMIENTO DEL CREO 2 RECEPCIONAR Y VERIFICAR LOS DOCUMENTOS PRECONTRACTUALES DE LOS DOCENTES DEL CREO 3 ELABORAR LAS LIQUIDACIONES SOLICITUDES DE CDP Y RESOLUCIONES 4 ELABORAR Y ACTUALIZAR BASE DE DATOS DE LOS DOCENTES DE CREO 5 ADMINISTRAR LA BASE DE DATOS DE LA ASIGNACION  DE DOCENTE Y REALIZAR LAS MODIFICACIONES  SOLICITADAS Y AUTORIZADAS POR LA DIRECCIONES Y COORDINACIONES DE PROGRAMAS</t>
  </si>
  <si>
    <t>OAG-CREO-047</t>
  </si>
  <si>
    <t xml:space="preserve">DESARROLLAR LAS SIGUIENTES ACTIVIDADES DE APOYO ADMINISTRATIVO EN LOS PROGRAMAS  DE TECNOLOGIA EN SALUD OCUPACIONAL TECNICO PROFESIONALE EN PREVENCION DE RIESGOS LABORALES PROFESIONAL EN ADMINISTRACION DE LA SEGURIDAD Y SALUD EN EL TRABAJO POR CICLOS PROPEDÉUTICOS  DEL CENTRO PARA LA REGIONALIZACION DE LA EDUCACION Y LAS OPORTUNIDADESCREO 1 APOYAR EL REGISTRO DE ESTUDIANTES EN AYRE ADMISIONES REGISTRO Y CONTROL ACADEMICO DEL PROGRAMA ASIGNADO 2 ATENDER Y RESOLVER LAS SOLICITUDES INQUIETUDES O REQUERIMIENTOS DE LOS ESTUDIANTES Y DOCENTES  3 VERIFICAR LOS SOPORTES PRESENTADOS POR LOS DOCENTES PARA LA EXPEDICION DE PAZ Y SALVO DE LOS CURSOS DESARROLLADOS 4 APOYAR LOS TRAMITES OPERATIVOS DE REPORTE DE NOTAS EXPEDICION DE LIQUIDACIONES DE MATRICULAS PROMEDIOS ACADEMICOS CARNET ESTUDIANTIL Y DE DOCENTES SEGURO ESTUDIANTIL CONSTANCIAS DE ESTUDIANTES </t>
  </si>
  <si>
    <t>OAG-CREO-042</t>
  </si>
  <si>
    <t>OPSP-CREO-044</t>
  </si>
  <si>
    <t>DESARROLLAR LAS SIGUIENTES ACTIVIDADES EN LA CONTRATACION DEL CENTRO PARA LA REGIONALIZACION DE LA EDUCACION Y LAS OPORTUNIDADESCREO 1 APOYAR EN LA ELABORACION DE ORDENES DE PRESTACION DE SERVICIOS PROFESIONALES DE APOYO A LA GESTION NECESARIAS PARA EL PERFECTO FUNCIONAMIENTO DEL CREO 2 RECEPCIONAR Y VERIFICAR LOS DOCUMENTOS PRECONTRACTUALES DE LOS CONTRATISTAS MEDIANTE LA PLATAFORMA GEDOCO Y APOYAR CON LOS DOCUMENTOS DE LOS DOCENTES DEL CREO 3 REALIZAR LAS LIQUIDACIONES SOLICITUDES DE CDP Y RESOLUCIONES 4 RECEPCIONAR VERIFICAR LOS DOCUMENTOS PARA EL TRAMITE DE PAGO Y LIQUIDAR LA PLANILLA DE PAGO DE CONTRATISTAS DEL CREO</t>
  </si>
  <si>
    <t>OPSP-CREO-046</t>
  </si>
  <si>
    <t>DESARROLLAR LAS SIGUIENTES ACTIVIDADES ADMINISTRATIVAS EN LA GESTION DE LA CALIDAD DEL CENTRO PARA LA REGIONALIZACION DE LA EDUCACION Y LAS OPORTUNIDADES-CREO  1 DOCUMENTAR EL PROCESO DE GESTION ACADEMICA DEL SISTEMA DE GESTION – COGUI PLUS CONFORME A LAS ACTIVIDADES DEL CREO 2 FORMULAR Y REALIZAR MEDICION DE INDICADORES DE CALIDAD E INDICADORES DE GESTION DEL CREO  3  IDENTIFICAR LOS RIESGOS DEL CREO Y ACTUALIZAR EL MAPA DE RIESGO DEL PROCESO DE GESTION ACADEMICA 4 VELAR POR LA APLICACION Y CUMPLIMIENTO DE LOS PROCEDIMIENTOS DEL SISTEMA DE GESTION – COGUI PLUS EN EL CREO  5 IDENTIFICAR DOCUMENTAR COORDINAR Y VERIFICAR EL CUMPLIMIENTO DE LAS ACCIONES CORRECTIVAS  PREVENTIVAS Y DE MEJORAMIENTO DEL CREO</t>
  </si>
  <si>
    <t>OPSP-CREO-043</t>
  </si>
  <si>
    <t>DESARROLLAR LAS SIGUIENTES ACTIVIDADES EN EL CENTRO TUTORIAL SANTA MARTA DEL CENTRO PARA LA REGIONALIZACION DE LA EDUCACION Y LAS OPORTUNIDADES-CREO: 1 REALIZAR SEGUIMIENTO A LAS ACTIVIDADES ACADÉMICAS EN EL CENTRO TUTORIAL Y MANTENER INFORMADO AL COORDINADOR DEL (LOS) PROGRAMA DE LAS NOVEDADES QUE PUEDAN PRESENTARSE 2 VELAR POR EL CUMPLIMIENTO DE LOS HORARIOS DE CLASES CONTEMPLADOS EN LA PROGRAMACION SEMANAL Y FORMALMENTE MANIFESTAR CUALQUIER NOVEDAD 3 BRINDAR INFORMACIÓN ACTUALIZADA A LOS ESTUDIANTES Y DOCENTES SOBRE CAMBIOS EN LOS PROCESOS ACADEMICOS Y ADMINISTRATIVOS DE LA UNIMAGDALENA</t>
  </si>
  <si>
    <t>OPSP-CREO-048</t>
  </si>
  <si>
    <t>DESARROLLAR LAS SIGUIENTES ACTIVIDADES EN COMUNICACIONES Y PRENSA DEL CENTRO PARA LA REGIONALIZACION DE LA EDUCACION Y LAS OPORTUNIDADES - CREO EN CORDINACION CON LA DIRECCION DE COMUNICACIONES DE LA UNIVERSIDAD DEL MAGDALENA:  1 REALIZAR EL REGISTRO FOTOGRAFICO Y EL SEGUIMIENTO PERIODISTICO A LAS ACTIVIDADES DE ESTUDIANTES DOCENTES Y FUNCIONARIOS DEL CREO 2 REDACCION Y EDICION DE NOTAS PERIODISTICAS PARA EL PROGRAMA DE RADIO "EL CAMPUS AL AIRE" DE LA UNIVERSIDAD DEL MAGDALENA  3 ADMINISTRAR LAS REDES SOCIALES DEL CENTRO  4 ELABORAR LOS PROTOCOLOS Y REALIZAR LA PRESENTACION DE EVENTOS ORGANIZADOS POR EL CENTRO</t>
  </si>
  <si>
    <t>OTRAS INVERSIONES</t>
  </si>
  <si>
    <t>OPS-CREO-049</t>
  </si>
  <si>
    <t>ICONTEC</t>
  </si>
  <si>
    <t>LA PRESENTE ORDEN TIENE POR OBJETO PRESTAR SERVICIOS PARA LA ORIENTACION DE LOS MODULOS: FORMACION DE AUDITORES HSEQ ( ISO 9001 – ISO 14001 – ISO 45001) Y FORMACION DE AUDITORES EN SEGURIDAD VIAL CON UNA INTENSIDAD HORARIA DE 72 HORAS EN MARCO DEL DIPLOMADO FORMACION DE AUDITORES HSQE Y SEGURIDAD VIAL OFERTADO A ESTUDIANTES DE GRADO DEL PROGRAMA ADMINISTRACION DE LA SEGURIDAD Y SALUD EN EL TRABAJO</t>
  </si>
  <si>
    <t>FUCIONAMIENTO</t>
  </si>
  <si>
    <t>OSM-CREO-001</t>
  </si>
  <si>
    <t xml:space="preserve">LA PRESENTE ORDEN TIENE POR OBJETO EL SUMINISTRO DE INSUMOS ARTICULOS DE PAPELERIA Y ELEMENTOS DE OFICINA PARA EL DESARROLLO DE LAS ACTIVIDADES INHERENTES A LA GESTION DOCUMENTAL ACADEMICAS Y ADMINISTRATIVAS DEL CENTRO PARA LA REGIONALIZACION DE LA EDUCACION Y LAS OPORTUNIDADES - CREO DE LA UNIVERSIDAD DEL MAGDALENA
</t>
  </si>
  <si>
    <t>FLORALVA  SALAZAR ANCHICO</t>
  </si>
  <si>
    <t>OPSP-VEX-0675</t>
  </si>
  <si>
    <t>LUIS ALBERTO MEJÌA MARTINEZ</t>
  </si>
  <si>
    <t>OPSP-VEX-0676</t>
  </si>
  <si>
    <t>OPSP-VEX-0677</t>
  </si>
  <si>
    <t>YESID ENRIQUE BENITEZ GONZÁLEZ</t>
  </si>
  <si>
    <t>OPS-VEX-0688</t>
  </si>
  <si>
    <t>GREGORIA  BELEÑO GARCÍA</t>
  </si>
  <si>
    <t>OPSP-VEX-0694</t>
  </si>
  <si>
    <t>DRAYDA SANTIZ ROSAS</t>
  </si>
  <si>
    <t>OPSP-VEX-0695</t>
  </si>
  <si>
    <t>OSM-VEX-0008</t>
  </si>
  <si>
    <t>FABIAN DE ANGEL MORA</t>
  </si>
  <si>
    <t>OPS-VEX-0696</t>
  </si>
  <si>
    <t>OPS-VEX-0697</t>
  </si>
  <si>
    <t>GESTION DEL DESARROLLO TERRITORIAL SOSTENIBLE S.A.S.</t>
  </si>
  <si>
    <t>OPS-VEX-0700</t>
  </si>
  <si>
    <t>TATIANA SMITH LÓPEZ VARELA – GESTAR PLUS</t>
  </si>
  <si>
    <t>OPS-VEX-0712</t>
  </si>
  <si>
    <t>OPS-VEX-0727</t>
  </si>
  <si>
    <t>OAG-VEX-0683</t>
  </si>
  <si>
    <t>ALVARO QUIROGA</t>
  </si>
  <si>
    <t>OPSP-VEX- 0684</t>
  </si>
  <si>
    <t>OPSP-VEX- 0685</t>
  </si>
  <si>
    <t>LINA MONTERO</t>
  </si>
  <si>
    <t>ODC-VEX-0011</t>
  </si>
  <si>
    <t>PROVEEDORA LA CACHAQUERA S.A.S</t>
  </si>
  <si>
    <t>OPSP-VEX-0698</t>
  </si>
  <si>
    <t>OPSP-VEX- 0701</t>
  </si>
  <si>
    <t xml:space="preserve">OPSP-VEX- 0705 </t>
  </si>
  <si>
    <t>MANUEL AREVALO</t>
  </si>
  <si>
    <t xml:space="preserve">OPSP-VEX-0706 </t>
  </si>
  <si>
    <t>OPSP-VEX- 0707</t>
  </si>
  <si>
    <t>EVELYN MARTINEZ</t>
  </si>
  <si>
    <t>OPSP-VEX- 0711</t>
  </si>
  <si>
    <t>OAG-VEX- 0726</t>
  </si>
  <si>
    <t>CARMEN ROSARIO CASTILLA</t>
  </si>
  <si>
    <t>OAG-VEX-0686</t>
  </si>
  <si>
    <t>HAISAWA OTERO GOMEZ</t>
  </si>
  <si>
    <t>OAG-VEX-0704</t>
  </si>
  <si>
    <t>Jose Washington Landazuri Buila</t>
  </si>
  <si>
    <t>OAG-VEX-0723</t>
  </si>
  <si>
    <t>Jhon Edwin Perdomo Balaguera</t>
  </si>
  <si>
    <t>OAG-VEX-0680</t>
  </si>
  <si>
    <t>JHAIR DE JESUS BERNAL ALIAN</t>
  </si>
  <si>
    <t>OPSP-VEX-0681</t>
  </si>
  <si>
    <t>GIAN LUCA LO VERSO ALONSO</t>
  </si>
  <si>
    <t>OAG-VEX-0682</t>
  </si>
  <si>
    <t>ESTEFANIA PALACIOS</t>
  </si>
  <si>
    <t>OAG-VEX-0678</t>
  </si>
  <si>
    <t>ARIEL ENRIQUE ANAYA TORRES</t>
  </si>
  <si>
    <t>OAG-VEX-0679</t>
  </si>
  <si>
    <t xml:space="preserve">YASIRA HEREDIA YOVIRA </t>
  </si>
  <si>
    <t>OAG-VEX-0687</t>
  </si>
  <si>
    <t>Dayana Margarita Solano Bertel</t>
  </si>
  <si>
    <t>OAG-VEX-0689</t>
  </si>
  <si>
    <t>SAIRA LISETT LOPEZ PALENCIA</t>
  </si>
  <si>
    <t>OAG-VEX-0690</t>
  </si>
  <si>
    <t>ANGELA MARIA HERRERA ARTEAGA</t>
  </si>
  <si>
    <t>OAG-VEX-0691</t>
  </si>
  <si>
    <t>EINSTEIN JESUS MENCO RAMIREZ</t>
  </si>
  <si>
    <t>OAG-VEX-0692</t>
  </si>
  <si>
    <t>Erika Asprilla Ibarguen</t>
  </si>
  <si>
    <t>OAG-VEX-0693</t>
  </si>
  <si>
    <t>Jesus Antonio Moreno Mosquera</t>
  </si>
  <si>
    <t>OAG-VEX-0699</t>
  </si>
  <si>
    <t>KELYS JOHANA MAYORAL MORENO</t>
  </si>
  <si>
    <t>OAG-VEX-0708</t>
  </si>
  <si>
    <t>EDWAR LUIS BARCELÓ MARTÍNEZ</t>
  </si>
  <si>
    <t>OPSP-VEX-0702</t>
  </si>
  <si>
    <t>ALFREDO CALDERA GUZMAN</t>
  </si>
  <si>
    <t>OAG-VEX-0703</t>
  </si>
  <si>
    <t>Gloria Judith Rodriguez Castrillo</t>
  </si>
  <si>
    <t>OPSP-VEX-0714</t>
  </si>
  <si>
    <t>OPSP-VEX-0715</t>
  </si>
  <si>
    <t>NELSON JOSE CABALLERO HERNANDEZ</t>
  </si>
  <si>
    <t>OPSP-VEX-0716</t>
  </si>
  <si>
    <t>ALEXANDRA COSTA GALVIS</t>
  </si>
  <si>
    <t>OPSP-VEX-0717</t>
  </si>
  <si>
    <t>CESAR ANDRES YEPES CALABRIA</t>
  </si>
  <si>
    <t>OPSP-VEX-0725</t>
  </si>
  <si>
    <t>CARLOS JOSE ECHAVARRIA CUADRADO</t>
  </si>
  <si>
    <t>OPSP-VEX-0710</t>
  </si>
  <si>
    <t>Eduard Alonso Trillos Gomez</t>
  </si>
  <si>
    <t>OPSP-VEX-0709</t>
  </si>
  <si>
    <t>Sandra Patricia Zapata Fragoso</t>
  </si>
  <si>
    <t>OPSP-VEX-0718</t>
  </si>
  <si>
    <t>IVAN LUCAS LORENZO FELICIANO</t>
  </si>
  <si>
    <t>OPSP-VEX-0719</t>
  </si>
  <si>
    <t>ELIANA PATRICIA RUIZ NÚÑEZ</t>
  </si>
  <si>
    <t>OPSP-VEX-0720</t>
  </si>
  <si>
    <t>ISABEL ALICIA TRILLOS GOMEZ</t>
  </si>
  <si>
    <t>OPSP-VEX-0721</t>
  </si>
  <si>
    <t>ENGLYS JOHANA CANTILLO GUTIERREZ</t>
  </si>
  <si>
    <t>OPSP-VEX-0722</t>
  </si>
  <si>
    <t>BREITHNER ALBERTO NAVARRO CARRASCAL</t>
  </si>
  <si>
    <t>OAG-VEX-0713</t>
  </si>
  <si>
    <t>1003944780</t>
  </si>
  <si>
    <t>ANYI TATIANA RIVAS CONRADO</t>
  </si>
  <si>
    <t>OAG-VEX-0724</t>
  </si>
  <si>
    <t>39573680</t>
  </si>
  <si>
    <t>ELIZABETH  GONGORA POVEDA</t>
  </si>
  <si>
    <t>ANGELICA PATRICIA CARREÑO AGUIRRE</t>
  </si>
  <si>
    <t>OPSP-FIN-0023</t>
  </si>
  <si>
    <t>LA PRESENTE ORDEN TIENE POR OBJETO 1 RECOPILACION Y REDACCION DE LOS DOCUMENTOS DE ACREDITACION INTERNACIONAL DE LOS PROGRAMAS DE INGENIERIA AGRONOMICA E INGENIERIA DE SISTEMAS. LAS DEMAS ACTIVIDADES QUE SE DERIVEN DE LA EJECUCION DE LA ORDEN Y QUE TENGAN RELACION DIRECTA CON EL OBJETO CONTRACTUAL.</t>
  </si>
  <si>
    <t>MARIA EMMA MORALES GUITIERREZ 85475151 AQUILES ALFONSO COHEN LLANES</t>
  </si>
  <si>
    <t>OPSP-FIN-0024</t>
  </si>
  <si>
    <t>LA PRESENTE ORDEN TIENE POR OBJETO 1 APOYAR EN LA ORGANIZACION Y LOGISTICA DE LAS ACTIVIDADES RELACIONADAS CON EL FUNCIONAMIENTO DE LAS COHORTES ACTIVAS DE LOS PROGRAMAS DE LA ESPECIALIZACION EN GERENCIA DE PROYECTOS DE INGENIERIA. 2 APOYAR EN LA REALIZACION DE LA DIVULGACION Y PUBLICIDAD DE LOS PROGRAMAS DE POSTGRADOS DE LA FACULTAD DE INGENIERIA 3 APOYAR EL PROCESO DE INSCRIPCION Y MATRICULA DE LOS ESTUDIANTES A PARTICIPAR DE LA ESPECIALIZACION EN GERENCIA DE PROYECTOS DE INGENIERIA</t>
  </si>
  <si>
    <t>OPSP-FIN-0025</t>
  </si>
  <si>
    <t xml:space="preserve">LA PRESENTE ORDEN TIENE POR 1 APOYAR EN LA ORGANIZACION Y LOGISTICA DE LAS ACTIVIDADES RELACIONADAS CON EL FUNCIONAMIENTO DE LAS COHORTES ACTIVAS DE LOS PROGRAMAS DE LA MAESTRIA EN INGENIERIA. 2 APOYAR EN LA REALIZACION DE LA DIVULGACION Y PUBLICIDAD DE LOS PROGRAMAS DE POSTGRADOS DE LA FACULTAD DE INGENIERIA 3 APOYAR EL PROCESO DE INSCRIPCION Y MATRICULA DE LOS ESTUDIANTES A PARTICIPAR EN LA MAESTRIA EN INGENIERIA. </t>
  </si>
  <si>
    <t>OPSP-FIN-0026</t>
  </si>
  <si>
    <t xml:space="preserve">LA PRESENTE ORDEN TIENE POR 1 APOYAR EN LA ORGANIZACION Y LOGISTICA DE LAS ACTIVIDADES RELACIONADAS CON EL FUNCIONAMIENTO DE LAS COHORTES ACTIVAS DE LOS PROGRAMAS DE LA ESPECIALIZACION EN LOGISTICA Y TRANSPORTE INTERNACIONAL Y MAESTRIA EN LOGISTICA Y CADENA DE SUMINISTROS. 2 APOYAR EN LA REALIZACION DE LA DIVULGACION Y PUBLICIDAD DE LOS PROGRAMAS DE POSTGRADOS DE LA FACULTAD DE INGENIERIA 3 APOYAR EL PROCESO DE INSCRIPCION Y MATRICULA DE LOS ESTUDIANTES A PARTICIPAR EN LOS PROGRAMAS ESPECIALIZACION EN LOGISTICA Y TRANSPORTE INTERNACIONAL Y MAESTRIA EN LOGISTICA Y CADENA DE SUMINISTROS. </t>
  </si>
  <si>
    <t>OPSP-FIN-0027</t>
  </si>
  <si>
    <t xml:space="preserve">LA PRESENTE ORDEN TIENE POR OBJETO 1 APOYAR EN LA ORGANIZACION Y LOGISTICA DE LAS ACTIVIDADES RELACIONADAS CON EL FUNCIONAMIENTO DE LAS COHORTES ACTIVAS DE LOS PROGRAMAS DE LA MAESTRIA EN CIENCIAS AGRARIAS. 2 APOYAR EN LA REALIZACION DE LA DIVULGACION Y PUBLICIDAD DE LOS PROGRAMAS DE POSTGRADOS Y LA FACULTAD DE INGENIERIA. 3 APOYAR EL PROCESO DE INSCRIPCION Y MATRICULA DE LOS ESTUDIANTES A PARTICIPAR EN LA MAESTRIA EN CIENCIAS AGRARIAS. </t>
  </si>
  <si>
    <t>OPSP-FIN-0028</t>
  </si>
  <si>
    <t>LA PRESENTE ORDEN TIENE POR OBJETO 1 APOYAR EN LA ORGANIZACION Y LOGISTICA DE LAS ACTIVIDADES RELACIONADAS CON EL FUNCIONAMIENTO DE LAS COHORTES ACTIVAS DE LOS PROGRAMAS DE MAESTRIA EN SISTEMAS DE GESTION. 2 APOYAR EN LA REALIZACION DE LA DIVULGACION Y PUBLICIDAD DE LOS PROGRAMAS DE POSTGRADOS DE LA FACULTAD DE INGENIERIA 3 APOYAR EL PROCESO DE INSCRIPCION Y MATRICULA DE LOS ESTUDIANTES A PARTICIPAR DE LA MAESTRIA EN SISTEMAS DE GESTION.</t>
  </si>
  <si>
    <t>OPSP-FIN-0029</t>
  </si>
  <si>
    <t xml:space="preserve">LA PRESENTE ORDEN TIENE POR OBJETO 1 ASEGURAR EL CUMPLIMIENTO DEL REGLAMENTO CONTEMPLADO EN EL ACUERDO SUPERIOR NO. 019 DE 2018 Y DEMAS NORMAS UNIVERSITARIAS EN EL PROGRAMA DE POSTGRADO ESPECIALIZACION DESARROLLO DE SOFTWARE 2 COORDINAR EL PROCESO DE ADMISION AL PROGRAMA, CON LA COLABORACION DEL GRUPO DE ADMISIONES, REGISTROS Y CONTROL ACADEMICO. 3 MONITOREAR LA ORGANIZACION Y MARCHA DEL PROGRAMA, EN CONSONANCIA CON LAS DETERMINACIONES DEL CONSEJO DE PROGRAMA Y EL CONSEJO DE FACULTAD. </t>
  </si>
  <si>
    <t>OPSP-FIN-0030</t>
  </si>
  <si>
    <t>LA PRESENTE ORDEN TIENE POR OBJETO 1 ASEGURAR EL CUMPLIMIENTO DEL REGLAMENTO CONTEMPLADO EN EL ACUERDO SUPERIOR NO. 019 DE 2018 Y DEMAS NORMAS UNIVERSITARIAS EN EL PROGRAMA DE POSTGRADO ESPECIALIZACION EN GERENCIA DE PROYECTOS DE INGENIERIA. 2 COORDINAR EL PROCESO DE ADMISION AL PROGRAMA, CON LA COLABORACION DEL GRUPO DE ADMISIONES, REGISTROS Y CONTROL ACADEMICO. 3 MONITOREAR LA ORGANIZACION Y MARCHA DEL PROGRAMA, EN CONSONANCIA CON LAS DETERMINACIONES DEL CONSEJO DE PROGRAMA Y EL CONSEJO DE FACULTAD.</t>
  </si>
  <si>
    <t>OPSP-FIN-0031</t>
  </si>
  <si>
    <t>LA PRESENTE ORDEN TIENE POR OBJETO 1 APOYAR EN LA ORGANIZACION Y LOGISTICA DE LAS ACTIVIDADES RELACIONADAS CON EL FUNCIONAMIENTO DE LAS COHORTES ACTIVAS DE LOS PROGRAMAS DE MAESTRIA EN PESQUERIAS TROPICALES. 2 APOYAR EN LA REALIZACION DE LA DIVULGACION Y PUBLICIDAD DE LOS PROGRAMAS DE POSTGRADOS DE LA FACULTAD DE INGENIERIA 3 APOYAR EL PROCESO DE INSCRIPCION Y MATRICULA DE LOS ESTUDIANTES A PARTICIPAR DE LA MAESTRIA EN PESQUERIAS TROPICALES.</t>
  </si>
  <si>
    <t>OAG-FIN-0032</t>
  </si>
  <si>
    <t xml:space="preserve">LA PRESENTE ORDEN TIENE POR OBJETO 1 APOYAR EN LA RECOLECCION DE INFORMACION DOCUMENTAL PARA LA CONSTRUCCION DEL DOCUMENTO DE AUTOEVALUACION CON FINES DE ACREDITACION POR ALTA CALIDAD DEL PROGRAMA DE INGENIERIA INDUSTRIAL. 2 APOYAR EN LA APLICACION DE INSTRUMENTOS DE PERCEPCION A ESTUDIANTES, DOCENTES, DIRECTIVOS Y EGRESADOS DEL PROGRAMA DE INGENIERIA INDUSTRIAL PARA LA CONSTRUCCION DEL DOCUMENTO DE AUTOEVALUACION CON FINES DE ACREDITACION POR ALTA CALIDAD DEL PROGRAMA. </t>
  </si>
  <si>
    <t>OAG-FIN-0033</t>
  </si>
  <si>
    <t xml:space="preserve">LA PRESENTE ORDEN TIENE POR OBJETO 1 APOYAR EN LA RECOLECCION DE INFORMACION DOCUMENTAL PARA LA CONSTRUCCION DEL DOCUMENTO DE AUTOEVALUACION CON FINES DE ACREDITACION POR ALTA CALIDAD DEL PROGRAMA DE INGENIERIA ELECTRONICA. 2 APOYAR EN LA APLICACION DE INSTRUMENTOS DE PERCEPCION A ESTUDIANTES, DOCENTES, DIRECTIVOS Y EGRESADOS DEL PROGRAMA DE INGENIERIA ELECTRONICA PARA LA CONSTRUCCION DEL DOCUMENTO DE AUTOEVALUACION CON FINES DE ACREDITACION POR ALTA CALIDAD DEL PROGRAMA. </t>
  </si>
  <si>
    <t>OPSP-FIN-0034</t>
  </si>
  <si>
    <t>LA PRESENTE ORDEN TIENE POR OBJETO 1 APOYO EN EL DISEÑO DE LA METODOLOGIA Y CONSTRUCCION DE INSTRUMENTOS DE ACUERDO A LOS LINEAMIENTOS DEL CONSEJO NACIONAL DE ACREDITACION  CNA PARA EL PROCESO DE AUTOEVALUACION CON FINES DE ACREDITACION POR ALTA CALIDAD DE LOS PROGRAMAS DE INGENIERIA INDUSTRIAL E INGENIERIA ELECTRONICA. 2 APOYO EN RECOLECCION, ORGANIZACION Y PROCESAMIENTO DE LA INFORMACION DOCUMENTAL, ESTADISTICA Y DE PERCEPCION PARA LA CONSTRUCCION DE LOS DOCUMENTOS DE AUTOEVALUACION CON FINES DE ACREDITACION POR ALTA CALIDAD DE LOS PROGRAMAS DE INGENIERIA INDUSTRIAL E INGENIERIA ELECTRONICA. 3 APOYO EN LA REDACCION DE LOS INFORMES POR FACTOR, CONSTRUCCION DE PLAN DE MEJORAMIENTO, ORGANIZACION DE ANEXOS Y CONSTRUCCION PLANTILLAS RESUMEN PARA RADICACION EN SACES DE LOS DOCUMENTOS DE AUTOEVALUACION CON FINES DE ACREDITACION POR ALTA CALIDAD DE LOS PROGRAMAS DE INGENIERIA INDUSTRIAL E INGENIERIA ELECTRONICA</t>
  </si>
  <si>
    <t>OPSP-FIN-0035</t>
  </si>
  <si>
    <t>LA PRESENTE ORDEN TIENE POR OBJETO 1 ASESORAR Y APOYAR EN LA COORDINACION DE LA FORMACION EN EDUCACION CONTINUADA QUE OFERTA LA FACULTAD DE INGENIERIA. 2 APOYAR EN LA REALIZACION DE LOS COBROS POR VENTAS DE SERVICIOS DE EDUCACION CONTINUADA DE LA FACULTAD DE INGENIERIA. 3 APOYAR EN LA ORGANIZACION Y LOGISTICA DE LAS ACTIVIDADES RELACIONADAS CON EL FUNCIONAMIENTO DE LA EDUCACION CONTINUADA DE LA FACULTAD DE INGENIERIA.</t>
  </si>
  <si>
    <t>OPSP-FIN-0036</t>
  </si>
  <si>
    <t>LA PRESENTE ORDEN TIENE POR OBJETO 1 VERIFICAR LOS DOCUMENTOS PRECONTRACTUALES REQUERIDOS POR EL SISTEMA DE CALIDAD PARA LA GESTION UNIVERSITARIA  COGUI. 2 REVISAR Y APROBAR DOCUMENTOS PRECONTRACTUALES EN LA PLATAFORMA GEDOCO DE LOS DOCENTES Y CONTRATISTAS DE LOS PROGRAMAS DE POSTGRADOS DE LA FACULTAD DE INGENIERIA. 3 REVISAR LAS RESOLUCIONES DE CALENDARIO ACADEMICOS Y MODIFICACION DE CALENDARIO DE LOS PROGRAMAS DE POSTGRADOS DE LA FACULTAD.</t>
  </si>
  <si>
    <t>ODC-FIN-0001</t>
  </si>
  <si>
    <t>SMART WIRELESS E U</t>
  </si>
  <si>
    <t>LA PRESENTE ORDEN TIENE POR OBJETO LA COMPRA DE 29 UNIDADES DE MICROCONTROLLER FRDMK32L2B3, 29 UNIDADES CABLE MINI USB 1MT, 14 UNIDADES DE MINIPCIEEVBKIT Y 14 UNIDADES DE MODEM QUECTEL EC25AUGCMINIPCIE, PARA ENTREGARLOS A LOS ESTUDIANTES QUE CURSARAN EL DIPLOMADO EN INTERNET DE LAS COSAS IOT, OFERTADO POR EL PROGRAMA DE INGENIERIA ELECTRONICA. EN EL MARCO DEL PLAN DE ACCION INSTITUCIONAL DE LA FACULTAD DE INGENIERIA, PROYECTO FORTALECIMIENTO DE LOS PROGRAMAS PARA FACILITAR PERMANENCIA, GRADUACION E INCLUSION DE LA COMUNIDAD ESTUDIANTIL. LA PROPUESTA HACE PARTE INTEGRAL DE LA PRESENTE ORDEN.</t>
  </si>
  <si>
    <t>OPSP-FCE-0017</t>
  </si>
  <si>
    <t>OPSP-FCE-0018</t>
  </si>
  <si>
    <t>LIBIS ORIANA LOPEZ GARCIA</t>
  </si>
  <si>
    <t>OPSP-FCE-0019</t>
  </si>
  <si>
    <t>SHIRLEY PATRICIA MENDOZA ROMERO</t>
  </si>
  <si>
    <t>OPSP-FCE-0020</t>
  </si>
  <si>
    <t>OPSP-FCE-0021</t>
  </si>
  <si>
    <t>OPSP-FCE-0022</t>
  </si>
  <si>
    <t>OPSP-FCE-0023</t>
  </si>
  <si>
    <t>OPSP-FCE-0024</t>
  </si>
  <si>
    <t>OPSP-FCE-0025</t>
  </si>
  <si>
    <t>OPSP-FCE-0026</t>
  </si>
  <si>
    <t>OAG-FCE-0027</t>
  </si>
  <si>
    <t>OPS-VAC-0001</t>
  </si>
  <si>
    <t>FUNSIONAMIENTO</t>
  </si>
  <si>
    <t xml:space="preserve">STANZIA SANTA MARTA S.A.S </t>
  </si>
  <si>
    <t>SERVICIO DE HOSPEDAJE Y ALIMENTACIÓN EN LA CIUDAD DE SANTA MARTA PARA CONFERENCISTAS, VISITANTES E INVITADOS ESPECIALES EN EL MARCO DE LAS ACTIVIDADES ACADÉMICAS Y DE EXTENSIÓN QUE SE DESARROLLAN EN LA UNIVERSIDAD DEL MAGDALENA, DURANTE LA VIGENCIA 2021. EL SERVICIO DE HOSPEDAJE DEBE INCLUIR HABITACIÓN CON AIRE ACONDICIONADO, DUCHA CON AGUA CALIENTE, CONEXIÓN A RED WI-FI Y LA ALIMENTACIÓN DEBE INCLUIR DESAYUNO, ALMUERZO Y CENA EN PORCIONES PARA ADULTOS</t>
  </si>
  <si>
    <t>OPSP-VAD-0546</t>
  </si>
  <si>
    <t>LA PRESENTE ORDEN TIENE POR OBJETO 1. REALIZAR LA CARACTERIZACIÓN PSICOSOCIAL DE LOS ESTUDIANTES PERTENECIENTES AL PROGRAMA TALENTO MAGDALENA. 2. COORDINAR EL PROCESO DE ACOMPAÑAMIENTO PSICOPEDAGÓGICO CON LOS ESTUDIANTES PERTENECIENTES AL PROGRAMA TALENTO MAGDALENA. 3. IMPLEMENTAR TALLERES PSICOSOCIALES Y ATENCIONES INDIVIDUALES BUSCANDO GENERAR EN DICHA POBLACIÓN LA ADQUISICIÓN DE COMPETENCIAS QUE LE PERMITAN ADAPTARSE AL AMBIENTE UNIVERSITARIO. 4. CONSTRUIR RUTA DE ATENCIÓN PSICOSOCIAL PARA LOS ESTUDIANTES DEL PROGRAMA TALENTO MAGDALENA. 5. PRESTAR LOS SERVICIOS PROFESIONALES PARA DESARROLLAR LA ESTRATEGIA DE ATENCIÓN Y ASESORÍA INDIVIDUAL A ESTUDIANTES DEL PROGRAMA TALENTO MAGDALENA. 6. ACTUALIZAR LOS DOCUMENTOS, PROCESOS Y FORMATOS DEL PROGRAMA TALENTO MAGDALENA. 7. ESTRUCTURAR LA CONSTRUCCIÓN DEL PROGRAMA DE SEGUIMIENTO Y APOYO ACADÉMICO A ESTUDIANTES DEL PROGRAMA TALENTO MAGDALENA. 8. COORDINAR LAS ESTRATEGIAS DE PROMOCIÓN Y PREVENCIÓN DE CONDUCTAS DE RIESGO PARA EL CONSUMO DE SUSTANCIAS PSICOACTIVAS EN ESTUDIANTES DEL PROGRAMA TALENTO MAGDALENA. 9. APOYAR DURANTE EL PROCESO DE APLICACIÓN DE PRUEBAS PSICOTÉCNICAS QUE HACEN PARTE DEL SISTEMA DE ANÁLISIS, SEGUIMIENTO Y EVALUACIÓN A LA DESERCIÓN ESTUDIANTIL -SASED. 10. REALIZAR SEGUIMIENTO PERMANENTE A LAS ACTIVIDADES QUE SE DESARROLLEN CON LOS ESTUDIANTES DEL PROGRAMA TALENTO MAGDALENA. 11. ELABORAR INFORMES DONDE SE RELACIONEN LAS ACTIVIDADES, PROCEDIMIENTOS REALIZADOS EN EL MARCO DEL ACOMPAÑAMIENTO PSICOPEDAGÓGICO QUE SE REALIZA A LOS ESTUDIANTES DEL PROGRAMA TALENTO MAGDALENA. 12. DISEÑAR MATERIALES DE ACOMPAÑAMIENTO VIRTUAL PARA LOS ESTUDIANTES DE LA UNIVERSIDAD DEL MAGDALENA. LAS DEMÁS ACTIVIDADES QUE SE DERIVEN DE LA EJECUCIÓN DE LA ORDEN Y QUE TENGAN RELACIÓN DIRECTA CON EL OBJETO CONTRACTUAL.</t>
  </si>
  <si>
    <t>OAG-VAD-0547</t>
  </si>
  <si>
    <t>LA PRESENTE ORDEN TIENE POR OBJETO: 1. REALIZAR SEGUIMIENTO Y APOYO AL PROCESO DE MANTENIMIENTO 2. APOYAR EN EL LEVANTAMIENTO DE FORMATOS, PROCEDIMIENTO, GUÍAS, INSTRUCTIVOS, MANUALES E INDICADORES AL PROCESO DE APOYO TECNOLÓGICO. 3. APOYAR EN LA RECOLECCION DE INFORMACION PARA PRESENTACION DE INFORMES. 4. APOYAR EN LA ATENCION DE LOS REQUERIMIENTOS DE LOS DIFERENTES USUARIOS (ADMINISTRATIVOS, DOCENTES Y ESTUDIANTES). 5. BRINDAR APOYO EN LOS EVENTOS CON TRANSMISIONES VIA STREAMING INSTITUCIONALES. LAS DEMÁS ACTIVIDADES QUE SE DERIVEN DE LA EJECUCIÓN DE LA ORDEN Y QUE TENGAN RELACIÓN DIRECTA CON EL OBJETO CONTRACTUAL.</t>
  </si>
  <si>
    <t>HILDEMAR DAVID QUINTANA HERNANDEZ</t>
  </si>
  <si>
    <t>OAG-VAD-0548</t>
  </si>
  <si>
    <t>MIGUEL ANGEL LOPEZ TERNERA</t>
  </si>
  <si>
    <t>LA PRESENTE ORDEN TIENE POR OBJETO: 1. APOYAR EL SEGUIMIENTO Y ACTUALIZACIÓN AL PROCESO APOYO TECNOLÓGICO TIC, PARA LA TOMA DE ACCIONES PREVENTIVAS, CORRECTIVAS Y MEJORAS. 2. APOYAR EN LA ELABORACIÓN DE MANUALES, FORMATOS DE PROCEDIMIENTO, GUÍAS, INSTRUCTIVOS E INDICADORES AL PROCESO DE APOYO TECNOLÓGICO. 3. APOYAR LOS SEGUIMIENTOS AL PDU Y PDA. 4. APOYAR LOS TRÁMITES ADMINISTRATIVOS DEL GRUPO DE SERVICIOS TECNOLÓGICOS. LAS DEMÁS ACTIVIDADES QUE SE DERIVEN DE LA EJECUCIÓN DE LA ORDEN Y QUE TENGAN RELACIÓN DIRECTA CON EL OBJETO CONTRACTUAL</t>
  </si>
  <si>
    <t>OAG-VAD-0549</t>
  </si>
  <si>
    <t>LA PRESENTE ORDEN TIENE POR OBJETO: 1. APOYAR EN LA ATENCIÓN AL PÚBLICO EN GENERAL 2. APOYAR EN LA EXPEDICIÓN DE PAZ Y SALVOS 3. APOYAR EN EL INGRESO DE LOS PAGOS DE CUOTAS, A LA BASE DE DATOS CORRESPONDIENTES A LOS CRÉDITOS CORTO PLAZO (BASE DE DATOS ANTIGUA) 4. APOYAR EN LA ELABORACIÓN DE VOLANTES DE CONSIGNACIÓN PARA EL PAGO DE LAS CUOTAS MENSUALES (RECAUDO VIGENCIA ANTERIOR) 5. ORGANIZAR, RELACIONAR Y ENTREGAR DOCUMENTACIÓN PARA EL ARCHIVO DE GESTIÓN. 6. APLICAR ENCUESTAS DE SATISFACCIÓN. 7. CUMPLIR CON LOS PROCEDIMIENTOS DEL PROCESO DE GESTIÓN FINANCIERA DEL SISTEMA DE GESTIÓN INTEGRAL DE LA CALIDAD “COGUI”. 8. APOYAR EN EL ENVÍO DE DEUDA A LOS CORREOS ELECTRÓNICOS DE LOS DEUDORES Y CODEUDORES. 9. REALIZAR LLAMADAS TELEFÓNICAS GESTIONANDO EL COBRO DE LAS DEUDAS DE CRÉDITOS CORTO PLAZO QUE TIENE LOS ESTUDIANTES DE LAS DIFERENTES, MODALIDADES (PRESENCIAL, IDEA, POSGRADOS Y DIPLOMADOS). 10. LLEVAR REPORTE ESTADÍSTICOS DE LAS LLAMADAS DE GESTIÓN DE COBRO REALIZADAS. 11. REALIZAR MENSUALMENTE INFORME DE EFECTIVIDAD DEL PROCESO DE GESTIÓN DE COBRO POR MEDIO DE LLAMADAS TELEFÓNICAS REALIZADAS. 12. APOYAR EN EL ENVÍO DE NOTIFICACIONES DE DEUDA A LOS CORREOS ELECTRÓNICOS DE LOS DEUDORES Y CODEUDORES.</t>
  </si>
  <si>
    <t xml:space="preserve">ROSMERY DEVIA </t>
  </si>
  <si>
    <t>OAG-VAD-0550</t>
  </si>
  <si>
    <t>LA PRESENTE ORDEN TIENE POR OBJETO: 1. APOYAR EN LA ATENCIÓN EN LOS DIFERENTES USUARIOS QUE SE PRESENTAN EN LAS DIFERENTES MEDIOS DE ATENCIÓN QUE DISPONE EL GRUPO DE ADMISIONES. 2. APOYAR EN LA RECEPCIÓN DE LA DOCUMENTACIÓN REQUERIDA A LOS NUEVOS ESTUDIANTES DE LAS DIFERENTES MODALIDADES DE LA UNIVERSIDAD DEL MAGDALENA. 3. APOYAR EL PROCESO DE ARCHIVO DE LA DOCUMENTACIÓN DE LOS HISTORIALES ACADÉMICOS, DISCIPLINARIOS Y FINANCIEROS EN LA MEDIDA EN QUE SEAN GENERADOS O REMITIDOS EN O HACIA EL GRUPO DE ADMISIONES, REGISTRO Y CONTROL ACADÉMICO. LAS DEMÁS ACTIVIDADES QUE SE DERIVEN DE LA EJECUCIÓN DE LA ORDEN Y QUE TENGAN RELACIÓN DIRECTA CON EL OBJETO CONTRACTUAL.</t>
  </si>
  <si>
    <t>OPSP-VAD-0551</t>
  </si>
  <si>
    <t>LA PRESENTE ORDEN TIENE POR OBJETO 1. APOYAR EL CARGUE DE INFORMACIÓN A LA PLATAFORMA DEL SECOP DE TODOS LOS PROCESOS DE CONTRATACIÓN QUE ADELANTE LA UNIVERSIDAD A TRAVÉS DE LA VICERRECTORÍA ADMINISTRATIVA. 2. CARGAR Y ACTUALIZAR MENSUALMENTE LA INFORMACIÓN DE LAS ÓRDENES DE SERVICIOS PROFESIONALES Y DE APOYO A LA GESTIÓN QUE SUSCRIBA LA VICERRECTORÍA ADMINISTRATIVA DURANTE LA PRESENTE VIGENCIA EN LA PLATAFORMA SIA OBSERVA DE LA AUDITORA GENERAL DE LA REPÚBLICA. 3. PRESTAR ASESORÍA, EMITIR LOS CONCEPTOS Y RESOLVER LAS CONSULTAS DE TIPO JURÍDICO EN TODAS LAS ÁREAS DEL DERECHO QUE LE SEAN SOLICITADOS POR PARTE DEL RECTOR, EL JEFE DE LA OFICINA ASESORA JURÍDICA Y DE DIRECCIÓN DE LA UNIVERSIDAD. EN EL CASO QUE LAS CONSULTAS Y/O CONCEPTOS SE DEBAN ENTREGAR POR ESCRITO ÉSTOS DEBERÁN SER RUBRICADOS POR EL CONTRATISTA. 4. REPRESENTAR A LA UNIVERSIDAD DEL MAGDALENA EN LOS PROCEDIMIENTOS Y ACTUACIONES ADMINISTRATIVAS, PROCESOS JUDICIALES Y ACCIONES PÚBLICAS QUE EL RECTOR Y/O EL JEFE DE LA OFICINA ASESORA JURÍDICA DE LA UNIVERSIDAD ASÍ LO REQUIERAN Y HACER SOBRE ÉSTAS LOS SEGUIMIENTOS REQUERIDOS. 5. RESOLVER LAS PETICIONES QUE SE LE HAGAN A LA UNIVERSIDAD DEL MAGDALENA DENTRO DE LOS PLAZOS Y/O TÉRMINOS ESTABLECIDOS EN LA LEY, QUE LE SEAN TRASLADADAS POR PARTE DEL RECTOR Y EL JEFE DE LA OFICINA ASESORA JURÍDICA. 6. DAR RESPUESTA Y HACER LOS SEGUIMIENTOS REQUERIDOS A LAS TUTELAS QUE LE INTERPONGAN A LA UNIVERSIDAD DEL MAGDALENA DENTRO DE LOS PLAZOS Y/O TÉRMINOS ESTABLECIDOS EN LA LEY, QUE LE SEAN TRASLADADAS POR PARTE DEL RECTOR Y EL JEFE DE LA OFICINA ASESORA JURÍDICA. 7. ELABORAR MINUTAS PARA CONTRATOS, CONVENIOS, PROCESOS DE CONVOCATORIAS Y DEMÁS ACTOS ADMINISTRATIVOS QUE REQUIERA LA UNIVERSIDAD DEL MAGDALENA Y QUE SEAN SOLICITADOS POR EL RECTOR Y EL JEFE DE LA OFICINA ASESORA JURÍDICA. 8. DESARROLLAR LAS ACTIVIDADES CONTRATADAS, CUMPLIENDO CON EL PROCESO DE GESTIÓN JURÍDICA Y PROCESO GESTIÓN DE CONTRATACIÓN DEL SISTEMA DE GESTIÓN INTEGRAL DE LA CALIDAD "COGUI” 9. COMPILAR Y ACTUALIZAR LAS NORMAS LEGALES, DE JURISPRUDENCIA DOCTRINA Y DE LOS CONCEPTOS QUE TENGAN RELACIÓN CON EL ÁMBITO DE COMPETENCIA DE LA UNIVERSIDAD. 10.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</si>
  <si>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OSCAR CASTILLO MOSCARELLA</t>
  </si>
  <si>
    <t>OPSP-VAD-0552</t>
  </si>
  <si>
    <t>LA PRESENTE ORDEN TIENE POR OBJETO 1. REALIZAR REVISIÓN EN LA PLATAFORMA DEL GEDOCO DE LOS DOCUMENTOS PRECONTRACTUALES NECESARIOS PARA LA ELABORACIÓN DE ÓRDENES DE SERVICIOS PROFESIONALES Y DE APOYO A LA GESTIÓN. 2. APOYAR LA VALIDACIÓN Y APROBACIÓN DE LA INFORMACIÓN PRECONTRACTUAL DE LAS HOJAS DE VIDA DEL PERSONAL EN LA PLATAFORMA SIGEP (SISTEMA DE INFORMACIÓN Y GESTIÓN DEL EMPLEO PÚBLICO). 3. APOYAR LO CORRESPONDIENTE A LOS TRÁMITES PRECONTRACTUALES NECESARIOS PARA LA ELABORACIÓN DE ÓRDENES DE SERVICIOS PROFESIONALES Y DE APOYO A LA GESTIÓN QUE REQUIERA LA VICERRECTORÍA ADMINISTRATIVA. 4. APOYAR LA REVISIÓN DE LOS FORMATOS DE RECIBIDO A SATISFACCIÓN PARA TRÁMITES DE PAGO DE ÓRDENES DE PRESTACIÓN DE SERVICIOS PROFESIONALES Y DE APOYO A LA GESTIÓN. 5. APOYAR EN LA REVISIÓN Y VERIFICACIÓN DE ANTECEDENTES Y OTROS DE LAS PERSONAS A VINCULARSE MEDIANTE ÓRDENES DE PRESTACIÓN DE SERVICIOS PROFESIONALES Y DE APOYO A LA GESTIÓN DE LA VICERRECTORÍA ADMINISTRATIVA. 6. APOYAR EN LA ELABORACIÓN DE CERTIFICACIONES DE LAS ÓRDENES Y/O CONTRATOS, SOLICITADAS POR LOS CONTRATISTAS ADSCRITOS A LAS DEPENDENCIAS DE LA UNIVERSIDAD DEL MAGDALENA. ASÍ COMO EN EL PROCESO DE IMPLEMENTACIÓN DEL MÓDULO DE TRÁMITE DE CERTIFICACIONES DE VINCULACIONES CONTRACTUALES EN LÍNEA, DE MANERA VIRTUAL. 7. APOYAR EN LA ELABORACIÓN DE MINUTAS DE CONTRATOS Y/O ÓRDENES DE PRESTACIÓN DE SERVICIOS PROFESIONALES Y DE APOYO A LA GESTIÓN. 8. APOYAR EN EL CUMPLIMIENTO DE LOS PLANES DE MEJORAMIENTO DE LOS PROCESOS Y PROCEDIMIENTOS DEL GRUPO INTERNO DE CONTRATACIÓN. 9. REALIZAR LA VERIFICACIÓN DE LA APLICACIÓN DE LOS PROCEDIMIENTOS PARA LA TOMA DE ACCIONES CORRECTIVAS, PREVENTIVAS Y DE MEJORA; Y DE AUDITORÍAS INTERNAS DE CALIDAD Y EL CORRECTO DILIGENCIAMIENTO DE LOS FORMATOS ALLÍ DESCRITOS. 10. HACER LA RECOLECCIÓN DE LA INFORMACIÓN PARA LA PRESENTACIÓN DE INFORMES DE LOS INDICADORES DE GESTIÓN, PLAN ANTICORRUPCIÓN, EVALUACIÓN A PROVEEDORES. 11. APOYAR EN LA ACTUALIZACIÓN DE LOS PROCEDIMIENTOS, GUÍAS, INSTRUCTIVOS Y FORMATOS EN LA PLATAFORMA 'SOLUCIÓN (COGUI). 12. DESARROLLAR LAS ACTIVIDADES CONTRATADAS, CUMPLIENDO CON EL PROCESO GESTIÓN DE CONTRATACIÓN DEL SISTEMA DE GESTIÓN INTEGRAL DE LA CALIDAD "COGUI”. 13.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</si>
  <si>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OPSP-VAD-0553</t>
  </si>
  <si>
    <t>LA PRESENTE ORDEN TIENE POR OBJETO 1. APOYAR LA REVISIÓN EN LA PLATAFORMA DEL GEDOCO DE LOS DOCUMENTOS PRECONTRACTUALES NECESARIOS PARA LA ELABORACIÓN DE ÓRDENES DE SERVICIOS PROFESIONALES Y DE APOYO A LA GESTIÓN QUE REQUIERA LA VICERRECTORÍA ADMINISTRATIVA. 2. APOYAR LA REVISIÓN DE LOS FORMATOS DE RECIBIDO A SATISFACCIÓN PARA LIQUIDACIÓN DE HONORARIOS DE ÓRDENES DE PRESTACIÓN DE SERVICIOS PROFESIONALES Y DE APOYO A LA GESTIÓN 3. APOYAR EN LA ELABORACIÓN DE CERTIFICACIONES DE LAS ÓRDENES Y/O CONTRATOS, SOLICITADAS POR LOS CONTRATISTAS ADSCRITOS A LAS DEPENDENCIAS DE LA UNIVERSIDAD DEL MAGDALENA. 4. APOYAR EN EL PROCESO DE IMPLEMENTACIÓN DEL MÓDULO DE TRÁMITE DE CERTIFICACIONES DE VINCULACIONES CONTRACTUALES EN LÍNEA, DE MANERA VIRTUAL. 5. APOYAR EN LA REVISIÓN Y VERIFICACIÓN DE ANTECEDENTES Y OTROS DE LAS PERSONAS A VINCULARSE MEDIANTE ÓRDENES DE PRESTACIÓN DE SERVICIOS PROFESIONALES Y DE APOYO A LA GESTIÓN DE LA VICERRECTORÍA ADMINISTRATIVA. 6. PRESTAR ASESORÍA, EMITIR LOS CONCEPTOS Y RESOLVER LAS CONSULTAS DE TIPO JURÍDICO EN TODAS LAS ÁREAS DEL DERECHO QUE LE SEAN SOLICITADOS POR PARTE DEL RECTOR, EL JEFE DE LA OFICINA ASESORA JURÍDICA Y DEMÁS AUTORIDADES DEL ÁREA ADMINISTRATIVA Y DE DIRECCIÓN DE LA UNIVERSIDAD. 7. APOYAR LA ORGANIZACIÓN DE EXPEDIENTES Y DOCUMENTACIÓN CONTRACTUAL DE ACUERDO CON LOS PROCEDIMIENTOS Y DIRECTRICES INSTITUCIONALES. 8. DESARROLLAR LAS ACTIVIDADES CONTRATADAS, CUMPLIENDO CON EL PROCESO GESTIÓN DE CONTRATACIÓN DEL SISTEMA DE GESTIÓN INTEGRAL DE LA CALIDAD "COGUI.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</si>
  <si>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OPSP-VAD-0554</t>
  </si>
  <si>
    <t>LA PRESENTE ORDEN TIENE POR OBJETO 1. APOYAR LA VALIDACIÓN Y APROBACIÓN DE LA INFORMACIÓN PRECONTRACTUAL DE LAS HOJAS DE VIDA DEL PERSONAL EN LA PLATAFORMA SIGEP (SISTEMA DE INFORMACIÓN Y GESTIÓN DEL EMPLEO PÚBLICO). 2. REALIZAR REVISIÓN EN LA PLATAFORMA DEL GEDOCO DE LOS DOCUMENTOS PRECONTRACTUALES NECESARIOS PARA LA ELABORACIÓN DE ÓRDENES DE SERVICIOS PROFESIONALES Y DE APOYO A LA GESTIÓN. 3. REALIZAR EL CARGUE DE LOS CONTRATOS, MODIFICACIONES Y LIQUIDACIONES DE LAS ORDENES DE PRESTACIÓN DE SERVICIOS PROFESIONALES Y APOYO EN LA GESTIÓN EN LA PLATAFORMA SIGEP EN LOS PLAZOS ESTABLECIDOS MENSUALES POR PARTE DEL SISTEMA DE INFORMACIÓN Y GESTIÓN DEL EMPLEO PÚBLICO. 4. APOYAR LO CORRESPONDIENTE A LOS TRÁMITES PRECONTRACTUALES NECESARIOS PARA LA ELABORACIÓN DE ÓRDENES DE SERVICIOS PROFESIONALES Y DE APOYO A LA GESTIÓN QUE REQUIERA LA VICERRECTORÍA ADMINISTRATIVA. 5. APOYAR LA REVISIÓN DE LOS FORMATOS DE RECIBIDO A SATISFACCIÓN PARA TRÁMITES DE PAGO DE ÓRDENES DE PRESTACIÓN DE SERVICIOS PROFESIONALES Y DE APOYO A LA GESTIÓN. 6. APOYAR EN LA REVISIÓN Y VERIFICACIÓN DE ANTECEDENTES Y OTROS DE LAS PERSONAS A VINCULARSE MEDIANTE ÓRDENES DE PRESTACIÓN DE SERVICIOS PROFESIONALES Y DE APOYO A LA GESTIÓN DE LA VICERRECTORÍA ADMINISTRATIVA. 7. ELABORAR MINUTAS DE CONTRATOS Y/O ÓRDENES DE PRESTACIÓN DE SERVICIOS PROFESIONALES Y DE APOYO A LA GESTIÓN. 8. DESARROLLAR LAS ACTIVIDADES CONTRATADAS, CUMPLIENDO CON EL PROCESO GESTIÓN DE CONTRATACIÓN DEL SISTEMA DE GESTIÓN INTEGRAL DE LA CALIDAD "COGUI”.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</si>
  <si>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OAG-VAD-0555</t>
  </si>
  <si>
    <t>LA PRESENTE ORDEN TIENE POR OBJETO: 1. HACER REPORTERÍA CON LAS DEPENDENCIAS QUE GENEREN INFORMACIÓN ÚTIL PARA LA EMISORA 2. PARTICIPAR EN LAS TRASMISIONES EN VIVO Y EN DIRECTO DE LOS EVENTOS DE LA EMISORA CULTURAL 3. APORTAR MATERIAL PERIODÍSTICO PARA EL MAGAZÍN –LA REVISTA- 4. CONSTRUIR CONTENIDOS PARA LAS REDES SOCIALES DE LA EMISORA CULTURAL (FACEBOOK, INSTAGRAM Y TWITTER) 5. APORTAR ESTRATEGIAS DE POSICIONAMIENTO DE LA EMISORA CULTURAL EN REDES SOCIALES 6. REDACTAR TODOS LOS DOCUMENTOS INSTITUCIONALES QUE SE REQUIERAN 7. CONDUCIR EL MAGAZÍN 'RUTAS PARA AVANZAR ' TRANSMITIDO POR UNIMAGDALENA RADIO. 8. ELABORAR CONTENIDOS PARA LA PÁGINA WEB DE LA EMISORA CULTURAL 9. APOYAR LAS ACTIVIDADES PERIODÍSTICAS INSTITUCIONALES QUE SE REQUIERAN POR PARTE DE LA DIRECCIÓN DE COMUNICACIONES 10. APOYAR EN LA CONSERVACIÓN Y BUEN USO DE LOS EQUIPOS Y MATERIALES QUE PERMANECEN LAS INSTALACIONES DE LA EMISORA. 11. REALIZAR GRABACIÓN DE MENSAJES INSTITUCIONALES Y /O TEXTOS QUE SE REQUIERAN DESDE LA DIRECCIÓN DE COMUNICACIONES. 12. REALIZAR UN PROGRAMA RADIAL ACORDE A LOS LINEAMIENTOS INSTITUCIONALES. 13. REDACCIÓN DE BOLETÍNES INSTITUCIONALES. LAS DEMÁS ACTIVIDADES QUE SE DERIVEN DE LA EJECUCIÓN DE LA ORDEN Y QUE TENGAN RELACIÓN DIRECTA CON EL OBJETO CONTRACTUAL.</t>
  </si>
  <si>
    <t>OPSP-VAD-0556</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</si>
  <si>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CONVOCAR, MOTIVAR Y AFIANZAR LA ARTICULACIÓN ENTRE BIENESTAR UNIVERSITARIO Y TODOS LOS PROGRAMAS ACADÉMICOS DE LAS DISTINTAS FACULTADES DE LA UNIVERSIDAD. 3. GESTIONAR ACCIONES DESDE LAS DISTINTAS ÁREAS DE BIENESTAR PARA FACILITAR Y APOYAR EL SEGUIMIENTO DE LOS CASOS DE ESTUDIANTES Y DOCENTES CON DIFICULTADES REPORTADOS POR LAS FACULTADES. 4. COORDINAR LA IMPLEMENTACIÓN DE ESTRATEGIAS DE PROMOCIÓN DE LOS SERVICIOS Y ACTIVIDADES DE BIENESTAR UNIVERSITARIO EN LAS FACULTADES DE LA INSTITUCIÓN. 5. APOYAR LAS ACTIVIDADES LIDERADAS POR EL DIRECTOR DE BIENESTAR Y EL COORDINADOR DE ÁREA, EN EL CUMPLIMIENTO DE METAS DEFINIDAS EN EL PLAN DE ACCIÓN Y PLAN DE DESARROLLO INSTITUCIONAL. 6. ENTREGAR DE MANERA OPORTUNA Y BAJO SU RESPONSABILIDAD LOS INFORMES QUE SE LE SOLICITEN PARA SER PRESENTADOS EN OTRAS DEPENDENCIAS. 7. DILIGENCIAR OPORTUNAMENTE TODOS LOS FORMATOS ESTABLECIDOS POR BIENESTAR UNIVERSITARIO EN EL SISTEMA DE GESTIÓN DE LA CALIDAD Y OTROS PROCESOS, PARA EL REGISTRO DE TODAS LAS ACTIVIDADES QUE SE REALICEN. 8. ENTREGAR SEMANALMENTE O EN LOS TIEMPOS Y SEGÚN LAS DIRECTRICES QUE EL DIRECTOR DE BIENESTAR UNIVERSITARIO O EL COORDINADOR DEL ÁREA ESTABLEZCAN, INFORMES ESTADÍSTICOS DE LAS ACTIVIDADES REALIZADAS. 9. APOYAR EN LA PARTICIPACIÓN DE LOS ESTUDIANTES DE LAS DISTINTAS FACULTADES Y PROGRAMAS EN EVENTOS ACADÉMICOS, CIENTÍFICOS, ARTÍSTICOS, CULTURALES Y DEPORTIVOS QUE PROGRAME LA INSTITUCIÓN. 10. ENTREGAR DE MANERA OPORTUNA Y BAJO SU RESPONSABILIDAD LOS INFORMES PARA SER PRESENTADOS EN OTRAS DEPENDENCIAS. LAS DEMÁS ACTIVIDADES QUE SE DERIVEN DE LA EJECUCIÓN DE LA ORDEN Y QUE TENGAN RELACIÓN DIRECTA CON EL OBJETO CONTRACTUAL</t>
  </si>
  <si>
    <t xml:space="preserve">JESÚS SUESCÚN ARREGOCÉS </t>
  </si>
  <si>
    <t>OPSP-VAD-0557</t>
  </si>
  <si>
    <t>LA PRESENTE ORDEN TIENE POR OBJETO 1. DISEÑAR ESTRATEGIA DE COMUNICACIÓN PARA LA DIRECCIÓN DE BIENESTAR INSTITUCIONAL. 2. REALIZAR LA PRODUCCIÓN GENERAL DE CONTENIDOS PARA LAS REDES SOCIALES Y MEDIOS DIGITALES DE LA DIRECCIÓN DE BIENESTAR UNIVERSITARIO. 3. APOYAR EN LA ORGANIZACIÓN LOGÍSTICA Y PROTOCOLARIA DE LAS ACTIVIDADES Y EVENTOS ACADÉMICOS, SOCIALES, DEPORTIVOS Y CULTURALES DE LA DIRECCIÓN DE BIENESTAR UNIVERSITARIO. 4. REALIZAR CUBRIMIENTO PERIODÍSTICO A LAS ACTIVIDADES PROGRAMADAS DENTRO DE LA DIRECCIÓN DE BIENESTAR UNIVERSITARIO. 5. HACER REPORTERÍA CON LAS DEPENDENCIAS QUE GENEREN INFORMACIÓN ÚTIL PARA LA DEPENDENCIA. 6. PARTICIPAR EN LAS TRANSMISIONES EN VIVO Y EN DIRECTO DE LOS EVENTOS DE BIENESTAR INSTITUCIONAL. 7. REDACTAR LOS DOCUMENTOS INSTITUCIONALES QUE SE REQUIERAN. 8. APOYAR EN LA PRODUCCIÓN Y EDICIÓN DE LOS MATERIALES INSTITUCIONALES QUE SE REQUIERAN. 9. APOYAR EN LA CONSERVACIÓN Y BUEN USO DE LOS EQUIPOS Y MATERIALES DE LA DIRECCIÓN DE BIENESTAR UNIVERSITARIO. 10. CONTRIBUIR CON EL FORTALECIMIENTO DEL SISTEMA DE GESTIÓN INTEGRAL DE LA UNIVERSIDAD DEL MAGDALENA "SISTEMA COGUI". 11. APOYAR PERIÓDICAMENTE EL PROGRAMA RUTAS PARA AVANZAR. 12. GRABAR Y EDITAR MENSAJES INSTITUCIONALES. LAS DEMÁS ACTIVIDADES QUE SE DERIVEN DE LA EJECUCIÓN DE LA ORDEN Y QUE TENGAN RELACIÓN DIRECTA CON EL OBJETO CONTRACTUAL.</t>
  </si>
  <si>
    <t>OAG-VAD-0558</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</si>
  <si>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APOYAR EN LA REVISIÒN Y AUTOEVALUACÌN DE LOS ESTÁNDARES DE HABILITACIÓN DE LOS SERVICIOS DE SALUD PARA EL FORTALECIMIENTO DE LOS PROCESOS DE LA DIRECCIÓN DE BIENESTAR UNIVERSITARIO. 3. APOYAR EN LA FORMULACIÓN Y REALIZACIÓN DE PORTAFOLIO DE SERVICIOS DE LA DEPENDENCIA. 4. ACTUALIZAR LOS PROTOCOLOS Y GUÍAS DE ATENCIÓN DE LOS DIFERENTES SERVICIOS DEL ÁREA DE SALUD 5. DISEÑAR, IMPLEMENTAR Y EJECUTAR ESTRATEGIAS QUE PROMUEVAN E INCENTIVEN LA PARTICIPACIÓN DE TODOS LOS ESTAMENTOS UNIVERSITARIOS EN LAS ACTIVIDADES DE BIENESTAR INSTITUCIONAL. 6. DISEÑAR, IMPLEMENTAR Y EJECUTAR ESTRATEGIAS PARA AUMENTAR LA COBERTURA PARA TODOS LOS MIEMBROS DE LA COMUNIDAD UNIVERSITARIA EN TODAS LAS ÁREAS DE BIENESTAR INSTITUCIONAL Y VELAR POR EL FORTALECIMIENTO DE LAS MISMAS. 7 APOYAR LAS ACTIVIDADES LIDERADAS POR EL DIRECTOR DE BIENESTAR Y EL COORDINADOR DE ÁREA, EN EL CUMPLIMIENTO DE METAS DEFINIDAS EN EL PLAN DE ACCIÓN Y PLAN DE DESARROLLO INSTITUCIONAL. 8. ENTREGAR DE MANERA OPORTUNA Y BAJO SU RESPONSABILIDAD LOS INFORMES QUE SE LE SOLICITEN PARA SER PRESENTADOS EN OTRAS DEPENDENCIAS. 9. DILIGENCIAR OPORTUNAMENTE TODOS LOS FORMATOS ESTABLECIDOS POR BIENESTAR UNIVERSITARIO EN EL SISTEMA DE GESTIÓN DE LA CALIDAD Y OTROS PROCESOS, PARA EL REGISTRO DE TODAS LAS ACTIVIDADES QUE SE REALICEN. 10. ENTREGAR SEMANALMENTE O EN LOS TIEMPOS Y SEGÚN LAS DIRECTRICES QUE EL DIRECTOR DE BIENESTAR UNIVERSITARIO O EL COORDINADOR DEL ÁREA ESTABLEZCAN, INFORMES ESTADÍSTICOS DE LAS ACTIVIDADES REALIZADAS, ASÍ COMO LAS PARTICIPACIONES DE LOS ESTAMENTOS UNIVERSITARIOS EN LAS MISMAS, PARA QUE SEAN SOMETIDAS A VERIFICACIÓN Y EVALUACIÓN DEL CUMPLIMIENTO DE LAS METAS PROPUESTAS EN SU PLAN DE TRABAJO. 11. APOYAR EN LA PARTICIPACIÓN EN EVENTOS ACADÉMICOS, CIENTÍFICOS, ARTÍSTICOS, CULTURALES Y DEPORTIVOS QUE PROGRAME LA UNIVERSIDAD DEL MAGDALENA. 12. APOYAR LA IMPLEMENTACIÓN DE LAS NUEVAS MEDIDAS ACADÉMICAS EN LA FACULTAD DE CIENCIAS EMPRESARIALES Y ECONÓMICAS. ASÍ COMO, REALIZAR SEGUIMIENTO Y ACOMPAÑAMIENTO A DOCENTES Y ESTUDIANTES EN EL DESARROLLO DE SUS PROCESOS ACADÉMICOS. LAS DEMÁS ACTIVIDADES QUE SE DERIVEN DE LA EJECUCIÓN DE LA ORDEN Y QUE TENGAN RELACIÓN DIRECTA CON EL OBJETO CONTRACTUAL.</t>
  </si>
  <si>
    <t>OPSP-VAD-0559</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</si>
  <si>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CONVOCAR, MOTIVAR Y AFIANZAR LA ARTICULACIÓN ENTRE BIENESTAR UNIVERSITARIO Y TODOS LOS PROGRAMAS ACADÉMICOS DE LAS DISTINTAS FACULTADES DE LA UNIVERSIDAD. 3. GESTIONAR ACCIONES DESDE LAS DISTINTAS ÁREAS DE BIENESTAR PARA FACILITAR Y APOYAR EL SEGUIMIENTO DE LOS CASOS DE ESTUDIANTES Y DOCENTES CON DIFICULTADES REPORTADOS POR LAS FACULTADES. 4. COORDINAR LA IMPLEMENTACIÓN DE ESTRATEGIAS DE PROMOCIÓN DE LOS SERVICIOS Y ACTIVIDADES DE BIENESTAR UNIVERSITARIO EN LAS FACULTADES DE LA INSTITUCIÓN. 5. APOYAR LAS ACTIVIDADES LIDERADAS POR EL DIRECTOR DE BIENESTAR Y EL COORDINADOR DE ÁREA, EN EL CUMPLIMIENTO DE METAS DEFINIDAS EN EL PLAN DE ACCIÓN Y PLAN DE DESARROLLO INSTITUCIONAL. 6. ENTREGAR DE MANERA OPORTUNA Y BAJO SU RESPONSABILIDAD LOS INFORMES QUE SE LE SOLICITEN PARA SER PRESENTADOS EN OTRAS DEPENDENCIAS. 7. DILIGENCIAR OPORTUNAMENTE TODOS LOS FORMATOS ESTABLECIDOS POR BIENESTAR UNIVERSITARIO EN EL SISTEMA DE GESTIÓN DE LA CALIDAD Y OTROS PROCESOS, PARA EL REGISTRO DE TODAS LAS ACTIVIDADES QUE SE REALICEN. 8. ENTREGAR SEMANALMENTE O EN LOS TIEMPOS Y SEGÚN LAS DIRECTRICES QUE EL DIRECTOR DE BIENESTAR UNIVERSITARIO O EL COORDINADOR DEL ÁREA ESTABLEZCAN, INFORMES ESTADÍSTICOS DE LAS ACTIVIDADES REALIZADAS. 9. APOYAR EN LA PARTICIPACIÓN DE LOS ESTUDIANTES DE LAS DISTINTAS FACULTADES Y PROGRAMAS EN EVENTOS ACADÉMICOS, CIENTÍFICOS, ARTÍSTICOS, CULTURALES Y DEPORTIVOS QUE PROGRAME LA INSTITUCIÓN. 10. ENTREGAR DE MANERA OPORTUNA Y BAJO SU RESPONSABILIDAD LOS INFORMES PARA SER PRESENTADOS EN OTRAS DEPENDENCIAS. LAS DEMÁS ACTIVIDADES QUE SE DERIVEN DE LA EJECUCIÓN DE LA ORDEN Y QUE TENGAN RELACIÓN DIRECTA CON EL OBJETO CONTRACTUAL.</t>
  </si>
  <si>
    <t>OPSP-VAD-0560</t>
  </si>
  <si>
    <t>LA PRESENTE ORDEN TIENE POR OBJETO 1. PRESENTAR PLAN DE TRABAJO DE ACTIVIDADES A DESARROLLAR, DETALLANDO OBJETIVOS, FECHAS, METODOLOGÍA, METAS, INDICADORES ACORDES CON LAS DIRECTRICES IMPARTIDAS POR EL DIRECTOR DE BIENESTAR. 2. FOMENTAR, ORIENTAR, ORGANIZAR Y DIVULGAR ACTIVIDADES DE CARÁCTER RECREATIVO, FORMATIVO Y REPRESENTATIVO PARA EL FORTALECIMIENTO DE LOS PROCESOS DEPORTIVOS DE LA INSTITUCIÓN. 3. DISEÑAR, IMPLEMENTAR Y EJECUTAR ESTRATEGIAS DE PROMOCIÓN, DIFUSIÓN Y DIVULGACIÓN DE LAS DISCIPLINAS DEPORTIVAS DE LA INSTITUCIÓN. 4. DISEÑAR, IMPLEMENTAR Y EJECUTAR ESTRATEGIAS QUE PROMUEVAN E INCENTIVEN LA PARTICIPACIÓN DE TODOS LOS ESTAMENTOS UNIVERSITARIOS, ESTUDIANTES, DOCENTES Y FUNCIONARIOS, EN LAS DISCIPLINAS DEPORTIVAS DE LA INSTITUCIÓN. 5. PLANIFICAR, DESARROLLAR Y EJECUTAR INTERCAMBIOS, TORNEOS, CAMPEONATOS, OLIMPIADAS Y/O EVENTOS INTERNOS. 6. PLANIFICAR LA PARTICIPACIÓN DE LA INSTITUCIÓN EN INTERCAMBIOS, TORNEOS, CAMPEONATOS, OLIMPIADAS Y/O EVENTOS EXTERNOS DEL ORDEN LOCAL, DEPARTAMENTAL, REGIONAL, NACIONAL E INTERNACIONAL. 7. COORDINAR EL PROCESO DE SELECCIÓN DE LOS DEPORTSITAS EN CADA ESTAMENTO (DOCENTE, FUNCIONARIO, EGRESADO Y ESTUDIANTES) QUE CONFORMAN LAS DELEGACIONES QUE REPRESENTARÁN A LA UNIVERSIDAD EN INTERCAMBIOS, TORNEOS, CAMPEONATOS, OLIMPIADAS Y/O EVENTOS EXTERNOS DEL ORDEN LOCAL, DEPARTAMENTAL, REGIONAL, NACIONAL E INTERNACIONAL. 8. RECIBIR, MANTENER ACTUALIZADO Y DEVOLVER AL FINALIZAR EL SEMESTRE, EL INVENTARIO DE IMPLEMENTOS, UNIFORMES, HERRAMIENTAS Y EQUIPOS QUE LE SEAN ASIGNADOS, GARANTIZANDO EL BUEN USO DE LOS MISMOS. 9. DILIGENCIAR OPORTUNAMENTE TODOS LOS FORMATOS ESTABLECIDOS POR BIENESTAR UNIVERSITARIO EN EL SISTEMA DE GESTIÓN DE LA CALIDAD Y OTROS PROCESOS, PARA EL REGISTRO DE TODAS LAS ACTIVIDADES QUE SE REALICEN DESDE EL DEPORTE O DISCIPLINA QUE DIRIGE. 10. ENTREGAR SEMANALMENTE O EN LOS TIEMPOS Y SEGÚN LAS DIRECTRICES QUE EL DIRECTOR DE BIENESTAR UNIVERSITARIO INFORMES ESTADÍSTICOS DE LAS ACTIVIDADES REALIZADAS, ASÍ COMO LAS PARTICIPACIONES DE LOS ESTAMENTOS UNIVERSITARIOS EN LAS MISMAS. 11. MANTENER ACTUALIZADA LA BASE DE DATOS DE LOS ESTUDIANTES QUE GOCEN DE BECA O DESCUENTO EL VALOR DE LA MATRÍCULA, YA SEA POR CUPO ESPECIAL O POR HABER OCUPADO PRIMERO, SEGUNDO O TERCER LUGAR EN EVENTOS EN REPRESENTACIÓN DE LA INSTITUCIÓN. 12. LLEVAR EL REGISTRO DE LA PARTICIPACIÓN EN LOS ENTRENAMIENTOS O PRÁCTICAS DEPORTIVAS, INTERCAMBIOS, TORNEOS, CAMPEONATOS, OLIMPIADAS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13. COORDINAR CON LOS INSTRUCTURES DE LAS DISTINTAS DISCIPLINAS Y LAS ÁREAS DE BIENESTAR UNIVERSITARIO, EL PROCESO DE ACOMPAÑAMIENTO INTEGRAL, MÉDICO Y PSICOLOGÍCO, A LOS ESTUDIANTES, DOCENTES Y FUNCIONARIOS QUE ESTEN DESARROLLANDO ACTIVIDADES DEPORTIVAS. 14. APOYAR LAS ACTIVIDADES LIDERADAS POR EL DIRECTOR DE BIENESTAR EN EL CUMPLIMIENTO DE METAS DEFINIDAS EN EL PLAN DE ACCIÓN Y PLAN DE DESARROLLO INSTITUCIONAL. 15. ENTREGAR DE MANERA OPORTUNA Y BAJO SU RESPONSABILIDAD LOS INFORMES PARA SER PRESENTADOS EN OTRAS DEPENDENCIAS. 16. COORDINAR EL MANTENIMIENTO DE LOS ESCENARIOS DEPORTIVOS Y ESPACIOS DE ACTIVIDAD FÍSICA. 17. HACER ACOMPAÑAMIENTO A LAS ACTIVIDADES REALIZADAS POR LOS INSTRUCTORES DE MANERA VIRTUAL Y PRESENCIAL EN CADA UNA DE LAS DISCIPLINAS DEPORTIVAS OFRECIDAS POR LA INSTITUCIÓN. COORDINAR EL PROCESO DE ADMSIÓN DE ASPIRANTES A LOS CUPOS POR DEPORTISTAS OFRECIDOS POR LA INSTITUCIÓN A TRAVÉS DEL ACUERDO SUPERIOR NO. 026 DE 2017 POR EL CUAL SE ESTABLECEN DISPOSICIONES EN MATERIA DE INSCRIPCIÓN, SELECCIÓN, ADMISIÓN Y OTORGAMIENTO DE CUPOS ESPECIALES Y ESTÍMULOS A DEPORTISTAS Y ARTISTA. LAS DEMÁS ACTIVIDADES QUE SE DERIVEN DE LA EJECUCIÓN DE LA ORDEN Y QUE TENGAN RELACIÓN DIRECTA CON EL OBJETO CONTRACTUAL.</t>
  </si>
  <si>
    <t>OPSP-VAD-0561</t>
  </si>
  <si>
    <t>OPSP-VAD-0562</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</si>
  <si>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ODONTÓLOGO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QUE SEAN DE SU COMPETENCIA PARA SER PRESENTADOS EN OTRAS DEPENDENCIAS. 8. REALIZAR ACTIVIDADES DOCENTE ASISTENCIALES BAJO LA MODALIDAD DE SUPERVISIÓN DE PRÁCTICAS FORMATIVAS A LOS ESTUDIANTES DE LA FACULTAD DE CIENCIAS DE LA SALUD DE LA UNIVERSIDAD DEL MAGDALENA. 9. APOYAR EN LA PARTICIPACIÓN EN EVENTOS ACADÉMICOS, CIENTÍFICOS, ARTÍSTICOS, CULTURALES Y DEPORTIVOS QUE PROGRAME LA UNIVERSIDAD DEL MAGDALENA. 10. APOYAR LA IMPLEMENTACIÓN DE LAS NUEVAS MEDIDAS ACADÉMICAS EN LA FACULTADES, ASÍ COMO, REALIZAR SEGUIMIENTO Y ACOMPAÑAMIENTO A DOCENTES Y ESTUDIANTES EN EL DESARROLLO DE SUS PROCESOS ACADÉMICOS. LAS DEMÁS ACTIVIDADES QUE SE DERIVEN DE LA EJECUCIÓN DE LA ORDEN Y QUE TENGAN RELACIÓN DIRECTA CON EL OBJETO CONTRACTUAL.</t>
  </si>
  <si>
    <t>OPSP-VAD-0563</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</si>
  <si>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PSICÓLOGO A TODOS LOS MIEMBROS DE COMUNIDAD UNIVERSITARIA QUE LO SOLICITEN, INCLUYENDO ESTUDIANTES DEPORTISTAS Y ARTISTAS, REPRESENTATIVOS, QUE HAGAN PARTE DE LOS EQUIPOS DE LA INSTITUCIÓN.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PARA SER PRESENTADOS EN OTRAS DEPENDENCIAS. 8. APOYAR EN LA PARTICIPACIÓN DE EVENTOS ACADÉMICOS, CIENTÍFICOS, ARTÍSTICOS, CULTURALES Y DEPORTIVOS DENTRO Y FUERA DEL LUGAR HABITUAL DE LA EJECUCIÓN DE SUS ACTIVIDADES. 9. REALIZAR ACTIVIDADES DOCENTE ASISTENCIALES BAJO LA MODALIDAD DE SUPERVISIÓN DE PRÁCTICAS FORMATIVAS A LOS ESTUDIANTES DE LA FACULTAD DE CIENCIAS DE LA SALUD DE LA UNIVERSIDAD DEL MAGDALENA. 10. APOYAR EN LA PARTICIPACIÓN DE EVENTOS ACADÉMICOS, CIENTÍFICOS, ARTÍSTICOS, CULTURALES Y DEPORTIVOS DENTRO Y FUERA DEL LUGAR HABITUAL DE LA EJECUCIÓN DE SUS ACTIVIDADES. 11. APOYAR LA IMPLEMENTACIÓN DE LAS NUEVAS MEDIDAS ACADÉMICAS EN LA FACULTAD DE CIENCIAS DE LA EDUCACIÓN. ASÍ COMO, REALIZAR SEGUIMIENTO Y ACOMPAÑAMIENTO A DOCENTES Y ESTUDIANTES EN EL DESARROLLO DE SUS PROCESOS ACADÉMICOS. LAS DEMÁS ACTIVIDADES QUE SE DERIVEN DE LA EJECUCIÓN DE LA ORDEN Y QUE TENGAN RELACIÓN DIRECTA CON EL OBJETO CONTRACTUAL.</t>
  </si>
  <si>
    <t>OAG-VAD-0564</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</si>
  <si>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PRESENTAR INFORMES MENSUALES AL DIRECTOR DE BIENESTAR UNIVERSITARIO SOBRE LAS ACTIVIDADES DESARROLLADAS Y PLANTEADAS EN EL PLAN DE TRABAJO, PARA LA VERIFICACIÓN Y EVALUACIÓN DEL CUMPLIMIENTO DE LAS METAS PROPUESTAS. 3. ASISTIR A LAS REUNIONES CONVOCADAS POR EL DIRECTOR DE BIENESTAR UNIVERSITARIO. 4. ENTREGAR DE MANERA OPORTUNA Y BAJO SU RESPONSABILIDAD LOS INFORMES QUE SE LE SOLICITEN QUE SEAN DE SU COMPETENCIA PARA SER PRESENTADOS EN OTRAS DEPENDENCIAS. 5. APOYAR LAS ACTIVIDADES LIDERADAS POR EL DIRECTOR DE BIENESTAR Y EL COORDINADOR DE ÁREA, EN EL CUMPLIMIENTO DE METAS DEFINIDAS EN EL PLAN DE ACCIÓN Y PLAN DE DESARROLLO INSTITUCIONAL. 6. DISEÑAR, IMPLEMENTAR Y EJECUTAR ESTRATEGIAS QUE PROMUEVAN E INCENTIVEN LA PARTICIPACIÓN DE TODOS LOS ESTAMENTOS UNIVERSITARIOS EN LAS ACTIVIDADES DE BIENESTAR INSTITUCIONAL. 7. APOYAR LAS ESTRATEGIAS DE PROMOCIÓN, DIFUSIÓN Y DIVULGACIÓN DE LOS SERVICIOS Y ACTIVIDADES DE LA DEPENDENCIA. 8. APOYAR EL PROCESO OPERATIVO DEL PROGRAMA DE JÓVENES EN ACCIÓN (JEA), DESDE LA FASE DE INSCRIPCIÓN DE ESTUDIANTES, SEGUIMIENTO, CAPACITACIONES, ATENCIÓN, ACTUALIZACIÓN DE INFORMACIÓN. 9. APOYAR EN LA FORMULACIÓN Y REALIZACIÓN DE PORTAFOLIO DE SERVICIOS DE LA DEPENDENCIA. 10. DILIGENCIAR OPORTUNAMENTE TODOS LOS FORMATOS ESTABLECIDOS POR BIENESTAR UNIVERSITARIO EN EL SISTEMA DE GESTIÓN DE LA CALIDAD Y OTROS PROCESOS, PARA EL REGISTRO DE TODAS LAS ACTIVIDADES QUE SE REALICEN. 11. APOYAR EN LA PARTICIPACIÓN EN EVENTOS ACADÉMICOS, CIENTÍFICOS, ARTÍSTICOS, CULTURALES Y DEPORTIVOS QUE PROGRAME LA UNIVERSIDAD DEL MAGDALENA. LAS DEMÁS ACTIVIDADES QUE SE DERIVEN DE LA EJECUCIÓN DE LA ORDEN Y QUE TENGAN RELACIÓN DIRECTA CON EL OBJETO CONTRACTUAL.</t>
  </si>
  <si>
    <t>OPSP-VAD-0565</t>
  </si>
  <si>
    <t>LA PRESENTE ORDEN TIENE POR OBJETO 1.PRESENTAR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MEDICO GENERAL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QUE SEAN DE SU COMPETENCIA PARA SER PRESENTADOS EN OTRAS DEPENDENCIAS. 8. PARTICIPAR EN EVENTOS ACADÉMICOS, CIENTÍFICOS, ARTÍSTICOS, CULTURALES Y DEPORTIVOS DENTRO Y FUERA DEL LUGAR HABITUAL DE LA EJECUCIÓN DE SUS ACTIVIDADES. 9. REALIZAR ACTIVIDADES DOCENTE ASISTENCIALES BAJO LA MODALIDAD DE SUPERVISIÓN DE PRÁCTICAS FORMATIVAS A LOS ESTUDIANTES DE LA FACULTAD DE CIENCIAS DE LA SALUD DE LA UNIVERSIDAD DEL MAGDALENA. LAS DEMÁS ACTIVIDADES QUE SE DERIVEN DE LA EJECUCIÓN DE LA ORDEN Y QUE TENGAN RELACIÓN DIRECTA CON EL OBJETO CONTRACTUAL.</t>
  </si>
  <si>
    <t>OPSP-VAD-0566</t>
  </si>
  <si>
    <t>OPSP-VAD-0567</t>
  </si>
  <si>
    <t>LA PRESENTE ORDEN TIENE POR OBJETO 1. APOYAR AL DIRECTOR DE BIENESTAR UNIVERSITARIO, EN LOS ASUNTOS RELACIONADOS CON EL PROCESO "BIENESTAR UNIVERSITARIO" DE CONFORMIDAD AL SISTEMA DE GESTIÓN INTEGRAL, TENIENDO EN CUENTA LOS FUNDAMENTOS Y LINEAMIENTOS IMPARTIDOS POR EL GRUPO DE GESTIÓN DE LA CALIDAD. 2. APOYAR AL DIRECTOR DE BIENESTAR UNIVERSITARIO, EN LOS ASUNTOS RELACIONADOS CON EL PROCESO "BIENESTAR UNIVERSITARIO" DE CONFORMIDAD AL MODELO DE GESTIÓN DE CONTROL INTERNO (MECI), TENIENDO EN CUENTA LOS FUNDAMENTOS Y LINEAMIENTOS IMPARTIDOS POR LA OFICINA CONTROL INTERNO. 3. APOYAR AL DIRECTOR DE BIENESTAR UNIVERSITARIO EN LA FORMULACIÓN, SEGUIMIENTO Y EVALUACIÓN DEL PLAN DE ACCIÓN Y DE INVERSIÓN DE LA DIRECCIÓN. 4. APOYAR AL DIRECTOR DE BIENESTAR UNIVERSITARIO EN EL MANEJO ADMINISTRATIVO Y FINANCIERO DE LA DIRECCIÓN, NECESARIOS PARA EL PERFECTO DESARROLLO DE LAS ACTIVIDADES ESTABLECIDAS EN EL PLAN DE ACCIÓN. 5. APOYAR AL DIRECTOR DE BIENESTAR UNIVERSITARIO EN LOS TRÁMITES ADMINISTRATIVOS CONTRACTUALES. 6. APOYAR EN EL TRÁMITE ADMINISTRATIVO Y FINANCIERO PARA LA ADJUDICACIÓN Y LEGALIZACIÓN DE APOYOS ECONÓMICOS A ESTUDIANTES, AVANCES, VIÁTICOS Y GASTOS DE DESPLAZAMIENTO A PERSONAL ADMINISTRATIVO, PARA LA PERFECTA EJECUCIÓN DE LAS ACTIVIDADES ESTABLECIDAS EN EL PLAN DE ACCIÓN. 7. MANTENER ORGANIZADA Y ARCHIVADA LA DOCUMENTACIÓN CONCERNIENTE A LA CONTRATACIÓN DE PROVEEDORES DE LA DIRECCIÓN. 8. APOYAR AL DIRECTOR DE BIENESTAR UNIVERSITARIO, EN LOS ASUNTOS RELACIONADOS CON LA PRESENTACIÓN DE INFORMES DEL PROCESO "BIENESTAR UNIVERSITARIO" SEGÚN LO SOLICITADO POR LA OFICINA ASESORA DE PLANEACIÓN. 9. PRESENTAR INFORMES MENSUALES AL DIRECTOR DE BIENESTAR UNIVERSITARIO SOBRE LAS ACTIVIDADES DESARROLLADAS Y PLANTEADAS EN EL PLAN DE TRABAJO, PARA LA VERIFICACIÓN Y EVALUACIÓN DEL CUMPLIMIENTO DE LAS METAS PROPUESTAS. 10. ASISTIR A LAS REUNIONES CONVOCADAS POR EL DIRECTOR DE BIENESTAR UNIVERSITARIO. 11. APOYAR EN LA PARTICIPACIÓN DE EVENTOS ACADÉMICOS, CIENTÍFICOS, ARTÍSTICOS, CULTURALES Y DEPORTIVOS DENTRO Y FUERA DEL LUGAR HABITUAL DE LA EJECUCIÓN DE SUS ACTIVIDADES. 11. APOYAR EN LAS SOLICITUDES DE APROBACIÓN DE PAZ Y SALVO A ESTUDIANTES EN EL SISTEMA SIEG Y AYRE, SEGÚN SE REQUIERA. LAS DEMÁS ACTIVIDADES QUE SE DERIVEN DE LA EJECUCIÓN DE LA ORDEN Y QUE TENGAN RELACIÓN DIRECTA CON EL OBJETO CONTRACTUAL.</t>
  </si>
  <si>
    <t>OPSP-VAD-0568</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</si>
  <si>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MEDICO DEPORTO LOGÓ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PARA SER PRESENTADOS EN OTRAS DEPENDENCIAS. 8. APOYAR EN LA PARTICIPACIÓN EN EVENTOS ACADÉMICOS, CIENTÍFICOS, ARTÍSTICOS, CULTURALES Y DEPORTIVOS QUE PROGRAME LA UNIVERSIDAD DEL MAGDALENA. 9- APOYAR LA IMPLEMENTACIÓN DE LAS NUEVAS MEDIDAS ACADÉMICAS DE LA FACULTAD DE CIENCIAS EMPRESARIALES Y ECONÓMICAS ASÍ COMO REALIZAR SEGUIMIENTO Y ACOMPAÑAMIENTO A DOCENTES Y ESTUDIANTES EN EL DESARROLLO DE SUS PROCESOS ACADÉMICOS. LAS DEMÁS ACTIVIDADES QUE SE DERIVEN DE LA EJECUCIÓN DE LA ORDEN Y QUE TENGAN RELACIÓN DIRECTA CON EL OBJETO CONTRACTUAL</t>
  </si>
  <si>
    <t>OPSP-VAD-0569</t>
  </si>
  <si>
    <t>XAVIER ALEXANDER MEJIA ZAGARRA</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</si>
  <si>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CONVOCAR, CARACTERIZAR Y AFIANZAR LA ARTICULACIÓN ENTRE BIENESTAR UNIVERSITARIO Y LA POBLACIÓN DIVERSA. 3. COORDINAR LA IMPLEMENTACIÓN DE ESTRATEGIAS DE PROMOCIÓN DE LOS SERVICIOS Y ACTIVIDADES DE BIENESTAR UNIVERSITARIO CON LA POBLACIÓN DIVERSA DE LA UNIVERSIDAD DEL MAGDALENA. 4. PROMOVER PROGRAMAS DE CAPACITACIÓN QUE CONSISTE EN VISIBILIZAR TEMÁTICAS DE IDENTIDAD DE GÉNERO, Y LA REPRESENTACIÓN DE LA COMUNIDAD DIVERSA 5. DESARROLLAR LAS RUTAS DE ATENCIÓN, ACOMPAÑAMIENTO Y SENSIBILIZACIÓN HACIA LA COMUNIDAD UNIVERSITARIA QUE PERMITA MEJORAR LA INCLUSIÓN, PERMANENCIA Y CONVIVENCIA DE LAS PERSONAS QUE SE RECONOCEN E IDENTIFICAN DIVERSA. 6 APOYAR LAS ACTIVIDADES LIDERADAS POR EL DIRECTOR DE BIENESTAR Y EL COORDINADOR DE ÁREA, EN EL CUMPLIMIENTO DE METAS DEFINIDAS EN EL PLAN DE ACCIÓN Y PLAN DE DESARROLLO INSTITUCIONAL EN RELACIÓN A LA ATENCIÓN DE LA POBLACIÓN DIVERSA. 7 ENTREGAR DE MANERA OPORTUNA Y BAJO SU RESPONSABILIDAD LOS INFORMES QUE SE LE SOLICITEN PARA SER PRESENTADOS EN OTRAS DEPENDENCIAS. 8. DILIGENCIAR OPORTUNAMENTE TODOS LOS FORMATOS ESTABLECIDOS POR BIENESTAR UNIVERSITARIO EN EL SISTEMA DE GESTIÓN DE LA CALIDAD Y OTROS PROCESOS, PARA EL REGISTRO DE TODAS LAS ACTIVIDADES QUE SE REALICEN. 9. ENTREGAR SEMANALMENTE O EN LOS TIEMPOS Y SEGÚN LAS DIRECTRICES QUE EL DIRECTOR DE BIENESTAR UNIVERSITARIO O EL COORDINADOR DEL ÁREA ESTABLEZCAN, INFORMES ESTADÍSTICOS DE LAS ACTIVIDADES REALIZADAS. 10. LAS DEMÁS ACTIVIDADES QUE SE DERIVEN DE LA EJECUCIÓN DE LA ORDEN Y QUE TENGAN RELACIÓN DIRECTA CON EL OBJETO CONTRACTUAL</t>
  </si>
  <si>
    <t>OPSP-VAD-0570</t>
  </si>
  <si>
    <t>OPSP-VAD-0571</t>
  </si>
  <si>
    <t>ANA MILENA ZAMBRANO GUARDIOLA</t>
  </si>
  <si>
    <t>OPSP-VAD-0572</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</si>
  <si>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PARA LAS CUALES FUE CONTRATADO, ASÍ COMO AJUSTAR EL DESARROLLO DE SUS ACTIVIDADES A LAS NUEVAS MEDIDAS ACADÉMICAS (VIRTUALIDAD Y/O ALTERNANCIA). 2. BRINDAR ATENCIÓN BÁSICA, OPORTUNA Y ADECUADA A LOS ESTUDIANTES QUE REQUIERAN EL SERVICIO DE ATENCIÓN EN TRABAJO SOCIAL. 3. APOYAR POR EL DILIGENCIAMIENTO OPORTUNO DE TODOS LOS FORMATOS ESTABLECIDOS POR BIENESTAR UNIVERSITARIO EN EL SISTEMA DE GESTIÓN DE LA CALIDAD Y OTROS PROCESOS, PARA EL REGISTRO DE TODAS LAS ACTIVIDADES QUE SE REALICEN DESDE EL SERVICIO QUE USTED ORIENTA. 4.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5. ENTREGAR DE MANERA OPORTUNA Y BAJO SU RESPONSABILIDAD LOS INFORMES QUE SE LE SOLICITEN QUE SEAN DE SU COMPETENCIA PARA SER PRESENTADOS EN OTRAS DEPENDENCIAS. 6. CONSOLIDAR LAS ESTADÍSTICAS DE LAS ACTIVIDADES REALIZADAS EN EL MARCO DEL ACOMPAÑAMIENTO A LOS ESTUDIANTES DESDE BIENESTAR UNIVERSITARIO. 7. APOYAR EN LA PLANEACIÓN, ORGANIZACIÓN, EJECUCIÓN Y SEGUIMIENTO DE LOS PROGRAMAS DE ESTÍMULOS Y BECAS ESTUDIANTILES. 5. ELABORAR CRONOGRAMA DE ATENCIÓN INDIVIDUAL Y GRUPAL A LOS MIEMBROS DE LA COMUNIDAD UNIVERSITARIA DE CONFORMIDAD CON LOS REQUERIMIENTOS Y PRIORIDADES. LAS DEMÁS ACTIVIDADES QUE SE DERIVEN DE LA EJECUCIÓN DE LA ORDEN Y QUE TENGAN RELACIÓN DIRECTA CON EL OBJETO CONTRACTUAL.</t>
  </si>
  <si>
    <t>OAG-VAD-0573</t>
  </si>
  <si>
    <t>PRESENTE ORDEN TIENE POR OBJETO: 1. APOYAR TODAS LAS ACTIVIDADES QUE SE REALICEN DESDE LA DIRECCIÓN DE BIENESTAR UNIVERSITARIO Y QUE VAYAN ENCAMINADAS A PROMOVER EL MEJORAMIENTO DE LA CALIDAD DE VIDA EN LA COMUNIDAD UNIVERSITARIA. 2. PRESENTAR PLAN DE TRABAJO DE ACTIVIDADES A DESARROLLAR, DETALLANDO OBJETIVOS, FECHAS, METODOLOGÍA, METAS, INDICADORES ACORDES CON LAS DIRECTRICES IMPARTIDAS POR EL DIRECTOR DE BIENESTAR Y EL COORDINADOR (A) DEL ÁREA QUE DÉ RESPUESTA A LAS ACTIVIDADES POR LA CUAL FUE CONTRATADO. 3. CONSOLIDAR LAS ESTADÍSTICAS DE LAS ÁREAS ADSCRITAS A BIENESTAR UNIVERSITARIO. 4. APOYAR EN LA PLANEACIÓN, ORGANIZACIÓN, EJECUCIÓN Y SEGUIMIENTO DE LOS PROGRAMAS DE ESTÍMULOS Y BECAS ESTUDIANTILES. 5. APOYAR EN LA ORGANIZACIÓN Y TRASFERENCIA DEL ARCHIVO DE LA DIRECCIÓN DE BIENESTAR UNIVERSITARIO. 6. PRESENTAR INFORMES MENSUALES AL DIRECTOR DE BIENESTAR UNIVERSITARIO SOBRE LAS ACTIVIDADES DESARROLLADAS Y PLANTEADAS EN EL PLAN DE TRABAJO. 7. PROPONER E IMPLEMENTAR ESTRATEGIAS CON LAS DISTINTAS ÁREAS DE BIENESTAR PARA ACOMPAÑAR DE MANERA INTEGRAL A LOS ESTUDIANTES QUE HAGAN PARTE DEL PROGRAMA DE BECAS DE LA INSTITUCIÓN. 8. CONSOLIDAR Y REVISAR LOS INFORMES DE EXONERACIÓN DE MATRÍCULA DE LOS ESTUDIANTES ARTISTA Y DEPORTISTAS DE LOS DIFERENTES GRUPOS CULTURALES Y DEPORTIVOS. 9. APOYAR AL DIRECTOR DE BIENESTAR UNIVERSITARIO, EN LOS ASUNTOS RELACIONADOS CON EL PROCESO "BIENESTAR UNIVERSITARIO" DE CONFORMIDAD AL SISTEMA DE GESTIÓN INTEGRAL, TENIENDO EN CUENTA LOS FUNDAMENTOS Y LINEAMIENTOS IMPARTIDOS POR EL GRUPO DE GESTIÓN DE LA CALIDAD. 10. ASISTIR A LAS REUNIONES CONVOCADAS POR EL DIRECTOR DE BIENESTAR UNIVERSITARIO. LAS DEMÁS ACTIVIDADES QUE SE DERIVEN DE LA EJECUCIÓN DE LA ORDEN Y QUE TENGAN RELACIÓN DIRECTA CON EL OBJETO CONTRACTUAL.</t>
  </si>
  <si>
    <t>OPSP-VAD-0574</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</si>
  <si>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AL INTERIOR DE LA COMUNIDAD UNIVERSITARIA LA REALIZACIÓN DE ACTIVIDADES DE PROMOCIÓN Y PREVENCIÓN EN SALUD MENTAL. 3. BRINDAR ASESORÍA BÁSICA, OPORTUNA Y ADECUADA COMO PSICÓLOGO A TODOS LOS MIEMBROS DE LA COMUNIDAD UNIVERSITARIA QUE LO SOLICITEN. 4. APOYAR EL DILIGENCIAMIENTO OPORTUNO DE TODOS LOS FORMATOS ESTABLECIDOS POR BIENESTAR UNIVERSITARIO EN EL SISTEMA DE GESTIÓN DE LA CALIDAD Y OTROS PROCESOS, PARA EL REGISTRO DE TODAS LAS ACTIVIDADES QUE SE REALICEN. 5.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6. ENTREGAR DE MANERA OPORTUNA Y BAJO SU RESPONSABILIDAD LOS INFORMES QUE SE LE SOLICITEN QUE SEAN DE SU COMPETENCIA PARA SER PRESENTADOS EN OTRAS DEPENDENCIAS. 7. PROPONER E IMPLEMENTAR ESTRATEGIAS PARA BRINDAR ACOMPAÑAMIENTO PSICOSOCIAL A LOS MIEMBROS DE LA COMUNIDAD UNIVERSITARIA QUE LO SOLICITEN. 8. ELABORAR CRONOGRAMA DE ASESORÍA PSICOLÓGICA INDIVIDUAL Y GRUPAL A LOS MIEMBROS DE LA COMUNIDAD UNIVERSITARIA DE CONFORMIDAD CON LOS REQUERIMIENTOS Y PRIORIDADES. 9. DESARROLLAR PROCESOS DE ACOMPAÑAMIENTO PSICOSOCIAL A PARTIR DE LA DETECCIÓN DE NECESIDADES EN LOS MIEMBROS DE LA COMUNIDAD UNIVERSITARIA. 10. SOCIALIZAR Y SEGUIR LA IMPLEMENTACIÓN DEL PROTOCOLO DE ATENCIÓN A LA VIOLENCIA SEXUAL Y DE GÉNERO REGLAMENTADO A TRAVÉS DEL ACUERDO SUPERIOR NO. 010 DE 2019. 11. APOYAR EN EL DISEÑO DE ACTIVIDADES DE TRABAJO CONJUNTO CON LA DIRECCIÓN DE TALENTO HUMANO, EL PROGRAMA DE PSICOLOGÍA Y EL PROGRAMA DE ATENCIÓN PSICOLÓGICA DE LA INSTITUCIÓN. LAS DEMÁS ACTIVIDADES QUE SE DERIVEN DE LA EJECUCIÓN DE LA ORDEN Y QUE TENGAN RELACIÓN DIRECTA CON EL OBJETO CONTRACTUAL.</t>
  </si>
  <si>
    <t>OPSP-VAD-0575</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</si>
  <si>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PARA LAS CUALES FUE CONTRATADO, ASÍ COMO AJUSTAR EL DESARROLLO DE SUS ACTIVIDADES A LAS NUEVAS MEDIDAS ACADÉMICAS (VIRTUALIDAD Y/O ALTERNANCIA). 2. BRINDAR ATENCIÓN BÁSICA, OPORTUNA Y ADECUADA A LOS ESTUDIANTES QUE REQUIERAN EL SERVICIO DE ATENCIÓN EN TRABAJO SOCIAL. 3. APOYAR EN EL DILIGENCIAMIENTO OPORTUNO DE TODOS LOS FORMATOS ESTABLECIDOS POR BIENESTAR UNIVERSITARIO EN EL SISTEMA DE GESTIÓN DE LA CALIDAD Y OTROS PROCESOS, PARA EL REGISTRO DE TODAS LAS ACTIVIDADES QUE SE REALICEN DESDE EL SERVICIO QUE USTED ORIENTA. 4.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5. ENTREGAR DE MANERA OPORTUNA Y BAJO SU RESPONSABILIDAD LOS INFORMES QUE SE LE SOLICITEN QUE SEAN DE SU COMPETENCIA PARA SER PRESENTADOS EN OTRAS DEPENDENCIAS. 6. CONSOLIDAR LAS ESTADÍSTICAS DE LAS ACTIVIDADES REALIZADAS EN EL MARCO DEL ACOMPAÑAMIENTO A LOS ESTUDIANTES DESDE BIENESTAR UNIVERSITARIO. 7. APOYAR EN LA PLANEACIÓN, ORGANIZACIÓN, EJECUCIÓN Y SEGUIMIENTO DE LOS PROGRAMAS DE ESTÍMULOS Y BECAS ESTUDIANTILES. 8. APOYAR EN LA ELABORACIÓN DEL CRONOGRAMA DE ATENCIÓN INDIVIDUAL Y GRUPAL A LOS MIEMBROS DE LA COMUNIDAD UNIVERSITARIA DE CONFORMIDAD CON LOS REQUERIMIENTOS Y PRIORIDADES. LAS DEMÁS ACTIVIDADES QUE SE DERIVEN DE LA EJECUCIÓN DE LA ORDEN Y QUE TENGAN RELACIÓN DIRECTA CON EL OBJETO CONTRACTUAL.</t>
  </si>
  <si>
    <t>OPSP-VAD-0576</t>
  </si>
  <si>
    <t>LA PRESENTE ORDEN TIENE POR OBJETO: 1. REALIZAR TRABAJOS AUDIOVISUALES DIARIOS CON CARACTERÍSTICAS ESPECIALES DE NARRATIVAS BASADOS EN HISTORIAS QUE COMBINEN LA COTIDIANIDAD UNIVERSITARIA CON PROCESOS DE INVESTIGACIÓN, EXTENSIÓN, Y ACADÉMICOS QUE SERÁN UTILIZADOS PARA LA DIFUSIÓN EN TODOS LOS CANALES INFORMATIVOS DE LA UNIVERSIDAD DEL MAGDALENA COMO PAGINA WEB, REDES SOCIALES OFICIALES DE LA INSTITUCIÓN, FACEBOOK, TWITTER E INSTAGRAM Y EN LAS PANTALLAS UBICADAS EN DIFERENTES PUNTOS ESTRATÉGICOS DEL CAMPUS UNIVERSITARIOS. 2. ELABORAR VÍDEOS INSTITUCIONALES QUE REQUIERAN LAS DIFERENTES DEPENDENCIAS DE LA ALMA MATER EN DINÁMICAS ESPECIALES DE LA UNIVERSIDAD COMO CONFERENCIAS MAGISTRALES, EVENTOS INSTITUCIONALES, GRADOS, ACTIVIDADES DEPORTIVAS Y REALIZAR CUBRIMIENTOS DE LOS MISMOS. LAS DEMÁS ACTIVIDADES QUE SE DERIVEN DE LA EJECUCIÓN DE LA ORDEN Y QUE TENGAN RELACIÓN DIRECTA CON EL OBJETO CONTRACTUAL.</t>
  </si>
  <si>
    <t>WILSON ARTURO PACHECO PALACIO</t>
  </si>
  <si>
    <t>OAG-VAD-0577</t>
  </si>
  <si>
    <t>LA PRESENTE ORDEN TIENE POR OBJETO: 1. ORGANIZAR EXPEDIENTES, DE ACUERDO CON LOS PROCEDIMIENTOS Y DIRECTRICES INSTITUCIONALES. 2. ELABORAR INVENTARIOS DOCUMENTALES DE ARCHIVOS. LAS DEMÁS ACTIVIDADES QUE SE DERIVEN DE LA EJECUCIÓN DE LA ORDEN Y QUE TENGAN RELACIÓN DIRECTA CON EL OBJETO CONTRACTUAL.</t>
  </si>
  <si>
    <t>OAG-VAD-0578</t>
  </si>
  <si>
    <t>LA PRESENTE ORDEN TIENE POR OBJETO: 1. ORGANIZAR EXPEDIENTES, DE ACUERDO CON LOS PROCEDIMIENTOS Y DIRECTRICES INSTITUCIONALES. 2. ELABORAR INVENTARIOS DOCUMENTALES DE ARCHIVOS. LAS DEMÁS ACTIVIDADES QUE SE DERIVEN DE LA EJECUCIÓN DE LA ORDEN Y QUE TENGAN RELACIÓN DIRECTA CON EL OBJETO CONTRACTUAL</t>
  </si>
  <si>
    <t>OAG-VAD-0579</t>
  </si>
  <si>
    <t>LA PRESENTE ORDEN TIENE POR OBJETO: 1. APOYAR EN LA ORGANIZACIÓN DEL LABORATORIO ASIGNADO PARA LAS PRÁCTICAS Y SERVICIOS REQUERIDOS EN EL MISMO, DE CONFORMIDAD CON LA PROGRAMACIÓN ESTABLECIDA. 2. APOYAR CON LA ENTREGA OPORTUNAMENTE LOS EQUIPOS, MATERIALES E INSUMOS REQUERIDOS EN EL MONTAJE DE PRÁCTICAS Y SERVICIOS DE LABORATORIO. 3. APOYAR EN EL BUEN USO DE EQUIPOS, MATERIALES E INSUMOS DE LABORATORIO. 4. APOYAR CON EL PROCEDIMIENTO Y PROTOCOLOS ESTABLECIDOS PARA EL FUNCIONAMIENTO, CUIDADO, PRESERVACIÓN Y MANTENIMIENTO DE EQUIPOS, MATERIALES E INSTALACIONES DE LABORATORIO. 5. APOYAR EN LA ADMINISTRACIÓN Y ACTUALIZACIÓN DEL INVENTARIO DE BIENES, MATERIALES E INSUMOS DE LABORATORIO. ASÍ COMO ELABORAR Y PRESENTAR LOS INFORMES RESPECTIVOS. 6. APOYAR EN EL CUMPLIMIENTO DE LAS NORMAS Y PROTOCOLOS DEL PLAN INSTITUCIONAL DE GESTIÓN AMBIENTAL – PIGA, EL PROGRAMA DE SEGURIDAD Y SALUD EN EL TRABAJO. 7. APOYAR EN LA VERIFICACIÓN DEL MANTENIMIENTO PREVENTIVO Y CORRECTIVO DE EQUIPOS E INSTALACIONES DEL LABORATORIO. 8. APOYAR EN LA ADECUADA, OPORTUNA Y EFICIENTE ATENCIÓN AL USUARIO, EN LA PRESTACIÓN DE LOS SERVICIOS. 9. APOYAR CON LA INFORMACIÓN OPORTUNA SOBRE SITUACIONES QUE AFECTEN EL DESARROLLO DE LAS ACTIVIDADES EN EL LABORATORIO. 10. APOYAR LA ATENCIÓN OPORTUNA DE LAS PETICIONES, QUEJAS, RECLAMOS Y SUGERENCIAS, RELACIONADAS CON LOS SERVICIOS DE LABORATORIO. 11. APOYAR EL CUMPLIMIENTO DE LAS ACTIVIDADES Y RESPONSABILIDADES ESTABLECIDAS EN EL SISTEMA DE GESTIÓN INTEGRAL Y EL MODELO ESTÁNDAR DE CONTROL INTERNO. 12. APOYAR LA VERIFICACIÓN DE LAS PRÁCTICAS A DESARROLLAR CARGADAS A LA PLATAFORMA SIARE Y QUE LAS MISMAS CUENTEN CON EL VISTO BUENO DEL DIRECTOR DE PROGRAMA. LAS DEMÁS ACTIVIDADES QUE SE DERIVEN DE LA EJECUCIÓN DE LA ORDEN Y QUE TENGAN RELACIÓN DIRECTA CON EL OBJETO CONTRACTUAL.</t>
  </si>
  <si>
    <t xml:space="preserve">MARLON JOSE MOLINA MOJICA </t>
  </si>
  <si>
    <t>OPSP-VAD-0580</t>
  </si>
  <si>
    <t xml:space="preserve"> LA PRESENTE ORDEN TIENE POR OBJETO: 1. APOYAR EL TRABAJO EN EL LABORATORIO ASIGNADO PARA LAS PRACTICAS Y SERVICIOS REQUERIDOS EN EL MISMO, DE CONFORMIDAD  CON LA PROGRAMACIÒN ESTABLECIDA Y LAS DEMANDAS DE LOS GRUPOS DE INVESTIGACIÒN, ASÌ COMO LOS PROYECTOS QUE DE EXTENSIÒN SE DESARROLLEN EN EL LABORATORIO. 2. APOYAR EN EL USO DE EQUIPOS MATERIALES E INSUMOS REQUERIDOS EN EL MONTAJE DE PRÀCTICAS Y SERVICIOS DE LABORATORIO SE MANTENGAN AL DÌA Y EN BUEN ESTADO. 3. APOYAR EN EL PROCESO DE PRÈSTAMOS Y SALIDAS DE EQUIPOS Y ASI MISMO VELAR POR EL BUEN ESTADO Y EXISTENCIA DEL INVENTARIO. 4. APOYAR LAS ACTIVIDADES Y RESPONSABILIDADES ESTABLECIDAD EN EL SISTEMA DE GESTIÒN INTEGRAL Y EL MODELO ESTANDAR DE CONTROL INTERNO. 5. APOYAR EL CUMPLIMIENTO DE LAS NORMAS Y PROTOCOLOS DEL PLAN INSTITUCIONAL DE GESTIÒN AMBIENTAL - PIGA, EL PROGRAMA DE SEGURIDAD Y SALUD EN EL TRABAJO. 6. APOYAR ANTE LAS INSTANCIAS SUPERIORES SOBRE AQUELLAS SITUACIONES QUE AFECTEN EL DESARROLLO DE LAS ACTIVIDADES EN EL LABORATORIO. 7. APOYAR LA ATENCIÒN OPORTUNA DE LAS PETICIONES, QUEJAS, RECLAMOS Y SUGERENCIAS RELACIONADAS CON LOS SERVICIOS DE LABORATORIO. 8. APOYAR LA VERIFICACIÒN DE LAS PRÀCTICAS A DESARROLLAR CARGADAS A LA PLATAFORMA SIARE Y QUE LAS MISMAS CUENTEN CON EL VISTO BUENO DEL DIRECTOR DE PROGRAMA. LAS DEMÁS ACTIVIDADES QUE SE DERIVEN DE LA EJECUCIÓN DE LA ORDEN Y QUE TENGAN RELACIÓN DIRECTA CON EL OBJETO CONTRACTUAL.</t>
  </si>
  <si>
    <t>OAG-VAD-0581</t>
  </si>
  <si>
    <t>LA PRESENTE ORDEN TIENE POR OBJETO: 1. APOYAR EN LA ELABORACIÓN DE CERTIFICACIONES DE LAS ÓRDENES Y/O CONTRATOS, SOLICITADAS POR LOS CONTRATISTAS ADSCRITOS A LAS DEPENDENCIAS DE LA UNIVERSIDAD DEL MAGDALENA. 2. APOYAR EN LA ASESORÍA JURÍDICA DE LA IMPLEMENTACIÓN DE LA POLÍTICA DE SOSTENIBILIDAD ESTABLECIDA POR EL CONSEJO SUPERIOR MEDIANTE ACUERDO N° 02 DE 2019 EN LO QUE TIENE QUE VER CON EL COMPONENTE “COMPRAS Y CONTRATACIONES SOSTENIBLES”. 3. APOYAR EN LA REVISIÓN Y VERIFICACIÓN DE ANTECEDENTES Y OTROS DE LAS PERSONAS A VINCULARSE MEDIANTE ÓRDENES DE PRESTACIÓN DE SERVICIOS PROFESIONALES Y DE APOYO A LA GESTIÓN DE LA VICERRECTORÍA ADMINISTRATIVA. 4. APOYAR LA CONSOLIDACIÓN Y REPORTE DE INFORMACIÓN A LAS DIFERENTES ENTIDADES QUE LA SOLICITEN, EN CUMPLIMIENTO DE LA LEY 1712 DE 2014 "POR MEDIO DE LA CUAL SE CREA LA LEY DE TRANSPARENCIA Y DEL DERECHO DE ACCESO A LA INFORMACIÓN PÚBLICA NACIONAL Y SE DICTAN OTRAS DISPOSICIONES". 5. APOYAR LA COORDINACIÓN DEL CUMPLIMIENTO DE LOS PLANES DE MEJORAMIENTO DE LOS PROCESOS Y PROCEDIMIENTOS DEL GRUPO INTERNO DE CONTRATACIÓN. 6. APOYAR LA ORGANIZACIÓN DE EXPEDIENTES Y DOCUMENTACIÓN CONTRACTUAL DE ACUERDO CON LOS PROCEDIMIENTOS Y DIRECTRICES INSTITUCIONALES. 7. APOYAR LA REVISIÓN EN LA PLATAFORMA DEL GEDOCO DE LOS DOCUMENTOS PRECONTRACTUALES NECESARIOS PARA LA ELABORACIÓN DE ÓRDENES DE SERVICIOS PROFESIONALES Y DE APOYO A LA GESTIÓN QUE REQUIERA LA VICERRECTORÍA ADMINISTRATIVA. 8. DESARROLLAR LAS ACTIVIDADES CONTRATADAS, CUMPLIENDO CON EL PROCESO GESTIÓN DE CONTRATACIÓN DEL SISTEMA DE GESTIÓN INTEGRAL DE LA CALIDAD "COGUI.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</si>
  <si>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OPSP-VAD-0582</t>
  </si>
  <si>
    <t>LA PRESENTE ORDEN TIENE POR OBJETO: 1. ADELANTAR LA REVISIÓN INTEGRAL DE LOS ACTOS ADMINISTRATIVOS EXPEDIDOS POR LA UNIVERSIDAD PARA OTORGAR PENSIONES, ASÍ COMO LA DEPURACIÓN JURÍDICA REQUERIDA QUE PERMITA CONSTATAR LA LEGALIDAD DE LOS RECONOCIMIENTOS PENSIONALES. 2. ANALIZAR DESDE EL PUNTO JURÍDICO LA LEGALIDAD DE LA PENSIÓN Y LA VALIDEZ DE LOS SOPORTES DOCUMENTALES, DE ACUERDO CON LO PRECEPTUADO EN EL ARTÍCULO 19 DE LA LEY 797 DE 2003 Y LAS NORMAS QUE LO MODIFIQUEN O COMPLEMENTEN. 3. PRESTAR ASESORÍA, EMITIR CONCEPTOS Y RESOLVER CONSULTAS QUE EN LAS MATERIAS RELACIONADAS CON EL DERECHO LABORAL Y/O ADMINISTRATIVO LE SEAN SOLICITADOS POR EL RECTOR Y DEMÁS AUTORIDADES QUE ESTE DESIGNE. 4. RESOLVER LAS PETICIONES QUE SE LE HAGAN A LA UNIVERSIDAD DEL MAGDALENA DENTRO DE LOS PLAZOS Y/O TÉRMINOS ESTABLECIDOS EN LA LEY, QUE LE SEAN TRASLADADAS POR PARTE DEL RECTOR Y DEMÁS AUTORIDADES QUE ESTE DESIGNE. 5. ATENDER Y HACER SEGUIMIENTO A LOS PROCEDIMIENTOS ADMINISTRATIVOS, QUE LE ENCOMIENDEN EL RECTOR Y DEMÁS AUTORIDADES QUE ESTE DESIGNE. 6. FORMULAR LOS PROCESOS Y PROCEDIMIENTOS DE TIPO JURÍDICO QUE SEAN REQUERIDOS POR EL RECTOR Y DEMÁS AUTORIDADES QUE ESTE DESIGNE. 7. TRAMITAR ANTE COLPENSIONES LOS PROCESOS DE SUBROGACIÓN PENSIONAL Y EL GIRO DE LOS RETROACTIVOS PATRONALES DE LAS PENSIONES RECONOCIDAS POR LA UNIVERSIDAD DEL MAGDALENA. 8. ADELANTAR MEDIANTE VISITAS DOMICILIARIAS A LOS PENSIONADOS DE LA UNIVERSIDAD DEL MAGDALENA, EL PROCESO DE RECOLECCIÓN DE DATOS Y DOCUMENTACIÓN REQUERIDA PARA LOS TRÁMITES DE SUBROGACIÓN Y GIRO DE LOS RETROACTIVOS PATRONALES. 9. ELABORAR LAS MINUTAS Y DEMÁS DOCUMENTOS QUE LE SEAN SOLICITADOS POR EL RECTOR Y DEMÁS AUTORIDADES QUE ESTE DESIGNE. 10. RENDIR INFORMES MENSUALES SOBRE LAS ACTIVIDADES DESARROLLADAS, EN CUMPLIMIENTO DE LA PRESENTE ORDEN DE PRESTACIÓN DE SERVICIOS. 11. ENTREGAR A LA FINALIZACIÓN DEL CONTRATO LOS DOCUMENTOS EN MEDIO FÍSICO Y MAGNÉTICO QUE HAYA ELABORADO CON OCASIÓN DE LA EJECUCIÓN DEL PRESENTE CONTRATO. 12. PAGAR EN FORMA CUMPLIDA Y DE MANERA EQUIVALENTE A LOS HONORARIOS PACTADOS DE ACUERDO CON LA NORMATIVIDAD QUE REGULA LA MATERIA, LOS APORTES A LA SEGURIDAD SOCIAL. 13. CUMPLIR CON LOS PROCEDIMIENTOS DEL PROCESO GESTIÓN JURÍDICA DEL SISTEMA DE GESTIÓN INTEGRAL DE LA CALIDAD “COGUI”. LAS DEMÁS ACTIVIDADES QUE SE DERIVEN DE LA EJECUCIÓN DE LA ORDEN Y QUE TENGAN RELACIÓN DIRECTA CON EL OBJETO CONTRACTUAL.</t>
  </si>
  <si>
    <t>PLAN DE ACCIÓN</t>
  </si>
  <si>
    <t>OPSP-VAD-0583</t>
  </si>
  <si>
    <t>JORGE VARGAS RONCALLO</t>
  </si>
  <si>
    <t>LA PRESENTE ORDEN TIENE POR OBJETO: 1. EVALUAR EL DESEMPEÑO DE LOS ASESORES ASIGNADOS AL PROYECTO “PROGRAMA DE ATENCIÓN PSICOLÓGICA (PAP)”. 2. VERIFICAR EL CUMPLIMIENTO DE OBJETIVOS PLANTEADOS EN EL PROGRAMA DE ATENCIÓN PSICOLÓGICA A NIVEL DE EXTENSIÓN Y PROYECCIÓN DE LOS SERVICIOS HACIA LA COMUNIDAD ACADÉMICA Y DE INFLUENCIA DE LA UNIVERSIDAD DEL MAGDALENA. 3. COORDINAR LOS PROYECTOS DE INVESTIGACIÓN Y EXTENSIÓN QUE SE GENEREN A TRAVÉS DE LA PRÁCTICA DE LA LABOR EN LAS ÁREAS. 4. ASESORAR Y GESTIONAR LA CAPACITACIÓN PROPIA Y DEL EQUIPO DE TRABAJO EN TÉCNICAS, MÉTODOS E INSTRUMENTOS NECESARIOS PARA EL DESARROLLO DE LAS ACTIVIDADES EN EL PROGRAMA. 5. ENTREGAR INFORMES Y PLANES DE TRABAJO EN LAS FECHAS Y FORMATOS ESTABLECIDOS POR LA COORDINACIÓN DEL PAP. 6. APOYAR A LA COORDINACIÓN DEL PAP EN LOS PROCESOS DE INDUCCIÓN A LOS PRACTICANTES Y NUEVO PERSONAL QUE INGRESE AL PROGRAMA. 7. DESARROLLAR LAS ACTIVIDADES PREVISTAS EN LOS ANEXOS TÉCNICOS – PLAN DE PRÁCTICAS DE LOS ESTUDIANTES ASIGNADOS AL PROGRAMA DE ATENCIÓN PSICOLÓGICA COMO PARTE DEL ROL DOCENTE ASISTENCIAL QUE INTEGRE LOS OBJETIVOS EDUCACIONALES Y LAS COMPETENCIAS A ADQUIRIR POR LOS ESTUDIANTES, CON EL DESARROLLO Y MEJORAMIENTO EN LA PRESTACIÓN DE LOS SERVICIOS DEL ESCENARIO DE PRÁCTICA (DECRETO 780 DE 2016, PARTE 7, CAPÍTULO 1, CAPÍTULO ARTÍCULO 2.7.1.1.13) 8. REGISTRAR LAS ACTIVIDADES REALIZADAS POR LOS ESTUDIANTES EN FORMACIÓN DE PREGRADO Y POSGRADOS ASIGNADOS AL PROGRAMA DE ATENCIÓN PSICOLÓGICA, EN LA HISTORIA CLÍNICA DEL PACIENTE O EN LOS REGISTROS QUE CORRESPONDA. LA INFORMACIÓN DEBE CONSIGNARSE POR EL PROFESIONAL RESPONSABLE Y RESPALDADAS CON SU NOMBRE, FIRMA Y REGISTRO PROFESIONAL (DECRETO 780 DE 2016, PARTE 7, CAPÍTULO 1, ARTÍCULO 2.7.1.1.10, PARÁGRAFO 3). 9. ATENDER LAS ORIENTACIONES DE LA UNIVERSIDAD EN ASPECTOS RELACIONADOS CON PLANES CURRICULARES, ESTRATEGIAS PEDAGÓGICAS Y DE EVALUACIÓN FORMATIVA (DECRETO 780 DE 2016, PARTE 7, CAPÍTULO 1, ARTÍCULO 2.7.1.1.17 PARRÁGRAFO 2). 10. VERIFICAR QUE LOS PROCESOS Y MANUALES ORGANIZACIONALES DEL PROGRAMA QUE EXISTEN SE CUMPLAN. LAS DEMÁS ACTIVIDADES QUE SE DERIVEN DE LA EJECUCIÓN DE LA ORDEN Y QUE TENGAN RELACIÓN DIRECTA CON EL OBJETO CONTRACTUAL.</t>
  </si>
  <si>
    <t>KAREN AVILA LABASTIDAS</t>
  </si>
  <si>
    <t>OPSP-VAD-0584</t>
  </si>
  <si>
    <t>LA PRESENTE ORDEN TIENE POR OBJETO: 1.ELABORAR Y PRESENTAR EL PLAN DE ACCIÓN DE ACTIVIDADES A DESARROLLAR, EN EL CUAL SE DETALLEN LOS OBJETIVOS, FECHAS, METODOLOGLAS, METAS E INDICADORES DE ACUERDO CON LAS DIRECTRICES DE RODARLA PARA LAS ASOCIACIONES Y/O COLECTIVOS ESTUDIANTILES, ASL COMO TAMBIÉN AJUSTAR EL DESARROLLO DE ÉSTAS A LAS CIRCUNSTANCIAS DE VIRTUALIDAD Y/O ALTERNANCIA QUE SE DAN COMO CONSECUENCIA DALA EMERGENCIA SANITARIA OCASIONADA POR EL VIRUS COVID 19. 2. FOMENTAR LA ARTICULACIÓN ESTRATÉGICA ENTRE LAS ASOCIACIONES Y/O COLECTIVOS ESTUDIANTILES Y LA UNIVERSIDAD DEL MAGDALENA, CON EL FIN DE INSTITUCIONALIZAR SU ACCIONAR AL INTERIOR DE LA UNIVERSIDAD Y POLENCIALIZAR EL IMPACTO DE LA LABOR QUE ÉSTAS REALIZAN. 3. REALIZAR ACOMPANARNIENTO EN LOS PROCESOS DE LEGALIZACIÓN Y DESARROLLO DE LAS ACTIVIDADES DE LAS ASOCIACIONES Y/O COLECTIVOS ESTUDIANTILES. 4. MOTIVAR A LOS INTEGRANTES DALAS ASOCIACIONES Y/O COLECTIVOS ESTUDIANTILES A TENER UN LIDERAZGO PARTICIPATIVO AL INTERIOR DE LA UNIVERSIDAD. 5. APOYAR LAS INICIATIVAS QUE SE PROMUEVAN DESDE LA RECTORÍA DALA UNIVERSIDAD DEL MAGDALENA PARA LAS ASOCIACIONES Y/O COLECTIVOS ESTUDIANTILES GESTIONAR PROCESOS DE FORMACIÓN PERTINENTES PARA LOS RIERES DE LAS ASOCIACIONES Y/O COLECTIVOS ESTUDIANTILES CON EL FIN DE QUE ÉSTOS PUEDAN LLEVAR DE MANERA MÁS EFICIENTE EL DESARROLLO DE SUS ACTIVIDADES. 6. LIDERAR LAS MESAS DE TRABAJO QUE SE REALICEN ENTRE LAS ASOCIACIONES Y/O COLECTIVOS ESTUDIANTILES Y LA UNIVERSIDAD DEL MAGDALENA CON EL FIN DE GENERAR NUEVAS INICIATIVAS Y HACE DE SEGUIMIENTO ATAS EXISTENTES. 7. DILIGENCIAR OPORTUNAMENTE LOS FORMATOS DE REGISTRO DE ACTIVIDADES QUE SEAN SOLICITADOS PARA SER PRESENTADOS ATAS DEPENDENCIAS QUE LO REQUIERAN. 8. ENTREGAR OPORTUNAMENTE O EN LOS TIEMPOS QUE SEAN ESTABLECIDOS, INFORMES ESTADISTICES DE LAS ACTIVIDADES REALIZADAS SOLICITADOS POR LA RECTORÍA. LAS DEMÁS ACTIVIDADES QUE SE DERIVEN DE LA EJECUCIÓN DE LA ORDEN Y QUE TENGAN RELACIÓN DIRECTA CON EL OBJETO CONTRACTUAL.</t>
  </si>
  <si>
    <t>OPSP-VAD-0585</t>
  </si>
  <si>
    <t>LA PRESENTE ORDEN TIENE POR OBJETO: REALIZACIÓN DE TRABAJOS JURÍDICOS TALES COMO LA REVISIÓN, ORIENTACIÓN Y ATENCIÓN DE LAS SOLICITUDES DE DERECHO DE PETICIÓN QUE SEAN COMPETENCIAS DE LA SECRETARÍA GENERAL, ASESORÍAS JURÍDICAS EN LAS ACTIVIDAES DE COMITÉ DE CONCILIAICÓN, REVISIÓN DE NORMAS, DECRETOS Y LEYES INTERNAS Y EXTERNAS QUE SEAN APLICABLES A LA INSTITUCIÓN, REVISIÓN, ORGAIZACIÓN Y CONTROL DE DOCUMENTOS JURÍDICOS ELABORACIÓN DE OFICIOS DE ACUERDO A LAS INSTRUCCIONES DE LA SECRETARIA GENERAL . ASESORÍA Y SEGUIMIENTO EN LOS PROCESOS RELACIONADOS CON ELECCIONES DE REPRESENTANTES. ASESORAR EN LAS DEMÁS ACTIVIDADES QUE SE DERIVEN DE LA EJECUCIÓN DE LA ORDEN Y QUE TENGAN RELACIÓN DIRECTA CON EL OBJETO CONTRACTUAL. PARTICIPAR EN LA ACTUALIZACIÓN DE NORMAS Y PROCEDIEMIENTO DEL SISTEMA DE GESTIÓN DE CALIDAD DEL PROCESO DE GESTIÓN DOCUMENTAL, EFECTUAR REVISÓN DE ACUERDO ACADÉMICOS Y SUPERIORES. LAS DEMÁS ACTIVIDADES QUE SE DERIVEN DE LA EJECUCIÓN DE LA ORDEN Y QUE TENGAN RELACIÓN DIRECTA CON EL OBJETO CONTRACTUAL.</t>
  </si>
  <si>
    <t>MERCEDES DE LA TORRE HASBUN</t>
  </si>
  <si>
    <t>OPSP-VAD-0586</t>
  </si>
  <si>
    <t>LA PRESENTE ORDEN TIENE POR OBJETO: 1. REALIZAR DE ACUERDO A LA METODOLOGÍA DEFINIDA POR EL VICERRECTOR DE EXTENSIÓN Y PROYECCIÓN SOCIAL LA MEDICIÓN DE IMPACTOS DE LOS PROYECTOS DE EXTENSIÓN. 2. FORMULAR DE ACUERDO CON LAS LÍNEAS DE TRABAJO DE LA VICERRECTORÍA DE EXTENSIÓN Y PROYECCIÓN SOCIAL LAS PROPUESTAS EN LAS CONVOCATORIAS EN QUE PARTICIPE LA UNIVERSIDAD DEL MAGDALENA. LAS DEMÁS ACTIVIDADES QUE SE DERIVEN DE LA EJECUCIÓN DE LA ORDEN Y QUE TENGAN RELACIÓN DIRECTA CON EL OBJETO CONTRACTUAL.</t>
  </si>
  <si>
    <t xml:space="preserve">JHON ALEXANDER TABORDA GIRALDO </t>
  </si>
  <si>
    <t>OPSP-VAD-0587</t>
  </si>
  <si>
    <t>LA PRESENTE ORDEN TIENE POR OBJETO: 1. APOYAR EN LA ESTRUCTURACIÓN DE PROGRAMAS INTEGRADORES DE INNOVACIÓN SOCIAL Y PLANES DE VIDA Y DESARROLLO COMUNITARIO. 2. ORGANIZAR ACTIVIDADES PARA DAR CUMPLIMIENTO AL PLAN DE ACCIÓN DE LOSPROGRAMAS INTEGRADORES DE INNOVACIÓN SOCIAL Y PLANES DE VIDA Y DESARROLLO COMUNITARIO. 3. APOYAR EN EL SEGUIMIENTO A LAS ACTIVIDADES QUE SE DESARROLLEN EN EL MARCO DE LOS PROGRAMAS INTEGRADORES DE INNOVACIÓN SOCIAL Y PLANES DE VIDA Y DESARROLLO COMUNITARIO.</t>
  </si>
  <si>
    <t>OAG-VAD-0588</t>
  </si>
  <si>
    <t>LA PRESENTE ORDEN TIENE POR OBJETO: 1. APOYAR EL REGISTRO DE ESTUDIANTES EN AYRE, ATENDER Y RESOLVER LAS SOLICITUDES, INQUIETUDES O REQUERIMIENTOS DE LOS ESTUDIANTES Y DOCENTES. 2. VERIFICAR LOS SOPORTES PRESENTADOS POR LOS DOCENTES PARA LA EXPEDICIÓN DE PAZ Y SALVOS DE LOS CURSOS DESARROLLADOS 3. APOYAR EN LOS TRÁMITES OPERATIVOS DE REPORTE DE NOTAS. 4. ORGANIZAR LOS DOCUMENTOS REQUERIDOS PARA GRADO 5. APOYAR EN LA VIGILANCIA DEL CUMPLIMIENTO DE LAS ACTIVIDADES ACADÉMICAS EN LAS DISTINTAS PLATAFORMAS VIRTUALES CON EL FIRME PROPÓSITO DE CUMPLIR CON LOS PROCEDIMIENTOS DEL PROCESO DE GESTIÓN DEL SISTEMA INTEGRAL DE LA CALIDAD. LAS DEMÁS ACTIVIDADES QUE SE DERIVEN DE LA EJECUCIÓN DE LA ORDEN Y QUE TENGAN RELACIÓN DIRECTA CON EL OBJETO CONTRACTUAL</t>
  </si>
  <si>
    <t>OPSP-VAD-0589</t>
  </si>
  <si>
    <t>SAYMA RUTH TAPIA VERGARA</t>
  </si>
  <si>
    <t>LA PRESENTE ORDEN TIENE POR OBJETO: 1. APOYAR LA EJECUCIÓN DE LOS PLANES, PROGRAMAS Y PROYECTOS RELACIONADOS CON LA SOSTENIBILIDAD. 2. PRESENTAR INFORMES INTERNOS DE LAS ACTIVIDADES DESARROLLADAS ASOCIADAS A LOS PROGRAMAS AMBIENTALES. 3. APOYAR EN LA IDENTIFICACIÓN, EVALUACIÓN Y LEVANTAMIENTO DE LOS PROGRAMAS DE INTERVENCIÓN FRENTE AL CUMPLIMIENTO DE LOS REQUISITOS LEGALES AMBIENTALES. 4. APOYAR EL CUMPLIMIENTO DE LOS CONTROLES OPERACIONALES FRENTE A LOS IMPACTOS AMBIENTALES SIGNIFICATIVOS QUE SE IDENTIFICAN. 5. APOYAR EN EL CÁLCULO Y ANÁLISIS DE LOS INDICADORES DE GESTIÓN  A PARTIR DE LA RECOLECCIÓN DE INFORMACIÓN INTERNA DISPONIBLE, ASÍ COMO LOS RELACIONADOS EN LA NORMATIVA AMBIENTAL. 6. APOYAR EN LA ACTUALIZACIÓN DE LA INFORMACIÓN QUE SERÁ OBJETO DE REPORTE A LAS AUTORIDADES COMPETENTES Y/O POR DISPOSICIÓN LEGAL. LAS DEMÁS ACTIVIDADES QUE SE DERIVEN DE LA EJECUCIÓN DE LA ORDEN Y QUE TENGAN RELACIÓN DIRECTA CON EL OBJETO CONTRACTUAL.</t>
  </si>
  <si>
    <t>OPSP-VAD-0590</t>
  </si>
  <si>
    <t>LA PRESENTE ORDEN TIENE POR OBJETO: 1. REALIZAR LA COORDINACIÓN GENERAL EN LA ESTRUCTURACIÓN INTEGRAL DE PROYECTOS DE INFRAESTRUCTURA PROYECTADOS POR LA UNIVERSIDAD. 2. DESARROLLAR ACTIVIDADES DE INTERVENTORÍA Y/O APOYAR AL FUNCIONARIO DESIGNADO PARA LA SUPERVISIÓN DE LAS OBRAS QUE SE ASIGNEN POR PARTE DEL ORDENADOR DEL GASTO. 3. PRESENTAR INFORMES DE INTERVENTORÍA DE LAS OBRAS EN EJECUCIÓN DE LA UNIVERSIDAD. 4. PARTICIPAR EN COMITÉS EVALUADORES DE PROCESOS DE CONTRATACIÓN. 5. APOYAR EN LA ASESORÍA A LOS PROCESOS DE CONTRATACIÓN DE OBRAS CIVILES EN LA ETAPA PRECONTRACTUAL QUE ADELANTE INSTITUCIÓN. 6. LAS DEMÁS ACTIVIDADES QUE SE DERIVEN DE LA EJECUCIÓN DE LA ORDEN Y QUE TENGAN RELACIÓN DIRECTA CON EL OBJETO CONTRACTUAL.</t>
  </si>
  <si>
    <t>OAG-VAD-0591</t>
  </si>
  <si>
    <t>LA PRESENTE ORDEN TIENE POR OBJETO: 1. APOYAR A LA DIRECCIÓN DE BIENESTAR UNIVERSITARIO, EN EL SEGUIMIENTO Y EVALUACIÓN DE LOS PROGRAMAS Y ESTRATEGIAS IMPLEMENTADAS. 2. APOYAR A LOS COORDINADORES DE LAS ÁREAS DE BIENESTAR EN EL REGISTRO, ACTUALIZACIÓN Y ALMACENAMIENTO DE INFORMACIÓN. 3. ARCHIVAR LOS DOCUMENTOS PROPIOS DE CADA UNA DE LAS ÁREAS Y GENERAR REPORTES QUE PERMITAN IDENTIFICAR LA TRAZABILIDAD DE LOS PROCEDIMIENTOS EJECUTADOS. 4. APOYAR EN LA ATENCIÓN TELEFÓNICA Y PRESENCIAL A LOS MIEMBROS DE LA COMUNIDAD UNIVERSITARIA QUE REQUIERAN INFORMACIÓN SOBRE LAS DISTINTAS ÁREAS DE BIENESTAR. 5. APOYAR EN LAS ACTIVIDADES QUE PERMITAN EL SEGUIMIENTO AL MANTENIMIENTO DE LOS ESCENARIOS CULTURALES DE LA INSTITUCIÓN. 6. APOYAR EL PROCESO DE REALIZACIÓN DE LOS INVENTARIOS QUE SE REALICEN EN BIENESTAR. 7. APOYAR EL PROCESO LOGISTICO DE LA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ARTISTAS”. LAS DEMÁS ACTIVIDADES QUE SE DERIVEN DE LA EJECUCIÓN DE LA ORDEN Y QUE TENGAN RELACIÓN DIRECTA CON EL OBJETO CONTRACTUAL</t>
  </si>
  <si>
    <t>OPSP-VAD-0592</t>
  </si>
  <si>
    <t>BELIA REBECA DE LA ROSA PACHECO</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</si>
  <si>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A TODOS LOS MIEMBROS DE COMUNIDAD UNIVERSITARIA QUE LO SOLICITEN. 3. CUIDAR LA SALUD DE LOS MIEMBROS DE LA COMUNIDAD UNIVERSITARIA, ATENDIÉNDOLOS EN FORMA PERSONALIZADA, INTEGRAL Y CONTINUA, RESPETANDO SUS VALORES, COSTUMBRE Y CREENCIAS. 4. EJECUTAR ACCIONES COMPRENDIDAS EN LOS PROGRAMAS DE SALUD QUE DEN SOLUCIÓN A LOS PROBLEMAS DE LA COMUNIDAD UNIVERSITARIA. 5. VALORAR LA INFORMACIÓN RECOGIDA DE LOS PACIENTES PARA REALIZAR ACCIONES DE BACTERIOLOGÍA, REGISTRÁNDOLAS EN LA HISTORIA CLÍNICA. 6. EJECUTAR ACTIVIDADES DE PROMOCIÓN Y FOMENTO DE LA SALUD A LOS MIEMBROS DE LA COMUNIDAD UNIVERSITARIA. 7. ORIENTAR EN CONSULTA A LOS MIEMBROS DE LA COMUNIDAD UNIVERSITARIA PARA QUE ASUMA CONDUCTAS RESPONSABLES EN EL CUIDADO DE SU SALUD. 8. EJECUTAR TÉCNICAS Y PROCEDIMIENTOS PARA LA TOMA DE MUESTRAS EN EL ÁMBITO DE SU COMPETENCIA. 9. APOYAR A LOS MÉDICOS EN LOS PROCEDIMIENTOS DE ATENCIÓN QUE SE REQUIERA. 10. APOYAR AL COORDINADOR DEL ÁREA EN LA ACTUALIZACIÓN DEL INVENTARIO DE LOS EQUIPOS DE OFICINA Y DE INSUMOS MÉDICOS Y GARANTIZAR EL BUEN USO DE LOS MISMOS. 11. ENTREGAR AL COORDINADOR DEL ÁREA AL MOMENTO DE TERMINAR LA ORDEN DE PRESTACIÓN DE SERVICIOS, EL INVENTARIO DE LOS EQUIPOS DE OFICINA DE LOS CUALES ES RESPONSABLE. 12. FOMENTAR AL INTERIOR DE LA COMUNIDAD UNIVERSITARIA, ACTIVIDADES DE PROMOCIÓN Y PREVENCIÓN, EVITANDO DE ESTA MANERA LA APARICIÓN DE ENFERMEDADES Y CONCIENTIZAR A LA COMUNIDAD UNIVERSITARIA A INCORPORAR ESTILOS DE VIDA SALUDABLE. 13.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14.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15. ENTREGAR DE MANERA OPORTUNA Y BAJO SU RESPONSABILIDAD LOS INFORMES QUE SE LE SOLICITEN QUE SEAN DE SU COMPETENCIA PARA SER PRESENTADOS EN OTRAS DEPENDENCIAS. 16. APOYAR EN LA PARTICIPACIÓN DE EVENTOS ACADÉMICOS, CIENTÍFICOS, ARTÍSTICOS, CULTURALES Y DEPORTIVOS DENTRO Y FUERA DEL LUGAR HABITUAL DE LA EJECUCIÓN DE SUS ACTIVIDADES. LAS DEMÁS ACTIVIDADES QUE SE DERIVEN DE LA EJECUCIÓN DE LA ORDEN Y QUE TENGAN RELACIÓN DIRECTA CON EL OBJETO CONTRACTUAL.</t>
  </si>
  <si>
    <t>OPSP-VAD-0593</t>
  </si>
  <si>
    <t xml:space="preserve"> LA PRESENTE ORDEN TIENE POR OBJETO: 1. REALIZAR MONITOREO DE  RADIO   MAGDALENA. 2.  REALIZAR LOCUCIÓN DESDE EL CAMPUS. 3. REDACTAR DE BOLETINES. 4. PRESENTAR DE EVENTOS. 5. ELABORAR LOS BOLETINES AUDIOVISUALES DIARIOS. 6. REALIZAR CUBRIMIENTO DE FUENTES INSTITUCIONALES. LAS DEMÁS ACTIVIDADES QUE SE DERIVEN DE LA EJECUCIÓN DE LA ORDEN Y QUE TENGAN RELACIÓN DIRECTA CON EL OBJETO CONTRACTUAL.</t>
  </si>
  <si>
    <t>OAG-VAD-0594</t>
  </si>
  <si>
    <t>LA PRESENTE ORDEN TIENE POR OBJETO: 1. REALIZAR EL CUBRIMIENTO DE TODOS LOS EVENTOS PARA HACER REGISTRO FOTOGRÁFICO 2. DESARROLLAR LA EDICIÓN FOTOGRÁFICA DE CADA UNA DE LAS IMÁGENES QUE SERÁN DIFUNDIDAS EN PRENSA O DIGITALMENTE 3. REALIZAR EDICIÓN DE FOTOGRAFÍAS ESPECIALES 4. ENTREGAR MATERIAL FOTOGRÁFICO SOLICITADO POR LAS DISTINTAS DEPENDENCIAS 5. HACER ESTUDIOS FOTOGRÁFICOS PARA OCASIONES ESPECIALES 6. REUNIR FOTOGRAFÍAS PARA APOYO DE PUBLICACIONES INSTITUCIONALES, INFORMES DE GESTIÓN ENTRE OTRAS ACCIONES DE PRENSA 7. EDITAR EN DISTINTOS TAMAÑOS Y REALIZAR TRABAJOS ESPECIALES EN FOTOS PREVIAMENTE CAPTURADAS EN LOS DIFERENTES EVENTOS INSTITUCIONALES 8. HACER TRABAJO DE EDICIÓN, PIE DE PÁGINA DE GRUPO DE FOTOS PARA SER COLGADAS EN LA PÁGINA WEB OFICIAL DE LA UNIVERSIDAD. GENERAR Y ADMINISTRAR EL ARCHIVO HISTÓRICO FOTOGRÁFICO DE LA UNIVERSIDAD 9. SELECCIONAR EL MAYOR NÚMERO DE FOTOS HISTÓRICAS PARA TRABAJOS CIENTÍFICOS, ACADÉMICOS Y DE EXTENSIÓN. 10. ENVIAR DE MANERA INMEDIATA LAS FOTOS REALIZADAS DÍA A DÍA A LAS REDES SOCIALES PARA PUBLICACIÓN EN REDES SOCIALES COMO INSTAGRAM, TWITTEE, FACEBOOK. 11. PRESENTAR LOS INFORMES QUE SEAN REQUERIDOS POR EL SUPERVISOR DE LA ORDEN. LAS DEMÁS ACTIVIDADES QUE SE DERIVEN DE LA EJECUCIÓN DE LA ORDEN Y QUE TENGAN RELACIÓN DIRECTA CON EL OBJETO CONTRACTUAL.</t>
  </si>
  <si>
    <t>OPSP-VAD-0595</t>
  </si>
  <si>
    <t>LA PRESENTE ORDEN TIENE POR OBJETO: 1. PREPARAR Y LLEVAR A CABO CAMPAÑAS EN REDES SOCIALES Y DE COMUNICACIÓN ALINEADAS CON LAS ESTRATEGIAS DE MARKETING INSTITUCIONAL. 2. PROPORCIONAR CONTENIDO DE TEXTO, IMÁGENES Y VÍDEO ATRACTIVO PARA CUENTAS DE REDES SOCIALES. 3. APOYAR EN LAS RESPUESTAS PUNTUALES A COMENTARIOS Y CONSULTAS DE LA COMUNIDAD UNIVERSITARIA Y CIUDADANÍA EN GENERAL. 4. MONITOREAR E INFORMAR SOBRE COMENTARIOS Y RESEÑAS QUE SE REALIZAN EN INTERNET. 5. ORGANIZAR Y PARTICIPAR EN EVENTOS PARA CREAR UNA COMUNIDAD Y POTENCIAR EL RECONOCIMIENTO DE LA MARCA UNIMAGDALENA. 6. COORDINAR CON LOS DISEÑADORES Y OTRAS DEPENDENCIAS DE LA UNIVERSIDAD PARA GARANTIZAR LA UNIDAD DE MARCA. 7. MANTENER ACTUALIZADA LA INFORMACIÓN DE NUEVOS PRODUCTOS ACADÉMICOS, DE INVESTIGACIÓN, DE EXTENSIÓN Y SUS BENEFICIOS. 8. APOYAR LA CREACIÓN DE RELACIONES CON LA COMUNIDAD UNIVERSITARIA, ESTUDIANTES POTENCIALES, PROFESIONALES DEL SECTOR GOBIERNO Y EDUCACIÓN Y PERIODISTAS. 9. MANTENER INFORMACIÓN ACTUALIZADA DE LAS NUEVAS TENDENCIAS EN TECNOLOGÍA DIGITAL. LAS DEMÁS ACTIVIDADES QUE SE DERIVEN DE LA EJECUCIÓN DE LA ORDEN Y QUE TENGAN RELACIÓN DIRECTA CON EL OBJETO CONTRACTUAL</t>
  </si>
  <si>
    <t>INTERPRETES</t>
  </si>
  <si>
    <t>OAG-VAD-0596</t>
  </si>
  <si>
    <t>LA PRESENTE ORDEN TIENE POR OBJETO: 1. PRESTAR SERVICIO DE INTERPRETACIÓN EN LENGUA DE SEÑAS COLOMBIANA Y CASTELLANO A LA COMUNIDAD ESTUDIANTIL (SORDOS- OYENTES). 2. REALIZAR ACOMPAÑAMIENTO A ESTUDIANTES CON DISCAPACIDAD AUDITIVA EN SUS ACTIVIDADES ACADÉMICAS DURANTE EL SEGUNDO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 5. REALIZAR ACOMPAÑAMIENTO DE ACTIVIDADES EXTRA-CLASE CON LOS ESTUDIANTES CON DISCAPACIDAD AUDITIVA DE LA UNIVERSIDAD DEL MAGDALENA. 6. REALIZAR INFORMES MENSUALES DE RETROALIMENTACIÓN DEL ACOMPAÑAMIENTO REALIZADO. 7. ASISTIR A LAS REUNIONES, TALLERES Y CAPACITACIONES PROGRAMADAS POR LA DIRECCIÓN DE DESARROLLO ESTUDIANTIL. 8. REALIZAR ACOMPAÑAMIENTO EN EVENTOS INSTITUCIONALES. 9. SERVIR COMO INTÉRPRETE EN LAS GRABACIONES DEL CAMPUS TV. LAS DEMÁS ACTIVIDADES QUE SE DERIVEN DE LA EJECUCIÓN DE LA ORDEN Y QUE TENGAN RELACIÓN DIRECTA CON EL OBJETO CONTRACTUAL</t>
  </si>
  <si>
    <t>OAG-VAD-0597</t>
  </si>
  <si>
    <t>LA PRESENTE ORDEN TIENE POR OBJETO: 1. APOYAR AL PERSONAL DOCENTE, ADMINISTRATIVO Y DIRECTIVO DEL CONSULTORIO JURÍDICO Y CENTRO DE CONCILIACIÓN DE LA UNIVERSIDAD DEL MAGDALENA. 2. APOYAR A LA COORDINACIÓN ACADÉMICA EN LA DESIGNACIÓN DE LOS TURNOS Y CASOS A LOS ESTUDIANTES DEL CONSULTORIO JURÍDICO I, II, III Y IV.  3. APOYAR LA LABOR DEL CONSULTORIO JURÍDICO EN EL ESPACIO DESIGNADO AL CONSULTORIO JURÍDICO EN LA CASA DE JUSTICIA DEL DISTRITO DE SANTA MARTA. 4. ASISTIR A LOS DOCENTES ASESORES EN LAS ÁREAS DE DERECHO PÚBLICO, DERECHOS HUMANOS, CIVIL Y COMERCIAL, PENAL, LABORAL Y SEGURIDAD SOCIAL Y FAMILIA EN LO QUE RESPECTA AL DESARROLLO DE ESTAS Y SUS RESPECTIVAS COMPETENCIAS. LAS DEMÁS ACTIVIDADES QUE SE DERIVEN DE LA EJECUCIÓN DE LA ORDEN Y QUE TENGAN RELACIÓN DIRECTA CON EL OBJETO CONTRACTUAL.</t>
  </si>
  <si>
    <t>CHRISTIAN RODRIGUEZ</t>
  </si>
  <si>
    <t>OAG-VAD-0598</t>
  </si>
  <si>
    <t>LA PRESENTE ORDEN TIENE POR OBJETO: 1. APOYAR EN LA DEPURACIÓN Y VALIDACIÓN DE LA METADATA QUE SE REQUIERE PARA LA IMPLEMENTACIÓN DE ALMA 2. PARTICIPAR EN EL PROCESO DE MIGRACIÓN E IMPLEMENTACIÓN DE ALMA, PRIMO VE Y LEGANTO. 3. APOYAR EN LA RECUPERACIÓN DE MATERIAL BIBLIOGRÁFICO EN BASES DE DATOS Y REPOSITORIO DIGITAL INSTITUCIONAL. 4. DICTAR CAPACITACIONES A ESTUDIANTES EN BASES DE DATOS. 5. DICTAR CAPACITACIONES A DOCENTES E INVESTIGADORES EN GESTORES BIBLIOGRÁFICOS. 6. DICTAR CAPACITACIONES A ESTUDIANTES Y DOCENTES ASESORES DE LOS TRABAJOS DE GRADO EN EL MANEJO DE INGRESO DE INFORMACIÓN DEL REPOSITORIO INSTITUCIONAL. 7. REALIZAR EL AUTOARCHIVO DE TRABAJOS DE GRADO EN EL REPOSITORIO QUE SE ENCUENTRAN REPRESADOS EN LAS DIRECCIONES DE PROGRAMAS Y FACULTADES. 8. APOYAR EN LAS BÚSQUEDAS DE INFORMACIÓN EN LAS BASES DE DATOS PARA LOS INFORMES A LOS PROGRAMAS ACADÉMICOS, PARA VISITA DE PARES CUANDO HAYA RENOVACIÓN DE REGISTROS CALIFICADOS Y/O ACREDITACIÓN POR ALTA CALIDAD 9. ELABORAR LOS REPORTES ESTADÍSTICOS MENSUALES DE CADA UNA DE ESTAS ACTIVIDADES REALIZADAS. LAS DEMÁS ACTIVIDADES QUE SE DERIVEN DE LA EJECUCIÓN DE LA ORDEN Y QUE TENGAN RELACIÓN DIRECTA CON EL OBJETO CONTRACTUAL.</t>
  </si>
  <si>
    <t>OAG-VAD-0599</t>
  </si>
  <si>
    <t>OAG-VAD-0600</t>
  </si>
  <si>
    <t>OAG-VAD-0601</t>
  </si>
  <si>
    <t>OAG-VAD-0602</t>
  </si>
  <si>
    <t>OAG-VAD-0603</t>
  </si>
  <si>
    <t>LA PRESENTE ORDEN TIENE POR OBJETO: 1 APOYAR OPERATIVAMENTE EL MANTENIMIENTO DE EQUIPOS AUDIOVISUALES, EN SU INSTALACIÓN Y DESINSTALACIÓN, ASÍ COMO VERIFICACIÓN DEL ESTADO DE LAS LÍNEAS DE PODER E INTERFACE. 2. APOYAR EL CHEQUEO DEL ESTADO DE LOS EQUIPOS DE AUDIO Y SOPORTE DE SONIDO DE LOS AUDITORIOS DE LA UNIVERSIDAD DEL MAGDALENA, JUNTO CON EL EQUIPO DE PERSONAL DE SERVICIOS GENERALES, Y PLANTA FÍSICA Y SERVIR DE APOYO OPERATIVO EN LE REALIZACIÓN DE TAREAS DE RECORRIDO DEL ESTADO DE PUNTOS DE TOMAS DE CORRIENTES, ILUMINACIÓN Y AIRES ACONDICIONADOS DE LOS ESPACIOS ACADÉMICOS AL SERVICIO DE RECURSOS EDUCATIVOS. 3. APOYAR EN EL COMPONENTE DE TENDIDO Y DEMÁS TAREAS OPERATIVAS PARA EL NORMAL FUNCIONAMIENTO DE LAS SALAS DE COMPUTO CON EL APOYO DEL GRUPO DE NUEVAS TECNOLOGÍAS. 4. APOYAR EN LA VERIFICACIÓN PERIÓDICAMENTE DEL ESTADO DE LOS EQUIPOS AUDIOVISUALES, SUS HORAS ACTUALES Y ACUMULADAS DE USO Y LOS ACCESORIOS DISPUESTOS EN CADA ESPACIO ACADÉMICO. 5. APOYAR EN EL CUMPLIMIENTO A CABALIDAD CON LOS PROCEDIMIENTOS ESTABLECIDOS PARA LA PRESTACIÓN DE LOS SERVICIOS. 6. APOYAR EN DAR INFORMACIÓN AL SUPERVISOR DE CUALQUIER NOVEDAD QUE SE PRESENTE CUANDO SE PRESTEN LOS SERVICIOS. 7. APOYAR EN REPORTAR CUALQUIER ANOMALÍA IDENTIFICADA CON EL FIN DE MANTENER ACTUALIZADO EL INVENTARIO DE LOS EQUIPOS. LAS DEMÁS ACTIVIDADES QUE SE DERIVEN DE LA EJECUCIÓN DE LA ORDEN Y QUE TENGAN RELACIÓN DIRECTA CON EL OBJETO CONTRACTUAL.</t>
  </si>
  <si>
    <t>OPSP-VAD-0604</t>
  </si>
  <si>
    <t>LA PRESENTE ORDEN TIENE POR OBJETO: 1. ASESORAR EN LA ORGANIZACIÓN LOGÍSTICA DEL PROCESO DE MANTENIMIENTO E INVENTARIO DE LOS RECURSOS DE APOYO DOCENTE. 2. APOYAR EL SEGUIMIENTO Y CONTROL DE LA FICHA TÉCNICA DE LOS EQUIPOS A TRAVÉS DE LA PLATAFORMA SIARE REDAL Y AMSI. 3. LLEVAR LOS INFORMES DE DAÑOS Y REPOSICIONES DE LOS BIENES ELECTROMECÁNICOS QUE CONFORMAN LA DOTACIÓN DE LABORATORIOS PARA ESTIMAR SU PLAN DE REPOSICIÓN Y BAJA DE INVENTARIOS. 4. APOYAR EN LA REVISIÓN DE LAS PAUTAS LEGALES, Y AMBIENTALES PARA LA DISPOSICIÓN FINAL DE EQUIPOS DADOS DE BAJA, Y ASÍ MISMO, APOYAR EN LA REVISIÓN TÉCNICA DE LAS RECOMENDACIONES DEL FABRICANTE PARA EL TRATAMIENTO Y DISPOSICIÓN FINAL DE SUS EQUIPOS, TIEMPOS DE SERVICIOS Y VIDA ÚTIL. 5. PRESENTAR INFORMES DE RECOMENDACIONES DE ACUERDO A LOS HALLAZGOS ENCONTRADOS EN EL PROCESO A FIN DE MEJORAR LA VIGENCIA DEL EQUIPAMIENTO DE LABORATORIO. 6. ASESORAR Y APOYAR EN LA REALIZACIÓN ESTUDIOS DE MERCADO PARA COMPRAS, SUMINISTROS, CONTRATOS DE MANTENIMIENTO Y DE SOFTWARE ESPECIALIZADOS PARA EL MANEJO DE INVENTARIO DE LABORATORIO, Y ASÍ MISMO APOYAR EN EL MEJORAMIENTO DEL SOFTWARE INTERNO; LAS DEMÁS ACTIVIDADES QUE SE DERIVEN DE LA EJECUCIÓN DE LA ORDEN Y QUE TENGAN RELACIÓN DIRECTA CON EL OBJETO CONTRACTUAL</t>
  </si>
  <si>
    <t>OPSP-VAD-0605</t>
  </si>
  <si>
    <t>LA PRESENTE ORDEN TIENE POR OBJETO: 1. REALIZAR EL LEVANTAMIENTO DE INFORMACIÓN Y ELABORACIÓN DE REQUERIMIENTOS Y TÉRMINOS DE REFERENCIA PARA EL DESARROLLO DE NUEVAS FUNCIONALIDADES DE SISTEMA DE INFORMACIÓN DE RECURSOS EDUCATIVOS SIARE (SISTEMA DE INFORMACIÓN PARA LA ADMINISTRACIÓN DE RECURSOS EDUCATIVOS). 2. DISEÑAR, DESARROLLAR, IMPLEMENTAR LOS CAMBIOS REQUERIDOS DEL SISTEMA DE INFORMACIÓN SIARE. 3. REALIZAR EL MANTENIMIENTO Y ACTUALIZACIÓN DEL SISTEMA DE INFORMACIÓN DE RECURSOS EDUCATIVOS. 4. CONSTRUIR LAS ESTADÍSTICAS DE LOS PROCESOS Y/O SERVICIOS DEL GRUPO DE RECURSOS EDUCATIVOS Y ADMINISTRACIÓN DE LABORATORIOS. 5. BRINDAR CAPACITACIÓN A USUARIOS FINALES DEL SIARE. 6. PREPARAR Y PRESENTAR INFORMES DE LOS PROCESOS DE ASIGNACIÓN ACADÉMICA. 7. REALIZAR ASESORÍA EN LAS ACTIVIDADES DE PLANIFICACIÓN DEL PROCESO DE GESTIÓN DE RECURSOS EDUCATIVOS. LAS DEMÁS ACTIVIDADES QUE SE DERIVEN DE LA EJECUCIÓN DE LA ORDEN Y QUE TENGAN RELACIÓN DIRECTA CON EL OBJETO CONTRACTUAL.</t>
  </si>
  <si>
    <t>OAG-VAD-0606</t>
  </si>
  <si>
    <t>LA PRESENTE ORDEN TIENE POR OBJETO: 1. APOYAR LA APERTURA, ENTREGA Y CIERRE DEL LABORATORIO DE EDICIÓN, SALA DE REALIZACIÓN, ANIMACIÓN O LA DE SU CORRESPONDENCIA EN LA ROTACIÓN DE RESPONSABILIDADES, EN LOS HORARIOS ESTABLECIDOS PARA LA PRESTACIÓN DE LOS SERVICIOS. 2. APOYAR LA ATENCIÓN OPORTUNA DE LAS INQUIETUDES O SOLICITUDES DE LOS DOCENTES TANTO PERMANENTES COMO VISITANTES Y APOYAR EN LAS LABORES DE SUPERVISIÓN DE LOS ALUMNOS DE LA CÁTEDRA. 3. APOYAR EN EL SEGUIMIENTO Y CONTROL DEL INVENTARIO Y ESTADO DE LOS RECURSOS. 4. APOYAR LA REVISIÓN BÁSICA Y REPORTE DE ANOMALÍAS EN LOS COMPUTADORES Y DEMÁS EQUIPAMIENTO TECNOLÓGICO. 5. CUMPLIR CON LOS PROCEDIMIENTOS ESTABLECIDOS PARA LA PRESTACIÓN DE LOS SERVICIOS. 6. APOYAR CON LA INFORMACIÓN OPORTUNA AL SUPERVISOR MEDIANTE LOS CANALES DE COMUNICACIÓN ESTABLECIDOS CUALQUIER NOVEDAD QUE SE PRESENTE CUANDO SE PRESTEN LOS SERVICIOS. 7. APOYAR EN LA INSTALACIÓN DE SOFTWARE REQUERIDO POR LOS DOCENTES, PREVIA AUTORIZACIÓN DEL PROCESO DE GESTIÓN DE TICS E INSTALAR AYUDAS AUDIOVISUALES PARA LAS CLASES QUE LO REQUIERAN. 8. HACER RECOMENDACIONES A LOS USUARIOS SOBRE EL USO ESPECIAL QUE DEBE DARSE A LOS RECURSOS, YA SEA A TRAVÉS DE INSTRUCTIVOS, CAPACITACIONES O DIRECTAMENTE EN EL MOMENTO DEL PRÉSTAMO. 9. APOYAR EN EL CONTROL Y REPORTE EN EL SISTEMA SIARE DEL INGRESO DE ESTUDIANTES Y DOCENTES EN LAS HORAS AUTÓNOMAS. 10. APOYAR EN LAS ACTIVIDADES QUE SE PROGRAMEN PARA GARANTIZAR LA EFICIENCIA EN LA PRESTACIÓN DE LOS SERVICIOS DEL GRUPO DE RECURSOS EDUCATIVOS Y ADMINISTRACIÓN DE LABORATORIOS. LAS DEMÁS ACTIVIDADES QUE SE DERIVEN DE LA EJECUCIÓN DE LA ORDEN Y QUE TENGAN RELACIÓN DIRECTA CON EL OBJETO CONTRACTUAL.</t>
  </si>
  <si>
    <t>OPSP-VAD-0607</t>
  </si>
  <si>
    <t>LA PRESENTE ORDEN TIENE POR OBJETO: 1.COORDINAR LAS ACTIVIDADES ASOCIADAS A LA TRANSMISIÓN DE EVENTOS DENTRO DE LOS AUDITORIOS DEL EDIFICIO MAR CARIBE Y LAS SALAS ESPECIALIZADAS.  2. MANTENER EN ESTADO FUNCIONAL LAS HERRAMIENTAS MULTIMEDIALES QUE DAN SOPORTE A LAS TRANSMISIONES DE EVENTOS DURANTE EL USO DE LOS AUDITORIOS.  3. COORDINAR JUNTAMENTE CON EL PERSONAL DE PRENSA, CETEP, Y NUEVAS TECNOLOGÍAS LAS ACCIONES NECESARIAS PARA GARANTIZAR LA PRODUCCIÓN DE CONTENIDOS STREAMING QUE SE REALIZAN DESDE LOS AUDITORIOS. 4. MANTENER COMUNICACIÓN PERMANENTE CON LA OFICINA DE TIC, A FIN DE MEJORAR EL SOPORTE Y LA CONFIGURACIÓN DE LOS EQUIPOS MULTIMEDIALES (ATRIL PILOT Y SISTEMA DE AUTOMATIZACIÓN) CON QUE CUENTAN LAS SALAS ESPECIALIZADAS Y AUDITORIOS.  5. LLEVAR REGISTRO DE EVENTOS Y RESPONSABLES DEL MAL USO DE LAS HERRAMIENTAS Y REPORTAR SU MAL DESEMPEÑO ANTE LA OFICINA DE REDAL.  6. VERIFICAR EL BUEN MANTENIMIENTO Y OPERACIÓN DEL SOFTWARE Y HARDWARE QUE COMPLEMENTAN LA OPERACIÓN DE LOS AUDITORIOS.  7. APOYAR LA ASISTENCIA A EXPOSITORES DURANTE LOS EVENTOS QUE SE DESARROLLAN EN LOS AUDITORIOS.  8. APOYAR EN LA ATENCIÓN Y LA OPORTUNA RESPUESTA A LAS INQUIETUDES O SOLICITUDES DE LOS USUARIOS MIENTRAS SE PRESTAN LOS SERVICIOS.  9. APOYAR CON LA INFORMACIÓN AL SUPERVISOR DE CUALQUIER NOVEDAD QUE SE PRESENTE CON LOS EQUIPOS CUANDO SE PRESTEN LOS SERVICIOS.  10.  HACER RECOMENDACIONES A LOS USUARIOS SOBRE EL USO ESPECIAL QUE DEBE DARSE A LOS RECURSOS, YA SEA A TRAVÉS DE INSTRUCTIVOS, CAPACITACIONES O DIRECTAMENTE EN EL MOMENTO DEL PRÉSTAMO. 11. APOYAR LA CAPACITACIÓN A USUARIOS EN EL MANEJO DE LAS AYUDAS MULTIMEDIALES DEL AUDITORIO. 12. APOYAR EL SEGUIMIENTO AL MANEJO Y FUNCIONAMIENTO DE LOS EQUIPOS Y DEMÁS DOTACIONES PERTENECIENTES A LOS AUDITORIOS Y APOYAR POR LA CORRECTA Y OPORTUNA GESTIÓN DEL MANTENIMIENTO A TRAVÉS DE LA PLATAFORMA AMSI.  13. VERIFICAR Y SOCIALIZAR LA PROGRAMACIÓN QUE DESDE LA PLATAFORMA SIARE SE ESTABLEZCA PARA EL USO DE LOS ESPACIOS. 14. REALIZAR EVALUACIÓN A LOS USUARIOS FRENTE AL PRÉSTAMO DEL RECURSO AUDITORIO SU DOTACIÓN Y ESPACIO. LAS DEMÁS ACTIVIDADES QUE SE DERIVEN DE LA EJECUCIÓN DE LA ORDEN Y QUE TENGAN RELACIÓN DIRECTA CON EL OBJETO CONTRACTUAL.</t>
  </si>
  <si>
    <t>OAG-VAD-0608</t>
  </si>
  <si>
    <t>LA PRESENTE ORDEN TIENE POR OBJETO: 1. APOYAR LA APERTURA Y CIERRE DE LOS AUDITORIOS JULIO OTERO, ROQUE MORELLI Y SALONES PARA ACTIVIDADES NO REGULARES (REUNIONES Y TALLERES). ASÍ COMO APOYAR EN LA COORDINACIÓN DE LAS MEDIDAS DE BIOSEGURIDAD DURANTE LOS EVENTOS. 2, APOYAR LA ATENCIÓN AL PÚBLICO PARA LA RESERVA Y PRÉSTAMO DE ESPACIOS Y EQUIPOS, SEGUIMIENTO Y CONTROL DEL RECURSO 3. APOYAR EN LA ATENCIÓN DE LAS INQUIETUDES O SOLICITUDES DE LOS USUARIOS MIENTRAS SE PRESTAN LOS SERVICIOS.  4. APOYAR EN LA OPORTUNA RESPUESTA A LAS PETICIONES DE LOS USUARIOS. 5. APOYAR EN LA VERIFICACIÓN DEL ESTADO DE LOS RECURSOS EN LOS MOMENTOS DE PRÉSTAMO Y RETORNO. 6. CUMPLIR CON LOS PROCEDIMIENTOS ESTABLECIDOS PARA LA PRESTACIÓN DE LOS SERVICIOS. 7. APOYAR CON LA INFORMACIÓN AL SUPERVISOR DE CUALQUIER NOVEDAD QUE SE PRESENTE CUANDO SE PRESTEN LOS SERVICIOS. 8. APOYAR EN EL REPORTE DE CUALQUIER ANOMALÍA IDENTIFICADA CON EL FIN DE MANTENER ACTUALIZADO EL INVENTARIO DE LOS EQUIPOS Y LAS BUENAS CONDICIONES DE LOS ESPACIOS. 9. HACER RECOMENDACIONES A LOS USUARIOS SOBRE EL USO ESPECIAL QUE DEBE DARSE A LOS RECURSOS. 10. APOYAR EN LAS ACTIVIDADES QUE SE PROGRAMEN PARA GARANTIZAR LA EFICIENCIA EN LA PRESTACIÓN DE LOS SERVICIOS. 11. APOYAR EL SEGUIMIENTO AL MANEJO Y FUNCIONAMIENTO DE LOS EQUIPOS Y DEMÁS DOTACIONES PERTENECIENTES A LOS AUDITORIOS Y APOYAR POR LA CORRECTA Y OPORTUNA GESTIÓN DEL MANTENIMIENTO A TRAVÉS DE LA PLATAFORMA AMSI. 12. VERIFICAR Y SOCIALIZAR LA PROGRAMACIÓN QUE DESDE LA PLATAFORMA SIARE SE ESTABLEZCA PARA EL USO DE LOS ESPACIOS. 13. HACER EVALUACIÓN A LOS USUARIOS FRENTE AL PRÉSTAMO DEL RECURSO AUDITORIO SU DOTACIÓN Y ESPACIO. LAS DEMÁS ACTIVIDADES QUE SE DERIVEN DE LA EJECUCIÓN DE LA ORDEN Y QUE TENGAN RELACIÓN DIRECTA CON EL OBJETO CONTRACTUAL</t>
  </si>
  <si>
    <t>OAG-VAD-0609</t>
  </si>
  <si>
    <t>GISSELL PAOLA CHIQUILLO MACIAS</t>
  </si>
  <si>
    <t>LA PRESENTE ORDEN TIENE POR OBJETO: 1. APOYAR EN LA ATENCIÓN EN LOS DIFERENTES USUARIOS QUE SE PRESENTAN EN LAS DIFERENTES VENTANILLAS DE ADMISIONES. 2. APOYAR EN LA RECEPCIÓN DE LA DOCUMENTACIÓN REQUERIDA A LOS NUEVOS ESTUDIANTES DE LAS DIFERENTES MODALIDADES DE LA UNIVERSIDAD DEL MAGDALENA. 3. APOYAR EL PROCESO DE ARCHIVO DE LA DOCUMENTACIÓN DE LOS HISTORIALES ACADÉMICOS, DISCIPLINARIOS Y FINANCIEROS EN LA MEDIDA EN QUE SEAN GENERADOS O REMITIDOS EN O HACIA EL GRUPO DE ADMISIONES, REGISTRO Y CONTROL ACADÉMICO. 4. APOYAR LA ACTUALIZACIÓN DEL INVENTARIO DE ARCHIVO DOCUMENTAL DEL GRUPO DE ADMISIONES, REGISTRO Y CONTROL Y ACADÉMICO. 5. COADYUVAR EN LA GESTIÓN DOCUMENTAL DEL GRUPO. LAS DEMÁS ACTIVIDADES QUE SE DERIVEN DE LA EJECUCIÓN DE LA ORDEN Y QUE TENGAN RELACIÓN DIRECTA CON EL OBJETO CONTRACTUAL.</t>
  </si>
  <si>
    <t>OPSP-VAD-0610</t>
  </si>
  <si>
    <t>LA PRESENTE ORDEN TIENE POR OBJETO: 1. APOYAR LAS INICIATIVAS DE INTERNACIONALIZACIÓN DE LOS POSGRADOS. 2. APOYAR LA GESTIÓN DE DOBLES TITULACIONES INTERNACIONALES 3. APOYAR LABORES DE ANÁLISIS DE IMPACTO DE LOS PROGRAMAS DE INTERNACIONALIZACIÓN. 4. APOYAR EN LA FORMULACIÓN DE PROYECTOS INTERNACIONALES. LAS DEMÁS ACTIVIDADES QUE SE DERIVEN DE LA EJECUCIÓN DE LA ORDEN Y QUE TENGAN RELACIÓN DIRECTA CON EL OBJETO CONTRACTUAL</t>
  </si>
  <si>
    <t>CARLOS CORONADO</t>
  </si>
  <si>
    <t>OPSP-VAD-0611</t>
  </si>
  <si>
    <t>LA PRESENTE ORDEN TIENE POR OBJETO: 1. APOYAR LAS ASESORÍAS A ESTUDIANTES PARA MOVILIDAD INTERNACIONAL. 2. APOYAR LA GESTIÓN DE LAS COMUNICACIONES DE LA ORI. 3. APOYAR LA GESTIÓN DE CONVENIOS NACIONALES E INTERNACIONALES. 4. APOYAR LAS INICIATIVAS DE INTERNACIONALIZACIÓN EN CASA E INTERNACIONALIZACIÓN DEL CURRÍCULO. LAS DEMÁS ACTIVIDADES QUE SE DERIVEN DE LA EJECUCIÓN DE LA ORDEN Y QUE TENGAN RELACIÓN DIRECTA CON EL OBJETO CONTRACTUAL.</t>
  </si>
  <si>
    <t>OPSP-VAD-0612</t>
  </si>
  <si>
    <t>LA PRESENTE ORDEN TIENE POR OBJETO: 1. EVALUAR EL DESEMPEÑO DE LOS ASESORES ASIGNADOS AL PROYECTO “PROGRAMA DE ATENCIÓN PSICOLÓGICA (PAP)”. 2. VERIFICAR EL CUMPLIMIENTO DE OBJETIVOS PLANTEADOS EN EL PROGRAMA DE ATENCIÓN PSICOLÓGICA A NIVEL DE EXTENSIÓN Y PROYECCIÓN DE LOS SERVICIOS HACIA LA COMUNIDAD ACADÉMICA Y DE INFLUENCIA DE LA UNIVERSIDAD DEL MAGDALENA. 3. COORDINAR LOS PROYECTOS DE INVESTIGACIÓN Y EXTENSIÓN QUE SE GENEREN A TRAVÉS DE LA PRÁCTICA DE LA LABOR EN LAS ÁREAS. 4. ASESORAR Y GESTIONAR LA CAPACITACIÓN PROPIA Y DEL EQUIPO DE TRABAJO EN TÉCNICAS, MÉTODOS E INSTRUMENTOS NECESARIOS PARA EL DESARROLLO DE LAS ACTIVIDADES EN EL PROGRAMA. 5. ENTREGAR INFORMES Y PLANES DE TRABAJO EN LAS FECHAS Y FORMATOS ESTABLECIDOS POR LA COORDINACIÓN DEL PAP. 6. APOYAR A LA COORDINACIÓN DEL PAP EN LOS PROCESOS DE INDUCCIÓN A LOS PRACTICANTES Y NUEVO PERSONAL QUE INGRESE AL PROGRAMA. 7. DESARROLLAR LAS ACTIVIDADES PREVISTAS EN LOS ANEXOS TÉCNICOS – PLAN DE PRÁCTICAS DE LOS ESTUDIANTES ASIGNADOS AL PROGRAMA DE ATENCIÓN PSICOLÓGICA COMO PARTE DEL ROL DOCENTE ASISTENCIAL QUE INTEGRE LOS OBJETIVOS EDUCACIONALES Y LAS COMPETENCIAS A ADQUIRIR POR LOS ESTUDIANTES, CON EL DESARROLLO Y MEJORAMIENTO EN LA PRESTACIÓN DE LOS SERVICIOS DEL ESCENARIO DE PRÁCTICA (DECRETO 780 DE 2016, PARTE 7, CAPÍTULO 1, CAPÍTULO ARTÍCULO 2.7.1.1.13) 8. REGISTRAR LAS ACTIVIDADES REALIZADAS POR LOS ESTUDIANTES EN FORMACIÓN DE PREGRADO Y POSGRADOS ASIGNADOS AL PROGRAMA DE ATENCIÓN PSICOLÓGICA, EN LA HISTORIA CLÍNICA DEL PACIENTE O EN LOS REGISTROS QUE CORRESPONDA. LA INFORMACIÓN DEBE CONSIGNARSE POR EL PROFESIONAL RESPONSABLE Y RESPALDADAS CON SU NOMBRE, FIRMA Y REGISTRO PROFESIONAL (DECRETO 780 DE 2016, PARTE 7, CAPÍTULO 1, ARTÍCULO 2.7.1.1.10, PARÁGRAFO 3). 9. ATENDER LAS ORIENTACIONES DE LA UNIVERSIDAD EN ASPECTOS RELACIONADOS CON PLANES CURRICULARES, ESTRATEGIAS PEDAGÓGICAS Y DE EVALUACIÓN FORMATIVA (DECRETO 780 DE 2016, PARTE 7, CAPÍTULO 1, ARTÍCULO 2.7.1.1.17 PARRÁGRAFO 2). 10. VERIFICAR QUE LOS PROCESOS Y MANUALES ORGANIZACIONALES DEL PROGRAMA QUE EXISTEN SE CUMPLAN. LAS DEMÁS ACTIVIDADES QUE SE DERIVEN DE LA EJECUCIÓN DE LA ORDEN Y QUE TENGAN RELACIÓN DIRECTA CON EL OBJETO CONTRACTUAL. LAS DEMÁS ACTIVIDADES QUE SE DERIVEN DE LA EJECUCIÓN DE LA ORDEN Y QUE TENGAN RELACIÓN DIRECTA CON EL OBJETO CONTRACTUAL.</t>
  </si>
  <si>
    <t>OPSP-VAD-0613</t>
  </si>
  <si>
    <t>LA PRESENTE ORDEN TIENE POR OBJETO: 1. DESARROLLAR LAS ACTIVIDADES DE DIAGNÓSTICO, EVALUACIÓN, INTERVENCIÓN CLÍNICA PARA NIÑOS, ADOLESCENTES Y ADULTOS O LOS SERVICIOS QUE DESDE SU ÁREA REQUIERA EL PROGRAMA, 2. PARTICIPAR DE LAS JORNADAS DE SALUD Y LOS PROYECTOS DE INVESTIGACIÓN DESARROLLADOS DESDE EL PAP. 3. DESARROLLAR LAS ACTIVIDADES PREVISTAS EN LOS ANEXOS TÉCNICOS – PLAN DE PRÁCTICAS DE LOS ESTUDIANTES ASIGNADOS AL PROGRAMA DE ATENCIÓN PSICOLÓGICA COMO PARTE DEL ROL DOCENTE ASISTENCIAL QUE INTEGRE LOS OBJETIVOS EDUCACIONALES Y LAS COMPETENCIAS A ADQUIRIR POR LOS ESTUDIANTES, CON EL DESARROLLO Y MEJORAMIENTO EN LA PRESTACIÓN DE LOS SERVICIOS DEL ESCENARIO DE PRÁCTICA(DECRETO 780 DE 2016, PARTE 7, CAPÍTULO 1, CAPÍTULO ARTÍCULO 2.7.1.1.13). 4. REGISTRAR LAS ACTIVIDADES REALIZADAS POR LOS ESTUDIANTES EN FORMACIÓN DE PREGRADO Y POSGRADO ASIGNADOS AL PROGRAMA DE ATENCIÓN PSICOLÓGICA, EN LA HISTORIA CLÍNICA DEL PACIENTE O EN LOS REGISTROS QUE CORRESPONDA. LA INFORMACIÓN DEBE CONSIGNARSE POR EL PROFESIONAL RESPONSABLE Y RESPALDADAS CON SU NOMBRE, FIRMA Y REGISTRO PROFESIONAL (DECRETO 780 DE 2016, PARTE 7, CAPÍTULO 1, ARTÍCULO 2.7.1.1.10, PARÁGRAFO 3). 5. SEGUIR LAS ORIENTACIONES DE LA UNIVERSIDAD EN ASPECTOS RELACIONADOS CON PLANES CURRICULARES, ESTRATEGIAS PEDAGÓGICAS Y DE EVALUACIÓN FORMATIVA (DECRETO 780 DE 2016, PARTE 7, CAPÍTULO 1, ARTÍCULO 2.7.1.1.17 PARRÁGRAFO 2). LAS DEMÁS ACTIVIDADES QUE SE DERIVEN DE LA EJECUCIÓN DE LA ORDEN Y QUE TENGAN RELACIÓN DIRECTA CON EL OBJETO CONTRACTUAL.</t>
  </si>
  <si>
    <t>OPSP-VAD-0614</t>
  </si>
  <si>
    <t>MAYRA ALEJANDRA MENDOZA HERNANDEZ</t>
  </si>
  <si>
    <t>OPSP-VAD-0615</t>
  </si>
  <si>
    <t>LA PRESENTE ORDEN TIENE POR OBJETO: 1. PRESTAR ASESORÍA EN LAS RESPUESTAS DE PETICIONES Y SOLICITUDES QUE SE HAGAN A LA VICERRECTORÍA DE EXTENSIÓN Y PROYECCIÓN SOCIAL DENTRO DE LOS PLAZOS Y/O TÉRMINOS ESTABLECIDOS EN LA LEY, QUE LE SEAN ASIGNADAS. 2. ELABORAR MINUTAS PARA CONTRATOS, CONVENIOS, PROCESOS DE CONVOCATORIAS Y DEMÁS QUE REQUIERA LA VICERRECTORÍA DE EXTENSIÓN Y PROYECCIÓN SOCIAL REQUIERA. 3. SUSTENTAR JURÍDICAMENTE LAS SOLICITUDES DE SUBSANACIÓN DE DOCUMENTOS EN LOS PROCESOS DE SELECCIÓN DERIVADOS DE INVITACIONES Y CONVOCATORIAS. LAS DEMÁS ACTIVIDADES RELACIONADAS CON EL OBJETO CONTRACTUAL Y QUE LE SEAN ASIGNADAS. LAS DEMÁS ACTIVIDADES QUE SE DERIVEN DE LA EJECUCIÓN DE LA ORDEN Y QUE TENGAN RELACIÓN DIRECTA CON EL OBJETO CONTRACTUAL.</t>
  </si>
  <si>
    <t>OAG-VAD-0616</t>
  </si>
  <si>
    <t>LA PRESENTE ORDEN TIENE POR OBJETO: 1. DESARROLLAR LAS SESIONES TEORICAS Y PRÁCTICAS, SINCRÓNICAS Y ASINCRÓNICAS PARA LA ASIGNATURA DE ALIMENTOS Y BEBIDAS III: COCINA Y SERVICIO DE COMEDOR Y BAR PARA LOS DOS (2) GRUPOS DE CLASE. 2. APOYAR EL PROCESO DE HABILITACIÓN DEL LABORATORIO DE INNOVACIÓN GASTRONÓMICA DE LA UNIVERSIDAD DEL MAGDALENA, MEDIANTE LA REVISIÓN Y AJUSTES DE MANUALES Y FORMATOS NECESARIOS PARA ELLO. 3. APOYAR LA CONSTRUCCIÓN DEL DOCUMENTO DE SOLICITUD DE REGISTRO CALIFICADO PARA EL PROGRAMA PROFESIONAL EN GASTRONOMÍA. 4. COORDINAR LAS SESIONES PRÁCTICAS EN EL LABORATORIO DE INNOVACIÓN AGSTRONÓMICA. LAS DEMÁS ACTIVIDADES QUE SE DERIVEN DE LA EJECUCIÓN DE LA ORDEN Y QUE TENGAN RELACIÓN DIRECTA CON EL OBJETO CONTRACTUAL.</t>
  </si>
  <si>
    <t>OAG-VAD-0617</t>
  </si>
  <si>
    <t>LA PRESENTE ORDEN TIENE POR OBJETO: 1. APOYAR EN EL MANTENIMIENTO Y REPARACIONES MENORES DE EQUIPOS ELÉCTRICOS, MUEBLES Y/O ENSERES DEL CREO 2. APOYAR Y REALIZAR MANTENIMIENTO DE LA PLANTA FÍSICA DEL CREO 3. APOYAR EL MANTENIMIENTO DE LAS ZONAS VERDES DEL CENTRO. 4. APOYAR EN LA ATENCIÓN DE LAS VISITAS DE SERVICIOS DE CONTROL DE PLAGA Y DE REVISIÓN DE SALUBRIDAD EN LAS INSTALACIONES DEL CENTRO. 5. APOYAR EN LA REALIZACIÓN DEL INVENTARIO DE BIENES MUEBLES, EL ARCHIVO INACTIVO E HISTÓRICO DEL CREO. 6. REPORTAR Y HACER SEGUIMIENTOS A LAS SOLICITUDES DE MANTENIMIENTO EN EQUIPOS Y REPARACIONES. 7. VERIFICAR EL USO RACIONAL DE LOS EQUIPOS DE OFICINA, SERVICIOS PÚBLICOS DE AGUA Y LUZ. 8. APOYAR EN LA LIMPIEZA DE LA BODEGA DEL ARCHIVO DE LOS DOCUMENTOS. 9. APOYAR EN LA ADMINISTRACIÓN Y ALMACENAMIENTO DE LOS ELEMENTOS DE OFICINA Y PAPELERÍA DEL CENTRO. 10. APOYAR EN LA ORGANIZACIÓN DE LA BODEGA DEL ARCHIVO DE LOS DOCUMENTOS. LAS DEMÁS ACTIVIDADES QUE SE DERIVEN DE LA EJECUCIÓN DE LA ORDEN Y QUE TENGAN RELACIÓN DIRECTA CON EL OBJETO CONTRACTUAL.</t>
  </si>
  <si>
    <t>OAG-VAD-0618</t>
  </si>
  <si>
    <t>LA PRESENTE ORDEN TIENE POR OBJETO: 1. APOYAR  EN LA ACTUALIZACIÓN DE LA INFORMACIÓN Y PARAMETRIZACIÓN DEL SISTEMA DE INFORMACIÓN DE MANTENIMIENTO. 2.VERIFICAR EL INVENTARIO Y LOS ELEMENTOS NECESARIOS PARA LA EJECUCIÓN DEL MANTENIMIENTO 3. APOYAR EN LA ELABORACIÓN DE INFORMES DE LOS ESTADOS DE LOS BIENES DE LA INSTITUCIÓN. 4. LAS DEMÁS ACTIVIDADES QUE SE DERIVEN DE LA EJECUCIÓN DE LA ORDEN Y QUE TENGAN RELACIÓN DIRECTA CON EL OBJETO CONTRACTUAL</t>
  </si>
  <si>
    <t>OPSP-VAD-0619</t>
  </si>
  <si>
    <t>LA PRESENTE ORDEN TIENE POR OBJETO: 1. ASESORAR EN LA ELABORACIÓN DE LOS ESTUDIOS DE MERCADO REALIZADOS PARA LA CONTRATACIÓN DE LAS PERSONAS O EMPRESAS ENCARGADAS DE ORGANIZAR LA NACIONALIZACIÓN EN COLOMBIA DE LAS IMPORTACIONES QUE EFECTÚE LA UNIVERSIDAD DEL MAGDALENA. 2. REALIZAR ESTUDIOS DE LOS SERVICIOS QUE PRESTAN LAS PERSONAS O EMPRESAS ENCARGADAS DE ORGANIZAR LA NACIONALIZACIÓN EN COLOMBIA DE LAS IMPORTACIONES QUE EFECTÚE LA ALMA MATER. 3. APOYAR EN LOS PROCESOS DE SONDEO COMERCIAL QUE REQUIERA LA INSTITUCIÓN. 4. REALIZAR SEGUIMIENTO A LAS PROPUESTAS DE SERVICIOS Y A LA EJECUCIÓN DE LOS CONTRATOS SUSCRITOS POR LA DIRECCIÓN ADMINISTRATIVA. 5. REALIZAR SEGUIMIENTO A LAS ACTIVIDADES PROPIAS DE LA DEPENDENCIA. LAS DEMÁS ACTIVIDADES QUE SE DERIVEN DE LA EJECUCIÓN DE LA ORDEN Y QUE TENGAN RELACIÓN DIRECTA CON EL OBJETO CONTRACTUAL."</t>
  </si>
  <si>
    <t>OAG-VAD-0620</t>
  </si>
  <si>
    <t>LA PRESENTE ORDEN TIENE POR OBJETO: 1. APOYAR A LA DIRECCIÓN DE BIENESTAR UNIVERSITARIO, EN EL SEGUIMIENTO Y EVALUACIÓN DE LOS PROGRAMAS Y ESTRATEGIAS IMPLEMENTADAS. 2. APOYAR A LOS COORDINADORES DE LAS ÁREAS DE BIENESTAR EN EL REGISTRO, ACTUALIZACIÓN Y ALMACENAMIENTO DE INFORMACIÓN. 3. ARCHIVAR LOS DOCUMENTOS PROPIOS DE CADA UNA DE LAS ÁREAS Y GENERAR REPORTES QUE PERMITAN IDENTIFICAR LA TRAZABILIDAD DE LOS PROCEDIMIENTOS EJECUTADOS. 4. APOYAR EN LA ATENCIÓN TELEFÓNICA Y PRESENCIAL A LOS MIEMBROS DE LA COMUNIDAD UNIVERSITARIA QUE REQUIERAN INFORMACIÓN SOBRE LAS DISTINTAS ÁREAS DE BIENESTAR. 5. APOYAR EN LAS ACTIVIDADES QUE PERMITAN EL SEGUIMIENTO AL MANTENIMIENTO DE LOS ESCENARIOS DEPORTIVOS Y ESPACIOS DE ACTIVIDAD FÍSICA. 6. APOYAR EL PROCESO DE REALIZACIÓN DE LOS INVENTARIOS QUE SE REALICEN EN BIENESTAR. APOYAR EL PROCESO LOGISTICO DE LA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ARTISTAS”. LAS DEMÁS ACTIVIDADES QUE SE DERIVEN DE LA EJECUCIÓN DE LA ORDEN Y QUE TENGAN RELACIÓN DIRECTA CON EL OBJETO CONTRACTUAL.</t>
  </si>
  <si>
    <t>OPSP-VAD-0621</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</si>
  <si>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PARA LAS CUALES FUE CONTRATADO, 2. FOMENTAR AL INTERIOR DE LA COMUNIDAD UNIVERSITARIA, ACTIVIDADES DE PROMOCIÓN Y PREVENCIÓN QUE CONCIENTICEN A LA COMUNIDAD UNIVERSITARIA A INCORPORAR ESTILOS DE VIDA SALUDABLE, 3. BRINDAR ATENCIÓN BÁSICA, OPORTUNA Y ADECUADA A LOS ESTUDIANTES QUE REQUIERAN EL SERVICIO DE ATENCIÓN EN TRABAJO SOCIAL, 4. REALIZAR EL DILIGENCIAMIENTO OPORTUNO DE TODOS LOS FORMATOS ESTABLECIDOS POR BIENESTAR UNIVERSITARIO EN EL SISTEMA DE GESTIÓN DE LA CALIDAD Y OTROS PROCESOS, PARA EL REGISTRO DE TODAS LAS ACTIVIDADES QUE SE REALICEN DESDE EL SERVICIO QUE PRESTA. 5.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6. ENTREGAR DE MANERA OPORTUNA Y BAJO SU RESPONSABILIDAD LOS INFORMES QUE SE LE SOLICITEN QUE SEAN DE SU COMPETENCIA PARA SER PRESENTADOS EN OTRAS DEPENDENCIAS. 7. APOYAR EN LA PARTICIPACIÓN EN EVENTOS ACADÉMICOS, CIENTÍFICOS, ARTÍSTICOS, CULTURALES Y DEPORTIVOS QUE PROGRAME LA UNIVERSIDAD DEL MAGDALENA. LAS DEMÁS ACTIVIDADES QUE SE DERIVEN DE LA EJECUCIÓN DE LA ORDEN Y QUE TENGAN RELACIÓN DIRECTA CON EL OBJETO CONTRACTUAL.</t>
  </si>
  <si>
    <t>OPSP-VAD-0623</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</si>
  <si>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NUTRICIONISTA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PARA SER PRESENTADOS EN OTRAS DEPENDENCIAS. 8. REALIZAR ACTIVIDADES DOCENTE ASISTENCIALES BAJO LA MODALIDAD DE SUPERVISIÓN DE PRÁCTICAS FORMATIVAS A LOS ESTUDIANTES DE LA FACULTAD DE CIENCIAS DE LA SALUD DE LA UNIVERSIDAD DEL MAGDALENA. 9. APOYAR EN LA PARTICIPACIÓN EN EVENTOS ACADÉMICOS, CIENTÍFICOS, ARTÍSTICOS, CULTURALES Y DEPORTIVOS QUE PROGRAME LA UNIVERSIDAD DEL MAGDALENA. LAS DEMÁS ACTIVIDADES QUE SE DERIVEN DE LA EJECUCIÓN DE LA ORDEN Y QUE TENGAN RELACIÓN DIRECTA CON EL OBJETO CONTRACTUAL.</t>
  </si>
  <si>
    <t>OPSP-VAD-0624</t>
  </si>
  <si>
    <t>JAIME RAFAEL BRITO LINERO</t>
  </si>
  <si>
    <t>LA PRESENTE ORDEN TIENE POR OBJETO: 1.APOYAR EN LA ESTRUCTURACIÓN DEL CONTENIDO QUE SERÁ REVISADO, APROBADO Y PUBLICADO EN LAS REDES SOCIALES. 2.MONITOREAR Y REALIZAR INFORMES SOBRE LAS INTERACCIONES DE USUARIOS QUE SE GENERAN EN LAS REDES SOCIALES DE FACEBOOK, TWITTER E INSTAGRAM, SOBRE ASPECTOS PERTINENTES DE LA UNIVERSIDAD. 3. MONITOREAR LA INFORMACIÓN QUE PUBLICAN LOS MEDIOS DE DIFUSIÓN EXTERNOS PARA DETECTAR LA QUE ES DE INTERÉS PARA LA INSTITUCIÓN Y SUS ACCIONES DE POSICIONAMIENTO. 4. COORDINAR CON LAS DEPENDENCIAS, LA INFORMACIÓN REQUERIDA PARA LA ATENCIÓN DE LAS SOLICITUDES, SUGERENCIAS, RECLAMOS O INQUIETUDES DE LOS USUARIOS POR CUALQUIERA DE LOS MEDIOS DE INTERACCIÓN INSTITUCIONAL. 5. COORDINAR CON DEPENDENCIAS INSTITUCIONALES CONTENIDOS PROPIOS PARA REDES SOCIALES, QUE APORTEN AL SENTIDO DE PERTENENCIA INSTITUCIONAL. 6. PRESENTAR INFORMES DE RESULTADOS MENSUALES Y REUNIONES SEMANALES DEL EQUIPO DE REDES SOCIALES. LAS DEMÁS ACTIVIDADES QUE SE DERIVEN DE LA EJECUCIÓN DE LA ORDEN Y QUE TENGAN RELACIÓN DIRECTA CON EL OBJETO CONTRACTUAL.</t>
  </si>
  <si>
    <t>OAG-VAD-0625</t>
  </si>
  <si>
    <t>LA PRESENTE ORDEN TIENE POR OBJETO: 1. APOYAR EN LA ACTUALIZACIÓN DE LOS DOCUMENTOS, PROCESOS, PROCEDIMIENTOS Y FORMATOS DEL PROGRAMA DE AYUDANTÍAS. 2. APOYAR EN LA CONSTRUCCIÓN UNA PROPUESTA DE FORMACIÓN PARA LOS ESTUDIANTES QUE SEAN SELECCIONADOS COMO MONITORES ACADÉMICOS EN LA UNIVERSIDAD DEL MAGDALENA. 3. REALIZAR SEGUIMIENTO DE LA LABOR DE LOS AYUDANTES ACADÉMICOS. 4. ELABORAR INFORMES DE IMPACTO DEL PROGRAMA DE AYUDANTÍA EN LOS ESTUDIANTES DE LA UNIVERSIDAD DEL MAGDALENA. 5. APOYAR EN LA COORDINACIÓN DEL PROCESO DE ACOMPAÑAMIENTO DE LOS ESTUDIANTES QUE HACEN PARTE DEL CONVENIO FIRMADO ENTRE LA FUNDACIÓN SOCIEDAD PORTUARIA, TRAS LA PERLA DE AMÉRICA Y LA UNIVERSIDAD DEL MAGDALENA. 6. COORDINAR EL PROCESO DE ACOMPAÑAMIENTO CON LOS ESTUDIANTES DE CUPOS ESPECIALES: INDÍGENAS Y MEJORES BACHILLERES. 7. APOYAR EN LA REALIZACIÓN DE ACTIVIDADES ADMINISTRATIVAS RELACIONADAS CON LAS FUNCIONES Y SERVICIOS QUE PRESTA LA DIRECCIÓN DE DESARROLLO ESTUDIANTIL. 8. APOYAR A LA DIRECCIÓN DE DESARROLLO ESTUDIANTIL EN LA EJECUCIÓN DE LAS ESTRATEGIAS DISEÑADAS PARA FAVORECER LA PERMANENCIA ESTUDIANTIL Y DISMINUIR LOS ÍNDICES DE DESERCIÓN. 9. APOYAR LAS ESTRATEGIAS DE PROMOCIÓN Y PREVENCIÓN DE CONDUCTAS DE RIESGO SEXUAL Y CONSUMO DE SUSTANCIAS PSICOACTIVAS EN ESTUDIANTES DE LA UNIVERSIDAD DEL MAGDALENA. 10. APOYAR DURANTE EL PROCESO DE APLICACIÓN DE PRUEBAS PSICOTÉCNICAS A ESTUDIANTES QUE INGRESARÁN A PRIMER SEMESTRE DEL 2021-II. 11. RECOPILAR LA INFORMACIÓN Y ENTREGA DE INFORMES SOLICITADOS POR EL SUPERVISOR DE LA ORDEN. 12. DISEÑAR MATERIALES DE ACOMPAÑAMIENTO VIRTUAL PARA LOS ESTUDIANTES DE LA UNIVERSIDAD DEL MAGDALENA. LAS DEMÁS ACTIVIDADES QUE SE DERIVEN DE LA EJECUCIÓN DE LA ORDEN Y QUE TENGAN RELACIÓN DIRECTA CON EL OBJETO CONTRACTUAL.</t>
  </si>
  <si>
    <t>OAG-VAD-0626</t>
  </si>
  <si>
    <t>OAG-VAD-0627</t>
  </si>
  <si>
    <t>LA PRESENTE ORDEN TIENE POR OBJETO: 1. APOYAR EN LA GESTIÓN Y TRÁMITES QUE SE REALIZAN EN LA DIRECCIÓN DE PROGRAMA DE DERECHO. 2. APOYAR EN LA ATENCIÓN DE ESTUDIANTES, DOCENTES Y EGRESADOS. 3. APOYAR EN EL MANEJO DEL ARCHIVO DIGITAL Y DOCUMENTAL DEL PROGRAMA. 4. PROYECTAR LOS DOCUMENTOS O INFORMES QUE SEAN SOLICITADOS POR OTRAS DEPENDENCIAS DE LA UNIVERSIDAD Ó POR INSTITUCIONES EXTERNAS. 5. PROYECTAR LAS RESPUESTAS A LOS DERECHOS DE PETICIÓN PRESENTADOS AL PROGRAMA DE DERECHO. 6. REALIZAR LAS CONVOCATORIAS DEL CONSEJO DE PROGRAMA DE DERECHO. 7. APOYAR EN LA ELABORACIÓN DE LAS ACTAS DEL CONSEJO DE PROGRAMA DE DERECHO. 8. REALIZAR LOS TRÁMITES CORRESPONDIENTES A LAS INTERVENTORÍAS DE LOS CONTRATOS EN BENEFICIO DEL PROGRAMA DE DERECHO. 9. APOYAR EN EL SEGUIMIENTO A LOS CONTRATOS DE DOCENTES CATEDRÁTICOS E INTENSIVOS DEL PROGRAMA DE DERECHO. 10. APOYAR EL SEGUIMIENTO A LAS SOLICITUDES QUE SE REMITAN DEL PROGRAMA DE DERECHO. LAS DEMÁS ACTIVIDADES QUE SE DERIVEN DE LA EJECUCIÓN DE LA ORDEN Y QUE TENGAN RELACIÓN DIRECTA CON EL OBJETO CONTRACTUAL</t>
  </si>
  <si>
    <t>OPSP-VAD-0628</t>
  </si>
  <si>
    <t>LA PRESENTE ORDEN TIENE POR OBJETO: 1. ASESORAR A LOS ESTUDIANTES DEL CONSULTORIO JURÍDICO Y CENTRO DE CONCILIACIÓN QUE SE ENCUENTRAN DESIGNADOS EN LA CASA DE JUSTICIA DEL DISTRITO DE SANTA MARTA EN RELACIÓN A LOS DISTINTOS CASOS QUE SON DE SU CONOCIMIENTOS EN LAS DISTINTAS ÁREAS DEL DERECHO: PUBLICO, CIVIL, COMERCIAL, PENAL, FAMILIA Y DERECHOS HUMANOS.2. APOYAR EN EL CONTROL FRENTE AL CUMPLIMIENTO DE LOS TURNOS ASIGNADOS EN CASA DE JUSTICIA DEL DISTRITO DE SANTA MARTA A LOS ESTUDIANTES DEL CONSULTORIO JURÍDICO Y CENTRO DE CONCILIACIÓN. 3. APOYAR Y ASESORAR A LAS PERSONAS QUE REQUIERAN LOS SERVICIOS DEL CONSULTORIO JURÍDICO Y CENTRO DE CONCILIACIÓN EN LAS DISTINTAS BRIGADAS JURÍDICAS QUE ORGANICE LA DIRECCIÓN. 4. DICTAR CAPACITACIONES A LOS ESTUDIANTES Y A LA COMUNIDAD EN GENERAL EN TEMAS QUE SE RELACIONEN CON LAS COMPETENCIAS LEGALES DEL CONSULTORIO JURÍDICO. 5. REALIZAR SEGUIMIENTO A LOS CASOS ATENDIDOS EN LA CASA DE JUSTICIA DEL DISTRITO DE SANTA MARTA POR PARTE DE LOS ESTUDIANTES DEL CONSULTORIO JURÍDICO. 6. CANALIZAR SOLICITUDES DE CONCILIACIÓN QUE SE GENEREN EN LA CASA DE JUSTICIA DEL DISTRITO DE SANTA MARTA Y QUE PUEDAN SER TRAMITADAS POR EL CENTRO DE CONCILIACIÓN EN EL MARCO DE SUS COMPETENCIAS CONFORME AL ORDENAMIENTO JURÍDICO COLOMBIANO. LAS DEMÁS ACTIVIDADES QUE SE DERIVEN DE LA EJECUCIÓN DE LA ORDEN Y QUE TENGAN RELACIÓN DIRECTA CON EL OBJETO CONTRACTUAL.</t>
  </si>
  <si>
    <t>OPSP-VAD-0629</t>
  </si>
  <si>
    <t>LA PRESENTE ORDEN TIENE POR OBJETO: 1. ASESORAR Y ORIENTAR JURÍDICA, ÉTICA Y ACADÉMICAMENTE A LOS ESTUDIANTES DEL CONSULTORIO JURÍDICO Y CENTRO DE CONCILIACIÓN. 2. BRINDAR ASESORÍA PREVIA A LOS ESTUDIANTES ANTES DE LA REALIZACIÓN DE LOS CONCEPTOS JURÍDICOS, POR SOLICITUD DE LOS MISMOS. 3. REVISAR CONCEPTOS PRESENTADOS POR LOS ESTUDIANTES E IMPARTIR LAS INSTRUCCIONES SOBRE EL PROCEDIMIENTO A SEGUIR EN RELACIÓN CON LA CONSULTA. 4. ORIENTAR TODA INTERVENCIÓN QUE LOS ESTUDIANTES DEL CONSULTORIO JURÍDICO Y DEBAN REALIZAR EN AUDIENCIAS O DILIGENCIAS JUDICIALES. 5. RESPONDER ANTE LA DIRECCIÓN DEL CONSULTORIO JURÍDICO Y CENTRO DE CONCILIACIÓN POR EL NORMAL Y CORRECTO DESEMPEÑO DE LAS ACTIVIDADES QUE REALICE, DE LOS ELEMENTOS Y MATERIALES DIDÁCTICOS A SU CARGO. 6. VERIFICAR Y REGISTRAR LAS ACTUACIONES DESPLEGADAS POR ESTUDIANTES EN LAS CONSULTAS Y PROCESOS QUE CORRESPONDEN A SU ESPECIALIDAD Y QUE EL CONSULTORIO JURÍDICO ASUMA POR COMPETENCIA. 7. APOYAR EN EL ESTABLECIMIENTO Y CUMPLIMIENTO UN HORARIO DE ATENCIÓN PRESENCIAL A LOS ESTUDIANTES EN EL CONSULTORIO JURÍDICO Y CENTRO DE CONCILIACIÓN, DEL CUAL DEBERÁ EXISTIR COPIA EN LA COORDINACIÓN ACADÉMICA Y EN LUGAR VISIBLE DE ESA DEPENDENCIA. 8. PARTICIPAR EN EL DISEÑO Y EJECUCIÓN DE UN CRONOGRAMA DE CAPACITACIONES QUE ESTABLEZCA LA DIRECCIÓN Y LA COORDINACIÓN ACADÉMICA DEL CONSULTORIO JURÍDICO Y CENTRO DE CONCILIACIÓN, DIRIGIDA A LOS ESTUDIANTES DEL CONSULTORIO JURÍDICO. 9. PRESTAR ACOMPAÑAMIENTO A LAS JORNADAS DE ATENCIÓN JURÍDICA O BRIGADAS QUE SE PROGRAMEN EN EL CONSULTORIO JURÍDICO Y CENTRO DE CONCILIACIÓN. 10. APOYAR EN LA ATENCION DIRECTA A LOS USUARIOS DE SERVICIO, CUANDO LAS CIRCUNSTANCIAS LO AMERITEN. 11. RENDIR LOS INFORMES ESCRITOS QUE SOLICITEN EL DIRECTOR DE PROGRAMA, EL DIRECTOR Ó LA COORDINACIÓN ACADÉMICA DEL CONSULTORIO JURÍDICO, FRENTE A LAS FUNCIONES QUE TENGA A CARGO. 12. PARTICIPAR EN LA PLANEACIÓN Y EJECUCIÓN DEL CALENDARIO DE ACTIVIDADES ACADÉMICAS, DE INVESTIGACIÓN Y DE EXTENSIÓN DEL CONSULTORIO JURÍDICO Y CENTRO DE CONCILIACIÓN, EN LO QUE CORRESPONDA A SU ÁREA. 13. ASISTIR A LAS REUNIONES QUE SE PROGRAMEN POR LA FACULTAD DE HUMANIDADES, DIRECCIÓN DE PROGRAMA Y DIRECCIÓN DE CONSULTORIO JURÍDICO Y CENTRO DE CONCILIACIÓN, SIEMPRE QUE SE RECIBA CITACIÓN PARA LAS MISMAS. LAS DEMÁS ACTIVIDADES QUE SE DERIVEN DE LA EJECUCIÓN DE LA ORDEN Y QUE TENGAN RELACIÓN DIRECTA CON EL OBJETO CONTRACTUAL.</t>
  </si>
  <si>
    <t>OPSP-VAD-0630</t>
  </si>
  <si>
    <t>LA PRESENTE ORDEN TIENE POR OBJETO: 1. APOYAR LAS ACTIVIDADES PARA FOMENTAR EN LOS EMPLEADOS Y PARTE INTERESADA DEL SG-SST ACTIVIDADES DE PROMOCIÓN Y PREVENCIÓN QUE CONCIENTICEN A LOS EMPLEADOS DE LA INSTITUCIÓN A INCORPORAR ESTILOS DE VIDA SALUDABLES. 2. BRINDAR ATENCIÓN BÁSICA EN CONSULTA COMO PSICÓLOGO EN EL SISTEMA DE GESTIÓN DE SEGURIDAD Y SALUD EN EL TRABAJO DESARROLLO EN LOS PROGRAMAS DE PREVENCIÓN Y PROMOCIÓN QUE LA UNIVERSIDAD LLEVE A CABO. 3. BRINDAR APOYO COMO PSICÓLOGO EN LOS PROGRAMAS DE PROMOCIÓN DE HÁBITOS Y ESTILOS DE VIDA SALUDABLES, RIESGO PSICOSOCIAL Y PREVENCIÓN DE LESIONES OSTEOMUSCULAR. 4. PRESENTAR INFORMES MENSUALES A LA DIRECCIÓN DE TALENTO HUMANO Y AL GRUPO INTERNO DE SEGURIDAD Y SALUD EN EL TRABAJO, CONFORME A LAS ACTIVIDADES DESARROLLADAS EN MATERIA DE PREVENCIÓN Y PROMOCIÓN DE LOS PROGRAMAS DE LOS CUALES ES APOYO. 5. ENTREGAR DE MANERA OPORTUNA LOS INFORMES QUE LE SEAN SOLICITADOS POR LA DIRECCIÓN DE TALENTO HUMANO Y EL GRUPO INTERNO DE SEGURIDAD Y SALUD EN EL TRABAJO EN MATERIA DE SU COMPETENCIA. LAS DEMÁS ACTIVIDADES QUE SE DERIVEN DE LA EJECUCIÓN DE LA ORDEN Y QUE TENGAN RELACIÓN DIRECTA CON EL OBJETO CONTRACTUAL</t>
  </si>
  <si>
    <t>OPSP-VAD-0631</t>
  </si>
  <si>
    <t>LA PRESENTE ORDEN TIENE POR OBJETO: 1. APOYAR A LA DIRECCIÓN DE TALENTO HUMANO, EN EL DESARROLLO DE LA AGENDA Y EJECUCIÓN DEL PROGRAMA DE INDUCCIÓN Y REINDUCCIÓN. 2. APOYAR EN LA LOGÍSTICA, COORDINACIÓN Y DESARROLLO DE CAPACITACIONES Y EVENTOS ORGANIZADOS POR LA DIRECCIÓN DE TALENTO HUMANO. 3. APOYAR CON EL LEVANTAMIENTO DE INFORMACIÓN, SEGUIMIENTO, TABULACIÓN, CONSOLIDACIÓN DE LA BASE DE DATOS Y ESTADÍSTICAS REQUERIDOS POR LA DIRECCIÓN DE TALENTO HUMANO. 4. APOYAR EN LA ELABORACIÓN, SEGUIMIENTO Y CONSOLIDACIÓN DE LAS ENCUESTAS APLICADAS A TRAVÉS DE LOS GRUPOS INTERNOS DE LA DIRECCIÓN DE TALENTO HUMANO. 5. APOYAR EN LA ELABORACIÓN E IMPLEMENTACIÓN DE PROPUESTAS MOTIVADORAS, PARA INCENTIVAR LA PARTICIPACIÓN EN LAS CAPACITACIONES. 6. MANTENER ORGANIZADO LOS DOCUMENTOS REQUERIDOS, DE ACUERDO A LOS LINEAMIENTOS DEL GRUPO DE GESTIÓN DOCUMENTAL. 7. RENDIR INFORMES MENSUALES SOBRE LAS ACTIVIDADES DESARROLLADAS, EN CUMPLIMIENTO DE LA PRESENTE ORDEN DE PRESTACIÓN DE SERVICIOS. LAS DEMÁS ACTIVIDADES QUE SE DERIVEN DE LA EJECUCIÓN DE LA ORDEN Y QUE TENGAN RELACIÓN DIRECTA CON EL OBJETO CONTRACTUAL</t>
  </si>
  <si>
    <t>OPSP-VAD-0632</t>
  </si>
  <si>
    <t>LA PRESENTE ORDEN TIENE POR OBJETO: 1. ELABORAR SOLICITUD DE INFORMACIÓN, REQUERIMIENTOS ESPECIALES, PROYECTOS DE DERECHOS DE PETICIONES, Y DEMÁS DOCUMENTOS DE ORDEN JURÍDICO QUE SE REQUIERAN REMITIR DENTRO DE LOS PROCESOS DE LA AUDITORÍAS SEGUIDOS A CADA UNA DE LAS ENTIDADES CONTRIBUYENTES, Y LOS AGENTES OBLIGADOS A RETENER O EXIGIR EL PAGO DEL TRIBUTO. 2. ELABORAR RESPUESTA A COMUNICACIONES ENVIADAS POR LAS DIFERENTES ENTIDADES. 3. REALIZAR EVALUACIÓN DE LA PRIMERA ETAPA DE LA AUDITORIA A LOS CONTRATOS QUE LAS ENTIDADES ENVÍAN COMO EXENTOS DEL PAGO DE LA ESTAMPILLA. 4. CLASIFICAR LOS HALLAZGOS RESULTANTES DE LA PRIMERA ETAPA Y ELABORACIÓN DE LAS COMUNICACIONES PERTINENTES. 5. ANALIZAR Y VERIFICAR LOS ACUERDOS MUNICIPALES POR MEDIO DEL CUAL LOS MUNICIPIOS ADOPTARON LA ESTAMPILLA. 6. DETERMINAR Y CLASIFICAR LOS HALLAZGOS ENCONTRADOS EN LOS ACUERDOS MUNICIPALES. 7. ANALIZAR LOS HALLAZGOS ENCONTRADOS CON LA COORDINACIÓN DE LA OFICINA Y EL ASESOR JURÍDICO. 8. SOLICITAR INFORMACIÓN ADICIONAL QUE SE REQUIERA DE LOS CONTRATOS OBJETOS DE ESTUDIO DE AUDITORIA. 9. ANALIZAR LAS ACTIVIDADES QUE SE DETERMINEN EN LAS DIFERENTES MESAS DE TRABAJOS. 10. ASISTIR A LAS REUNIONES QUE REALICE LA COORDINACIÓN DE LA OFICINA CON CADA UNA DE LAS ENTIDADES CONTRIBUYENTES, Y LOS AGENTES OBLIGADOS A RETENER O EXIGIR EL PAGO DEL TRIBUTO. 11. APOYAR CON EL DESPLAZAMIENTO A LOS MUNICIPIOS EN LA JURISDICCIÓN DEL MAGDALENA PARA EL DESARROLLO DE ACTIVIDADES DE CAMPO EN EL PROCESO AUDITOR PARA CASOS ESPECÍFICOS EN LA QUE SE REQUIERA. 12. APOYAR EN EL SEGUIMIENTO AL CUMPLIMIENTO DE LOS COMPROMISOS ADQUIRIDOS EN LA MESA DE TRABAJO. 13. APOYAR EN LA REALIZACIÓN DEL ESTUDIO DE LAS PROPUESTAS DE PAGO QUE PRESENTEN LAS ENTIDADES OBLIGADAS A EXIGIR O RETENER LA ESTAMPILLA. 14. APOYAR EN LA REALIZACIÓN DE SEGUIMIENTO Y CONTROL A LOS ACUERDOS DE PAGO OFRECIDOS. 15. SALVAGUARDAR LA INFORMACIÓN OBTENIDA EN EL PROCESO AUDITOR Y GUARDAR LA DEBIDA RESERVA. 16. ASESORAR Y APOYAR EN EL DESARROLLO DE ACCIONES ENCAMINADAS AL PLAN DE MEJORAMIENTO DEL RECAUDO DE LOS RECURSOS Y LOS REGISTROS DE INFORMACIÓN DE LA ESTAMPILLA EN BENEFICIO DE LA UNIVERSIDAD. 17. ELABORAR Y EMITIR INFORME FINAL DE LAS ENTIDADES AUDITADAS A LA COORDINACIÓN DE LA OFICINA. 18. REALIZAR CAPACITACIÓN Y ACTUALIZACIÓN PERMANENTE DE LAS ENTIDADES RECAUDADORAS DE LAS ESTAMPILLAS DEPARTAMENTALES. LAS DEMÁS ACTIVIDADES QUE SE DERIVEN DE LA EJECUCIÓN DE LA ORDEN Y QUE TENGAN RELACIÓN DIRECTA CON EL OBJETO CONTRACTUAL</t>
  </si>
  <si>
    <t xml:space="preserve">RONALD ROJAS DUICA </t>
  </si>
  <si>
    <t>OPSP-VAD-0633</t>
  </si>
  <si>
    <t>LA PRESENTE ORDEN TIENE POR OBJETO: 1. COORDINAR LA EJECUCIÓN DE POLÍTICAS QUE CONTRIBUYAN AL CONTROL Y RECAUDO DE INGRESOS POR ESTAMPILLAS. 2. COORDINAR EL FUNCIONAMIENTO DE LAS ACCIONES RELACIONADAS CON EL CONTROL, GIRO Y AUDITORIA DE INGRESOS POR ESTAMPILLAS. 3. PARTICIPAR EN ACTIVIDADES Y ACCIONES DESTINADAS A MOTIVAR, VERIFICAR Y COMPROBAR EL CUMPLIMIENTO DE PAGOS POR ESTAMPILLAS. 4. COORDINAR LAS  ACCIONES QUE PERMITAN GARANTIZAR EL CONOCIMIENTO DE LA LIQUIDACIÓN, ADMINISTRACIÓN, COBRO Y GIRO DE INGRESOS POR ESTAMPILLAS ASIGNADAS AL FINANCIAMIENTO DE UNIMAGDALENA. 5. COORDINAR Y SUPERVISAR PLANES Y PROGRAMAS DE AUDITORÍA SOBRE EL RECAUDO DE RECURSOS POR ESTAMPILLAS. 6. COLABORAR EN LA ELABORACIÓN DE INFORMES Y RECOMENDACIONES SOBRE EL NIVEL DE CUMPLIMIENTO DE OBLIGACIONES A CARGO DE RESPONSABLES DE LA LIQUIDACIÓN Y PAGO DEL IMPUESTO POR ESTAMPILLAS. 7. COLABORAR EN LA ELABORACIÓN Y SUSTENTACIÓN DE INFORMES, DOCUMENTOS Y PRESENTACIONES REQUERIDOS POR EL JEFE INMEDIATO  8. BRINDAR UNA ADECUADA, OPORTUNA, EFICIENTE, EFICAZ Y AMABLE ATENCIÓN AL USUARIO, EN LA PRESTACIÓN DE SERVICIOS. LAS DEMÁS ACTIVIDADES QUE SE DERIVEN DE LA EJECUCIÓN DE LA ORDEN Y QUE TENGAN RELACIÓN DIRECTA CON EL OBJETO CONTRACTUAL.</t>
  </si>
  <si>
    <t>OAG-VAD-0634</t>
  </si>
  <si>
    <t>JESUS ALBERTO PEREZ LEGUIA</t>
  </si>
  <si>
    <t>LA PRESENTE ORDEN TIENE POR OBJETO: 1. PARTICIPAR EN LA ELABORACIÓN DE INFORMES 2. ELABORAR, ANALIZAR Y REVISAR PRECIOS UNITARIOS. 3. ELABORAR, ANALIZAR Y REVISAR PRESUPUESTOS. 4. PROYECTAR LAS DIFERENTES ACTAS (INICIO, SUSPENSIÓN, TERMINACIÓN, LIQUIDACIÓN, PAGO). 5. REVISAR INFORMES DE INTERVENTORÍA. 6. APOYAR LA ELABORACIÓN Y REVISIÓN DE INFORMES DE SUPERVISIÓN. LAS DEMÁS ACTIVIDADES QUE SE DERIVEN DE LA EJECUCIÓN DE LA ORDEN Y QUE TENGAN RELACIÓN DIRECTA CON EL OBJETO CONTRACTUAL.</t>
  </si>
  <si>
    <t>BERLAMINA CATAÑO</t>
  </si>
  <si>
    <t>OPSP-VAD-0635</t>
  </si>
  <si>
    <t>LA PRESENTE ORDEN TIENE POR OBJETO: 1. REALIZAR LEVANTAMIENTO DE INFORMACIÓN Y ELABORACIÓN DE REQUERIMIENTOS Y TÉRMINOS DE REFERENCIA PARA EL DESARROLLO DE NUEVAS FUNCIONALIDADES DE SISTEMA DE INFORMACIÓN DE RECURSOS EDUCATIVOS SIARE (SISTEMA DE INFORMACIÓN PARA LA ADMINISTRACIÓN DE RECURSOS EDUCATIVOS). 2. DISEÑAR, DESARROLLAR, IMPLEMENTAR LOS CAMBIOS REQUERIDOS DEL SISTEMA DE INFORMACIÓN SIARE. 3. REALIZAR MANTENIMIENTO Y ACTUALIZACIÓN DEL SISTEMA DE INFORMACIÓN DE RECURSOS EDUCATIVOS. 4. REALIZAR CONSTRUCCIÓN DE ESTADÍSTICAS DE LOS PROCESOS Y/O SERVICIOS DEL GRUPO DE RECURSOS EDUCATIVOS Y ADMINISTRACIÓN DE LABORATORIOS. 5. BRINDAR CAPACITACIÓN A USUARIOS FINALES DEL SIARE. 6. PREPARAR Y PRESENTAR INFORMES DE LOS PROCESOS DE ASIGNACIÓN ACADÉMICA. 7. ASESORAR EN LAS ACTIVIDADES DE PLANIFICACIÓN DEL PROCESO DE GESTIÓN DE RECURSOS EDUCATIVOS. LAS DEMÁS ACTIVIDADES QUE SE DERIVEN DE LA EJECUCIÓN DE LA ORDEN Y QUE TENGAN RELACIÓN DIRECTA CON EL OBJETO CONTRACTUAL.</t>
  </si>
  <si>
    <t>OAG-VAD-0636</t>
  </si>
  <si>
    <t>LA PRESENTE ORDEN TIENE POR OBJETO: 1. APOYAR LA SUPERVISIÓN ESPACIOS FÍSICOS, 2. APOYAR LAS APERTURAS DE SALONES Y ESPACIOS ACADÉMICOS Y ADMINISTRATIVOS. 3. EFECTUAR REPORTE DE ANOMALÍAS EN ESPACIOS FÍSICOS, COADYUVAR EN ORIENTACIONES LOCATIVAS. 4. APOYAR LA REALIZACIÓN DE RONDAS A PARQUEADEROS (CARROS Y MOTOS). 5. APOYAR LA ALERTA SOBRE PERSONAS EXTRAÑAS QUE SE ENCUENTREN EN LOS ALREDEDORES DEL CAMPUS UNIVERSITARIO. 6. APOYAR LA ATENCIÓN LOS REQUERIMIENTOS DE LOS FUNCIONARIOS DE LA UNIVERSIDAD PARA FACILITAR EL CABAL DESARROLLO DE LAS ACTIVIDADES ACADÉMICAS Y ADMINISTRATIVAS, 7. APOYAR EL CONTROL DE TRÁNSITO INTERNO DE ELEMENTOS Y EQUIPOS DENTRO DE LAS INSTALACIONES, 8. CUMPLIR CON TODAS LAS NORMAS DE HIGIENE, MEDICINA DEL TRABAJO, SALUD OCUPACIONAL, PREVENCIÓN Y CONTROL DE RIESGO QUE DETERMINE LA INSTITUCIÓN COMO DE OBLIGATORIO CUMPLIMIENTO LAS DEMÁS ACTIVIDADES QUE SE DERIVEN DE LA EJECUCIÓN DE LA ORDEN Y QUE TENGAN RELACIÓN DIRECTA CON EL OBJETO CONTRACTUAL.</t>
  </si>
  <si>
    <t>OPSP-VAD-0637</t>
  </si>
  <si>
    <t>LA PRESENTE ORDEN TIENE POR OBJETO: 1. VERIFICAR LA DOCUMENTATION PERTENECIENTE A LOS CONTRATOS DE LA VICERRECTORÍA Y DIRECCIÓN ADMINISTRATIVA DEL PERIODO 2020. 2. DIGITALIZAR LOS EXPEDIENTES CONTRACTUALES. 3. DISEÑAR ESTRATEGIAS DE COMUNICACIÓN Y FLUJO DE LA INFORRNACION CONTRACTUAL PARA EL AÑO 2021. 4. ASESORAR A LAS DIVERSAS DEPENDENCIAS DE LA VICERTECTORÍA ADMINISTRATIVA EN REDACCIÓN Y PRESENTADON DE DOCUMENTOS CONTRACTUALES.  LAS DEMÁS ACTIVIDADES QUE SE DERIVEN DE LA EJECUCIÓN DE LA ORDEN Y QUE TENGAN RELACIÓN DIRECTA CON EL OBJETO CONTRACTUAL.</t>
  </si>
  <si>
    <t>ALFA SIELO JAIMES SILVA</t>
  </si>
  <si>
    <t>OPSP-VAD-0638</t>
  </si>
  <si>
    <t>LA PRESENTE ORDEN TIENE POR OBJETO: 1. ASESORAR, ASISTIR Y APOYAR JURÍDICAMENTE A LA VICERRECTORÍA ADMINISTRATIVA EN AQUELLOS ASUNTOS QUE POR SU NATURALEZA REQUIERAN LA OPERATIVIZACIÓN DE CONOCIMIENTOS JURÍDICOS. 2. EMITIR CONCEPTOS JURÍDICOS VERBALES Y ESCRITOS SOBRE LOS ASUNTOS SOMETIDOS A SU CONSIDERACIÓN. 3. ASISTIR A LAS REUNIONES A LAS QUE SEA CONVOCADO POR EL DESPACHO DEL VICERRECTOR. 4. FUNDAMENTAR JURÍDICAMENTE LA ELABORACIÓN Y REVISIÓN DE LOS ACTOS ADMINISTRATIVOS QUE SE REQUIERA EXPEDIR POR EL DESPACHO DEL VICERRECTOR EN VIRTUD DE DELEGACIONES ADMINISTRATIVAS. LAS DEMÁS QUE SE DESPRENDAN DE LA EJECUCIÓN DEL OBJETO CONTRACTUAL.</t>
  </si>
  <si>
    <t>JAIME ALFREDO NOGUERA SERRANO</t>
  </si>
  <si>
    <t>OPSP-VAD-0639</t>
  </si>
  <si>
    <t xml:space="preserve"> LA PRESENTE ORDEN TIENE POR OBJETO: 1. IDENTIFICAR CONTRIBUYENTES, Y LOS AGENTES OBLIGADOS A RETENER O EXIGIR EL PAGO DEL TRIBUTO. 2. RECOPILAR, CONSOLIDAR Y CONFRONTAR LA INFORMACIÓN DE LAS ENTIDADES PARA INICIAR EL PROCESO DE AUDITORÍA Y ELABORAR EL EXPEDIENTE CON LAS NORMAS REQUERIDAS PARA TAL FIN. 3. VERIFICAR LAS DECLARACIONES DE RECAUDOS Y LIQUIDACIÓN DE LAS ENTIDADES ASÍ COMO LOS PAGOS REALIZADOS POR LOS CONTRIBUYENTES Y LA RELACIÓN DE CONTRATOS SUSCRITOS. 4. CONFRONTAR LA INFORMACIÓN PROVISTA POR LA ENTIDAD VS LA INFORMACIÓN REMITIDA POR LA CONTRALORÍA DEPARTAMENTAL, DISTRITAL Y NACIONAL. 5. CONFRONTAR LA INFORMACIÓN DEL AVANCE DE LA AUDITORIA CONTRA LOS ARCHIVOS QUE REPOSAN EN LA OFICINA DE ESTAMPILLA. 6. ALIMENTAR LA MATRIZ DE INFORMACIÓN A FIN DE DEPURAR LOS RESULTADOS FINANCIEROS DE LA INVESTIGACIÓN. 7. REALIZAR EVALUACIÓN DE LA PRIMERA ETAPA DE LA AUDITORÍA EN CONJUNTO CON LA COORDINADORA Y EL ASESOR JURÍDICO Y DETERMINAR EL PLAN DE ACCIÓN EN CADA CASO EN PARTICULAR A SEGUIR. SE LEVANTA ACTA DE SEGUIMIENTO. 8. CLASIFICAR LOS HALLAZGOS RESULTANTES DE LA PRIMERA ETAPA. 9. CLASIFICAR LA INFORMACIÓN FINANCIERA Y DOCUMENTAL A FIN DE REMITIRLA AL ABOGADO, QUIEN JUNTO CON LA COORDINADORA Y EL ASESOR SEÑALARÁN LAS ACCIONES A SEGUIR. 10. ADELANTAR LAS GESTIONES INSTRUIDAS POR LA COORDINACIÓN UNA VEZ SE HUBIERE RECIBIDO RESPUESTA DE LA AMPLIACIÓN DE LA INFORMACIÓN SOLICITADA A LAS ENTIDADES. 11. CONFRONTAR LA INFORMACIÓN PROVISTA POR LA ENTIDAD VS LA INFORMACIÓN RECIBIDA A FIN DE ESTABLECER EL HALLAZGO. 12. CLASIFICAR LOS DIFERENTES HALLAZGOS QUE SE PUEDAN EVIDENCIAR EN EL PROCESO AUDITOR. 13. ASESORAR Y APOYAR EN LA REALIZACIÓN DEL CONTROL DE EVALUACIÓN, TRAZABILIDAD Y TRASLADO DE HALLAZGOS DE ENTIDADES AUDITADAS. EVALUAR Y ANALIZAR LA INFORMACIÓN DE LOS HALLAZGOS ENCONTRADOS. CONFRONTAR LOS HALLAZGOS EMITIDOS POR EL GRUPO AUDITOR VS HALLAZGOS ENCONTRADOS EN LA VERIFICACIÓN DE LA AUDITORÍA, CON EL FIN DE DETERMINAR CUÁLES PERMANECEN, MODIFICAN, ELIMINAN O INGRESAN, Y QUEDAN DEBIDAMENTE JUSTIFICADOS CON SOPORTES PERTINENTES. 14. REALIZAR LAS ACTIVIDADES REQUERIDAS PARA CONFORMAR LAS MESAS DE TRABAJO. 15. ASESORAR Y APOYAR EN EL DESPLAZAMIENTO A LOS MUNICIPIOS EN LA JURISDICCIÓN DEL MAGDALENA Y A LAS ENTIDADES DEL DISTRITO, PARA EL DESARROLLO DE ACTIVIDADES DE CAMPO EN EL PROCESO AUDITOR SEGÚN CRONOGRAMA QUE SE ESTABLEZCA PARA TAL FIN O PARA LA CONFORMACIÓN DE LAS MESAS DE TRABAJO. 16. ASESORAR Y APOYAR EL SEGUIMIENTO AL CUMPLIMIENTO DE LOS COMPROMISOS ADQUIRIDOS EN LA MESA DE TRABAJO. 17. SALVAGUARDAR LA INFORMACIÓN OBTENIDA EN EL PROCESO AUDITOR Y GUARDAR LA DEBIDA RESERVA. 18. ASESORAR Y APOYAR EL DESARROLLO DE ACCIONES ENCAMINADAS AL PLAN DE MEJORAMIENTO DEL RECAUDO DE LOS RECURSOS Y LOS REGISTROS DE INFORMACIÓN DE LA ESTAMPILLA EN BENEFICIO DE LA UNIVERSIDAD. 19. ELABORAR Y EMITIR INFORME FINAL DE LAS ENTIDADES AUDITADAS A LA COORDINACIÓN DE LA OFICINA. 20. LLEVAR LA BITÁCORA EN EL SISTEMA DE CADA ENTIDAD AUDITADA. 21. APOYAR EN LA CAPACITACIÓN Y ACTUALIZACIÓN PERMANENTE DE LAS ENTIDADES RECAUDADORAS DE LAS ESTAMPILLAS DEPARTAMENTALES. LAS DEMÁS ACTIVIDADES QUE SE DERIVEN DE LA EJECUCIÓN DE LA ORDEN Y QUE TENGAN RELACIÓN DIRECTA CON EL OBJETO CONTRACTUAL.</t>
  </si>
  <si>
    <t>OPSP-VAD-0640</t>
  </si>
  <si>
    <t>LA PRESENTE ORDEN TIENE POR OBJETO: 1. APOYAR LA ESCRITURA DE GUIONES . 2. APOYAR LA ASISTENCIA DE PRODUCCIÓN. 3. APOYAR EN LA GRABACIÓN DE VOZ EN OFF PARA LAS PIEZAS AUDIOVISUALES DEL PROYECTO. 4. CREACIÓN DE CONTENIDOS PARA EL BLOQUE 10. LAS DEMÁS ACTIVIDADES QUE SE DERIVEN DE LA EJECUCIÓN DE LA ORDEN Y QUE TENGAN RELACIÓN DIRECTA CON EL OBJETO CONTRACTUAL.</t>
  </si>
  <si>
    <t>OAG-VAD-0641</t>
  </si>
  <si>
    <t>LA PRESENTE ORDEN TIENE POR OBJETO: 1. APOYAR A LA DIRECCIÓN DE BIENESTAR UNIVERSITARIO, EN EL SEGUIMIENTO Y EVALUACIÓN DE LOS PROGRAMAS Y ESTRATEGAS IMPLEMENTADAS PARA FACILITAR LA PERMANECÍA Y GRADUACIÓN DE LOS ESTUDIANTES EN LA UNIVERSIDAD, 2. APOYAR AL DIRECTOR DE BIENESTAR UNIVERSITARIO, EN LOS ASUNTOS RELACIONADOS CON EL PROCESO "BIENESTAR UNIVERSITARIO" DE CONFORMIDAD AL SISTEMA DE GESTIÓN INTEGRAL, TENIENDO EN CUENTA LOS FUNDAMENTOS Y LINEAMIENTOS IMPARTIDOS POR EL GRUPO DE GESTIÓN DE LA CALIDAD, 3. PRESENTAR INFORMES MENSUALES AL DIRECTOR DE BIENESTAR UNIVERSITARIO SOBRE LAS ACTIVIDADES DESARROLLADAS PARA LA VERIFICACIÓN Y EVALUACIÓN DEL CUMPLIMIENTO DE LAS METAS PROPUESTAS, 4. ASISTIR A LAS REUNIONES CONVOCADAS POR EL DIRECTOR DE BIENESTAR UNIVERSITARIO, 5. APOYAR EL PROCESO OPERATIVO DEL PROGRAMA DE JÓVENES EN ACCIÓN (JEA), DESDE LA FASE DE INSCRIPCIÓN DE ESTUDIANTES, SEGUIMIENTO, CAPACITACIONES, ATENCIÓN, ACTUALIZACIÓN DE INFORMACIÓN, ENTRE OTRAS ACTIVIDADES QUE SE DERIVEN DEL PROGRAMA. 6. APOYAR EN LA PARTICIPACIÓN EN EVENTOS ACADÉMICOS, CIENTÍFICOS, ARTÍSTICOS, CULTURALES Y DEPORTIVOS QUE PROGRAME LA UNIVERSIDAD DEL MAGDALENA. 7. APOYAR LA IMPLEMENTACIÓN DE LAS NUEVAS MEDIDAS ACADÉMICAS EN LA FACULTAD DE INGENIERÍA. ASÍ COMO, REALIZAR SEGUIMIENTO Y ACOMPAÑAMIENTO A DOCENTES Y ESTUDIANTES EN EL DESARROLLO DE SUS PROCESOS ACADÉMICOS. 8. CONVOCAR, MOTIVAR Y AFIANZAR LA ARTICULACIÓN ENTRE BIENESTAR UNIVERSITARIO Y TODOS LOS PROGRAMAS ACADÉMICOS DE LAS DISTINTAS FACULTADES DE LA UNIVERSIDAD. 9. GESTIONAR ACCIONES DESDE LAS DISTINTAS ÁREAS DE BIENESTAR PARA FACILITAR Y APOYAR EL SEGUIMIENTO DE LOS CASOS DE ESTUDIANTES CON DIFICULTADES REPORTADOS POR LAS FACULTADES. 10. APOYAR EN LA PARTICIPACIÓN DE LOS ESTUDIANTES EN EVENTOS ACADÉMICOS, CIENTÍFICOS, ARTÍSTICOS, CULTURALES Y DEPORTIVOS QUE PROGRAME LA INSTITUCIÓN. LAS DEMÁS ACTIVIDADES QUE SE DERIVEN DE LA EJECUCIÓN DE LA ORDEN Y QUE TENGAN RELACIÓN DIRECTA CON EL OBJETO CONTRACTUAL.</t>
  </si>
  <si>
    <t>OPSP-VAD-0642</t>
  </si>
  <si>
    <t>LA PRESENTE ORDEN TIENE POR OBJETO: 1. DISEÑAR ESTRATEGIAS DIGITALES DE MARKETING DE CONTENIDO Y DEFINIR OBJETIVOS A CORTO PLAZO.  2. REDACTAR MATERIALES DE MARKETING DIGITAL PRECISOS PARA PROMOCIONAR NUESTRA OFERTA ACADÉMICA, PRODUCTOS Y SERVICIOS. 3. LLEVAR A CABO INICIATIVAS DE MARKETING DE CONTENIDO PARA LOGRAR LOS OBJETIVOS DE LA UNIVERSIDAD DEL MAGDALENA. 4. COLABORAR CON LOS EQUIPOS DE DISEÑO Y COMUNICACIONES PARA GENERAR PLANES DE CONTENIDO DE ALTA CALIDAD PARA LAS REDES SOCIALES.   5. ELABORAR UN CALENDARIO EDITORIAL Y VERIFICAR QUE SE CUMPLAN LOS PLAZOS. 6. SUMINISTRAR CONTENIDO PERIÓDICAMENTE CON EL FIN DE MOTIVAR A LOS MIEMBROS DEL EQUIPO.  7. VERIFICAR QUE EL CONTENIDO SEA COHERENTE EN TODOS LOS ASPECTOS (ESTILO, FUENTES, IMÁGENES Y TONO).  8. MODIFICAR, REVISAR Y MEJORAR CONTENIDO PARA REDES SOCIALES.  9. OPTIMIZAR CONTENIDO TENIENDO EN CUENTA PARÁMETROS DE POSICIONAMIENTO SEO Y GOOGLE ANALYTICS Y MÉTRICAS DE REDES SOCIALES.  10. ANALIZAR MÉTRICAS DEL TRÁFICO WEB E IMPLEMENTAR EN COORDINACIÓN CON EL CENTRO DE DESARROLLO ACCIONES DE MEJORA.  11. COMPARTIR CONTENIDO A TRAVÉS DE DIVERSOS CANALES DIGITALES, PARA PROMOVER LA PRESENCIA DE LA MARCA UNIMAGDALENA.  12. RECIBIR FEEDBACK DE LA COMUNIDAD UNIVERSITARIA Y CIUDADANÍA EN GENERAL Y GENERAR IDEAS PARA AUMENTAR LOS INDICADORES DE CRECIMIENTO DE LAS DIFERENTES CUENTAS INSTITUCIONALES. LAS DEMÁS ACTIVIDADES QUE SE DERIVEN DE LA EJECUCIÓN DE LA ORDEN Y QUE TENGAN RELACIÓN DIRECTA CON EL OBJETO CONTRACTUAL.</t>
  </si>
  <si>
    <t>OAG-VAD-0643</t>
  </si>
  <si>
    <t>LA PRESENTE ORDEN TIENE POR OBJETO: 1. PRESTAR SERVICIO DE INTERPRETACIÓN EN LENGUA DE SEÑAS COLOMBIANA Y CASTELLANO A LA COMUNIDAD ESTUDIANTIL (SORDOS- OYENTES) 2. REALIZAR ACOMPAÑAMIENTO A ESTUDIANTES CON DISCAPACIDAD AUDITIVA EN SUS ACTIVIDADES ACADÉMICAS DURANTE EL SEGUNDO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 5. REALIZAR ACOMPAÑAMIENTO DE ACTIVIDADES EXTRA-CLASE CON LOS ESTUDIANTES CON DISCAPACIDAD AUDITIVA DE LA UNIVERSIDAD DEL MAGDALENA. 6. REALIZAR INFORMES MENSUALES DE RETROALIMENTACIÓN DEL ACOMPAÑAMIENTO REALIZADO. 7. ASISTIR A LAS REUNIONES, TALLERES Y CAPACITACIONES PROGRAMADAS POR LA DIRECCIÓN DE DESARROLLO ESTUDIANTIL. 8. REALIZAR ACOMPAÑAMIENTO EN EVENTOS INSTITUCIONALES. 9. SERVIR COMO INTÉRPRETE EN LAS GRABACIONES DEL CAMPUS TV.  LAS DEMÁS ACTIVIDADES QUE SE DERIVEN DE LA EJECUCIÓN DE LA ORDEN Y QUE TENGAN RELACIÓN DIRECTA CON EL OBJETO CONTRACTUAL.</t>
  </si>
  <si>
    <t>OAG-VAD-0644</t>
  </si>
  <si>
    <t>OAG-VAD-0645</t>
  </si>
  <si>
    <t>GISELL GRAVINI PORRAS</t>
  </si>
  <si>
    <t>LA PRESENTE ORDEN TIENE POR OBJETO: 1. PRESTAR SERVICIO DE INTERPRETACIÓN EN LENGUA DE SEÑAS COLOMBIANA Y CASTELLANO A LA COMUNIDAD ESTUDIANTIL (SORDOS- OYENTES) 2. REALIZAR ACOMPAÑAMIENTO A ESTUDIANTES CON DISCAPACIDAD AUDITIVA EN SUS ACTIVIDADES ACADÉMICAS DURANTE EL SEGUNDO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 5. REALIZAR ACOMPAÑAMIENTO DE ACTIVIDADES EXTRA-CLASE CON LOS ESTUDIANTES CON DISCAPACIDAD AUDITIVA DE LA UNIVERSIDAD DEL MAGDALENA. 6. REALIZAR INFORMES MENSUALES DE RETROALIMENTACIÓN DEL ACOMPAÑAMIENTO REALIZADO. 7. ASISTIR A LAS REUNIONES, TALLERES Y CAPACITACIONES PROGRAMADAS POR LA DIRECCIÓN DE DESARROLLO ESTUDIANTIL. 8. REALIZAR ACOMPAÑAMIENTO EN EVENTOS INSTITUCIONALES. 9. SERVIR COMO INTÉRPRETE EN LAS GRABACIONES DEL CAMPUS T.V.  LAS DEMÁS ACTIVIDADES QUE SE DERIVEN DE LA EJECUCIÓN DE LA ORDEN Y QUE TENGAN RELACIÓN DIRECTA CON EL OBJETO CONTRACTUAL.</t>
  </si>
  <si>
    <t>OPSP-VAD-0646</t>
  </si>
  <si>
    <t xml:space="preserve"> LA PRESENTE ORDEN TIENE POR OBJETO: 1. ASESORAR Y APOYAR EN LA COORDINACIÓN DE  LAS RELACIONES INTERNAS Y EXTERNAS DEL CONSULTORIO JURÍDICO Y CENTRO DE CONCILIACIÓN. 2. PLANEAR CON EL COORDINADOR Y LOS DOCENTES ASESORES DE ÁREA, MONITORES Y ESTUDIANTES, LAS ACTIVIDADES ACADÉMICAS, DE INVESTIGACIÓN Y DE EXTENSIÓN DEL CONSULTORIO JURÍDICO Y CENTRO DE CONCILIACIÓN.  3. APOYAR EN EL ESTABLECIMIENTO DE LOS CRITERIOS PARA LA FIJACIÓN DE LOS TURNOS QUE DEBAN CUMPLIR LOS ESTUDIANTES DEL CONSULTORIO JURÍDICO Y CENTRO DE CONCILIACIÓN Y EL REPARTO DE LOS CASOS. 4. INFORMAR A LOS ESTUDIANTES SOBRE LAS POLÍTICAS ADOPTADAS PARA EL DESARROLLO DEL CONSULTORIO JURÍDICO Y CENTRO DE CONCILIACIÓN.  5. APOYAR EN EL DISEÑO Y REALIZACIÓN DE ACTIVIDADES QUE BUSQUEN CAPACITAR A ESTUDIANTES, DOCENTES, DIRECTIVOS Y DEMÁS MIEMBROS DE LA COMUNIDAD ACADÉMICA. 6. APOYAR EN LA PRESENTACIÓN DE PLAN DE ACCIÓN ANUAL QUE DESARROLLE LOS ÍTEMS DE DOCENCIA, INVESTIGACIÓN Y EXTENSIÓN DEL CONSULTORIO JURÍDICO Y CENTRO DE CONCILIACIÓN. 7. ASESORAR Y APOYAR LA RESPUESTA A LAS SOLICITUDES INTERNAS O EXTERNAS PRESENTADAS FRENTE A ASUNTOS DE COMPETENCIA DEL CONSULTORIO JURÍDICO Y CENTRO DE CONCILIACIÓN. 8. PROMOVER LA CELEBRACIÓN DE CONVENIOS DE COOPERACIÓN CON ENTIDADES DE ORDEN PÚBLICO Y ADELANTAR LOS TRÁMITES INDISPENSABLES PARA SU SUSCRIPCIÓN. 9. ASESORAR Y APOYAR EN LA CALIFICACIÓN EN ASOCIO CON LOS DOCENTES ASESORES DE ÁREA DEL CONSULTORIO JURÍDICO, A LOS ESTUDIANTES QUE CURSEN DICHA PRÁCTICA CON BASE EN LOS INFORMES, CONCEPTOS, ACCIONES JUDICIALES O ADMINISTRATIVAS ELABORADAS Y/O PRESENTADAS, CONCEPTOS, DILIGENCIAMIENTO DE CONSULTAS, ASISTENCIAS A BRIGADAS Y CAPACITACIONES Y DEMÁS COMPROMISOS QUE INVOLUCREN AL CONSULTORIO JURÍDICO CENTRO DE CONCILIACIÓN. LAS DEMÁS ACTIVIDADES QUE SE DERIVEN DE LA EJECUCIÓN DE LA ORDEN Y QUE TENGAN RELACIÓN DIRECTA CON EL OBJETO CONTRATUAL.</t>
  </si>
  <si>
    <t>OPSP-VAD-0647</t>
  </si>
  <si>
    <t>LA PRESENTE ORDEN TIENE POR OBJETO: 1. ASESORAR A LOS ESTUDIANTES DEL CONSULTORIO JURÍDICO Y CENTRO DE CONCILIACIÓN QUE SE ENCUENTRAN DESIGNADOS EN LA CASA DE JUSTICIA DEL DISTRITO DE SANTA MARTA EN RELACIÓN A LOS DISTINTOS CASOS QUE SON DE SU CONOCIMIENTOS EN LAS DISTINTAS ÁREAS DEL DERECHO: PUBLICO, CIVIL, COMERCIAL, PENAL, FAMILIA Y DERECHOS HUMANOS.2. APOYAR EN EL CONTROL FRENTE AL CUMPLIMIENTO DE LOS TURNOS ASIGNADOS EN CASA DE JUSTICIA DEL DISTRITO DE SANTA MARTA A LOS ESTUDIANTES DEL CONSULTORIO JURÍDICO Y CENTRO DE CONCILIACIÓN. 3. APOYAR Y ASESORAR A LAS PERSONAS QUE REQUIERAN LOS SERVICIOS DEL CONSULTORIO JURÍDICO Y CENTRO DE CONCILIACIÓN EN LAS DISTINTAS BRIGADAS JURÍDICAS QUE ORGANICE LA DIRECCIÓN. 4. DICTAR CAPACITACIONES A LOS ESTUDIANTES Y A LA COMUNIDAD EN GENERAL EN TEMAS QUE SE RELACIONEN CON LAS COMPETENCIAS LEGALES DEL CONSULTORIO JURÍDICO. 5. REALIZAR SEGUIMIENTO A LOS CASOS ATENDIDOS EN LA CASA DE JUSTICIA DEL DISTRITO DE SANTA MARTA POR PARTE DE LOS ESTUDIANTES DEL CONSULTORIO JURÍDICO. 6. CANALIZAR SOLICITUDES DE CONCILIACIÓN QUE SE GENEREN EN LA CASA DE JUSTICIA DEL DISTRITO DE SANTA MARTA Y QUE PUEDAN SER TRAMITADAS POR EL CENTRO DE CONCILIACIÓN EN EL MARCO DE SUS COMPETENCIAS CONFORME AL ORDENAMIENTO JURÍDICO COLOMBIANO. LAS DEMÁS ACTIVIDADES QUE SE DERIVEN DE LA EJECUCIÓN DE LA ORDEN Y QUE TENGAN RELACIÓN CON EL OBJETO CONTRACTUAL.</t>
  </si>
  <si>
    <t>OPSP-VAD-0648</t>
  </si>
  <si>
    <t>LA PRESENTE ORDEN TIENE POR OBJETO: 1. PARTICIPAR EN LA PLANEACIÓN, EJECUCIÓN Y SEGUIMIENTO DE LAS ACTIVIDADES ACADÉMICO- ADMINISTRATIVAS Y PROYECTOS DE LA FACULTAD. 2. ELABORAR COMUNICACIONES, ACTOS ADMINISTRATIVOS, DOCUMENTOS E INFORMES DE GESTIÓN.  3. PROYECTAR, DESARROLLAR, RECOMENDAR Y EJECUTAR ACCIONES QUE PERMITAN MEJORAR LA GESTIÓN DE LOS SERVICIOS A CARGO DE LA FACULTAD. 4. PARTICIPAR EN LOS PROCESOS DE REGISTRO, ANÁLISIS Y PROCESAMIENTO DE BASES DE DATOS Y ESTADÍSTICAS DE LA FACULTAD. 5. APOYAR EN LOS PROCESOS CONTRACTUALES A CARGO DE LA DEPENDENCIA Y LOS INSTITUCIONALES QUE REQUIERAN SU APOYO.  6. UTILIZAR Y MANTENER ACTUALIZADOS Y PROTEGIDOS LOS REGISTROS EN LOS SISTEMAS DE INFORMACIÓN ASOCIADOS A SUS ACTIVIDADES. 7. ADMINISTRAR Y VERIFICAR EL CUMPLIMIENTO DE LOS PROCEDIMIENTOS, PROTOCOLOS, GUÍAS Y AGENDAS DISEÑADOS PARA EL ÓPTIMO FUNCIONAMIENTO DE LA FACULTAD. 8. PROYECTAR, RADICAR Y GESTIONAR LAS COMUNICACIONES INTERNAS Y EXTERNAS DE LA FACULTAD. 9. MANTENER ACTUALIZADO EL ARCHIVO DE GESTIÓN DE LA FACULTAD Y VERIFICAR SU ADECUADO USO Y CONSERVACIÓN, CUMPLIENDO CON LAS NORMAS Y PROCEDIMIENTOS DISPUESTOS PARA TAL FIN.   10. APOYAR EN LA ADMINISTRACIÓN Y ACTUALIZACIÓN DEL INVENTARIO DE BIENES, MATERIALES E INSUMOS DE LA DEPENDENCIA, VERIFICANDO SU EFICIENTE Y ADECUADO USO, ASÍ COMO ELABORAR Y PRESENTAR LOS INFORMES RESPECTIVOS. 11. PARTICIPAR EN EL DISEÑO Y MEDICIÓN DE INDICADORES DE GESTIÓN DEL ÁREA DE SU COMPETENCIA. 12. APOYAR LA ELABORACIÓN Y PRESENTACIÓN DE RESULTADOS DE LA GESTIÓN DE LA FACULTAD. 13. APOYAR EN LA ADECUADA, OPORTUNA, EFICIENTE, EFICAZ Y AMABLE ATENCIÓN AL USUARIO, EN LA PRESTACIÓN DE SERVICIOS. 14. INFORMAR OPORTUNAMENTE SOBRE SITUACIONES QUE AFECTEN EL DESARROLLO DE LAS ACTIVIDADES DE LA FACULTAD. 15. APOYAR LA ATECIÓN OPORTUNA Y ADECUADA DE LAS PETICIONES, QUEJAS, RECLAMOS Y SUGERENCIAS, RELACIONADAS CON LOS SERVICIOS DE LA FACULTAD. 16. CUMPLIR LAS NORMAS Y PROTOCOLOS DEL PLAN INSTITUCIONAL DE GESTIÓN AMBIENTAL – PIGA.  17. APOYAR EL CUMPLIMIENTO DE LAS RESPONSABILIDADES Y COMPETENCIAS ESTABLECIDAS EN LOS SISTEMAS DE GESTIÓN INTEGRAL Y EL MODELO ESTÁNDAR DE CONTROL INTERNO, ASÍ COMO FACILITAR LOS DOCUMENTOS Y SOPORTES QUE LE SEAN SOLICITADOS POR LAS INSTANCIAS COMPETENTES. 18. CUMPLIR CON LAS ACTIVIDADES Y RESPONSABILIDADES ESTABLECIDAS EN LAS LEYES QUE ENMARCAN EL SISTEMA DE GESTIÓN DE SEGURIDAD Y SALUD EN EL TRABAJO. LAS DEMÁS ACTIVIDADES QUE SE DERIVEN DE LA EJECUCIÓN DE LA ORDEN Y QUE TENGAN RELACIÓN DIRECTA CON EL OBJETO CONTRACTUAL.</t>
  </si>
  <si>
    <t xml:space="preserve">JOSÉ MANUEL PACHECO RICAURTE </t>
  </si>
  <si>
    <t>OPSP-VAD-0649</t>
  </si>
  <si>
    <t>INGRID COQUIES PACHECO</t>
  </si>
  <si>
    <t>OPSP-VAD-0650</t>
  </si>
  <si>
    <t>LA PRESENTE ORDEN TIENE POR OBJETO: 1. PARTICIPAR EN LA PLANEACIÓN, EJECUCIÓN Y SEGUIMIENTO DE LAS ACTIVIDADES ACADÉMICO- ADMINISTRATIVAS Y PROYECTOS DE LA FACULTAD. 2. ELABORAR COMUNICACIONES, ACTOS ADMINISTRATIVOS, DOCUMENTOS E INFORMES DE GESTIÓN. 3. PROYECTAR, DESARROLLAR, RECOMENDAR Y EJECUTAR ACCIONES QUE PERMITAN MEJORAR LA GESTIÓN DE LOS SERVICIOS A CARGO DE LA FACULTAD. 4. PARTICIPAR EN LOS PROCESOS DE REGISTRO, ANÁLISIS Y PROCESAMIENTO DE BASES DE DATOS Y ESTADÍSTICAS DE LA FACULTAD. 5. APOYAR EN LOS PROCESOS CONTRACTUALES A CARGO DE LA DEPENDENCIA Y LOS INSTITUCIONALES QUE REQUIERAN SU APOYO. 6. UTILIZAR Y MANTENER ACTUALIZADOS Y PROTEGIDOS LOS REGISTROS EN LOS SISTEMAS DE INFORMACIÓN ASOCIADOS A SUS ACTIVIDADES. 7. APOYAR EN LA ADMINISTRACIÓN Y VERIFICACIÓN DEL CUMPLIMIENTO DE LOS PROCEDIMIENTOS, PROTOCOLOS, GUÍAS Y AGENDAS DISEÑADOS PARA EL ÓPTIMO FUNCIONAMIENTO DE LA FACULTAD. 8. PROYECTAR, RADICAR Y GESTIONAR LAS COMUNICACIONES INTERNAS Y EXTERNAS DE LA FACULTAD. 9. MANTENER ACTUALIZADO EL ARCHIVO DE GESTIÓN DE LA FACULTAD Y VERIFICAR SU ADECUADO USO Y CONSERVACIÓN, CUMPLIENDO CON LAS NORMAS Y PROCEDIMIENTOS DISPUESTOS PARA TAL FIN. 10. APOYAR EN LA ADMINISTRACIÓN Y ACTUALIZACIÓN DEL INVENTARIO DE BIENES, MATERIALES E INSUMOS DE LA DEPENDENCIA, VERIFICANDO SU EFICIENTE Y ADECUADO USO, ASÍ COMO ELABORAR Y PRESENTAR LOS INFORMES RESPECTIVOS. 11. PARTICIPAR EN EL DISEÑO Y MEDICIÓN DE INDICADORES DE GESTIÓN DEL ÁREA DE SU COMPETENCIA. 12. APOYAR LA ELABORACIÓN Y PRESENTACIÓN DE RESULTADOS DE LA GESTIÓN DE LA FACULTAD. 13. APOYAR EN LA ADECUADA, OPORTUNA, EFICIENTE, EFICAZ Y AMABLE ATENCIÓN AL USUARIO, EN LA PRESTACIÓN DE SERVICIOS. 14. INFORMAR OPORTUNAMENTE SOBRE SITUACIONES QUE AFECTEN EL DESARROLLO DE LAS ACTIVIDADES DE LA FACULTAD. 15. APOYAR EN LA ATENCIÓN OPORTUNA Y ADECUADA DE LAS PETICIONES, QUEJAS, RECLAMOS Y SUGERENCIAS, RELACIONADAS CON LOS SERVICIOS DE LA FACULTAD. 16. CUMPLIR LAS NORMAS Y PROTOCOLOS DEL PLAN INSTITUCIONAL DE GESTIÓN AMBIENTAL – PIGA. 17. APOYAR EN EL CUMPLIMIENTO DE LAS RESPONSABILIDADES Y COMPETENCIAS ESTABLECIDAS EN LOS SISTEMAS DE GESTIÓN INTEGRAL Y EL MODELO ESTÁNDAR DE CONTROL INTERNO, ASÍ COMO FACILITAR LOS DOCUMENTOS Y SOPORTES QUE LE SEAN SOLICITADOS POR LAS INSTANCIAS COMPETENTES. 18. CUMPLIR CON LAS ACTIVIDADES Y RESPONSABILIDADES ESTABLECIDAS EN LAS LEYES QUE ENMARCAN EL SISTEMA DE GESTIÓN DE SEGURIDAD Y SALUD EN EL TRABAJO. LAS DEMÁS ACTIVIDADES QUE SE DERIVEN DE LA EJECUCIÓN DE LA ORDEN Y QUE TENGAN RELACIÓN DIRECTA CON EL OBJETO CONTRACTUAL.</t>
  </si>
  <si>
    <t>OAG-VAD-0651</t>
  </si>
  <si>
    <t>LA PRESENTE ORDEN TIENE POR OBJETO: 1. APOYAR LA COORDINACIÓN DE LOS PROCESOS Y PROYECTOS ESTRATÉGICOS DEL PROGRAMA DE CONTADURÍA PÚBLICA. 2. REALIZAR SEGUIMIENTO A LOS PROCESOS ACADÉMICOS QUE ADELANTA LA DIRECCIÓN DE PROGRAMA Y PREPARAR DICHOS INFORMES. 3. APOYAR LA COORDINACIÓN DE PROCESOS CON DOCENTES Y ESTUDIANTES. 4. ORGANIZAR ACTIVIDADES ACADÉMICAS CON ESTUDIANTES, DOCENTES Y EGRESADOS. 5. APOYAR AL DIRECTOR TÉCNICOS EN LOS PROCESOS MISIONALES DEL PROGRAMA. LAS DEMÁS ACTIVIDADES QUE SE DERIVEN DE LA EJECUCIÓN DE LA ORDEN Y QUE TENGAN RELACIÓN DIRECTA CON EL OBJETO CONTRACTUAL.</t>
  </si>
  <si>
    <t>OPSP-VAD-0652</t>
  </si>
  <si>
    <t>ANDY  GUERRA CORREDOR</t>
  </si>
  <si>
    <t xml:space="preserve">LA PRESENTE ORDEN TIENE POR OBJETO: 1. REALIZAR LA BÚSQUEDA Y RECOLECCIÓN DE INFORMACIÓN DE CARÁCTER NACIONAL E INTERNACIONAL, INFORMACIÓN DE LAS MACROTENDENCIAS EN: *FUNDAMENTOS DEL DESARROLLO*PERSPECTIVAS TEÓRICAS *TENDENCIAS DE LA FORMACIÓN DISCIPLINAR. *SISTEMATIZACIÓN INFORMACIÓN INTERNACIONAL DE LA INFORMACIÓN 2. REVISAR EL DIRECTORIO DE ASOCIACIONES DE PROFESIONALES O FACULTADES AFINES AL PROGRAMA ACADÉMICO E INDAGAR SOBRE LA EXISTENCIA DE INFORMES O INVESTIGACIONES RELACIONADAS CON EL PROCESO DE FORMACIÓN ACADÉMICA. 3. IDENTIFICAR BUENAS PRÁCTICAS EN OTRAS UNIVERSIDADES. NACIONALES E INTERNACIONALES. 4. REUNIR INFORMACIÓN SOBRE CARACTERÍSTICAS DE LA OFERTA DEL PROGRAMA A NIVEL NACIONAL. 5. PRESENTAR INDICADORES NACIONALES DE LOS PROGRAMAS ACADÉMICOS. 6. REALIZAR LA BÚSQUEDA Y RECOLECCIÓN DE INFORMACIÓN DE CARÁCTER INSTITUCIONAL. 7. REVISAR EL PLAN DECENAL DE DESARROLLO, PROYECTO EDUCATIVO, INSTITUCIONAL, MISIÓN, VISIÓN, PLAN DE GOBIERNO, PLANES DE EXTENSIÓN, INVESTIGACIÓN E INTERNACIONALIZACIÓN, POLÍTICA DE CALIDAD, PLANES DEMEJORAMIENTO E INFORMES EMITIDOS POR PARES EVALUADORES NACIONALES E INTERNACIONALES. LAS DEMÁS ACTIVIDADES QUE SE DERIVEN DE LA EJECUCIÓN DE LA ORDEN Y QUE TENGAN RELACIÓN DIRECTA CON EL OBJETO CONTRACTUAL. </t>
  </si>
  <si>
    <t>OPSP-VAD-0653</t>
  </si>
  <si>
    <t>LA PRESENTE ORDEN TIENE POR OBJETO: 1. ELABORAR SOLICITUD DE INFORMACIÓN, REQUERIMIENTOS ESPECIALES, PROYECTOS DE DERECHOS DE PETICIONES, Y DEMÁS DOCUMENTOS DE ORDEN JURÍDICO QUE SE REQUIERAN REMITIR DENTRO DE LOS PROCESOS DE LA AUDITORÍAS SEGUIDOS A CADA UNA DE LAS ENTIDADES CONTRIBUYENTES, Y LOS AGENTES OBLIGADOS A RETENER O EXIGIR EL PAGO DEL TRIBUTO. 2. ELABORAR RESPUESTA A COMUNICACIONES ENVIADAS POR LAS DIFERENTES ENTIDADES. 3. REALIZAR EVALUACIÓN DE LA PRIMERA ETAPA DE LA AUDITORIA A LOS CONTRATOS QUE LAS ENTIDADES ENVÍAN COMO EXENTOS DEL PAGO DE LA ESTAMPILLA. 4. CLASIFICAR LOS HALLAZGOS RESULTANTES DE LA PRIMERA ETAPA Y ELABORACIÓN DE LAS COMUNICACIONES PERTINENTES. 5. ANALIZAR Y VERIFICAR LOS ACUERDOS MUNICIPALES POR MEDIO DEL CUAL LOS MUNICIPIOS ADOPTARON LA ESTAMPILLA. 6. DETERMINAR Y CLASIFICAR LOS HALLAZGOS ENCONTRADOS EN LOS ACUERDOS MUNICIPALES. 7. ANALIZAR LOS HALLAZGOS ENCONTRADOS CON LA COORDINACIÓN DE LA OFICINA Y EL ASESOR JURÍDICO. 8. SOLICITAR INFORMACIÓN ADICIONAL QUE SE REQUIERA DE LOS CONTRATOS OBJETOS DE ESTUDIO DE AUDITORIA. 9. ANALIZAR LAS ACTIVIDADES QUE SE DETERMINEN EN LAS DIFERENTES MESAS DE TRABAJOS. 10. ASISTIR A LAS REUNIONES QUE REALICE LA COORDINACIÓN DE LA OFICINA CON CADA UNA DE LAS ENTIDADES CONTRIBUYENTES, Y LOS AGENTES OBLIGADOS A RETENER O EXIGIR EL PAGO DEL TRIBUTO. 11. ASESORAR Y APOYAR EN EL DESPLAZAMIENTO A LOS MUNICIPIOS EN LA JURISDICCIÓN DEL MAGDALENA PARA EL DESARROLLO DE ACTIVIDADES DE CAMPO EN EL PROCESO AUDITOR PARA CASOS ESPECÍFICOS EN LA QUE SE REQUIERA. 12. ASESORAR Y APOYAR EL SEGUIMIENTO AL CUMPLIMIENTO DE LOS COMPROMISOS ADQUIRIDOS EN LA MESA DE TRABAJO. 13. REALIZAR EL ESTUDIO DE LAS PROPUESTAS DE PAGO QUE PRESENTEN LAS ENTIDADES OBLIGADAS A EXIGIR O RETENER LA ESTAMPILLA. 14. APOYAR EN EL SEGUIMIENTO Y CONTROL A LOS ACUERDOS DE PAGO OFRECIDOS. 15. SALVAGUARDAR LA INFORMACIÓN OBTENIDA EN EL PROCESO AUDITOR Y GUARDAR LA DEBIDA RESERVA. 16. ASESORAR Y APOYAR EL DESARROLLO DE ACCIONES ENCAMINADAS AL PLAN DE MEJORAMIENTO DEL RECAUDO DE LOS RECURSOS Y LOS REGISTROS DE INFORMACIÓN DE LA ESTAMPILLA EN BENEFICIO DE LA UNIVERSIDAD. 17. ELABORAR Y EMITIR INFORME FINAL DE LAS ENTIDADES AUDITADAS A LA COORDINACIÓN DE LA OFICINA. 18. APOYAR EN LA CAPACITACIÓN Y ACTUALIZACIÓN PERMANENTE DE LAS ENTIDADES RECAUDADORAS DE LAS ESTAMPILLAS DEPARTAMENTALES LAS DEMÁS ACTIVIDADES QUE SE DERIVEN DE LA EJECUCIÓN DE LA ORDEN Y QUE TENGAN RELACIÓN DIRECTA CON EL OBJETO CONTRACTUAL.</t>
  </si>
  <si>
    <t>OPSP-VAD-0654</t>
  </si>
  <si>
    <t>LA PRESENTE ORDEN TIENE POR OBJETO: 1. IDENTIFICAR CONTRIBUYENTES, Y LOS AGENTES OBLIGADOS A RETENER O EXIGIR EL PAGO DEL TRIBUTO. 2. RECOPILAR, CONSOLIDAR Y CONFRONTAR LA INFORMACIÓN DE LAS ENTIDADES PARA INICIAR EL PROCESO DE AUDITORÍA Y ELABORAR EL EXPEDIENTE CON LAS NORMAS REQUERIDAS PARA TAL FIN. 3. VERIFICAR LAS DECLARACIONES DE RECAUDOS Y LIQUIDACIÓN DE LAS ENTIDADES ASÍ COMO LOS PAGOS REALIZADOS POR LOS CONTRIBUYENTES Y LA RELACIÓN DE CONTRATOS SUSCRITOS. 4. CONFRONTAR LA INFORMACIÓN PROVISTA POR LA ENTIDAD VS LA INFORMACIÓN REMITIDA POR LA CONTRALORÍA DEPARTAMENTAL, DISTRITAL Y NACIONAL. 5. CONFRONTAR LA INFORMACIÓN DEL AVANCE DE LA AUDITORIA CONTRA LOS ARCHIVOS QUE REPOSAN EN LA OFICINA DE ESTAMPILLA. 6. ALIMENTAR LA MATRIZ DE INFORMACIÓN A FIN DE DEPURAR LOS RESULTADOS FINANCIEROS DE LA INVESTIGACIÓN. 7. REALIZAR EVALUACIÓN DE LA PRIMERA ETAPA DE LA AUDITORÍA EN CONJUNTO CON LA COORDINADORA Y EL ASESOR JURÍDICO Y DETERMINAR EL PLAN DE ACCIÓN EN CADA CASO EN PARTICULAR A SEGUIR. SE LEVANTA ACTA DE SEGUIMIENTO. 8. CLASIFICAR LOS HALLAZGOS RESULTANTES DE LA PRIMERA ETAPA. 9. CLASIFICAR LA INFORMACIÓN FINANCIERA Y DOCUMENTAL A FIN DE REMITIRLA AL ABOGADO, QUIEN JUNTO CON LA COORDINADORA Y EL ASESOR SEÑALARÁN LAS ACCIONES A SEGUIR.10. ADELANTAR LAS GESTIONES INSTRUIDAS POR LA COORDINACIÓN UNA VEZ SE HUBIERE RECIBIDO RESPUESTA DE LA AMPLIACIÓN DE LA INFORMACIÓN SOLICITADA A LAS ENTIDADES. 11. CONFRONTAR LA INFORMACIÓN PROVISTA POR LA ENTIDAD VS LA INFORMACIÓN RECIBIDA A FIN DE ESTABLECER EL HALLAZGO. 12. CLASIFICAR LOS DIFERENTES HALLAZGOS QUE SE PUEDAN EVIDENCIAR EN EL PROCESO AUDITOR. 13. ASESORAR Y APOYAR EN LA REALIZACIÓN DEL CONTROL DE EVALUACIÓN, TRAZABILIDAD Y TRASLADO DE HALLAZGOS DE ENTIDADES AUDITADAS. EVALUAR Y ANALIZAR LA INFORMACIÓN DE LOS HALLAZGOS ENCONTRADOS. CONFRONTAR LOS HALLAZGOS EMITIDOS POR EL GRUPO AUDITOR VS HALLAZGOS ENCONTRADOS EN LA VERIFICACIÓN DE LA AUDITORÍA, CON EL FIN DE DETERMINAR CUÁLES PERMANECEN, MODIFICAN, ELIMINAN O INGRESAN, Y QUEDAN DEBIDAMENTE JUSTIFICADOS CON SOPORTES PERTINENTES. 14. REALIZAR LAS ACTIVIDADES REQUERIDAS PARA CONFORMAR LAS MESAS DE TRABAJO. 15. ASESORAR Y APOYAR EN EL DESPLAZAMIENTO A LOS MUNICIPIOS EN LA JURISDICCIÓN DEL MAGDALENA Y A LAS ENTIDADES DEL DISTRITO, PARA EL DESARROLLO DE ACTIVIDADES DE CAMPO EN EL PROCESO AUDITOR SEGÚN CRONOGRAMA QUE SE ESTABLEZCA PARA TAL FIN O PARA LA CONFORMACIÓN DE LAS MESAS DE TRABAJO.16. ASESORAR Y APOYAR EL SEGUIMIENTO AL CUMPLIMIENTO DE LOS COMPROMISOS ADQUIRIDOS EN LA MESA DE TRABAJO. 17. SALVAGUARDAR LA INFORMACIÓN OBTENIDA EN EL PROCESO AUDITOR Y GUARDAR LA DEBIDA RESERVA. 18. ASESORAR Y APOYAR EL DESARROLLO DE ACCIONES ENCAMINADAS AL PLAN DE MEJORAMIENTO DEL RECAUDO DE LOS RECURSOS Y LOS REGISTROS DE INFORMACIÓN DE LA ESTAMPILLA EN BENEFICIO DE LA UNIVERSIDAD. 19. ELABORAR Y EMITIR INFORME FINAL DE LAS ENTIDADES AUDITADAS A LA COORDINACIÓN DE LA OFICINA. 20. LLEVAR LA BITÁCORA EN EL SISTEMA DE CADA ENTIDAD AUDITADA. 21. APOYAR EN LA CAPACITACIÓN Y ACTUALIZACIÓN PERMANENTE DE LAS ENTIDADES RECAUDADORAS DE LAS ESTAMPILLAS DEPARTAMENTALES. LAS DEMÁS ACTIVIDADES QUE SE DERIVEN DE LA EJECUCIÓN DE LA ORDEN Y QUE TENGAN RELACIÓN DIRECTA CON EL OBJETO CONTRACTUAL</t>
  </si>
  <si>
    <t>OAG-VAD-0655</t>
  </si>
  <si>
    <t>LA PRESENTE ORDEN TIENE POR OBJETO: 1. APOYAR EL PROCESO DE IDENTIFICACIÓN DE CONTRIBUYENTES, Y LOS AGENTES OBLIGADOS A RETENER O EXIGIR EL PAGO DEL TRIBUTO. 2. APOYAR LA RECOPILACIÓN, CONSOLIDACIÓN Y CONFRONTACIÓN DE LA INFORMACIÓN DE LAS ENTIDADES PARA INICIAR EL PROCESO DE AUDITORÍA Y ELABORAR EL EXPEDIENTE CON LAS NORMAS REQUERIDAS PARA TAL FIN. 3. APOYAR EL PROCESO PARA VERIFICAR LAS DECLARACIONES DE RECAUDOS Y LIQUIDACIÓN DE LAS ENTIDADES, ASÍ COMO LOS PAGOS REALIZADOS POR LOS CONTRIBUYENTES Y LA RELACIÓN DE CONTRATOS SUSCRITOS. 4. APOYAR EL PROCESO DE VERIFICACIÓN DE LA INFORMACIÓN PROVISTA POR LA ENTIDAD VS LA INFORMACIÓN REMITIDA POR LA CONTRALORÍA DEPARTAMENTAL, DISTRITAL Y NACIONAL. 5. APOYAR EL PROCESO DE VERIFICACIÓN DE LA INFORMACIÓN DEL AVANCE DE LA AUDITORIA CONTRA LOS ARCHIVOS QUE REPOSAN EN LA OFICINA DE ESTAMPILLA. 6. APOYAR EL PROCESO DE CLASIFICACIÓN DE HALLAZGOS RESULTANTES DE LA PRIMERA ETAPA DE AUDITORIA. 7. REALIZAR SALVAGUARDAR LA INFORMACIÓN OBTENIDA EN EL PROCESO AUDITOR Y GUARDAR LA DEBIDA RESERVA. 8. APOYAR LOS PROCESOS PARA DESARROLLAR ACCIONES ENCAMINADAS AL PLAN DE MEJORAMIENTO DEL RECAUDO DE LOS RECURSOS Y LOS REGISTROS DE INFORMACIÓN DE LA ESTAMPILLA EN BENEFICIO DE LA UNIVERSIDAD. 9. APOYAR LA ELABORACIÓN DEL INFORME FINAL DE LAS ENTIDADES AUDITADAS A LA COORDINACIÓN DE LA OFICINA. 10. APOYAR PARA LLEVAR LA BITÁCORA EN EL SISTEMA DE CADA ENTIDAD AUDITADA. LAS DEMÁS ACTIVIDADES QUE SE DERIVEN DE LA EJECUCIÓN DE LA ORDEN Y QUE TENGAN RELACIÓN DIRECTA CON EL OBJETO CONTRACTUAL.</t>
  </si>
  <si>
    <t>OPSP-VAD-0656</t>
  </si>
  <si>
    <t>OMAR ALBERTO GUITIERREZ DIAZ</t>
  </si>
  <si>
    <t>LA PRESENTE ORDEN TIENE POR OBJETO: 1. ASESORAR EN LA COORDINACIÓN DE LA ETAPA PRECONTRACTUAL DE DIVERSAS ÓRDENES DE COMPRA, SUMINISTROS Y MANTENIMIENTO DE LA DEPENDENCIA. 2. ASESORAR EN LA COORDINACIÓN DEL PLAN DE MANTENIMIENTOS DE EQUIPOS Y MOBILIARIO DE LABORATORIOS Y PROYECCIÓN DE GASTOS DE INSUMOS. 3. ASESORAR Y APOYAR EN LA REALIZACIÓN ESTUDIOS DE MERCADO PARA COMPRAS, SUMINISTROS Y CONTRATOS DE MANTENIMIENTO. 4. ASESORAR EN EL CONTROL Y SEGUIMIENTO A LA CONTRATACIÓN Y EJECUCIÓN DE LOS CONTRATOS DE COMPRA DE MATERIALES Y EQUIPOS, SUMINISTRO DE INSUMOS Y MANTENIMIENTO DE EQUIPOS DE LABORATORIO. 5. ASESORAR Y APOYAR LAS ACTIVIDADES DE PLANIFICACIÓN DEL PROCESO DE GESTIÓN DE RECURSOS EDUCATIVOS. LAS DEMÁS ACTIVIDADES QUE SE DERIVEN DE LA EJECUCIÓN DE LA ORDEN Y QUE TENGAN RELACIÓN DIRECTA CON EL OBJETO CONTRACTUAL.</t>
  </si>
  <si>
    <t>OAG-VAD-0657</t>
  </si>
  <si>
    <t>LA PRESENTE ORDEN TIENE POR OBJETO: 1. APOYAR LA SUPERVISIÓN ESPACIOS FÍSICOS, 2. APOYAR LAS APERTURAS DE SALONES Y ESPACIOS ACADÉMICOS Y ADMINISTRATIVOS. 3. EFECTUAR REPORTE DE ANOMALÍAS EN ESPACIOS FÍSICOS, COADYUVAR EN ORIENTACIONES LOCATIVAS. 4. APOYAR LA REALIZACIÓN DE RONDAS A PARQUEADEROS (CARROS Y MOTOS). 5. APOYAR LA ALERTA SOBRE PERSONAS EXTRAÑAS QUE SE ENCUENTREN EN LOS ALREDEDORES DEL CAMPUS UNIVERSITARIO. 6. APOYAR LA ATENCIÓN LOS REQUERIMIENTOS DE LOS FUNCIONARIOS DE LA UNIVERSIDAD PARA FACILITAR EL CABAL DESARROLLO DE LAS ACTIVIDADES ACADÉMICAS Y ADMINISTRATIVAS, 7. APOYAR EL CONTROL DE TRÁNSITO INTERNO DE ELEMENTOS Y EQUIPOS DENTRO DE LAS INSTALACIONES, 8. CUMPLIR CON TODAS LAS NORMAS DE HIGIENE, MEDICINA DEL TRABAJO, SALUD OCUPACIONAL, PREVENCIÓN Y CONTROL DE RIESGO QUE DETERMINE LA INSTITUCIÓN COMO DE OBLIGATORIO CUMPLIMIENTO. LAS DEMÁS ACTIVIDADES QUE SE DERIVEN DE LA EJECUCIÓN DE LA ORDEN Y QUE TENGAN RELACIÓN DIRECTA CON EL OBJETO CONTRACTUAL</t>
  </si>
  <si>
    <t>OPSP-VAD-0658</t>
  </si>
  <si>
    <t>LA PRESENTE ORDEN TIENE POR OBJETO: 1. CONDUCIR EL MAGAZÍN 'RUTAS PARA AVANZAR ' TRANSMITIDO POR UNIMAGDALENA RADIO. 2. HACER REPORTERÍA CON LAS DEPENDENCIAS QUE GENEREN INFORMACIÓN ÚTIL PARA EL PROGRAMA. 3. PARTICIPAR EN LAS TRANSMISIONES EN VIVO Y EN DIRECTO DE LOS EVENTOS DE LA EMISORA CULTURAL. 4. ELABORAR LAS BASES DE DATOS DE FUNCIONARIOS ESTATALES Y PRIVADOS QUE PUEDAN SER CONSULTADOS EN EL ESPACIO DE LA EMISORA.5. REDACTAR DOCUMENTOS INSTITUCIONALES QUE SE REQUIERAN. 6. PRODUCIR Y EDITAR LOS MATERIALES SONOROS INSTITUCIONALES QUE SE REQUIERAN, (CAMPUS AL AIRE FINES DE SEMANA) 7. APOYAR EN LA COORDINACIÓN, LA PRODUCCIÓN TÉCNICA Y PROGRAMACIÓN DE LA EMISORA CULTURAL UNIMAGDALENA RADIO LOS FINES DE SEMANA. 8. PRODUCIR Y REALIZAR EL PROGRAMA RADIAL QUE TALENTO, EMITIDO EN REDES SOCIALES Y EMISORA CULTURAL 9. PRODUCIR Y REALIZAR EL CLICK RADIAL LA HORA 15. 11. COORDINAR Y CONDUCIR ESPECIALES PARA DÍAS FESTIVOS. 10. REDACTAR BOLETINES INSTITUCIONALES. 12. APOYAR EN LA VERIFICACIÓN DEL CUMPLIMIENTO Y DESARROLLO DE LA PROGRAMACIÓN DE LA EMISORA CULTURAL UNIMAGDALENA RADIO. LAS DEMÁS ACTIVIDADES QUE SE DERIVEN DE LA EJECUCIÓN DE LA ORDEN Y QUE TENGAN RELACIÓN DIRECTA CON EL OBJETO CONTRACTUAL.</t>
  </si>
  <si>
    <t>OPSP-VAD-0659</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</si>
  <si>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ENFERMERA A TODOS LOS MIEMBROS DE COMUNIDAD UNIVERSITARIA QUE LO SOLICITEN. 3. VALORAR LA INFORMACIÓN RECOGIDA DE LOS PACIENTES PARA REALIZAR ACCIONES DE ENFERMERÍA, REGISTRÁNDOLAS EN LA HISTORIA CLÍNICA. 4. EJECUTAR ACTIVIDADES DE PROMOCIÓN Y FOMENTO DE LA SALUD A LOS MIEMBROS DE LA COMUNIDAD UNIVERSITARIA. 5. ORIENTAR EN CONSULTA A LOS MIEMBROS DE LA COMUNIDAD UNIVERSITARIA PARA QUE ASUMA CONDUCTAS RESPONSABLES EN EL CUIDADO DE SU SALUD. 6. EJECUTAR TÉCNICAS Y PROCEDIMIENTOS DE ENFERMERÍA EN EL ÁMBITO DE SU COMPETENCIA. 7. APOYAR A LOS MÉDICOS EN LOS PROCEDIMIENTOS DE ATENCIÓN QUE SE REQUIERA. 8. APOYAR AL COORDINADOR DEL ÁREA EN LA ACTUALIZACIÓN DEL INVENTARIO DE LOS EQUIPOS DE OFICINA Y DE INSUMOS MÉDICOS Y GARANTIZAR EL BUEN USO DE LOS MISMOS. 9. ENTREGAR AL COORDINADOR DEL ÁREA AL MOMENTO DE TERMINAR LA ORDEN DE PRESTACIÓN DE SERVICIOS, EL INVENTARIO DE LOS EQUIPOS DE OFICINA DE LOS CUALES ES RESPONSABLE. 10. FOMENTAR AL INTERIOR DE LA COMUNIDAD UNIVERSITARIA, ACTIVIDADES DE PROMOCIÓN Y PREVENCIÓN PARA LA ADOPCIÓN DE ESTILOS DE VIDA SALUDABLE. 11. DILIGENCIAR LOS FORMATOS DEL PROCESO "BIENESTAR UNIVERSITARIO" DEL SISTEMA DE GESTIÓN DE CALIDAD, Y ASÍ MISMO GENERAR INFORMES DE ACUERDO CON LAS INDICACIONES DADAS POR LA DIRECCIÓN DE BIENESTAR UNIVERSITARIO O EL COORDINADOR DEL ÁREA. 12.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13. ENTREGAR DE MANERA OPORTUNA Y BAJO SU RESPONSABILIDAD LOS INFORMES QUE SE LE SOLICITEN QUE SEAN DE SU COMPETENCIA PARA SER PRESENTADOS EN OTRAS DEPENDENCIAS. 14. COORDINAR CON EL PROGRAMA DE ENFERMERÍA DE LA FACULTAD DE CIENCIAS DE LA SALUD ACTIVIDADES DE PROMOCIÓN Y PREVENCIÓN PARA TODOS LOS MIEMBROS DE LA COMUNIDAD UNIVERSITARIA. 15. APOYAR DESDE SU ESPECIALIDAD EL PROCESO DE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 LAS DEMÁS ACTIVIDADES QUE SE DERIVEN DE LA EJECUCIÓN DE LA ORDEN Y QUE TENGAN RELACIÓN DIRECTA CON EL OBJETO CONTRACTUAL.</t>
  </si>
  <si>
    <t>OAG-VAD-0660</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</si>
  <si>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ORIENTAR, ORGANIZAR Y DIVULGAR ACTIVIDADES DE CARÁCTER RECREATIVO, FORMATIVO Y REPRESENTATIVO PARA EL FORTALECIMIENTO DE LOS PROCESOS DEPORTIVOS, ESPECÍFICAMENTE LAS DEL DEPORTE O DISCIPLINA QUE DIRIGE A TRAVÉS DE ENTRENAMIENTOS O PRÁCTICAS DEPORTIVAS (VIRTUALES, PRESENCIALES Y/O EN ALTERNANCIA). 3. DISEÑAR, IMPLEMENTAR Y EJECUTAR ESTRATEGIAS DE PROMOCIÓN, DIFUSIÓN Y DIVULGACIÓN DEL DEPORTE O DISCIPLINA QUE DIRIGE, ASÍ COMO AJUSTAR EL DESARROLLO DE SUS ACTIVIDADES A LAS NUEVAS MEDIDAS ACADÉMICAS (VIRTUALIDAD Y/O ALTERNANCIA). 4. DISEÑAR, IMPLEMENTAR Y EJECUTAR ESTRATEGIAS QUE PROMUEVAN E INCENTIVEN LA PARTICIPACIÓN DE TODOS LOS ESTAMENTOS UNIVERSITARIOS EN EL DEPORTE O DISCIPLINA QUE DIRIGE, ASÍ COMO AJUSTAR EL DESARROLLO DE SUS ACTIVIDADES A LAS NUEVAS MEDIDAS ACADÉMICAS (VIRTUALIDAD Y/O ALTERNANCIA). 5. DISEÑAR, IMPLEMENTAR Y EJECUTAR ESTRATEGIAS PARA AUMENTAR LA COBERTURA PARA TODOS LOS MIEMBROS DE LA COMUNIDAD UNIVERSITARIA EN TODOS LOS DEPORTES O DISCIPLINA DEPORTIVA Y VELAR POR EL FORTALECIMIENTO DE LOS MISMOS, ASÍ COMO AJUSTAR EL DESARROLLO DE SUS ACTIVIDADES A LAS NUEVAS MEDIDAS ACADÉMICAS (VIRTUALIDAD Y/O ALTERNANCIA). 6. PLANIFICAR, DESARROLLAR Y EJECUTAR INTERCAMBIOS, TORNEOS, CAMPEONATOS, OLIMPIADAS Y/O EVENTOS INTERNOS. 7. PLANIFICAR LA PARTICIPACIÓN DE LA INSTITUCIÓN EN INTERCAMBIOS, TORNEOS, CAMPEONATOS, OLIMPIADAS Y/O EVENTOS EXTERNOS DEL ORDEN LOCAL, DEPARTAMENTAL, REGIONAL, NACIONAL E INTERNACIONAL. 8. SELECCIONAR EN CADA ESTAMENTO (DOCENTE, FUNCIONARIO, EGRESADO Y ESTUDIANTES) LAS DELEGACIONES QUE REPRESENTARÁN A LA UNIVERSIDAD EN INTERCAMBIOS, TORNEOS, CAMPEONATOS, OLIMPIADAS Y/O EVENTOS EXTERNOS DEL ORDEN LOCAL, DEPARTAMENTAL, REGIONAL, NACIONAL E INTERNACIONAL, RESPETANDO LOS PRINCIPIOS Y VALORES INSTITUCIONALES. 9. RECIBIR, MANTENER ACTUALIZADO Y DEVOLVER AL FINALIZAR EL SEMESTRE, EL INVENTARIO DE IMPLEMENTOS, UNIFORMES, HERRAMIENTAS Y EQUIPOS QUE LE SEAN ASIGNADOS, GARANTIZANDO EL BUEN USO DE LOS MISMOS. 10. DILIGENCIAR OPORTUNAMENTE TODOS LOS FORMATOS ESTABLECIDOS POR BIENESTAR UNIVERSITARIO EN EL SISTEMA DE GESTIÓN DE LA CALIDAD Y OTROS PROCESOS, PARA EL REGISTRO DE TODAS LAS ACTIVIDADES QUE SE REALICEN DESDE EL DEPORTE O DISCIPLINA QUE DIRIGE. 11. ENTREGAR SEMANALMENTE O EN LOS TIEMPOS Y SEGÚN LAS DIRECTRICES QUE EL DIRECTOR DE BIENESTAR UNIVERSITARIO O EL COORDINADOR DEL ÁREA ESTABLEZCAN, INFORMES ESTADÍSTICOS DE LAS ACTIVIDADES REALIZADAS. 12. MANTENER ACTUALIZADA LA BASE DE DATOS DE LOS ESTUDIANTES QUE GOCEN DE BECA O DESCUENTO EL VALOR DE LA MATRÍCULA, YA SEA POR CUPO ESPECIAL O POR HABER OCUPADO PRIMERO, SEGUNDO O TERCER LUGAR EN EVENTOS O TORNEOS INTERNOS Y/O EXTERNOS. 13. INFORMAR DE LA PARTICIPACIÓN EN LOS ENTRENAMIENTOS O PRÁCTICAS DEPORTIVAS, INTERCAMBIOS, TORNEOS, CAMPEONATOS, OLIMPIADAS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14. APOYAR LAS ACTIVIDADES LIDERADAS POR EL DIRECTOR DE BIENESTAR Y EL COORDINADOR DE ÁREA, EN EL CUMPLIMIENTO DE METAS DEFINIDAS EN EL PLAN DE ACCIÓN Y PLAN DE DESARROLLO INSTITUCIONAL. 15. ENTREGAR DE MANERA OPORTUNA Y BAJO SU RESPONSABILIDAD LOS INFORMES PARA SER PRESENTADOS EN OTRAS DEPENDENCIAS.  LAS DEMÁS ACTIVIDADES QUE SE DERIVEN DE LA EJECUCIÓN DE LA ORDEN Y QUE TENGAN RELACIÓN DIRECTA CON EL OBJETO CONTRACTUAL.</t>
  </si>
  <si>
    <t>OAG-VAD-0661</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</si>
  <si>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ORIENTAR, ORGANIZAR Y DIVULGAR ACTIVIDADES DE CARÁCTER RECREATIVO, FORMATIVO Y REPRESENTATIVO PARA EL FORTALECIMIENTO DE LOS PROCESOS ARTÍSTICOS Y CULTURALES, ESPECÍFICAMENTE LAS DEL GRUPO O TALLER QUE DIRIGE A TRAVÉS DE ENSAYOS REGULARES Y/O TALLERES PERMANENTES. 3. DISEÑAR, IMPLEMENTAR Y EJECUTAR ESTRATEGIAS DE PROMOCIÓN, DIFUSIÓN Y DIVULGACIÓN DEL DEPORTE O DISCIPLINA QUE DIRIGE, ASÍ COMO AJUSTAR EL DESARROLLO DE SUS ACTIVIDADES A LAS NUEVAS MEDIDAS ACADÉMICAS (VIRTUALIDAD Y/O ALTERNANCIA). 4. PLANIFICAR, DESARROLLAR Y EJECUTAR CONCURSOS, FESTIVALES Y/O EVENTOS INTERNOS DONDE PARTICIPEN TODOS LOS MIEMBROS DE LA COMUNIDAD UNIVERSITARIA.5. PLANIFICAR LA PARTICIPACIÓN DE LA INSTITUCIÓN EN ACTIVIDADES, CONCURSOS, FESTIVALES Y/O EVENTOS EXTERNOS DEL ORDEN LOCAL, DEPARTAMENTAL, REGIONAL, NACIONAL E INTERNACIONAL, RESPETANDO LOS PRINCIPIOS Y VALORES INSTITUCIONALES. 6. SELECCIONAR LOS ARTISTAS EN CADA ESTAMENTO (DOCENTE, FUNCIONARIO, EGRESADO Y ESTUDIANTES) QUE CONFORMAN LAS DELEGACIONES QUE REPRESENTARÁN A LA UNIVERSIDAD EN ACTIVIDADES, CONCURSOS, FESTIVALES Y/O EVENTOS EXTERNOS DEL ORDEN LOCAL, DEPARTAMENTAL, REGIONAL, NACIONAL E INTERNACIONAL. 7. RECIBIR, MANTENER ACTUALIZADO Y DEVOLVER AL FINALIZAR EL SEMESTRE, EL INVENTARIO DE INSTRUMENTOS, VESTUARIOS, HERRAMIENTAS Y EQUIPOS QUE LE SEAN ASIGNADOS, GARANTIZANDO EL BUEN USO DE LOS MISMOS. 8. DILIGENCIAR OPORTUNAMENTE DE TODOS LOS FORMATOS ESTABLECIDOS POR BIENESTAR UNIVERSITARIO EN EL SISTEMA DE GESTIÓN DE LA CALIDAD Y OTROS PROCESOS, PARA EL REGISTRO DE TODAS LAS ACTIVIDADES QUE SE REALICEN DESDE EL GRUPO O TALLER QUE USTED DIRIGE. 09. ENTREGAR SEMANALMENTE O EN LOS TIEMPOS Y SEGÚN LAS DIRECTRICES QUE EL DIRECTOR DE BIENESTAR UNIVERSITARIO O EL COORDINADOR DEL ÁREA ESTABLEZCAN, INFORMES ESTADÍSTICOS DE LAS ACTIVIDADES REALIZADAS, ASÍ COMO LAS PARTICIPACIONES DE LOS ESTAMENTOS UNIVERSITARIOS EN LAS MISMAS, PARA QUE SEAN SOMETIDAS A VERIFICACIÓN Y EVALUACIÓN DEL CUMPLIMIENTO DE LAS METAS PROPUESTAS EN SU PLAN DE TRABAJO. 10. MANTENER ACTUALIZADA LA BASE DE DATOS DE LOS ESTUDIANTES QUE GOCEN DE BECA O DESCUENTO EL VALOR DE LA MATRÍCULA, YA SEA POR CUPO ESPECIAL O POR HABER OCUPADO PRIMERO, SEGUNDO O TERCER LUGAR EN EVENTOS INTERNOS Y/O EXTERNOS. 11. INFORMAR LA PARTICIPACIÓN EN LOS ENSAYOS, ACTIVIDADES, EVENTOS, FESTIVALES Y/O TALLERES PERMANENTES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12. APOYAR LAS ACTIVIDADES LIDERADAS POR EL DIRECTOR DE BIENESTAR Y EL COORDINADOR DE ÁREA, EN EL CUMPLIMIENTO DE METAS DEFINIDAS EN EL PLAN DE ACCIÓN Y PLAN DE DESARROLLO INSTITUCIONAL. 13. ENTREGAR DE MANERA OPORTUNA Y BAJO SU RESPONSABILIDAD LOS INFORMES QUE SE LE SOLICITEN QUE SEAN DE SU COMPETENCIA PARA SER PRESENTADOS EN OTRAS DEPENDENCIAS. LAS DEMÁS ACTIVIDADES QUE SE DERIVEN DE LA EJECUCIÓN DE LA ORDEN Y QUE TENGAN RELACIÓN DIRECTA CON EL OBJETO CONTRACTUAL.</t>
  </si>
  <si>
    <t>OAG-VAD-0662</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</si>
  <si>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ORIENTAR, ORGANIZAR Y DIVULGAR ACTIVIDADES DE CARÁCTER RECREATIVO, FORMATIVO Y REPRESENTATIVO PARA EL FORTALECIMIENTO DE LOS PROCESOS DEPORTIVOS, ESPECÍFICAMENTE LAS DEL DEPORTE O DISCIPLINA QUE DIRIGE A TRAVÉS DE ENTRENAMIENTOS O PRÁCTICAS DEPORTIVAS (VIRTUALES, PRESENCIALES Y/O EN ALTERNANCIA). 3. DISEÑAR, IMPLEMENTAR Y EJECUTAR ESTRATEGIAS DE PROMOCIÓN, DIFUSIÓN Y DIVULGACIÓN DEL DEPORTE O DISCIPLINA QUE DIRIGE, ASÍ COMO AJUSTAR EL DESARROLLO DE SUS ACTIVIDADES A LAS NUEVAS MEDIDAS ACADÉMICAS (VIRTUALIDAD Y/O ALTERNANCIA). 4. DISEÑAR, IMPLEMENTAR Y EJECUTAR ESTRATEGIAS QUE PROMUEVAN E INCENTIVEN LA PARTICIPACIÓN DE TODOS LOS ESTAMENTOS UNIVERSITARIOS EN EL DEPORTE O DISCIPLINA QUE DIRIGE, ASÍ COMO AJUSTAR EL DESARROLLO DE SUS ACTIVIDADES A LAS NUEVAS MEDIDAS ACADÉMICAS (VIRTUALIDAD Y/O ALTERNANCIA). 5. DISEÑAR, IMPLEMENTAR Y EJECUTAR ESTRATEGIAS PARA AUMENTAR LA COBERTURA PARA TODOS LOS MIEMBROS DE LA COMUNIDAD UNIVERSITARIA EN TODOS LOS DEPORTES O DISCIPLINA DEPORTIVA Y VELAR POR EL FORTALECIMIENTO DE LOS MISMOS, ASÍ COMO AJUSTAR EL DESARROLLO DE SUS ACTIVIDADES A LAS NUEVAS MEDIDAS ACADÉMICAS (VIRTUALIDAD Y/O ALTERNANCIA). 6. PLANIFICAR, DESARROLLAR Y EJECUTAR INTERCAMBIOS, TORNEOS, CAMPEONATOS, OLIMPIADAS Y/O EVENTOS INTERNOS. 7. PLANIFICAR LA PARTICIPACIÓN DE LA INSTITUCIÓN EN INTERCAMBIOS, TORNEOS, CAMPEONATOS, OLIMPIADAS Y/O EVENTOS EXTERNOS DEL ORDEN LOCAL, DEPARTAMENTAL, REGIONAL, NACIONAL E INTERNACIONAL. 8. SELECCIONAR EN CADA ESTAMENTO (DOCENTE, FUNCIONARIO, EGRESADO Y ESTUDIANTES) LAS DELEGACIONES QUE REPRESENTARÁN A LA UNIVERSIDAD EN INTERCAMBIOS, TORNEOS, CAMPEONATOS, OLIMPIADAS Y/O EVENTOS EXTERNOS DEL ORDEN LOCAL, DEPARTAMENTAL, REGIONAL, NACIONAL E INTERNACIONAL, RESPETANDO LOS PRINCIPIOS Y VALORES INSTITUCIONALES. 9. RECIBIR, MANTENER ACTUALIZADO Y DEVOLVER AL FINALIZAR EL SEMESTRE, EL INVENTARIO DE IMPLEMENTOS, UNIFORMES, HERRAMIENTAS Y EQUIPOS QUE LE SEAN ASIGNADOS, GARANTIZANDO EL BUEN USO DE LOS MISMOS. 10. DILIGENCIAR OPORTUNAMENTE TODOS LOS FORMATOS ESTABLECIDOS POR BIENESTAR UNIVERSITARIO EN EL SISTEMA DE GESTIÓN DE LA CALIDAD Y OTROS PROCESOS, PARA EL REGISTRO DE TODAS LAS ACTIVIDADES QUE SE REALICEN DESDE EL DEPORTE O DISCIPLINA QUE DIRIGE. 11. ENTREGAR SEMANALMENTE O EN LOS TIEMPOS Y SEGÚN LAS DIRECTRICES QUE EL DIRECTOR DE BIENESTAR UNIVERSITARIO O EL COORDINADOR DEL ÁREA ESTABLEZCAN, INFORMES ESTADÍSTICOS DE LAS ACTIVIDADES REALIZADAS. 12. MANTENER ACTUALIZADA LA BASE DE DATOS DE LOS ESTUDIANTES QUE GOCEN DE BECA O DESCUENTO EL VALOR DE LA MATRÍCULA, YA SEA POR CUPO ESPECIAL O POR HABER OCUPADO PRIMERO, SEGUNDO O TERCER LUGAR EN EVENTOS O TORNEOS INTERNOS Y/O EXTERNOS. 13. INFORMAR DE LA PARTICIPACIÓN EN LOS ENTRENAMIENTOS O PRÁCTICAS DEPORTIVAS, INTERCAMBIOS, TORNEOS, CAMPEONATOS, OLIMPIADAS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14. APOYAR LAS ACTIVIDADES LIDERADAS POR EL DIRECTOR DE BIENESTAR Y EL COORDINADOR DE ÁREA, EN EL CUMPLIMIENTO DE METAS DEFINIDAS EN EL PLAN DE ACCIÓN Y PLAN DE DESARROLLO INSTITUCIONAL. 15. ENTREGAR DE MANERA OPORTUNA Y BAJO SU RESPONSABILIDAD LOS INFORMES PARA SER PRESENTADOS EN OTRAS DEPENDENCIAS. LAS DEMÁS ACTIVIDADES QUE SE DERIVEN DE LA EJECUCIÓN DE LA ORDEN Y QUE TENGAN RELACIÓN DIRECTA CON EL OBJETO CONTRACTUAL.</t>
  </si>
  <si>
    <t>OAG-VAD-0663</t>
  </si>
  <si>
    <t>MARIA ALEJANDRA ALCAZAR QUINTO</t>
  </si>
  <si>
    <t>LA PRESENTE ORDEN TIENE POR OBJETO: 1. APOYAR EN LA CREACIÓN DE CONTENIDOS AUDIOVISUALES PARA LA OVATECA, GRUPOS Y REDES SOCIALES 2. APOYAR EN LA ELABORACIÓN DE CURSOS VIRTUALES EN EL BLOQUE10. 3. APOYAR EN LAS ACTIVIDADES DE STREAMING. LAS DEMÁS ACTIVIDADES QUE SE DERIVEN DE LA EJECUCIÓN DE LA ORDEN Y QUE TENGAN RELACIÓN DIRECTA CON EL OBJETO CONTRACTUAL.</t>
  </si>
  <si>
    <t>OAG-VAD-0664</t>
  </si>
  <si>
    <t>OAG-VAD-0665</t>
  </si>
  <si>
    <t>OAG-VAD-0666</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</si>
  <si>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ORIENTAR, ORGANIZAR Y DIVULGAR ACTIVIDADES DE CARÁCTER RECREATIVO, FORMATIVO Y REPRESENTATIVO PARA EL FORTALECIMIENTO DE LOS PROCESOS DEPORTIVOS, ESPECÍFICAMENTE LAS DEL DEPORTE O DISCIPLINA QUE DIRIGE A TRAVÉS DE ENTRENAMIENTOS O PRÁCTICAS DEPORTIVAS (VIRTUALES, PRESENCIALES Y/O EN ALTERNANCIA). 3. DISEÑAR, IMPLEMENTAR Y EJECUTAR ESTRATEGIAS DE PROMOCIÓN, DIFUSIÓN Y DIVULGACIÓN DEL DEPORTE O DISCIPLINA QUE DIRIGE, ASÍ COMO AJUSTAR EL DESARROLLO DE SUS ACTIVIDADES A LAS NUEVAS MEDIDAS ACADÉMICAS (VIRTUALIDAD Y/O ALTERNANCIA). 4. DISEÑAR, IMPLEMENTAR Y EJECUTAR ESTRATEGIAS QUE PROMUEVAN E INCENTIVEN LA PARTICIPACIÓN DE TODOS LOS ESTAMENTOS UNIVERSITARIOS EN EL DEPORTE O DISCIPLINA QUE DIRIGE, ASÍ COMO AJUSTAR EL DESARROLLO DE SUS ACTIVIDADES A LAS NUEVAS MEDIDAS ACADÉMICAS (VIRTUALIDAD Y/O ALTERNANCIA). 5. DISEÑAR, IMPLEMENTAR Y EJECUTAR ESTRATEGIAS PARA AUMENTAR LA COBERTURA PARA TODOS LOS MIEMBROS DE LA COMUNIDAD UNIVERSITARIA EN TODOS LOS DEPORTES O DISCIPLINA DEPORTIVA Y VELAR POR EL FORTALECIMIENTO DE LOS MISMOS, ASÍ COMO AJUSTAR EL DESARROLLO DE SUS ACTIVIDADES A LAS NUEVAS MEDIDAS ACADÉMICAS (VIRTUALIDAD Y/O ALTERNANCIA). 6. PLANIFICAR, DESARROLLAR Y EJECUTAR INTERCAMBIOS, TORNEOS, CAMPEONATOS, OLIMPIADAS Y/O EVENTOS INTERNOS. 7. PLANIFICAR LA PARTICIPACIÓN DE LA INSTITUCIÓN EN INTERCAMBIOS, TORNEOS, CAMPEONATOS, OLIMPIADAS Y/O EVENTOS EXTERNOS DEL ORDEN LOCAL, DEPARTAMENTAL, REGIONAL, NACIONAL E INTERNACIONAL. 8. SELECCIONAR EN CADA ESTAMENTO (DOCENTE, FUNCIONARIO, EGRESADO Y ESTUDIANTES) LAS DELEGACIONES QUE REPRESENTARÁN A LA UNIVERSIDAD EN INTERCAMBIOS, TORNEOS, CAMPEONATOS, OLIMPIADAS Y/O EVENTOS EXTERNOS DEL ORDEN LOCAL, DEPARTAMENTAL, REGIONAL, NACIONAL E INTERNACIONAL, RESPETANDO LOS PRINCIPIOS Y VALORES INSTITUCIONALES. 9. RECIBIR, MANTENER ACTUALIZADO Y DEVOLVER AL FINALIZAR EL SEMESTRE, EL INVENTARIO DE IMPLEMENTOS, UNIFORMES, HERRAMIENTAS Y EQUIPOS QUE LE SEAN ASIGNADOS, GARANTIZANDO EL BUEN USO DE LOS MISMOS. 10. DILIGENCIAR OPORTUNAMENTE TODOS LOS FORMATOS ESTABLECIDOS POR BIENESTAR UNIVERSITARIO EN EL SISTEMA DE GESTIÓN DE LA CALIDAD Y OTROS PROCESOS, PARA EL REGISTRO DE TODAS LAS ACTIVIDADES QUE SE REALICEN DESDE EL DEPORTE O DISCIPLINA QUE DIRIGE. 11. ENTREGAR SEMANALMENTE O EN LOS TIEMPOS Y SEGÚN LAS DIRECTRICES QUE EL DIRECTOR DE BIENESTAR UNIVERSITARIO O EL COORDINADOR DEL ÁREA ESTABLEZCAN, INFORMES ESTADÍSTICOS DE LAS ACTIVIDADES REALIZADAS. 12. MANTENER ACTUALIZADA LA BASE DE DATOS DE LOS ESTUDIANTES QUE GOCEN DE BECA O DESCUENTO EL VALOR DE LA MATRÍCULA, YA SEA POR CUPO ESPECIAL O POR HABER OCUPADO PRIMERO, SEGUNDO O TERCER LUGAR EN EVENTOS O TORNEOS INTERNOS Y/O EXTERNOS. 13. INFORMAR DE LA PARTICIPACIÓN EN LOS ENTRENAMIENTOS O PRÁCTICAS DEPORTIVAS, INTERCAMBIOS, TORNEOS, CAMPEONATOS, OLIMPIADAS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14. APOYAR LAS ACTIVIDADES LIDERADAS POR EL DIRECTOR DE BIENESTAR Y EL COORDINADOR DE ÁREA, EN EL CUMPLIMIENTO DE METAS DEFINIDAS EN EL PLAN DE ACCIÓN Y PLAN DE DESARROLLO INSTITUCIONAL. 15. ENTREGAR DE MANERA OPORTUNA Y BAJO SU RESPONSABILIDAD LOS INFORMES PARA SER PRESENTADOS EN OTRAS DEPENDENCIAS. LAS DEMÁS ACTIVIDADES QUE SE DERIVEN DE LA EJECUCIÓN DE LA ORDEN Y QUE TENGAN RELACIÓN DIRECTA CON EL OBJETO CONTRACTUAL</t>
  </si>
  <si>
    <t>OAG-VAD-0667</t>
  </si>
  <si>
    <t>ALFREDO SHARYNE VALDELAMAR SALJA</t>
  </si>
  <si>
    <t>OAG-VAD-0668</t>
  </si>
  <si>
    <t>OAG-VAD-0669</t>
  </si>
  <si>
    <t>OAG-VAD-0670</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</si>
  <si>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ORGANIZAR PLANES DE ACONDICIONAMIENTO FÍSICO PARA LOS MIEMBROS DE LA COMUNIDAD UNIVERSITARIA QUE PRACTIQUEN DISCIPLINAS DEPORTIVAS EN LOS NIVELES FORMATIVO Y REPRESENTATIVO. 3. DISEÑAR, IMPLEMENTAR Y EJECUTAR UN PLAN DE ENTRENAMIENTO PARA EL ACONDICIONAMIENTO FÍSICO DE LOS DEPORTISTAS OBEDECIENDO A LAS PARTICULARIDADES DE CADA DISCIPLINA DEPORTIVA OFRECIDA EN LA INSTITUCIÓN. 4. ACOMPAÑAR LA PARTICIPACIÓN DE LA INSTITUCIÓN EN INTERCAMBIOS, TORNEOS, CAMPEONATOS, OLIMPIADAS Y/O EVENTOS EXTERNOS DEL ORDEN LOCAL, DEPARTAMENTAL, REGIONAL, NACIONAL E INTERNACIONAL. 5. REALIZAR ACOMPAÑAMIENTO EN TODOS LOS INTERCAMBIOS, TORNEOS, CAMPEONATOS, OLIMPIADAS Y/O EVENTOS INTERNOS Y EXTERNOS DONDE SE PARTICIPE, RESPETANDO LOS PRINCIPIOS Y VALORES INSTITUCIONALES. 6. RECIBIR, MANTENER ACTUALIZADO Y DEVOLVER AL FINALIZAR EL SEMESTRE, EL INVENTARIO DE IMPLEMENTOS, UNIFORMES, HERRAMIENTAS Y EQUIPOS QUE LE SEAN ASIGNADOS, GARANTIZANDO EL BUEN USO DE LOS MISMOS. 7. DILIGENCIAR OPORTUNAMENTE TODOS LOS FORMATOS ESTABLECIDOS POR BIENESTAR UNIVERSITARIO EN EL SISTEMA DE GESTIÓN DE LA CALIDAD Y OTROS PROCESOS, PARA EL REGISTRO DE TODAS LAS ACTIVIDADES QUE SE REALICEN DESDE EL DEPORTE O DISCIPLINA QUE DIRIGE. 8. ENTREGAR SEMANALMENTE O EN LOS TIEMPOS Y SEGÚN LAS DIRECTRICES QUE EL DIRECTOR DE BIENESTAR UNIVERSITARIO O EL COORDINADOR DEL ÁREA ESTABLEZCAN, INFORMES ESTADÍSTICOS DE LAS ACTIVIDADES REALIZADAS. 9. APOYAR LAS ACTIVIDADES LIDERADAS POR EL DIRECTOR DE BIENESTAR Y EL COORDINADOR DE ÁREA, EN EL CUMPLIMIENTO DE METAS DEFINIDAS EN EL PLAN DE ACCIÓN Y PLAN DE DESARROLLO INSTITUCIONAL. 10. ENTREGAR DE MANERA OPORTUNA Y BAJO SU RESPONSABILIDAD LOS INFORMES PARA SER PRESENTADOS EN OTRAS DEPENDENCIAS. 11. APOYAR DURANTE EL PROCESO DE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 LAS DEMÁS ACTIVIDADES QUE SE DERIVEN DE LA EJECUCIÓN DE LA ORDEN Y QUE TENGAN RELACIÓN DIRECTA CON EL OBJETO CONTRACTUAL.</t>
  </si>
  <si>
    <t>OAG-VAD-0671</t>
  </si>
  <si>
    <t>OAG-VAD-0672</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</si>
  <si>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FOMENTAR, ORIENTAR, ORGANIZAR Y DIVULGAR ACTIVIDADES DE CARÁCTER RECREATIVO, FORMATIVO Y REPRESENTATIVO PARA EL FORTALECIMIENTO DE LOS PROCESOS ARTÍSTICOS Y CULTURALES, ESPECÍFICAMENTE LAS DEL GRUPO O TALLER QUE DIRIGE A TRAVÉS DE ENSAYOS REGULARES Y/O TALLERES PERMANENTES. 3. DISEÑAR, IMPLEMENTAR Y EJECUTAR ESTRATEGIAS DE PROMOCIÓN, DIFUSIÓN Y DIVULGACIÓN DEL GRUPO O TALLER QUE DIRIGE. 4. DISEÑAR, IMPLEMENTAR Y EJECUTAR ESTRATEGIAS QUE PROMUEVAN E INCENTIVEN LA PARTICIPACIÓN DE TODOS LOS ESTAMENTOS UNIVERSITARIOS EN EL GRUPO O TALLER QUE DIRIGE. 5. DISEÑAR, IMPLEMENTAR Y EJECUTAR ESTRATEGIAS PARA AUMENTAR LA COBERTURA PARA TODOS LOS MIEMBROS DE LA COMUNIDAD UNIVERSITARIA DE LOS GRUPOS CULTURALES Y VELAR POR EL FORTALECIMIENTO DE LOS MISMOS. 6. PLANIFICAR, DESARROLLAR Y EJECUTAR CONCURSOS, FESTIVALES Y/O EVENTOS INTERNOS. 7. PLANIFICAR LA PARTICIPACIÓN DE LA INSTITUCIÓN EN ACTIVIDADES, CONCURSOS, FESTIVALES Y/O EVENTOS EXTERNOS DEL ORDEN LOCAL, DEPARTAMENTAL, REGIONAL, NACIONAL E INTERNACIONAL. 8. SELECCIONAR LOS ARTISTAS EN CADA ESTAMENTO (DOCENTE, FUNCIONARIO, EGRESADO Y ESTUDIANTES) QUE CONFORMARÁN LAS DELEGACIONES QUE REPRESENTARÁN A LA UNIVERSIDAD EN ACTIVIDADES, CONCURSOS, FESTIVALES Y/O EVENTOS EXTERNOS DEL ORDEN LOCAL, DEPARTAMENTAL, REGIONAL, NACIONAL E INTERNACIONAL. 9. REALIZAR Y PARTICIPAR EN TODAS LAS ACTIVIDADES, CONCURSOS, FESTIVALES Y/O EVENTOS INTERNOS Y EXTERNOS DONDE SE PARTICIPE, RESPETANDO LOS PRINCIPIOS Y VALORES INSTITUCIONALES. 10. RECIBIR, MANTENER ACTUALIZADO Y DEVOLVER AL FINALIZAR EL SEMESTRE, EL INVENTARIO DE INSTRUMENTOS, VESTUARIOS, HERRAMIENTAS Y EQUIPOS QUE LE SEAN ASIGNADOS, GARANTIZANDO EL BUEN USO DE !OS MISMOS. 11. DILIGENCIAR OPORTUNAMENTE TODOS LOS FORMATOS ESTABLECIDOS POR BIENESTAR UNIVERSITARIO EN EL SISTEMA DE GESTIÓN DE LA CALIDAD Y OTROS PROCESOS, PARA EL REGISTRO DE TODAS LAS ACTIVIDADES QUE SE REALICEN DESDE EL GRUPO O TALLER QUE DIRIGE. 12. ENTREGAR SEMANALMENTE O EN LOS TIEMPOS Y SEGÚN LAS DIRECTRICES QUE EL DIRECTOR DE BIENESTAR UNIVERSITARIO O EL COORDINADOR DEL ÁREA ESTABLEZCAN, INFORMES ESTADÍSTICOS DE LAS ACTIVIDADES REALIZADAS, ASÍ COMO LAS PARTICIPACIONES DE LOS ESTAMENTOS UNIVERSITARIOS EN LAS MISMAS, PARA QUE SEAN SOMETIDAS A VERIFICACIÓN EVALUACIÓN DEL CUMPLIMIENTO DE LAS METAS PROPUESTAS EN SU PLAN DE TRABAJO. 13. MANTENER ACTUALIZADA LA BASE DE DATOS DE LOS ESTUDIANTES QUE GOCEN DE BECA O DESCUENTO EL VALOR DE LA MATRÍCULA, YA SEA POR CUPO ESPECIAL O POR HABER OCUPADO PRIMERO, SEGUNDO O TERCER LUGAR EN EVENTOS INTERNOS Y/O EXTERNOS. 14. CERTIFICAR Y DEMOSTRAR LA PARTICIPACIÓN EN LOS ENSAYOS, ACTIVIDADES, EVENTOS, FESTIVALES Y/O TALLERES PERMANENTES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15. APOYAR LAS ACTIVIDADES LIDERADAS POR EL DIRECTOR DE BIENESTAR Y EL COORDINADOR DE ÁREA, EN EL CUMPLIMIENTO DE METAS DEFINIDAS EN EL PLAN DE ACCIÓN Y PLAN DE DESARROLLO INSTITUCIONAL. 16. ENTREGAR DE MANERA OPORTUNA Y BAJO SU RESPONSABILIDAD LOS INFORMES QUE SE LE SOLICITEN QUE SEAN DE SU COMPETENCIA PARA SER PRESENTADOS EN OTRAS DEPENDENCIAS. 17. APOYAR EN LA PARTICIPACIÓN EN EVENTOS ACADÉMICOS, CIENTÍFICOS, ARTÍSTICOS, CULTURALES Y DEPORTIVOS QUE PROGRAME LA UNIVERSIDAD DEL MAGDALENA. LAS DEMÁS ACTIVIDADES QUE SE DERIVEN DE LA EJECUCIÓN DE LA ORDEN Y QUE TENGAN RELACIÓN DIRECTA CON EL OBJETO CONTRACTUAL.</t>
  </si>
  <si>
    <t>OAG-VAD-0673</t>
  </si>
  <si>
    <t>OAG-VAD-0674</t>
  </si>
  <si>
    <t>LILIBETH ESTHER FLOREZ DIAZ</t>
  </si>
  <si>
    <t>OAG-VAD-0675</t>
  </si>
  <si>
    <t>HEYNER ALONSO CARROL PINEDA</t>
  </si>
  <si>
    <t>OAG-VAD-0676</t>
  </si>
  <si>
    <t>OAG-VAD-0677</t>
  </si>
  <si>
    <t>OAG-VAD-0678</t>
  </si>
  <si>
    <t>OPSP-VAD-0679</t>
  </si>
  <si>
    <t>LA PRESENTE ORDEN TIENE POR OBJETO: 1. COORDINAR REUNIONES GENERALES Y ESPECÍFICAS CON CADA UNA DE LAS DEPENDENCIAS Y/O ÁREAS ENCARGADAS DE LOS PROCESOS DE REALIZACIÓN DE LAS TRANSMISIONES. 2. ELABORAR CRONOGRAMAS, HOJAS DE RUTA, RECORDATORIOS, CHECKLIST ACERCA DE LAS ACTIVIDADES A REALIZAR. 3. ELABORAR EL MINUTO A MINUTO DE LAS TRANSMISIONES CON LAS TEMÁTICAS Y APORTES DE LAS OTRAS DEPENDENCIAS. 4.REALIZAR SEGUIMIENTOS A LOS PROCESOS A DESARROLLAR EN LAS TRANSMISIONES. 5. VERIFICAR QUE EL PROTOCOLO DE LOS EVENTOS A TRANSMITIR ESTÉ ALINEADO CON LAS POLÍTICAS INSTITUCIONALES EN FAVOR DE LA BUENA IMAGEN Y ESTÉTICA DE LA UNIVERSIDAD. 6. COMUNICAR DE FORMA EFICIENTE Y RESPETUOSA. 7. RECOPILAR VTR, PREGRABADOS, COMERCIALES INSTITUCIONALES (CONTENIDO A UTILIZAR EN LAS TRANSMISIONES). LAS DEMÁS ACTIVIDADES QUE SE DERIVEN DE LA EJECUCIÓN DE LA ORDEN Y QUE TENGAN RELACIÓN DIRECTA CON EL OBJETO CONTRACTUAL.</t>
  </si>
  <si>
    <t>OAG-VAD-0680</t>
  </si>
  <si>
    <t>CARLOS EDUARDO CONTRERAS ABELLO</t>
  </si>
  <si>
    <t>LA PRESENTE ORDEN TIENE POR OBJETO: 1. APOYAR EN LA ATENCIÓN DE REQUERIMIENTOS DE EVENTOS EN STREAMING  DE LAS DIFERENTES DEPENDENCIAS Y DOCENTES QUE LA SOLICITAN. 2. APOYAR EN LA ARTICULACIÓN DE PROCESOS DE EVENTOS EN STREAMING ENTRE CETEP Y COMUNICACIONES. 3. APOYAR DE MANERA PRESENCIAL EN LOS DIFERENTES EVENTOS DE STREAMING QUE SE REQUIERAN. 4. APOYAR LA LOGÍSTICA EN EVENTOS TRANSMITIDOS DESDE EL CAMPUS. 5. APOYAR EN LA ELABORACIÓN DE GUÍAS DE USO Y BUENAS PRÁCTICAS DE STREAMING. 6. APOYAR EN LA GRABACIÓN DE IMÁGENES Y SONIDO PARA VIDEOS EN EL MARCO DEL PROCESO DE ACREDITACIÓN INSTITUCIONAL.  7. APOYAR EN EL MONTAJE DE IMÁGENES PARA VIDEO EN EL MARCO DEL PROCESO DE ACREDITACIÓN INSTITUCIONAL.   8. APOYAR EN LA EDICIÓN Y POSTPRODUCIÓN DE LOS MATERIALES AUDIOVISUALES EN EL MARCO DEL PROCESO DE ACREDITACIÓN INSTITUCIONAL.  LAS DEMÁS ACTIVIDADES QUE SE DERIVEN DE LA EJECUCIÓN DE LA ORDEN Y QUE TENGAN RELACIÓN DIRECTA CON EL OBJETO CONTRACTUAL.</t>
  </si>
  <si>
    <t>OPSP-VAD-0681</t>
  </si>
  <si>
    <t>DANIEL ESTEBAN QUIÑONEZ MUÑOZ</t>
  </si>
  <si>
    <t>LA PRESENTE ORDEN TIENE POR OBJETO: 1.DESARROLLAR DISEÑO GRÁFICO PARA LOS DISTINTOS PROCESOS INSTITUCIONALES. 2. CONSTRUIR PIEZAS GRÁFICAS SOLICITADAS PARA EL DESARROLLO DE EVENTOS INTERNOS O EXTERNOS DE LA UNIVERSIDAD DE MAGDALENA. 3. APOYAR EN EL DISEÑO DE LA IMAGEN CORPORATIVA DE LA UNIVERSIDAD. 4. TRABAJAR PIEZAS PARA LO OFERTA ACADÉMICA Y ELEMENTOS DE MERCHANDISING PARA DIFERENTES ÁREAS Y/O EVENTOS INSTITUCIONALES. 5. CONTRIBUIR CON EL FORTALECIMIENTO DE GESTIÓN DE LA CALIDAD ""SISTEMA COGUI"". 6, APOYAR EN EL PROCESO DE GESTIÓN DOCUMENTAL. 7, APOYAR EN LOS PROCEDIMIENTOS Y PROCESOS DEL SISTEMA DE GESTIÓN DE LA CALIDAD. 8. PRESENTAR LOS INFORMES QUE SEAN REQUERIDOS POR EL SUPERVISOR DE LA ORDEN. LAS DEMÁS ACTIVIDADES QUE SE DERIVEN DE LA EJECUCIÓN DE LA ORDEN Y QUE TENGAN RELACIÓN DIRECTA CON EL OBJETO CONTRACTUAL</t>
  </si>
  <si>
    <t>OPSP-VAD-0682</t>
  </si>
  <si>
    <t>LA PRESENTE ORDEN TIENE POR OBJETO: 1. APOYAR EN LA CORRECCIÓN DE ESTILO DE LOS BOLETINES QUE SE GENERAN DESDE LA UNIVERSIDAD. 2. APOYAR EN LA PRESENTACIÓN DE EVENTOS. 3. APOYAR EN LA REDACCIÓN DE TEXTOS PARA REDES SOCIALES. 4. APOYAR EN LOS LIBRETOS DE RADIO Y AUDIOS DE VIDEOS. 5. APOYAR EN EL CUBRIMIENTO DE FUENTES INSTITUCIONALES. LAS DEMÁS ACTIVIDADES QUE SE DERIVEN DE LA EJECUCIÓN DE LA ORDEN Y QUE TENGAN RELACIÓN DIRECTA CON EL OBJETO CONTRACTUAL</t>
  </si>
  <si>
    <t>OPSP-VAD-0683</t>
  </si>
  <si>
    <t>LA PRESENTE ORDEN TIENE POR OBJETO: 1.DESARROLLAR DISEÑO GRÁFICO PARA LOS DISTINTOS PROCESOS INSTITUCIONALES. 2. CONSTRUIR PIEZAS GRÁFICAS SOLICITADAS PARA EL DESARROLLO DE EVENTOS INTERNOS O EXTERNOS DE LA  UNIVERSIDAD DE MAGDALENA. 3. APOYAR EN EL DISEÑO DE LA IMAGEN CORPORATIVA DE LA UNIVERSIDAD. 4. TRABAJAR PIEZAS PARA LO OFERTA ACADÉMICA Y ELEMENTOS DE MERCHANDISING PARA DIFERENTES ÁREAS Y/O EVENTOS INSTITUCIONALES. 5. CONTRIBUIR CON EL FORTALECIMIENTO DE GESTIÓN DE LA CALIDAD ""SISTEMA COGUI"". 6, APOYAR EN EL PROCESO DE GESTIÓN DOCUMENTAL. 7, APOYAR EN LOS PROCEDIMIENTOS Y PROCESOS DEL SISTEMA DE GESTIÓN DE LA CALIDAD. 8. PRESENTAR LOS INFORMES QUE SEAN REQUERIDOS POR EL SUPERVISOR DE LA ORDEN. LAS DEMÁS ACTIVIDADES QUE SE DERIVEN DE LA EJECUCIÓN DE LA ORDEN Y QUE TENGAN RELACIÓN DIRECTA CON EL OBJETO CONTRACTUAL.</t>
  </si>
  <si>
    <t>OAG-VAD-0684</t>
  </si>
  <si>
    <t>OAG-VAD-0685</t>
  </si>
  <si>
    <t>LA PRESENTE ORDEN TIENE POR OBJETO: 1. APOYAR EN LA REVISIÓN DE LOS CONTRATOS DE CÁTEDRA DEL CENTRO DE POSGRADOS Y FACULTADES, NECESARIOS PARA EL PERFECTO FUNCIONAMIENTO DEL CENTRO Y APOYO EN LA REVISIÓN DE LAS RESOLUCIONES DE VINCULACIÓN Y ACTAS DE VINCULACIÓN. 2. RECEPCIONAR Y VERIFICAR LOS DOCUMENTOS PRECONTRACTUALES DE LOS DOCENTES CENTRO DE POSGRADOS Y FACULTADES. 3. ELABORAR LAS LIQUIDACIONES DE CENTRO DE POSGRADOS Y FACULTADES. 4. ELABORAR Y ACTUALIZAR BASE DE DATOS DE DOCENTES CATEDRÁTICOS DEL CENTRO DE POSGRADOS Y FACULTADES. 5. LLEVAR CONTROL DE LAS BONIFICACIONES NO CONSTITUTIVAS DE DOCENTES DE PLANTA, OCASIONALES Y EMPLEADOS. 6. APOYAR EN EL SUMINISTRO DE INFORMACIÓN ACTUALIZADA A LAS FACULTADES Y CENTRO DE POSGRADOS PARA LOS DIFERENTES INFORMES ANTE MINISTERIO DE EDUCACIÓN Y MINISTERIO DE HACIENDA. 7. RECEPCIONAR Y VERIFICAR LOS DOCUMENTOS PARA EL TRÁMITE DE PAGO A CATEDRÁTICOS DEL CENTRO DE POSGRADOS Y FACULTADES. 8. APOYAR EN LA ORGANIZACIÓN EL ARCHIVO DE HOJAS DE VIDA DE CATEDRÁTICOS DEL CENTRO DE POSGRADOS, DOCENTES DE CÁTEDRA, EMPLEADOS PÚBLICOS, DOCENTES DE PLANTA Y OCASIONALES. 9. APOYAR EN LA ATENCIÓN Y RESPUESTA A LAS SOLICITUDES, INQUIETUDES O REQUERIMIENTOS DE LOS DOCENTES DE CÁTEDRA DEL CENTRO DE POSGRADOS Y FACULTADES. 10. APOYAR EN LA ADMINISTRACIÓN DEL REGISTRO HISTÓRICO DE LA BASE DE DATOS DE LOS DOCENTES DE POSGRADOS Y FACULTADES. 11. APOYAR EN LA PREPARACIÓN Y PRESENTACIÓN DE INFORMES PARA ENTES DE CONTROL, MEN, SNIES, CREE Y AUDITORÍAS INTERNAS Y EXTERNAS. 12. APOYAR EN LA PREPARACIÓN DE INFORMES SOLICITADOS POR OTRAS DEPENDENCIAS DE LA UNIMAGDALENA. 13. CUMPLIR CON LOS PROCEDIMIENTOS DEL PROCESO DE GESTIÓN DEL SISTEMA INTEGRAL DE LA CALIDAD "COGUI +". 14. MANTENER ORGANIZADO Y CLASIFICADO EL ARCHIVO DE LOS DOCUMENTOS CONFORME A LAS DISPOSICIONES QUE EN MATERIA DE GESTIÓN DOCUMENTAL SE ADOPTEN EN LA UNIVERSIDAD. LAS DEMÁS ACTIVIDADES QUE SE DERIVEN DE LA EJECUCIÓN DE LA ORDEN Y QUE TENGAN RELACIÓN DIRECTA CON EL OBJETO CONTRACTUAL.</t>
  </si>
  <si>
    <t>OPSP-VAD-0686</t>
  </si>
  <si>
    <t>OPSP-VAD-0687</t>
  </si>
  <si>
    <t>LA PRESENTE ORDEN TIENE POR OBJETO: 1. IDENTIFICAR CONTRIBUYENTES, Y LOS AGENTES OBLIGADOS A RETENER O EXIGIR EL PAGO DEL TRIBUTO. 2. RECOPILAR, CONSOLIDAR Y CONFRONTAR LA INFORMACIÓN DE LAS ENTIDADES PARA INICIAR EL PROCESO DE AUDITORÍA Y ELABORAR EL EXPEDIENTE CON LAS NORMAS REQUERIDAS PARA TAL FIN. 3. VERIFICAR LAS DECLARACIONES DE RECAUDOS Y LIQUIDACIÓN DE LAS ENTIDADES ASÍ COMO LOS PAGOS REALIZADOS POR LOS CONTRIBUYENTES Y LA RELACIÓN DE CONTRATOS SUSCRITOS. 4. CONFRONTAR LA INFORMACIÓN PROVISTA POR LA ENTIDAD VS LA INFORMACIÓN REMITIDA POR LA CONTRALORÍA DEPARTAMENTAL, DISTRITAL Y NACIONAL. 5. CONFRONTAR LA INFORMACIÓN DEL AVANCE DE LA AUDITORIA CONTRA LOS ARCHIVOS QUE REPOSAN EN LA OFICINA DE ESTAMPILLA. 6. ALIMENTAR LA MATRIZ DE INFORMACIÓN A FIN DE DEPURAR LOS RESULTADOS FINANCIEROS DE LA INVESTIGACIÓN. 7. REALIZAR EVALUACIÓN DE LA PRIMERA ETAPA DE LA AUDITORÍA EN CONJUNTO CON LA COORDINADORA Y EL ASESOR JURÍDICO Y DETERMINAR EL PLAN DE ACCIÓN EN CADA CASO EN PARTICULAR A SEGUIR. SE LEVANTA ACTA DE SEGUIMIENTO. 8. CLASIFICAR LOS HALLAZGOS RESULTANTES DE LA PRIMERA ETAPA. 9. CLASIFICAR LA INFORMACIÓN FINANCIERA Y DOCUMENTAL A FIN DE REMITIRLA AL ABOGADO, QUIEN JUNTO CON LA COORDINADORA Y EL ASESOR SEÑALARÁN LAS ACCIONES A SEGUIR.10. ADELANTAR LAS GESTIONES INSTRUIDAS POR LA COORDINACIÓN UNA VEZ SE HUBIERE RECIBIDO RESPUESTA DE LA AMPLIACIÓN DE LA INFORMACIÓN SOLICITADA A LAS ENTIDADES. 11. CONFRONTAR LA INFORMACIÓN PROVISTA POR LA ENTIDAD VS LA INFORMACIÓN RECIBIDA A FIN DE ESTABLECER EL HALLAZGO. 12. CLASIFICAR LOS DIFERENTES HALLAZGOS QUE SE PUEDAN EVIDENCIAR EN EL PROCESO AUDITOR. 13. ASESORAR Y APOYAR EN LA REALIZACIÓN DEL CONTROL DE EVALUACIÓN, TRAZABILIDAD Y TRASLADO DE HALLAZGOS DE ENTIDADES AUDITADAS. EVALUAR Y ANALIZAR LA INFORMACIÓN DE LOS HALLAZGOS ENCONTRADOS. CONFRONTAR LOS HALLAZGOS EMITIDOS POR EL GRUPO AUDITOR VS HALLAZGOS ENCONTRADOS EN LA VERIFICACIÓN DE LA AUDITORÍA, CON EL FIN DE DETERMINAR CUÁLES PERMANECEN, MODIFICAN, ELIMINAN O INGRESAN, Y QUEDAN DEBIDAMENTE JUSTIFICADOS CON SOPORTES PERTINENTES. 14. REALIZAR LAS ACTIVIDADES REQUERIDAS PARA CONFORMAR LAS MESAS DE TRABAJO. 15. ASESORAR Y APOYAR EN EL DESPLAZAMIENTO A LOS MUNICIPIOS EN LA JURISDICCIÓN DEL MAGDALENA Y A LAS ENTIDADES DEL DISTRITO, PARA EL DESARROLLO DE ACTIVIDADES DE CAMPO EN EL PROCESO AUDITOR SEGÚN CRONOGRAMA QUE SE ESTABLEZCA PARA TAL FIN O PARA LA CONFORMACIÓN DE LAS MESAS DE TRABAJO.16. ASESORAR Y APOYAR EL SEGUIMIENTO AL CUMPLIMIENTO DE LOS COMPROMISOS ADQUIRIDOS EN LA MESA DE TRABAJO. 17. SALVAGUARDAR LA INFORMACIÓN OBTENIDA EN EL PROCESO AUDITOR Y GUARDAR LA DEBIDA RESERVA. 18. ASESORAR Y APOYAR EL DESARROLLO DE ACCIONES ENCAMINADAS AL PLAN DE MEJORAMIENTO DEL RECAUDO DE LOS RECURSOS Y LOS REGISTROS DE INFORMACIÓN DE LA ESTAMPILLA EN BENEFICIO DE LA UNIVERSIDAD. 19. ELABORAR Y EMITIR INFORME FINAL DE LAS ENTIDADES AUDITADAS A LA COORDINACIÓN DE LA OFICINA. 20. LLEVAR LA BITÁCORA EN EL SISTEMA DE CADA ENTIDAD AUDITADA. 21. APOYAR EN LA CAPACITACIÓN Y ACTUALIZACIÓN PERMANENTE DE LAS ENTIDADES RECAUDADORAS DE LAS ESTAMPILLAS DEPARTAMENTALES. LAS DEMÁS ACTIVIDADES QUE SE DERIVEN DE LA EJECUCIÓN DE LA ORDEN Y QUE TENGAN RELACIÓN DIRECTA CON EL OBJETO CONTRACTUAL.</t>
  </si>
  <si>
    <t>OAG-VAD-0688</t>
  </si>
  <si>
    <t>LA PRESENTE ORDEN TIENE POR OBJETO: 1. APOYAR LA SUPERVISIÓN ESPACIOS FÍSICOS, 2. APOYAR LAS APERTURAS DE SALONES Y ESPACIOS ACADÉMICOS Y ADMINISTRATIVOS. 3. EFECTUAR REPORTE DE ANOMALÍAS EN ESPACIOS FÍSICOS, COADYUVAR EN ORIENTACIONES LOCATIVAS. 4. APOYAR LA REALIZACIÓN DE RONDAS A PARQUEADEROS (CARROS Y MOTOS). 5. APOYAR LA ALERTA SOBRE PERSONAS EXTRAÑAS QUE SE ENCUENTREN EN LOSALREDEDORES DEL CAMPUS UNIVERSITARIO. 6. APOYAR LA ATENCIÓN LOS REQUERIMIENTOS DE LOS FUNCIONARIOS DE LA UNIVERSIDAD PARA FACILITAR EL CABAL DESARROLLO DE LAS ACTIVIDADES ACADÉMICAS Y ADMINISTRATIVAS, 7. APOYAR EL CONTROL DE TRÁNSITO INTERNO DE ELEMENTOS Y EQUIPOS DENTRO DE LAS INSTALACIONES, 8. CUMPLIR CON TODAS LAS NORMAS DE HIGIENE, MEDICINA DEL TRABAJO, SALUD OCUPACIONAL, PREVENCIÓN Y CONTROL DE RIESGO QUE DETERMINE LA INSTITUCIÓN COMO DE OBLIGATORIO CUMPLIMIENTO LAS DEMÁS ACTIVIDADES QUE SE DERIVEN DE LA EJECUCIÓN DE LA ORDEN Y QUE TENGAN RELACIÓN DIRECTA CON EL OBJETO CONTRACTUAL.</t>
  </si>
  <si>
    <t>OAG-VAD-0689</t>
  </si>
  <si>
    <t>YANETH DEL SOCORRO  DIAZ CHARRIS</t>
  </si>
  <si>
    <t>OAG-VAD-0690</t>
  </si>
  <si>
    <t>DENNIS JOSE  PERNIA LAREZ</t>
  </si>
  <si>
    <t>OAG-VAD-0691</t>
  </si>
  <si>
    <t>JOSE LUIS  RODRIGUEZ GARCIA</t>
  </si>
  <si>
    <t>OAG-VAD-0692</t>
  </si>
  <si>
    <t>MAURICIO DE JESUS  TORRES IZAQUITA</t>
  </si>
  <si>
    <t>OAG-VAD-0693</t>
  </si>
  <si>
    <t>JAIME RAFAEL  VILLA VALENCIA</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</si>
  <si>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ORIENTAR, ORGANIZAR Y DIVULGAR ACTIVIDADES DE CARÁCTER RECREATIVO, FORMATIVO Y REPRESENTATIVO PARA EL FORTALECIMIENTO DE LOS PROCESOS DEPORTIVOS, ESPECÍFICAMENTE LAS DEL DEPORTE O DISCIPLINA QUE DIRIGE A TRAVÉS DE ENTRENAMIENTOS O PRÁCTICAS DEPORTIVAS (VIRTUALES, PRESENCIALES Y/O EN ALTERNANCIA). 3. DISEÑAR, IMPLEMENTAR Y EJECUTAR ESTRATEGIAS DE PROMOCIÓN, DIFUSIÓN Y DIVULGACIÓN DEL DEPORTE O DISCIPLINA QUE DIRIGE, ASÍ COMO AJUSTAR EL DESARROLLO DE SUS ACTIVIDADES A LAS NUEVAS MEDIDAS ACADÉMICAS (VIRTUALIDAD Y/O ALTERNANCIA). 4. DISEÑAR, IMPLEMENTAR Y EJECUTAR ESTRATEGIAS QUE PROMUEVAN E INCENTIVEN LA PARTICIPACIÓN DE TODOS LOS ESTAMENTOS UNIVERSITARIOS EN EL DEPORTE O DISCIPLINA QUE DIRIGE, ASÍ COMO AJUSTAR EL DESARROLLO DE SUS ACTIVIDADES A LAS NUEVAS MEDIDAS ACADÉMICAS (VIRTUALIDAD Y/O ALTERNANCIA). 5. DISEÑAR, IMPLEMENTAR Y EJECUTAR ESTRATEGIAS PARA AUMENTAR LA COBERTURA PARA TODOS LOS MIEMBROS DE LA COMUNIDAD UNIVERSITARIA EN TODOS LOS DEPORTES O DISCIPLINA DEPORTIVA Y VELAR POR EL FORTALECIMIENTO DE LOS MISMOS, ASÍ COMO AJUSTAR EL DESARROLLO DE SUS ACTIVIDADES A LAS NUEVAS MEDIDAS ACADÉMICAS (VIRTUALIDAD Y/O ALTERNANCIA). 6. PLANIFICAR, DESARROLLAR Y EJECUTAR INTERCAMBIOS, TORNEOS, CAMPEONATOS, OLIMPIADAS Y/O EVENTOS INTERNOS. 7. PLANIFICAR LA PARTICIPACIÓN DE LA INSTITUCIÓN EN INTERCAMBIOS, TORNEOS, CAMPEONATOS, OLIMPIADAS Y/O EVENTOS EXTERNOS DEL ORDEN LOCAL, DEPARTAMENTAL, REGIONAL, NACIONAL E INTERNACIONAL. 8. SELECCIONAR EN CADA ESTAMENTO (DOCENTE, FUNCIONARIO, EGRESADO Y ESTUDIANTES) LAS DELEGACIONES QUE REPRESENTARÁN A LA UNIVERSIDAD EN INTERCAMBIOS, TORNEOS, CAMPEONATOS, OLIMPIADAS Y/O EVENTOS EXTERNOS DEL ORDEN LOCAL, DEPARTAMENTAL, REGIONAL, NACIONAL E INTERNACIONAL, RESPETANDO LOS PRINCIPIOS Y VALORES INSTITUCIONALES. 9. RECIBIR, MANTENER ACTUALIZADO Y DEVOLVER AL FINALIZAR EL SEMESTRE, EL INVENTARIO DE IMPLEMENTOS, UNIFORMES, HERRAMIENTAS Y EQUIPOS QUE LE SEAN ASIGNADOS, GARANTIZANDO EL BUEN USO DE LOS MISMOS. 10. DILIGENCIAR OPORTUNAMENTE TODOS LOS FORMATOS ESTABLECIDOS POR BIENESTAR UNIVERSITARIO EN EL SISTEMA DE GESTIÓN DE LA CALIDAD Y OTROS PROCESOS, PARA EL REGISTRO DE TODAS LAS ACTIVIDADES QUE SE REALICEN DESDE EL DEPORTE O DISCIPLINA QUE DIRIGE. 11. ENTREGAR SEMANALMENTE O EN LOS TIEMPOS Y SEGÚN LAS DIRECTRICES QUE EL DIRECTOR DE BIENESTAR UNIVERSITARIO O EL COORDINADOR DEL ÁREA ESTABLEZCAN, INFORMES ESTADÍSTICOS DE LAS ACTIVIDADES REALIZADAS. 12. MANTENER ACTUALIZADA LA BASE DE DATOS DE LOS ESTUDIANTES QUE GOCEN DE BECA O DESCUENTO EL VALOR DE LA MATRÍCULA, YA SEA POR CUPO ESPECIAL O POR HABER OCUPADO PRIMERO, SEGUNDO O TERCER LUGAR EN EVENTOS O TORNEOS INTERNOS Y/O EXTERNOS. 13. INFORMAR DE LA PARTICIPACIÓN EN LOS ENTRENAMIENTOS O PRÁCTICAS DEPORTIVAS, INTERCAMBIOS, TORNEOS, CAMPEONATOS, OLIMPIADAS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14. APOYAR LAS ACTIVIDADES LIDERADAS POR EL DIRECTOR DE BIENESTAR Y EL COORDINADOR DE ÁREA, EN EL CUMPLIMIENTO DE METAS DEFINIDAS EN EL PLAN DE ACCIÓN Y PLAN DE DESARROLLO INSTITUCIONAL. 15. ENTREGAR DE MANERA OPORTUNA Y BAJO SU RESPONSABILIDAD LOS INFORMES PARA SER PRESENTADOS EN OTRAS DEPENDENCIAS. LAS DEMÁS ACTIVIDADES QUE SE DERIVEN DE LA EJECUCIÓN DE LA ORDEN Y QUE TENGAN RELACIÓN DIRECTA CON EL OBJETO CONTRACTUAL.</t>
  </si>
  <si>
    <t>OAG-VAD-0694</t>
  </si>
  <si>
    <t>OAG-VAD-0695</t>
  </si>
  <si>
    <t>MARENA SOFIA  SABALLET RADA</t>
  </si>
  <si>
    <t>OPSP-VAD-0696</t>
  </si>
  <si>
    <t>LA PRESENTE ORDEN TIENE POR OBJETO: 1) ASESORAR AL GRUPO DE CONTABILIDAD EN EL DISEÑO DE UN PROCEDIMIENTO QUE PERMITA EJECUTAR CON EFICIENCIA Y RAPIDEZ LAS ACTIVIDADES PROPIAS DEL PERFIL CONTABLE DENTRO DE LA EJECUCIÓN DE RECURSOS DEL SISTEMA GENERAL DE REGALÍAS Y DEL SINAP. 2) ASESORAR AL GRUPO DE CONTABILIDAD EN EL DISEÑO DE UNA HERRAMIENTA QUE PERMITA REALIZAR EL CÁLCULO DEL PORCENTAJE FIJO DE RETENCIÓN EN LA FUENTE PARA PAGOS LABORALES (PROCEDIMIENTO NO. 2) SEGÚN LO ESTIPULADO EN EL ESTATUTO TRIBUTARIO. LAS DEMÁS ACTIVIDADES QUE SE DERIVEN DE LA EJECUCIÓN DE LA ORDEN Y QUE TENGAN RELACIÓN DIRECTA CON EL OBJETO CONTRACTUAL.</t>
  </si>
  <si>
    <t>OPSP-VAD-0697</t>
  </si>
  <si>
    <t>LA PRESENTE ORDEN TIENE POR OBJETO: 1) APOYAR EN LA LEGALIZACIÓN DE LOS SEIS (6) PROYECTOS APROBADOS POR EL OCAD DE CIENCIA, TECNOLOGÍA E INNOVACIÓN DEL MINISTERIO DE CIENCIAS, TECNOLOGÍAS E INNOVACIÓN, REVISANDO Y PROYECTANDO ACTOS Y CONTRATOS DERIVADOS DE LOS PROPIOS PROCESOS DE CADA UNO DE LOS PROYECTOS APROBADOS DONDE LA UNIVERSIDAD DEL MAGDALENA ESTA DESIGNADA COMO EJECUTORA. 2) PROYECTAR Y REVISAR LAS ACTAS RESULTANTES DE LA CONFORMACIÓN Y POSTERIORES SESIONES DE CADA UNA DE LAS MESAS TÉCNICAS Y ADMINISTRATIVAS DE LOS SEIS PROYECTOS, DE CONFORMIDAD A LO ESTABLECIDO EN LOS DOCUMENTOS DE GOBERNANZA FIRMADOS POR CADA PROYECTO Y SUS ALIADOS Y EL REGLAMENTO TÉCNICO DE EJECUCIÓN DE PROYECTOS DEL SISTEMA GENERAL DE REGALÍAS. 3) APOYAR EN LA PROYECCIÓN DE RESPUESTAS A LOS DIFERENTES REQUERIMIENTOS DEL MINISTERIO DE CIENCIAS, TECNOLOGÍAS E INNOVACIÓN, DEL MINISTERIO DE HACIENDA Y CRÉDITO PÚBLICO Y EL DEPARTAMENTO NACIONAL DE PLANEACIÓN. LAS DEMÁS ACTIVIDADES QUE SE DERIVEN DE LA EJECUCIÓN DE LA ORDEN Y QUE TENGAN RELACIÓN DIRECTA CON EL OBJETO CONTRACTUAL.</t>
  </si>
  <si>
    <t>OPSP-VAD-0698</t>
  </si>
  <si>
    <t>LA PRESENTE ORDEN TIENE POR OBJETO: 1) APOYAR EN LA LEGALIZACIÓN DE LOS SEIS (6) PROYECTOS APROBADOS POR EL OCAD DONDE LA UNIVERSIDAD DEL MAGDALENA ESTA DESIGNADA COMO EJECUTOR, REALIZANDO LOS CRONOGRAMAS DE FLUJO DE LOS PROYECTOS, PRESUPUESTOS POR RUBRO, RESOLUCIONES DE INCORPORACIÓN AL PRESUPUESTO DE UNIMAGDALENA Y CARTAS DE REQUISITOS DE CUMPLE. 2) REALIZAR EL SEGUIMIENTO A LA DESIGNACIÓN EN EL APLICATIVO SPGR COMO EJECUTORES POR PARTE DE LAS GOBERNACIONES DE LA REGIÓN CARIBE A LOS PROYECTOS APROBADOS POR EL SGR. (8 DPTOS.) 3) APOYAR EN LA PROYECCIÓN DE RESPUESTAS A LOS DIFERENTES REQUERIMIENTOS DEL MINISTERIO DE CIENCIAS, TECNOLOGÍAS E INNOVACIÓN, DEL MINISTERIO DE HACIENDA Y CRÉDITO PÚBLICO Y EL DEPARTAMENTO NACIONAL DE PLANEACIÓN. LAS DEMÁS ACTIVIDADES QUE SE DERIVEN DE LA EJECUCIÓN DE LA ORDEN Y QUE TENGAN RELACIÓN DIRECTA CON EL OBJETO CONTRACTUAL.</t>
  </si>
  <si>
    <t>OPSP-VAD-0699</t>
  </si>
  <si>
    <t>HERNANDO JOSE SAUCEDO HERNANDEZ</t>
  </si>
  <si>
    <t>LA PRESENTE ORDEN TIENE POR OBJETO: 1. IDENTIFICAR CONTRIBUYENTES, Y LOS AGENTES OBLIGADOS A RETENER O EXIGIR EL PAGO DEL TRIBUTO. 2. RECOPILAR, CONSOLIDAR Y CONFRONTAR LA INFORMACIÓN DE LAS ENTIDADES PARA INICIAR EL PROCESO DE AUDITORÍA Y ELABORAR EL EXPEDIENTE CON LAS NORMAS REQUERIDAS PARA TAL FIN. 3. VERIFICAR LAS DECLARACIONES DE RECAUDOS Y LIQUIDACIÓN DE LAS ENTIDADES ASÍ COMO LOS PAGOS REALIZADOS POR LOS CONTRIBUYENTES Y LA RELACIÓN DE CONTRATOS SUSCRITOS. 4. CONFRONTAR LA INFORMACIÓN PROVISTA POR LA ENTIDAD VS LA INFORMACIÓN REMITIDA POR LA CONTRALORÍA DEPARTAMENTAL, DISTRITAL Y NACIONAL. 5. CONFRONTAR LA INFORMACIÓN DEL AVANCE DE LA AUDITORIA CONTRA LOS ARCHIVOS QUE REPOSAN EN LA OFICINA DE ESTAMPILLA. 6. ALIMENTAR LA MATRIZ DE INFORMACIÓN A FIN DE DEPURAR LOS RESULTADOS FINANCIEROS DE LA INVESTIGACIÓN. 7. REALIZAR EVALUACIÓN DE LA PRIMERA ETAPA DE LA AUDITORÍA EN CONJUNTO CON LA COORDINADORA Y EL ASESOR JURÍDICO Y DETERMINAR EL PLAN DE ACCIÓN EN CADA CASO EN PARTICULAR A SEGUIR. SE LEVANTA ACTA DE SEGUIMIENTO. 8. CLASIFICAR LOS HALLAZGOS RESULTANTES DE LA PRIMERA ETAPA. 9. CLASIFICAR LA INFORMACIÓN FINANCIERA Y DOCUMENTAL A FIN DE REMITIRLA AL ABOGADO, QUIEN JUNTO CON LA COORDINADORA Y EL ASESOR SEÑALARÁN LAS ACCIONES A SEGUIR. 10. ADELANTAR LAS GESTIONES INSTRUIDAS POR LA COORDINACIÓN UNA VEZ SE HUBIERE RECIBIDO RESPUESTA DE LA AMPLIACIÓN DE LA INFORMACIÓN SOLICITADA A LAS ENTIDADES. 11. CONFRONTAR LA INFORMACIÓN PROVISTA POR LA ENTIDAD VS LA INFORMACIÓN RECIBIDA A FIN DE ESTABLECER EL HALLAZGO. 12. CLASIFICAR LOS DIFERENTES HALLAZGOS QUE SE PUEDAN EVIDENCIAR EN EL PROCESO AUDITOR. 13. ASESORAR Y APOYAR EN LA REALIZACIÓN DEL CONTROL DE EVALUACIÓN, TRAZABILIDAD Y TRASLADO DE HALLAZGOS DE ENTIDADES AUDITADAS. EVALUAR Y ANALIZAR LA INFORMACIÓN DE LOS HALLAZGOS ENCONTRADOS. CONFRONTAR LOS HALLAZGOS EMITIDOS POR EL GRUPO AUDITOR VS HALLAZGOS ENCONTRADOS EN LA VERIFICACIÓN DE LA AUDITORÍA, CON EL FIN DE DETERMINAR CUÁLES PERMANECEN, MODIFICAN, ELIMINAN O INGRESAN, Y QUEDAN DEBIDAMENTE JUSTIFICADOS CON SOPORTES PERTINENTES. 14. REALIZAR LAS ACTIVIDADES REQUERIDAS PARA CONFORMAR LAS MESAS DE TRABAJO. 15. ASESORAR Y APOYAR EN EL DESPLAZAMIENTO A LOS MUNICIPIOS EN LA JURISDICCIÓN DEL MAGDALENA Y A LAS ENTIDADES DEL DISTRITO, PARA EL DESARROLLO DE ACTIVIDADES DE CAMPO EN EL PROCESO AUDITOR SEGÚN CRONOGRAMA QUE SE ESTABLEZCA PARA TAL FIN O PARA LA CONFORMACIÓN DE LAS MESAS DE TRABAJO. 16. ASESORAR Y APOYAR EL SEGUIMIENTO AL CUMPLIMIENTO DE LOS COMPROMISOS ADQUIRIDOS EN LA MESA DE TRABAJO. 17. SALVAGUARDAR LA INFORMACIÓN OBTENIDA EN EL PROCESO AUDITOR Y GUARDAR LA DEBIDA RESERVA. 18. ASESORAR Y APOYAR EL DESARROLLO DE ACCIONES ENCAMINADAS AL PLAN DE MEJORAMIENTO DEL RECAUDO DE LOS RECURSOS Y LOS REGISTROS DE INFORMACIÓN DE LA ESTAMPILLA EN BENEFICIO DE LA UNIVERSIDAD. 19. ELABORAR Y EMITIR INFORME FINAL DE LAS ENTIDADES AUDITADAS A LA COORDINACIÓN DE LA OFICINA. 20. LLEVAR LA BITÁCORA EN EL SISTEMA DE CADA ENTIDAD AUDITADA. 21. APOYAR EN LA CAPACITACIÓN Y ACTUALIZACIÓN PERMANENTE DE LAS ENTIDADES RECAUDADORAS DE LAS ESTAMPILLAS DEPARTAMENTALES. LAS DEMÁS ACTIVIDADES QUE SE DERIVEN DE LA EJECUCIÓN DE LA ORDEN Y QUE TENGAN RELACIÓN DIRECTA CON EL OBJETO CONTRACTUAL.</t>
  </si>
  <si>
    <t>INNOVACIÓN EDUCATIVA BASADA EN TECNOLOGÍA</t>
  </si>
  <si>
    <t>OAG-VAD-0700</t>
  </si>
  <si>
    <t>LILIBETH MENDOZA BERDUGO</t>
  </si>
  <si>
    <t>LA PRESENTE ORDEN TIENE POR OBJETO: 1. APOYAR EN EL MONTAJE Y LA EDICIÓN DE CONTENIDOS AUDIOVISUALES PARA BLOQUE 10. 2. CREAR INFOGRAFÍAS PARA EL BLOQUE 10. 3. REALIZAR GRÁFICOS ANIMADOS PARA VIDEOS DE BLOQUE 10. LAS DEMÁS ACTIVIDADES QUE SE DERIVEN DE LA EJECUCIÓN DE LA ORDEN Y QUE TENGAN RELACIÓN DIRECTA CON EL OBJETO CONTRACTUAL.</t>
  </si>
  <si>
    <t>ALICIA ESTER CASTRO VILLEGAS</t>
  </si>
  <si>
    <t>OPSP-FHU-0023</t>
  </si>
  <si>
    <r>
      <t xml:space="preserve">COORDINAR LA MAESTRÍA EN ANTROPOLOGÍA EN EL PERIODO 2021 2  DESARROLLANDO LAS SIGUIENTES ACTIVIDADES   </t>
    </r>
    <r>
      <rPr>
        <b/>
        <sz val="10"/>
        <color theme="1"/>
        <rFont val="Arial"/>
        <family val="2"/>
      </rPr>
      <t xml:space="preserve"> </t>
    </r>
    <r>
      <rPr>
        <sz val="10"/>
        <color theme="1"/>
        <rFont val="Arial"/>
        <family val="2"/>
      </rPr>
      <t>ASESORAR Y COORDINAR LA ORGANIZACIÓN Y LOGÍSTICA DE LAS ACTIVIDADES RELACIONADAS CON EL FUNCIONAMIENTO DE LAS COHORTES ACTIVAS DEL PROGRAMA     PRESENTAR DENTRO DE LAS FECHAS ESTABLECIDAS LA PROGRAMACIÓN DE ACTIVIDADES ACADÉMICAS Y REQUERIMIENTO DE CADA COHORTE, JUNTO CON EL RESPECTIVO PRESUPUESTO DE INGRESOS Y GASTOS, CON EL VISTO BUENO DEL DIRECTOR DE PROGRAMA Y DECANO DE LA FACULTAD DE HUMANIDADES</t>
    </r>
  </si>
  <si>
    <t>OPSP-FHU-0024</t>
  </si>
  <si>
    <t>COORDINAR LA ESPECIALIZACIÓN EN DERECHO CONSTITUCIONAL EN EL PERIODO 2021 2, DESARROLLANDO LAS SIGUIENTES ACTIVIDADES:   ASESORAR Y COORDINAR LA ORGANIZACIÓN Y LOGÍSTICA DE LAS ACTIVIDADES RELACIONADAS CON EL FUNCIONAMIENTO DE LAS COHORTES ACTIVAS DEL PROGRAMA  PRESENTAR DENTRO DE LAS FECHAS ESTABLECIDAS LA PROGRAMACIÓN DE ACTIVIDADES ACADÉMICAS Y REQUERIMIENTO DE CADA COHORTE, JUNTO CON EL RESPECTIVO PRESUPUESTO DE INGRESOS Y GASTOS, CON EL VISTO BUENO DEL DIRECTOR DE PROGRAMA Y DECANO DE LA FACULTAD DE HUMANIDADES...</t>
  </si>
  <si>
    <t>OPSP-FHU-0025</t>
  </si>
  <si>
    <t>DESARROLLAR EL MÓDULO DE INDUCCIÓN PARA LOS ESTUDIANTES DE LA MAESTRÍA EN PROMOCIÓN Y PROTECCIÓN DE LOS DERECHOS HUMANOS DANDO A CONOCER LAS PROGRAMACIONES, MICRODISEÑO, PERFILES DOCENTES Y MATERIAL PEDAGÓGICO DE LAS ASIGNATURAS QUE VAN A CURSAR. COORDINAR LA MAESTRÍA EN PROMOCIÓN Y PROTECCIÓN DE LOS DERECHOS HUMANOS EN EL PERIODO 2021 2, DESARROLLANDO LAS SIGUIENTES ACTIVIDADES:   ASESORAR Y COORDINAR LA ORGANIZACIÓN Y LOGÍSTICA DE LAS ACTIVIDADES RELACIONADAS CON EL FUNCIONAMIENTO DE LAS COHORTES ACTIVAS DEL PROGRAMA…</t>
  </si>
  <si>
    <t>OPSP-FHU-0026</t>
  </si>
  <si>
    <t>DESARROLLAR EL MÓDULO DE INDUCCIÓN PARA LOS ESTUDIANTES DE LA ESPECIALIZACIÓN EN DERECHOS HUMANOS Y DERECHO INTERNACIONAL HUMANITARIO DANDO A CONOCER LA PROGRAMACIONES, MICRODISEÑO, PERFILES DOCENTES  Y MATERIAL PEDAGÓGICO DE LAS ASIGNATURAS QUE VAN A CURSAR. COORDINAR LA ESPECIALIZACIÓN EN DERECHOS HUMANOS Y DERECHO INTERNACIONAL HUMANITARIO EN EL PERIODO 2021 2, DESARROLLANDO LAS SIGUIENTES ACTIVIDADES:    ASESORAR Y COORDINAR LA ORGANIZACIÓN Y LOGÍSTICA DE LAS ACTIVIDADES RELACIONADAS CON EL FUNCIONAMIENTO DE LAS COHORTES ACTIVAS DEL PROGRAMA…</t>
  </si>
  <si>
    <t>OPSP-FHU-0027</t>
  </si>
  <si>
    <t>COORDINAR LA ESPECIALIZACIÓN EN DERECHO ADMINISTRATIVO EN EL PERIODO 2021 2, DESARROLLANDO LAS SIGUIENTES ACTIVIDADES:     ASESORAR Y COORDINAR LA ORGANIZACIÓN Y LOGÍSTICA DE LAS ACTIVIDADES RELACIONADAS CON EL FUNCIONAMIENTO DE LAS COHORTES ACTIVAS DEL PROGRAMA.    PRESENTAR DENTRO DE LAS FECHAS ESTABLECIDAS LA PROGRAMACIÓN DE ACTIVIDADES ACADÉMICAS Y REQUERIMIENTO DE CADA COHORTE, JUNTO CON EL RESPECTIVO PRESUPUESTO DE INGRESOS Y GASTOS, CON EL VISTO BUENO DEL DIRECTOR DE PROGRAMA Y DECANO DE LA FACULTAD DE HUMANIDADES…</t>
  </si>
  <si>
    <t>OPSP-FHU-0028</t>
  </si>
  <si>
    <t>APOYAR LAS DISTINTAS ACTIVIDADES ADMINISTRATIVAS DERIVADAS DEL PROCESO DE CONTRATACIÓN DE LOS PROGRAMAS DE POSGRADOS DE LA FACULTAD DE HUMANIDADES EN EL PERIODO 2021 2, DESARROLLANDO LAS SIGUIENTES ACTIVIDADES:    ELABORACIÓN DE SOLICITUDES DE CDP.   PROYECTAR RESOLUCIONES DE PAGO DE BONIFICACIÓN Y DE ACTIVIDADES VIRTUALES…</t>
  </si>
  <si>
    <t>OPSP-FHU-00239</t>
  </si>
  <si>
    <t>PRESTAR ASESORÍA JURÍDICA EN CONTRATACIÓN A LOS PROGRAMAS DE POSTGRADOS DE LA FACULTAD DE HUMANIDADES EN EL PERIODO 2021 2, DESARROLLANDO LAS SIGUIENTES ACTIVIDADES:    REVISAR Y/O CORREGIR LAS RESOLUCIONES Y CONTRATOS DE CATEDRA ELABORADOS EN LA FACULTAD DE HUMANIDADES.     REVISAR Y/O CORREGIR LAS ÓRDENES DE SERVICIOS PROFESIONALES Y APOYO A LA GESTIÓN ELABORADAS POR LA DEPENDENCIA…</t>
  </si>
  <si>
    <t>OPSP-FHU-0030</t>
  </si>
  <si>
    <t>APOYAR LA ORGANIZACIÓN Y LOGÍSTICA, DE LAS ACTIVIDADES ADMINISTRATIVAS Y ACADÉMICAS RELACIONADAS CON LOS PROCESOS DE AUTOEVALUACIÓN Y REGISTRO CALIFICADO DE LOS PROGRAMAS DE POSTGRADOS DE LA FACULTAD DE HUMANIDADES EN EL PERIODO 2021 2, DESARROLLANDO LAS SIGUIENTES ACTIVIDADES:   REALIZAR SEGUIMIENTO A LOS PROCESOS DE AUTOEVALUACIÓN Y REGISTRO CALIFICADO DE LOS PROGRAMAS DE POSTGRADOS DE LA FACULTAD DE HUMANIDADES…</t>
  </si>
  <si>
    <t>OPSP-FHU-0031</t>
  </si>
  <si>
    <t>DESARROLLAR EL MÓDULO DE INDUCCIÓN PARA LOS ESTUDIANTES DE LA MAESTRÍA EN ESCRITURAS AUDIOVISUALES DANDO A CONOCER LAS PROGRAMACIONES, MICRODISEÑO, PERFILES DOCENTES Y MATERIAL PEDAGÓGICO DE LAS ASIGNATURAS QUE VAN A CURSAR. COORDINAR LA MAESTRÍA EN ESCRITURAS AUDIOVISUALES EN EL PERIODO 2021 2, DESARROLLANDO LAS SIGUIENTES ACTIVIDADES:    ASESORAR Y COORDINAR LA ORGANIZACIÓN Y LOGÍSTICA DE LAS ACTIVIDADES RELACIONADAS CON EL FUNCIONAMIENTO DE LAS COHORTES ACTIVAS DEL PROGRAMA…</t>
  </si>
  <si>
    <t>OPSP-FHU-0032</t>
  </si>
  <si>
    <t>JAMES FERNANDO GARCIA FUENTES</t>
  </si>
  <si>
    <t>REALIZAR LA POSTPRODUCCIÓN DE 3 VIDEOS PUBLICITARIOS DEL PROGRAMA DE CINE Y AUDIOVISUALES. LAS DEMÁS ACTIVIDADES QUE SE DERIVEN DE LA EJECUCIÓN DE LA ORDEN Y QUE TENGAN RELACIÓN DIRECTA CON EL OBJETO CONTRACTUAL.</t>
  </si>
  <si>
    <t>OPSP-FHU-0033</t>
  </si>
  <si>
    <t>COORDINAR LA ESPECIALIZACIÓN EN DERECHO PROCESAL EN EL PERIODO 2021 2, DESARROLLANDO LAS SIGUIENTES ACTIVIDADES:    ASESORAR Y COORDINAR LA ORGANIZACIÓN Y LOGÍSTICA DE LAS ACTIVIDADES RELACIONADAS CON EL FUNCIONAMIENTO DE LAS COHORTES ACTIVAS DEL PROGRAMA.    PRESENTAR DENTRO DE LAS FECHAS ESTABLECIDAS LA PROGRAMACIÓN DE ACTIVIDADES ACADÉMICAS Y REQUERIMIENTO DE CADA COHORTE, JUNTO CON EL RESPECTIVO PRESUPUESTO DE INGRESOS Y GASTOS, CON EL VISTO BUENO DEL DIRECTOR DE PROGRAMA Y DECANO DE LA FACULTAD DE HUMANIDADES…</t>
  </si>
  <si>
    <t>OPSP-FHU-0034</t>
  </si>
  <si>
    <t>COORDINAR LA MAESTRÍA EN ARGUMENTACIÓN JURÍDICA EN EL PERIODO 2021 2, DESARROLLANDO LAS SIGUIENTES ACTIVIDADES: ASESORAR Y COORDINAR LA ORGANIZACIÓN Y LOGÍSTICA DE LAS ACTIVIDADES RELACIONADAS CON EL FUNCIONAMIENTO DE LAS COHORTES ACTIVAS DEL PROGRAMA. PRESENTAR DENTRO DE LAS FECHAS ESTABLECIDAS LA PROGRAMACIÓN DE ACTIVIDADES ACADÉMICAS Y REQUERIMIENTO DE CADA COHORTE, JUNTO CON EL RESPECTIVO PRESUPUESTO DE INGRESOS Y GASTOS, CON EL VISTO BUENO DEL DIRECTOR DE PROGRAMA Y DECANO DE LA FACULTAD DE HUMANIDADES…</t>
  </si>
  <si>
    <t>OPSP-FHU-0035</t>
  </si>
  <si>
    <t>DANNY JOHAN MARTINEZ CASTIBLANCO</t>
  </si>
  <si>
    <t>REALIZAR CLASIFICACIÓN, EDICIÓN Y CARGUE DE DIFERENTES MATERIALES ORALES, VISUALES Y AUDIOVISUALES AL REPOSITORIO DIGITAL, PROYECTO DE LA ORALOTECA DEL PROGRAMA DE ANTROPOLOGÍA. LAS DEMÁS ACTIVIDADES QUE SE DERIVEN DE LA EJECUCIÓN DE LA ORDEN Y QUE TENGAN RELACIÓN DIRECTA CON EL OBJETO CONTRACTUAL.</t>
  </si>
  <si>
    <t>2021/08/24</t>
  </si>
  <si>
    <t>OPSP-FHU-0036</t>
  </si>
  <si>
    <t>APOYAR AL PROGRAMA DE DERECHO EN EL PROCESO DE ACREDITACIÓN POR ALTA CALIDAD, DESARROLLANDO LAS SIGUIENTES ACTIVIDADES: CONTRIBUIR CON EL DISEÑO DE LA METODOLOGÍA Y CONSTRUCCIÓN DE INSTRUMENTOS DE ACUERDO A LOS LINEAMIENTOS DEL CONSEJO NACIONAL DE ACREDITACIÓN –CNA PARA EL PROCESO DE AUTOEVALUACIÓN CON FINES DE ACREDITACIÓN POR ALTA CALIDAD DEL PROGRAMA DE DERECHO…</t>
  </si>
  <si>
    <t xml:space="preserve">TOTAL </t>
  </si>
  <si>
    <t>TOTAL</t>
  </si>
  <si>
    <t>OPSP-FCB-008</t>
  </si>
  <si>
    <t>JAIR ALBERTO MEDINA RODRIGUEZ</t>
  </si>
  <si>
    <t>LA PRESENTE ORDEN TIENE POR OBJETOREALIZARCUALIFICACIÓNALOSESTUDIANTES DELPROGRAMADEBIOLOGÍADELAUNIMAGDALENAENELSEMINARIOTALLERSOBREPENSAMIENTOCIENTÍFICOYESTRUCTUR DELÍTEMCOMOEJEARTICULADORENEL PROCESO DE APRENDIZAJE</t>
  </si>
  <si>
    <t>WILINTON BARRANCO PEREZ</t>
  </si>
  <si>
    <t>OPSP-FCB-009</t>
  </si>
  <si>
    <t>ALEX CHIMENTY SIERRA</t>
  </si>
  <si>
    <t>LA PRESENTEORDENTIENEPOROBJETOHACERSEGUIMIENTOALDESARROLLODELOS MICRODISEÑOSCURRICULARESDELPROGRAMADEBIOLOGÍADELAFACULTADDECIENCIAS BÁSICASIDENTIFICARLOSFACTORESDEREPITENCIAYDESERCIÓNENLASASIGNATURAS</t>
  </si>
  <si>
    <t>2021/08//17</t>
  </si>
  <si>
    <t>OPSP-FCB-010</t>
  </si>
  <si>
    <t>ALEJANDRO CELY LAPRESENTEORDENTIENEPOROBJETOPRESENTARDENTRODELASFECHASESTABLECIDASLAPROGRAMACIÓNDELASACTIVIDADESACADÉMICASJUNTOCONELRESPECTIVOPRESUPUESTODEINGRESOSYGASTOSCONELVISTOBUENODELDIRECTORDELOSDIPLOMADOSYDECANODELAFACULTADDECIENCIASBÁSICAS</t>
  </si>
  <si>
    <t>LAPRESENTEORDENTIENEPOROBJETOPRESENTARDENTRODELASFECHASESTABLECIDASLAPROGRAMACIÓNDELASACTIVIDADESACADÉMICASJUNTOCONELRESPECTIVOPRESUPUESTODEINGRESOSYGASTOSCONELVISTOBUENODELDIRECTORDELOSDIPLOMADOSYDECANODELAFACULTADDECIENCIASBÁSICAS</t>
  </si>
  <si>
    <t>OAG-CREO-050</t>
  </si>
  <si>
    <t>DESARROLLAR LAS SIGUIENTES ACTIVIDADES DE APOYO A LA COORDINACIÓN ACADÉMICA DEL CENTRO PARA LA REGIONALIZACIÓN DE LA EDUCACIÓN Y LAS OPORTUNIDADES-CREO 1 APOYO EN EL SEGUIMIENTO ACADEMICO DE LOS ESTUDIANTES DE CADA PROGRAMAS Y REALIZAR ESTADISTICAS DE ESTOS DATOS 2 ATENDER Y RESOLVER LAS SOLICITUDES INQUIETUDES O REQUERIMIENTOS DE LOS ESTUDIANTES Y DOCENTES 3 REALIZAR INFORME DE INSCRIPCIONES  MATRICULAS ACADEMICAS Y SOBRE PROCESOS ACADEMICO</t>
  </si>
  <si>
    <t>OAG-CREO-051</t>
  </si>
  <si>
    <t>OAG-CREO-052</t>
  </si>
  <si>
    <t>DESARROLLAR LAS SIGUIENTES ACTIVIDADES DE APOYO EN LA CONTRATACIÓN DEL PERSONAL ADMINISTRATIVO Y DOCENTE DEL CENTRO PARA LA REGIONALIZACIÓN DE LA EDUCACIÓN Y LAS OPORTUNIDADES CREO  1 RECEPCIONAR  ORGANIZAR Y ARCHIVAR LOS DOCUMENTOS PARA EL TRÁMITE DE PAGO DE ÓRDENES DE SERVICIOS PROFESIONALES DE APOYO A LA GESTIÓN Y CÁTEDRAS DEL CREO 2 MANTENER ORGANIZADO EL ARCHIVO FÍSICO Y DIGITAL DE LAS ORDENES DE PRESTACIÓN DE SERVICIOS DE CONTRATISTAS Y CATEDRÁTICOS DEL CENTRO 3  ATENDER Y RESOLVER LAS SOLICITUDES  INQUIETUDES O REQUERIMIENTOS DE LOS CONTRATISTAS DOCENTES Y ESTUDIANTES</t>
  </si>
  <si>
    <t>OPSP-CREO-053</t>
  </si>
  <si>
    <t xml:space="preserve">DESARROLLAR LAS SIGUIENTES ACTIVIDADES DE ASESORÍA TÉCNICA Y PEDAGOGÍCA EN EL MARCO DEL DISEÑO DE LA OFERTA DEL CENTRO PARA LA REGIONALIZACIÓN DE LA EDUCACIÓN Y LAS OPORTUNIDADES-CREO 1 ORIENTAR LA METODOLOGÍA DE TRABAJO NECESARIO PARA LA CREACIÓN DE PROPUESTA Y POSTERIOR DOCUMENTO MAESTRO DE LOS NUEVOS PROGRAMAS TÉCNICOS LABORALES Y/O TÉCNICOS PROFESIONALES TECNOLÓGICOS E INCLUSO PROFESIONALES CON EL PROPÓSITO DE FACILITAR LA DOCUMENTACIÓN DE LAS CONDICIONES MÍNIMAS DE CALIDAD </t>
  </si>
  <si>
    <t>OAG-CREO-054</t>
  </si>
  <si>
    <t>OAG-CREO-055</t>
  </si>
  <si>
    <t>OAG-CREO-056</t>
  </si>
  <si>
    <t>DESARROLLAR LAS SIGUIENTES ACTIVIDADES ADMINISTRATIVAS EN EL CENTRO TUTORIAL CIENAGA MAGDALENA DEL CENTRO PARA LA REGIONALIZACION DE LA EDUCACION Y LAS OPORTUNIDADES-CREO COMO ENLACE DEL CONVENIO CON EL INFOTEC-UNIMAGDALENA, SON LAS SIGUIENTES 1 APOYAR LAS ACTIVIDADES ADMINISTRATIVAS RELACIONADAS CON LA ASISTENCIA DEL CONVENIO INFOTEC</t>
  </si>
  <si>
    <t>OAG-CREO-057</t>
  </si>
  <si>
    <t>DESARROLLAR LAS SIGUIENTES ACTIVIDADES ADMINISTRATIVAS COMO ENLACE CON LOS MUNICIPIOS QUE DESARROLLEN CONVENIO CON UNIAMGDALENA PARA LOS DIFERENTES PROGRAMAS DEL CENTRO PARA LA REGIONALIZACIÓN DE LA EDUCACION Y LAS OPORTUNIDADES CREO 1 ATENDER Y RESOLVER LAS SOLICITUDES INQUIETUDES O REQUERIMIENTOS  2 GESTIONAR LA AMPLIACION DE COBERTURA A TRAVES DEL INCREMENTO DE ESTUDIANTES Y MATRICULAS</t>
  </si>
  <si>
    <t>OAG-CREO-058</t>
  </si>
  <si>
    <t>DESARROLLAR LAS SIGUIENTES ACTIVIDADES DE APOYO EN LA CONTRATACION DEL PERSONAL ADMINISTRATIVO Y DOCENTE DEL CENTRO PARA LA REGIONALIZACION DE LA EDUCACION Y LAS OPORTUNIDADES CREO  1 APOYAR EN LA ORGANIZACION DE ARCHIVO</t>
  </si>
  <si>
    <t>OAG-CREO-059</t>
  </si>
  <si>
    <t>DESARROLLAR LAS SIGUIENTES ACTIVIDADES DE APOYO ADMINISTRATIVO DEL CENTRO PARA LA REGIONALIZACION DE LA EDUCACION Y LAS OPORTUNIDADES-CREO 1  APOYAR EN LOS PROCESOS DE REVISION DEL SIGEP Y GEDOCO DE CONTRATISTAS Y DOCENTE DEL CREO 2 APOYO EN LAS DIFERENTES PLATAFORMAS EXTERNAS E INTERNAS DONDE SE REQUIERA REPORTAR INFORMACION CONTRACTUAL 3 APOYAR EN LA ORGANIZACION Y CLASIFICACION DEL ARCHIVO HISTORICO DEL CREO</t>
  </si>
  <si>
    <t>OAG-CREO-060</t>
  </si>
  <si>
    <t>DESARROLLAR LAS SIGUIENTES ACTIVIDADES DE APOYO EN EL PROGRAMA DE TENOLOGIA EN EDUCACION FISICA RECREACION Y DEPORTE DEL CENTRO PARA LA REGIONALIZACION DE LA EDUCACION Y LAS OPORTUNIDADES CREO</t>
  </si>
  <si>
    <t>OAG-CREO-061</t>
  </si>
  <si>
    <t>DESARROLLAR LAS SIGUIENTES ACTIVIDADES DE APOYO EN EL PROGRAMA DE ADMINISTRACIÓN PÚBLICA POR CICLOS PROPEDÉUTICOS DEL CENTRO PARA LA REGIONALIZACIÓN DE LA EDUCACIÓN Y LAS OPORTUNIDADES-CREO</t>
  </si>
  <si>
    <t>OAG-CREO-062</t>
  </si>
  <si>
    <t>DESARROLLAR LAS SIGUIENTES ACTIVIDADES DE APOYO EN EL PROGRAMA DE LICENCIATURA EN EDUCACIÓN BASICA CON ENFASIS EN HUMANIDADES  LENGUA CASTELLANA Y LICENCIATURA EN LITERATURA Y LENGUA CASTELLANA DEL CENTRO PARA LA REGIONALIZACION DE LA EDUCACION Y LAS OPORTUNIDADES  CREO</t>
  </si>
  <si>
    <t>OAG-CREO-063</t>
  </si>
  <si>
    <t>DESARROLLAR LAS SIGUIENTES ACTIVIDADES EN LA COORDINACION DEL PROGRAMA TECNICO LABORAL POR COMPETENCIAS EN OPERADOR DE EQUIPO PESADO DEL CENTRO PARA LA REGIONALIZACION DE LA EDUCACION Y LAS OPORTUNIDADES CREO</t>
  </si>
  <si>
    <t>OAG-CREO-064</t>
  </si>
  <si>
    <t xml:space="preserve">DESARROLLAR LAS SIGUIENTES ACTIVIDADES EN EL GRUPO DE TESORERIA DE LA UNIVERSIDAD DEL MAGDALENA COMO SON LAS SIGUIENTES 1 ORGANIZAR LOS DOCUMENTOS SOPORTES DE LAS ORDENES DEL PAGO DE PRESTACION DE SERVICIO VIATICOS Y DESPLAZAMIENTOS APOYOS ECONOMICOS Y DEMAS ACTOS ADMINISTRATIVOS QUE GENEREN CON CARGO AL CREO Y CLASIFICARLAS </t>
  </si>
  <si>
    <t>OAG-CREO-065</t>
  </si>
  <si>
    <t>DESARROLLAR LAS SIGUIENTES ACTIVIDADES DE APOYO ADMINISTRATIVO RELACIONADAS CON LOS CONVENIOS DEL CENTRO PARA LA REGIONALIZACIÓN DE LA EDUCACIÓN Y LAS OPORTUNIDADES-CREO 1 APOYAR EN LOS PROCESOS ADMINISTRATIVOS DE LOS DIFERENTES CONVENIOS DEL CREO</t>
  </si>
  <si>
    <t>OPSP-CREO-066</t>
  </si>
  <si>
    <t>DESARROLLAR LAS SIGUIENTES ACTIVIDADES DE MARKETING DEL CENTRO PARA LA REGIONALIZACION DE LA EDUCACION Y LAS OPORTUNIDADES-CREO 1 CREACION Y DESARROLLO DE CAMPAÑAS DE MAILIST PARA LOS DIFERENTES PROGRAMAS OFERTADOS POR LA INSTITUCION  2 DESARROLLO DE CAMPAÑAS EN LA SOCIAL MEDIA DONDE SE OFERTARAN LAS ACTIVIDADES RELACIONADAS CON LOS PROGRAMAS EDUCATIVOS</t>
  </si>
  <si>
    <t>OAG-CREO-067</t>
  </si>
  <si>
    <t>DESARROLLAR LAS SIGUIENTES ACTIVIDADES DE APOYO ADMINISTRATIVO EN EL PROGRAMA DE ADMINISTRACION DE LA SEGURIDAD Y SALUD EN EL TRABAJO POR CICLOS PROPEDEUTICOS DEL CENTRO PARA LA REGIONALIZACION DE LA EDUCACION Y LAS OPORTUNIDADES-CREO</t>
  </si>
  <si>
    <t>OPSP-CREO-068</t>
  </si>
  <si>
    <t>DESARROLLAR LAS SIGUIENTES ACTIVIDADES COMO INGENIERO DE APOYO DE PLATAFORMAS DE AMBIENTES VIRTUALES DEL CENTRO PARA LA REGIONALIZACIÓN DE LA EDUCACIÓN Y LAS OPORTUNIDADES-CREO</t>
  </si>
  <si>
    <t>OAG-CREO-069</t>
  </si>
  <si>
    <t>DESARROLLAR LAS SIGUIENTES ACTIVIDADES EN EL CENTRO TUTORIAL DE EL BANCO DEL CENTRO PARA LA REGIONALIZACIÓN DE LA EDUCACIÓN Y LAS OPORTUNIDADES-CREO 1 REALIZAR SEGUIMIENTO A LAS ACTIVIDADES ACADEMICAS EN EL CENTRO TUTORIAL Y MANTENER INFORMADO AL COORDINADOR DEL (LOS) PROGRAMA DE LAS NOVEDADES QUE PUEDAN PRESENTARSE</t>
  </si>
  <si>
    <t>OPSP-CREO-070</t>
  </si>
  <si>
    <t>DESARROLLAR LAS SIGUIENTES ACTIVIDADES DE ASESORIA EN EL FORTALECIMIENTO DE LA OFERTA DEL CENTRO PARA LA REGIONALIZACION DE LA EDUCACION Y LAS OPORTUNIDADES CREO COMO SON LAS SIGUIENTES  1 PLANIFICAR GESTIONAR Y DINAMIZAR LA PROMOCION DE LA OFERTA ACADEMICA DEL CREO  2 APOYAR AL CENTRO TUTORIAL DE SANTA MARTA EN LAS ACTIVIDADES ACADEMICAS Y ADMINISTRATIVAS</t>
  </si>
  <si>
    <t>OAG-CREO-071</t>
  </si>
  <si>
    <t>DESARROLLAR LAS SIGUIENTES ACTIVIDADES DE APOYO ADMINISTRATIVO EN EL MANEJO DOCUMENTAL DEL CENTRO PARA LA REGIONALIZACION Y LAS OPORTUNIDADES CREO 1 APOYO EN LA ORGANIZACION Y ESCANEO DE LOS ARCHIVOS DEL CREO 2 APOYO EN LA ORGANIZACION DEL INVENTARIO DOCUMENTAL DE LOS ARCHIVOS EN EL CREO</t>
  </si>
  <si>
    <t>OPSP-FEE-0025</t>
  </si>
  <si>
    <t>COORDINAR, ORGANIZAR Y APOYAR LAS ACTIVIDADES ACADÉMICAS Y LOGÍSTICAS, RELACIONADAS CON EL FUNCIONAMIENTO DE LOS DIPLOMADOS QUE OFERTE LA FACULTAD DE CIENCIAS EMPRESARIALES Y ECONÓMICAS DURANTE EL PERIODO 2021-II, PARA SUS ESTUDIANTES, EGRESADOS Y COMUNIDAD UNIVERSITARIA EN GENERAL</t>
  </si>
  <si>
    <t>OPSP-FEE-0026</t>
  </si>
  <si>
    <t>ORGANIZAR ADMINISTRATIVA Y FINANCIERAMENTE LAS ESPECIALIZACIONES EN FINANZAS, GERENCIA DEL TALENTO HUMANO, ALTA GERENCIA, DIRECCIÓN Y LIDERAZGO DE ORGANIZACIONES EDUCATIVAS (DILOE),FORMULACIÓN Y GESTIÓN DE PROYECTOS Y MAESTRÍA EN ADMINISTRACIÓN, MAESTRÍA EN DESARROLLO TERRITORIAL SOSTENIBLE</t>
  </si>
  <si>
    <t>OPS-FEE-0003</t>
  </si>
  <si>
    <t>SERVICIO DE CAPACITACIÓN PARA DIRECTIVOS DOCENTES Y DIRECTORES DE PROGRAMA DE LA FACULTAD DE CIENCIAS EMPRESARIALES Y ECONÓMICAS EN: "DISEÑO PERFIL EGRESO, COMPETENCIAS Y RESULTADOS DE APRENDIZAJE.</t>
  </si>
  <si>
    <t>OSM-FEE-0002</t>
  </si>
  <si>
    <t>SUMINISTRO DE REFRIGERIOS Y ALMUERZOS, REQUERIDOS PARA ACTIVIDADES ACADÉMICAS Y ADMINISTRATIVAS PROGRAMADAS POR LA FACULTAD DE CIENCIAS EMPRESARIALES Y ECONÓMICAS, CON EL FIN DE PROMOVER LOS PROCESOS DE AUTOEVALUACIÓN, Y ACREDITACIÓN DE LOS PROGRAMAS ADSCRITOS A LA FACULTAD; FORTALECER LA CUALIFICACIÓN Y FORMACIÓN AVANZADA DE LA PLANTA DOCENTE Y PERSONAL ADMINISTRATIVO.</t>
  </si>
  <si>
    <t>OAG-FEE-0007</t>
  </si>
  <si>
    <t xml:space="preserve">DIANA MARCELA GRANADOS MARIN </t>
  </si>
  <si>
    <t xml:space="preserve">BRINDAR ATENCIÓN A LOS ESTUDIANTES INSCRITOS E INTERESADOS EN LOS DIPLOMADOS QUE OFERTE LA FACULTAD DE CIENCIAS EMPRESARIALES Y ECONÓMICAS DURANTE EL PERIODO 2021-II. 2. APOYAR EN LA REALIZACIÓN DE LAS ACTAS DE VINCULACIÓN Y ORDENES DE PRESTACIÓN DE SERVICIOS PROFESIONALES DE LOS DOCENTES A VINCULAR DENTRO DE LOS DIPLOMADOS LA FACULTAD DE CIENCIAS EMPRESARIALES Y ECONÓMICAS </t>
  </si>
  <si>
    <t>OPSP-FEE-0027</t>
  </si>
  <si>
    <t xml:space="preserve">ASEGURAR EL CUMPLIMIENTO DEL REGLAMENTO CONTEMPLADO EN EL ACUERDO SUPERIOR NO. 020 DE 2018 Y DEMÁS NORMAS UNIVERSITARIAS DE LOS PROGRAMAS DE POSGRADOS DE LA UNIVERSIDAD DEL MAGDALENA. 2. COORDINAR EL PROCESO DE ADMISIÓN AL PROGRAMA DE ESPECIALIZACIÓN EN FINANZAS CON LA COLABORACIÓN DEL GRUPO DE ADMISIONES, REGISTROS Y CONTROL ACADÉMICO. </t>
  </si>
  <si>
    <t>ANDREA MONTERO RODRIGUEZ</t>
  </si>
  <si>
    <t>OPSP-FEE-0028</t>
  </si>
  <si>
    <t xml:space="preserve">COORDINAR Y APOYAR EN LA ORGANIZACIÓN Y LOGÍSTICA DE LAS ACTIVIDADES  ADMINISTRATIVAS RELACIONADAS CON EL FUNCIONAMIENTO DE LAS COHORTES ACTIVAS DEL PROGRAMA DE ESPECIALIZACIÓN EN FINANZAS
</t>
  </si>
  <si>
    <t>OPSP-FEE-0029</t>
  </si>
  <si>
    <t>COORDINAR Y APOYAR EN LA ORGANIZACIÓN Y LOGÍSTICA DE LAS ACTIVIDADES ADMINISTRATIVAS RELACIONADAS CON EL FUNCIONAMIENTO DE LAS COHORTES ACTIVAS DEL PROGRAMA DE ESPECIALIZACIÓN EN GESTIÓN PARA EL DESARROLLO TERRITORIAL Y MAESTRÍA EN DESARROLLO TERRITORIAL SOSTENIBLE.</t>
  </si>
  <si>
    <t>OPSP-FEE-0030</t>
  </si>
  <si>
    <t xml:space="preserve">
COORDINAR Y APOYAR EN LA ORGANIZACIÓN Y LOGÍSTICA DE LAS ACTIVIDADES ADMINISTRATIVAS RELACIONADAS CON EL FUNCIONAMIENTO DE LAS COHORTES ACTIVAS DEL PROGRAMA DE ESPECIALIZACIÓN EN ALTA GERENCIA Y MAESTRÍA EN ADMINISTRACIÓN. 
</t>
  </si>
  <si>
    <t>YESID CUELLO CANTILLO</t>
  </si>
  <si>
    <t>OPSP-FEE-0031</t>
  </si>
  <si>
    <t>REALIZAR LA CREACIÓN DE LAS ESTRATEGIAS PARA LAS PLATAFORMAS DIGITALES (FACEBOOK E INSTAGRAM) DE LOS POSTGRADOS DE FACULTAD DE CIENCIAS EMPRESARIALES Y ECONÓMICAS. 2. GENERAR CONTENIDOS VISUALES Y AUDIOVISUALES PARA LAS PLATAFORMAS DIGITALES, FACEBOOK E INSTAGRAM QUE TENGAN RELACION CON LA OFERTA DE LA VENTA DE SERVICIOS DE LA FACULTAD DE CIENCIAS EMPRESARIALES Y ECONÓMICAS</t>
  </si>
  <si>
    <t>OPSP-CPF-0078</t>
  </si>
  <si>
    <t xml:space="preserve">ASESORAR EN LA TEMÁTICA DE CURSO MANEJO DE LA PLATAFORMA   BRIGHTSPACE  Y ELABORACIÓN DEL PORTAFOLIO DIGITALEN EL PROGRAMA EN PEDAGOGÍA PARA PROFESIONALES NO LICENCIADOS DEL CENTRO DE POSTGRADOS Y FORMACIÓN CONTINUA DE LA UNIVERSIDAD DEL MAGDALENA, CON UNA INTENSIDAD DE 25(15 SINCRÓNICAS Y 10 ASINCRÓNICAS) CADA UNA DE LAS TEMÁTICAS, ASESORAR EN LA TEMÁTICA DE CURSO MANEJO DE LA PLATAFORMA   BRIGHTSPACE  Y ELABORACIÓN DEL PORTAFOLIO DIGITAL.-DIPLOMADO EN EDUCACION INCLUSIVA APOYADA EN EL DECRETO 1421 COHORTE 1. </t>
  </si>
  <si>
    <t>OPSP-CPF-0079</t>
  </si>
  <si>
    <t>ASESORAR EN LA TEMÁTICA DEL CURSO COMUNICACIÓN ALTERNATIVA AUMENTATIVA  DIPLOMADO EN EDUCACION INCLUSIVA APOYADA EN EL DECRETO 1421 COHORTE 1 DEL CENTRO DE POSTGRADOS Y FORMACIÓN CONTINUA DE LA UNIVERSIDAD DEL MAGDALENA, CON UNA INTENSIDAD DE 30(20 SINCRÓNICAS Y 10 ASINCRÓNICAS CADA UNA DE LAS TEMÁTICAS, CUMPLIR CON LAS HORAS ESTABLECIDAS, ENTREGAR LOS LISTADOS DE CONTROL DE ASISTENCIA, DAR A CONOCER LAS CALIFICACIONES EFECTUADAS DURANTE LA ASESORÍA A LOS ESTUDIANTES Y AL COORDINADOR DEL PROGRAMA</t>
  </si>
  <si>
    <t>OPSP-CPF-0080</t>
  </si>
  <si>
    <t>ASESORAR EN LA TEMÁTICA DE CURSO CONVIVENCIA Y DIÁLOGO EN EL ESCENARIO EDUCATIVO DEL DIPLOMADO PROGRAMA EN PEDAGOGÍA PARA PROFESIONALES NO LICENCIADOS DEL CENTRO DE POSTGRADOS Y FORMACIÓN CONTINUA DE LA UNIVERSIDAD DEL MAGDALENA, CON UNA INTENSIDAD DE 25(15 SINCRÓNICAS Y 10 ASINCRÓNICAS), ASESORAR EN LA TEMÁTICA DEL CURSO PRAXIS PEDAGÓGICA DEL DIPLOMADO PROGRAMA EN PEDAGOGÍA PARA PROFESIONALES NO LICENCIADOS DEL CENTRO DE POSTGRADOS Y FORMACIÓN CONTINUA DE LA UNIVERSIDAD DEL MAGDALENA, CON UNA INTENSIDAD DE 25(15 SINCRÓNICAS Y 10 ASINCRÓNICAS</t>
  </si>
  <si>
    <t>OPSP-CPF-0081</t>
  </si>
  <si>
    <t>ELIEL MOISÉS GUEVARA CARIAGA</t>
  </si>
  <si>
    <t>ASESORÍA TÉCNICA Y PEDAGÓGICA, EN EL MARCO DEL DISEÑO DE LA OFERTA VIRTUAL DE LOS PROGRAMAS DEL CENTRO DE POSGRADOS Y FORMACIÓN CONTINUA, ASESORAR Y ORIENTAR LA METODOLOGÍA DE TRABAJO PARA LA CREACIÓN DE LA PROPUESTA VIRTUAL Y POSTERIOR DOCUMENTO MAESTRO DE LOS PROGRAMAS DE POSGRADOS, SEGÚN LO DISPUESTO EN EL DECRETO 1330 DE 2019 Y RESOLUCIÓN 21795 DE 2020 DEL MINISTERIO DE EDUCACIÓN, EN ESPECIAL LOS ASPECTOS CURRICULARES CONCERNIENTES A LA MODALIDAD VIRTUAL, REALIZAR OBSERVACIONES A LOS DOCENTES O GRUPO INTERDISCIPLINARIO DEL CENTRO DE POSGRADOS ENCARGADOS DE BRINDAR APOYO TÉCNICO A RESPONSABLES DE LOS DOCUMENTOS MAESTROS, CON EL PROPÓSITO DE CUMPLIR LOS REQUISITOS NORMATIVOS Y DE FORMA DE LOS MISMOS, ORIENTAR DE FORMA SINCRÓNICA Y ASINCRÓNICA AL EQUIPO DE APOYO ENCARGADO DE FACILITAR, GUIAR E IMPLEMENTAR DE MANERA PRÁCTICA Y DOCUMENTAL, LA MODALIDAD VIRTUAL EN QUE SE OFRECERÁ PROGRAMAS DE POSGRADOS</t>
  </si>
  <si>
    <t>OPSP-CPF-0082</t>
  </si>
  <si>
    <t>ASESORAR EN LA TEMÁTICA DE CURSO ANÁLISIS DE LAS PRÁCTICAS DEL DIPLOMADO PROGRAMA EN PEDAGOGÍA PARA PROFESIONALES NO LICENCIADOS DEL CENTRO DE POSTGRADOS Y FORMACIÓN CONTINUA DE LA UNIVERSIDAD DEL MAGDALENA, CON UNA INTENSIDAD DE 25(15 SINCRÓNICAS Y 10 ASINCRÓNICAS), EDUCACIÓN INCLUSIVA Y DISEÑO UNIVERSAL DE APRENDIZAJE  Y ESTRATEGIAS DE INCLUSIÓN EDUCATIVA PARA PERSONAS CON LIMITACIÓN COGNITIVA DEL  DIPLOMADO EN EDUCACION INCLUSIVA APOYADA EN EL DECRETO 1421 COHORTE 1 DEL CENTRO DE POSTGRADOS Y FORMACIÓN CONTINUA DE LA UNIVERSIDAD DEL MAGDALENA, CON UNA INTENSIDAD DE 30(20 SINCRÓNICAS Y 10 ASINCRÓNICAS CADA UNA DE LAS TEMÁTICAS</t>
  </si>
  <si>
    <t>OPSP-CPF-0083</t>
  </si>
  <si>
    <t>EDWARD IGNACIO ROJAS DÍAZ</t>
  </si>
  <si>
    <t>ASESORAR EN LA TEMÁTICA DEL CURSO LENGUA DE SEÑAS Y BILINGÜISMO (SORDOS) DEL  DIPLOMADO EN EDUCACION INCLUSIVA APOYADA EN EL DECRETO 1421 COHORTE 1 DEL CENTRO DE POSTGRADOS Y FORMACIÓN CONTINUA DE LA UNIVERSIDAD DEL MAGDALENA, CON UNA INTENSIDAD DE 30(20 SINCRÓNICAS Y 10 ASINCRÓNICAS CADA UNA DE LAS TEMÁTICAS, CUMPLIR CON LAS HORAS ESTABLECIDAS, ENTREGAR LOS LISTADOS DE CONTROL DE ASISTENCIA, DAR A CONOCER LAS CALIFICACIONES EFECTUADAS DURANTE LA ASESORÍA A LOS ESTUDIANTES Y AL COORDINADOR DEL PROGRAMA</t>
  </si>
  <si>
    <t>OPSP-CPF-0084</t>
  </si>
  <si>
    <t>ASESORAR EN LA TEMÁTICA DEL CURSO SISTEMA BRAILLE Y TIFLOTECNOLOGÍA (CIEGOS) DEL DIPLOMADO EN EDUCACION INCLUSIVA APOYADA EN EL DECRETO 1421 COHORTE 1 DEL CENTRO DE POSTGRADOS Y FORMACIÓN CONTINUA DE LA UNIVERSIDAD DEL MAGDALENA, CON UNA INTENSIDAD DE 30(20 SINCRÓNICAS Y 10 ASINCRÓNICAS CADA UNA DE LAS TEMÁTICAS, CUMPLIR CON LAS HORAS ESTABLECIDAS, ENTREGAR LOS LISTADOS DE CONTROL DE ASISTENCIA, DAR A CONOCER LAS CALIFICACIONES EFECTUADAS DURANTE LA ASESORÍA A LOS ESTUDIANTES Y AL COORDINADOR DEL PROGRAMA</t>
  </si>
  <si>
    <t>OPS-CPF-0085</t>
  </si>
  <si>
    <t>OPS-CPF-0086</t>
  </si>
  <si>
    <t xml:space="preserve">ANDRES DAVID TRIANA GRACIA </t>
  </si>
  <si>
    <t>SERVICIO DE PUBLICIDAD DEL CENTRO DE POSTGRADOS Y FORMACIÓN CONTINUA DE LA UNIVERSIDAD DEL MAGDALENA A TRAVÉS DE PUBLICIDAD DIGITAL EN REDES SOCIALES, CREACIÓN DE ESTRATEGIA DIGITAL, DISEÑO GRÁFICO DISEÑO DE TODAS LAS PIEZAS GRÁFICAS, SOCIAL MANAGEMENT CREACIÓN DE CONTENIDO, PUBLICACIÓN DE CONTENIDO EN REDES, SOCIALES: FEED E HISTORIAS (FACEBOOK E INSTAGRAM) RESPUESTA A COMENTARIOS Y MENSAJES COMO PRIMER FILTRO 24/7,  CREACIÓN Y SEGUIMIENTO DE ANUNCIOS EN FACEBOOK E INSTAGRAM ADS</t>
  </si>
  <si>
    <t>OPSP-CPF-0087</t>
  </si>
  <si>
    <t>OPSP-CPF-0088</t>
  </si>
  <si>
    <t>APOYAR ACTIVAMENTE EN LOS PROCESOS DE AUTOEVALUACIÓN DE LOS DOCTORADOS EN MEDICINA TROPICAL Y CIENCIAS FÍSICAS, APOYAR ACTIVAMENTE EN LOS PROCESOS DE AUTOEVALUACIÓN A LOS DIRECTORES DEL PROGRAMA O AL EQUIPO DESIGNADO PARA TAL FIN, APOYAR EN LA REALIZACIÓN  DE LA ACREDITACIÓN DE LOS PROGRAMAS EXISTENTES Y DE LOS NUEVOS PROGRAMAS DEL CENTRO DE POSTGRADOS Y FORMACIÓN CONTINUA</t>
  </si>
  <si>
    <t>OAG-CPF-0089</t>
  </si>
  <si>
    <t>NATALIA CAMILA OSORIO MARIN</t>
  </si>
  <si>
    <t>APOYAR AL CENTRO DE POSTGRADOS Y A LA VICERRECTORÍA DE EXTENSIÓN EN TODOS LO PROYECTOS DE EXTENCIÓN Y PROYECCIÓN SOCIAL QUE SE HAGAN CONJUNTAMENTE, APOYAR EN LOS PROCESOS DE LA CREACIÓN DE NUEVOS PROGRAMAS DEL CENTRO DE POSTGRADOS Y FORMACIÓN CONTINUA EN LOS PROCESOS DE CALIDAD, APOYAR EN LOS PROCESOS DE AUTOEVALUCIÓN Y VIRTUALIZACIÓN DE PROGRAMAS, LAS DEMÁS ACTIVIDADES QUE SE DERIVEN DE LA EJECUCIÓN DE LA ORDEN Y QUE TENGAN RELACIÓN DIRECTA CON EL OBJETO CONTRACTUAL</t>
  </si>
  <si>
    <t>OPSP-VIN-0274</t>
  </si>
  <si>
    <t>PRESTACION DE SERVICIOS PROFESIONALES COMO CORRECTOR DE ESTILO DE OBRAS EN EL PROGRAMA EDITORIAL DE LA UNIMAGDALENA</t>
  </si>
  <si>
    <t>2021/08/02</t>
  </si>
  <si>
    <t>2021/11/01</t>
  </si>
  <si>
    <t>OPSP-VIN-0275</t>
  </si>
  <si>
    <t>JENNIFER PAOLA LOAIZA RADA</t>
  </si>
  <si>
    <t>PRESTACION DE SERVICIOS PROFESIONALES PARA LA EJECUCION DEL PROYECTO DE INVESTIGACION LOS NINI EN EL DEPARTAMENTO DEL MAGDALENA CARACTERISTICAS COSTOS Y PROPUESTAS DE POLITICA PUBLICA LA CONTRATISTA SE COMPROMETE A REALIZAR LA BUSQUEDA DE INFORMACION SECUNDARIA DISPONIBLE EN BASES DE DATOS NACIONALES REALIZARLA REVISION DE BIBLIOGRAFIA</t>
  </si>
  <si>
    <t>2021/09/01</t>
  </si>
  <si>
    <t>OPSP-VIN-0276</t>
  </si>
  <si>
    <t xml:space="preserve">PRESTACION DE SERVICIOS PROFESIONALES COMO JOVEN INVESTIGADOR PARA EL APOYO EN LA ELABORACION DE UN PROTOCOLO PARA LA UNIVERSIDAD DEL MAGDALENA QUE PROMUEVA LA PROTECCION DE LA PROPIEDAD INTELECTUAL DERIVADA DE LOS PRODUCTOS RESULTADOS DE ACTIVIDADES DE DESARROLLO TECNOLOGICO E INNOVACION PROMOVIDOS Y RECONOCIDOS POR MINCIENCIAS EN MARCO DEL CONTRATO DE FINANCIAMIENTO DE RECUPERACION CONTINGENTE N 807402012021 </t>
  </si>
  <si>
    <t>2022/08/04</t>
  </si>
  <si>
    <t>OPSP-VIN-0277</t>
  </si>
  <si>
    <t>PRESTACION DE SERVICIOS PROFESIONALES COMO JOVEN INVESTIGADOR PARA EL APOYO EN LA ELABORACION DE UN PROTOCOLO PARA LA UNIVERSIDAD DEL MAGDALENA QUE PROMUEVA LA PROTECCION DE LA PROPIEDAD INTELECTUAL DERIVADA DE LOS PRODUCTOS RESULTADOS DE ACTIVIDADES DE DESARROLLO TECNOLOGICO E INNOVACION PROMOVIDOS Y RECONOCIDOS POR MINCIENCIAS EN MARCO DEL CONTRATO DE FINANCIAMIENTO DE RECUPERACION CONTINGENTE N 807402012021</t>
  </si>
  <si>
    <t>OPSP-VIN-0278</t>
  </si>
  <si>
    <t>JOSEPH LUCIANO ESPITIA CORREA</t>
  </si>
  <si>
    <t>PRESTACION DE SERVICIOS COMO PROFESIONAL EN EL MARCO DE LOS INCENTIVOS OTORGADOS AL GRUPO DE INVESTIGACION PSICOLOGIA DE LA SALUD Y PSIQUIATRIA CONFORME A LOS INCENTIVOS OTORGADOS POR SU CATEGORIZACION EN EL SISTEMA NACIONAL DE CIENCIA TECNOLOGIA E INNOVACION LA CONTRATISTA SE COMPROMETE A LA BUSQUEDA DE BIBLIOGRAFIA REVISAR FUENTES PRIMARIAS Y SECUNDARIAS DE INFORMACION RELACIONADAS CON EL TEMA DEL PROYECTO DESCONFIANZA HACIA LAS VACUNAS PARA COVID19 UNA COMPARACION ENTRE PERSONAS QUE VIVEN CON VIHSIDA Y UN GRUPO CONTROL</t>
  </si>
  <si>
    <t>2022/02/04</t>
  </si>
  <si>
    <t>OPSP-VIN-0279</t>
  </si>
  <si>
    <t>CARMEN LILIANA HERNANDEZ ESCOB</t>
  </si>
  <si>
    <t>PRESTACION DE SERVICIOS PROFESIONALES COMO JOVEN INVESTIGADOR EN MARCO DEL PROYECTO TITULADO REGULACION EMOCIONAL PERCEPCION DE FATALISMO Y RIESGO DE IDEACION SUICIDA DURANTE EL COVID19 EN ESTUDIANTES UNIVERSITARIOS DEL AREA RURAL Y URBANA DEL DEPARTAMENTO DEL MAGDALENA FINANCIADO POR EL CONTRATO DE FINANCIAMIENTO DE RECUPERACION CONTINGENTE N 807401532021 CELEBRADO ENTRE MINCIENCIAS Y LA UNIVERSIDAD DEL MAGDALENA</t>
  </si>
  <si>
    <t>2022/08/08</t>
  </si>
  <si>
    <t>OPSP-VIN-0280</t>
  </si>
  <si>
    <t>ANNAR DIAGNOSTICA IMPORT S.A.S.</t>
  </si>
  <si>
    <t>PRESTACION DE SERVICIOS PROFESIONALES PARA REALIZAR LA CAPACITACION DEL CURSO TITULADO TECNICAS DE DIAGNOSTICO NOVEDOSAS EN EL MARCO DEL PROYECTO TITULADO FORTALECIMIENTO DE CAPACIDADES INSTALADAS DE CIENCIA Y TECNOLOGIA PARA ATENDER PROBLEMATICAS ASOCIADAS CON AGENTES BIOLOGICOS DE ALTO RIESGO PARA LA SALUD HUMANA EN EL DEPARTAMENTO DEL MAGDALENA FINANCIADO POR EL CONVENIO DE COOPERACION ESPECIAL N0012020</t>
  </si>
  <si>
    <t>2021/08/27</t>
  </si>
  <si>
    <t>OPSP-VIN-0281</t>
  </si>
  <si>
    <t>STEPHANY  HERNANDEZ TORRES</t>
  </si>
  <si>
    <t>PRESTACION DE SERVICIOS COMO PROFESIONAL DEL PROGRAMA EDITORIAL DE LA UNIVERSIDAD DEL MAGDALENA PARA EL CUMPLIMIENTO DEL OBJETO, EL CONTRATISTA SE COMPROMETE A DESARROLLAR LAS SIGUIENTES ACTIVIDADES DISEÑO DE DIEZ PORTADAS PARA LAS OBRAS PARA EL PROGRAMA EDITORIAL DE LA UNIVERSIDAD DEL MAGDALENA</t>
  </si>
  <si>
    <t>2021/10/09</t>
  </si>
  <si>
    <t>OPSP-VIN-0282</t>
  </si>
  <si>
    <t>DIANA MILENA BUSTOS MONTES</t>
  </si>
  <si>
    <t>PRESTACION DE SERVICIOS PROFESIONALES COMO BIOLOGO MARINO CON EL FIN DE REALIZAR UN SERVICIO TECNICO CIENTIFICO PARA CUMPLIR CON LOS OBJETIVOS DEL PROYECTO DE INVESTIGACION DETERMINAR LA BIOLOGIA REPRODUCTIVA DE LAS ESPECIES DE CRUSTACEOS DE AGUAS PROFUNDAS DE IMPORTANCIA COMERCIAL EN EL CARIBE NORTE COLOMBIANO DURANTE UN CICLO BIOLOGICO COMPLETO CON FINES DE RECOMENDAR MEDIDAS PARA SU MANEJO Y APROVECHAMIENTO SOSTENIBLE</t>
  </si>
  <si>
    <t>2021/11/09</t>
  </si>
  <si>
    <t>JORGE ENRIQUE PARAMO GRANADOS</t>
  </si>
  <si>
    <t>OPSP-VIN-0283</t>
  </si>
  <si>
    <t>ELENA CAROLINA PRADO SILVA</t>
  </si>
  <si>
    <t>PRESTACION DE SERVICIOS PROFESIONALES EN LENGUAS MODERNAS EN EL MARCO DEL PROYECTO DE INVESTIGACION PROPUESTA INSTITUCIONAL DE LA UNIVERSIDAD DEL MAGDALENA PARA EL FORTALECIMIENTO DE PROYECTOS DE INVESTIGACION DE CIENCIAS MEDICAS Y DE LA SALUD AÑO 2019 DE CONFORMIDAD CON EL CONTRATO DE FINANCIAMIENTO RC N 9092019 SUSCRITO ENTRE COLCIENCIAS HOY MINCIENCIAS Y LA UNIVERSIDAD DEL MAGDALENA</t>
  </si>
  <si>
    <t>OPSP-VIN-0284</t>
  </si>
  <si>
    <t>2021/08/16</t>
  </si>
  <si>
    <t>OPSP-VIN-0285</t>
  </si>
  <si>
    <t>PRESTACION DE SERVICIOS PROFESIONALES COMO ANTROPOLOGO PARA LA EJECUCION DEL PROYECTO DE INVESTIGACION ANALISIS ANTROPOLOGICO DE LAS INTERVENCIONES APROPIACIONES Y RESISTENCIAS DE LOS DISCURSOS Y PRACTICAS BIOMEDICAS DE MUJERES EN SANTA MARTA COLOMBIA LA CONTRATISTA SE COMPROMETE A LA ELABORACION DE ARTICULO CIENTIFICO E INFORME FINAL DE PROYECTO DE INVESTIGACION</t>
  </si>
  <si>
    <t>2021/09/11</t>
  </si>
  <si>
    <t>OPSP-VIN-0286</t>
  </si>
  <si>
    <t>JUAN CAMILO ZARATE AREVALO</t>
  </si>
  <si>
    <t>PRESTACION DE SERVICIOS PROFESIONALES PARA LA EJECUCION DEL PROYECTO DE INVESTIGACION ENSAYOS DE REPRODUCCION SEXUAL Y CRIA DE LARVAS DE CORAL PARA INCREMENTAR EL RECLUTAMIENTO CONTROLADO EN ARRECIFES DEGRADADOS DEL PNNCRSB LA CONTRATISTA SE COMPROMETE A LA ELABORACION PLACAS DE ASENTAMIENTO APOYO PROCESO DE EMBRIOGENESIS ESPECIES DE ACROPORA Y ORBICELLA ANNULARIS</t>
  </si>
  <si>
    <t>OPSP-VIN-0287</t>
  </si>
  <si>
    <t>JAIR JOSE MEJIA OROZCO</t>
  </si>
  <si>
    <t>PRESTACION DE SERVICIOS PROFESIONALES PARA DESARROLLAR CAPACITACIONES Y TRANSFERENCIA EN CAMPO PARA EL PROYECTO INNOCAFE EN EL MARCO DE LOS INCENTIVOS OTORGADOS AL GRUPO DE INVESTIGACION SUELO AMBIENTE Y SOCIEDAD GISAS POR LOS RESULTADOS OBTENIDOS EN LA CONVOCATORIA NACIONAL PARA EL RECONOCIMIENTO Y MEDICION DE GRUPOS DE INVESTIGACIONCUMPLIMIENTO DEL OBJETO</t>
  </si>
  <si>
    <t>OPSP-VIN-0288</t>
  </si>
  <si>
    <t>PRESTACION DE SERVICIOS PROFESIONALES PARA EL APOYO EN DIVERSAS ACTIVIDADES LIDERADAS POR LA VICERRECTORIA DE INVESTIGACION Y SUS UNIDADES EN EL MARCO DEL PROYECTO EDICION PUBLICACION Y POSICIONAMIENTO DE LA PRODUCCION EDITORIAL  EL CONTRATISTA SE COMPROMETE A APOYAR A LA EDITORIAL UNIMAGDALENA EN LA EJECUCION DE LA PRODUCCION AUDIOVISUAL Y DESARROLLO DE LAS PIEZAS AUDIOVISUALES REQUERIDAS POR LA VICERRECTORIA DE INVESTIGACION Y SUS UNIDADES</t>
  </si>
  <si>
    <t>OPSP-VIN-0289</t>
  </si>
  <si>
    <t xml:space="preserve">PRESTACION DE SERVICIOS PROFESIONALES COMO REALIZADOR DE CINE YAUDIOVISUALES QUE APOYARA LAS ACTIVIDADES DE EDICION PUBLICACION Y POSICIONAMIENTO DE LA PRODUCCION EDITORIAL LIDERADAS PORLA EDITORIAL UNIMAGDALENA VICERRECTORIA DE INVESTIGACION Y SUS UNIDADES EL CONTRATISTA SE COMPROMETE A APOYAR A LA EDITORIALUNIMAGDALENA EN LA EJECUCION DE LA PRODUCCION AUDIOVISUAL Y DESARROLLO DE LAS PIEZAS AUDIOVISUALES REQUERIDAS POR LAVICERRECTORIA DE INVESTIGACION </t>
  </si>
  <si>
    <t>OPSP-VIN-0290</t>
  </si>
  <si>
    <t>MAIRA ALEJANDRA SALGADO GARCIA</t>
  </si>
  <si>
    <t>PRESTACION DE SERVICIOS PROFESIONALES PARA EL APOYO DE LAS ACTIVIDADES DE INVESTIGACION Y GESTION DE PROYECTOS EN LA DIRECCION DE GESTION DEL CONOCIMIENTO DE LA VICERRECTORIA DE INVESTIGACION DE LA UNIVERSIDAD DEL MAGDALENA EL CONTRATISTA SE COMPROMETE A LA VALORACION Y REVISION DE CADA PROYECTO DE CTEL INTERNO O EXTERNO QUE SE PRESENTE A LA VICERRECTORIA DE INVESTIGACION PARA EL CUMPLIMIENTO DE LOS REQUISITOS ADMINISTRATIVOS</t>
  </si>
  <si>
    <t>2021/12/18</t>
  </si>
  <si>
    <t>OPSP-VIN-0291</t>
  </si>
  <si>
    <t>PRESTACION DE SERVICIOS PROFESIONALES PARA LA EJECUCION DEL PROYECTO DE INVESTIGACION DESARROLLO INTERNO DE LA CALIDAD DE LAS INSTITUCIONES ETNO EDUCATIVAS INDIGENAS IEI DE LA SIERRA NEVADA DE SANTA MARTA SNSM Y DE REDES INTERINSTITUCIONALES DE APOYO PARA GENERAR AMBITOS COMUNES DE ACTUACION LA CONTRATISTA SE COMPROMETE A APOYAR LAS TAREAS DEL TRABAJO DE CAMPO REQUERIDAS EN EL PROYECTO  APOYAR LA RECOLECCION PROCESAMIENTO Y ANALISIS DE LA INFORMACION</t>
  </si>
  <si>
    <t>OPSP-VIN-0292</t>
  </si>
  <si>
    <t>LUIS EDUARDO FONTALVO RAMOS</t>
  </si>
  <si>
    <t>PRESTACION DE SERVICIOS PROFESIONALES COMO JOVEN INVESTIGADOR EN MARCO DEL PROYECTO DE INVESTIGACION TITULADO REPOSITORIO DIGITAL DE SABERES LOCALES Y CULTURAS POPULARES DEL CARIBE COLOMBIANO EN MARCO DEL CONTRATO DE FINANCIAMIENTO DE RECUPERACION CONTINGENTE N 807401532021 CELEBRADO ENTRE FIDUCIARIA LA PREVISORA S.A. FIDUPREVISORA SA ACTUANDO COMO VOCERA Y ADMINISTRADORA DEL FONDO NACIONAL DE FINANCIAMIENTO PARA LA CIENCIA LA TECNOLOGIA Y LA INNOVACION FONDO FRANCISCO JOSE DE CALDAS Y LA UNIVERSIDAD DEL MAGDALENA</t>
  </si>
  <si>
    <t>2022/08/19</t>
  </si>
  <si>
    <t>OPSP-VIN-0293</t>
  </si>
  <si>
    <t>PRESTACION DE SERVICIOS PROFESIONALES PARA REALIZAR LA FORMULACION DE UN PROYECTO DE INVESTIGACION ENFOCADO AL TURISMO REGENERATIVO EN AREAS PROTEGIDAS DEL DEPARTAMENTO DEL ATLANTICO EN ALIANZA CON LA CORPORACION AUTONOMA REGIONAL DEL ATLANTICO CRA PRESENTAR EL DOCUMENTO TECNICO Y EL PRESUPUESTO COMO PARTE DE LA FORMULACION DEL PROYECTO</t>
  </si>
  <si>
    <t>2021/09/23</t>
  </si>
  <si>
    <t>OPSP-VIN-0294</t>
  </si>
  <si>
    <t>JORDAN DALLAN GUILLOT FULA</t>
  </si>
  <si>
    <t>PRESTACION DE SERVICIOS PROFESIONALES EN MARCO DEL PROYECTO DE INVESTIGACION SISTEMA DE GENERACION HIBRIDO SOLAREOLICO PARA BRINDAR SERVICIOS DE PRIMERA NECESIDAD EN INSTITUCIONES EDUCATIVAS DISTRITALES DE LAS ZONAS RURALES DE SANTA MARTA COLOMBIA EN MARCO DEL CONTRATO DE FINANCIACION DE RECUPERACION CONTINGENTE N 807401932019</t>
  </si>
  <si>
    <t>2022/03/24</t>
  </si>
  <si>
    <t>OPSP-VIN-0295</t>
  </si>
  <si>
    <t>PRESTACION DE LOS SERVICIOS PROFESIONALES PARA APOYO EN LA FORMULACION PRESENTACION Y SEGUIMIENTO DE PROYECTOS FINANCIABLES POR EL SISTEMA GENERAL DE REGALIAS EL CONTRATISTA SE COMPROMETE A APOYAR EN LA FORMULACION DE LOS PROYECTOS A PRESENTARSE EN ORIGEN PUBLICO ASESORAR A LOS LIDERES DE LOS PROYECTOS EN LA REALIZACION DEL DOCUMENTO TECNICO Y PRESUPUESTO PARA QUE CUMPLAN CON LO ESTIPULADOS EN LAS DIFERENTES CONVOCATORIAS Y LA NORMATIVA VIGENTE DEL SGR</t>
  </si>
  <si>
    <t>2021/12/24</t>
  </si>
  <si>
    <t>OPSP-VIN-0296</t>
  </si>
  <si>
    <t>OPSP-VIN-0297</t>
  </si>
  <si>
    <t>ROBAYO ALVARADO DIEGO LEONARDO</t>
  </si>
  <si>
    <t>PRESTACION DE SERVICIOS PROFESIONALES PARA REALIZAR LA FORMULACION DE LA PROPUESTA DESARROLLO E IMPLEMENTACION DE UN MODELO EXPERIMENTAL DE GESTION MEDIOAMBIENTAL PARA LA MITIGACION DEL CAMBIO CLIMATICO EL DESARROLLO RURAL Y TERRITORIAL SOSTENIBLE CON ENFASIS EN EL CONOCIMIENTO TRADICIONAL ANCESTRAL DEL PUEBLO ARHUACO EN EL MARCO DE LA CONVOCATORIA 18 MECANISMO 2 REGIONAL SOBRE ASPECTOS AMBIENTALES Y DE DESARROLLO SOSTENIBLE</t>
  </si>
  <si>
    <t>2021/08/26</t>
  </si>
  <si>
    <t>OPSP-VIN-0298</t>
  </si>
  <si>
    <t>MONICA LASTENIA ZULBARAN JIMENEZ</t>
  </si>
  <si>
    <t>PRESTACION DE SERVICIOS PROFESIONALES PARA APOYO EN LA FORMULACION, PRESENTACION Y SEGUIMIENTO DE PROYECTOS FINANCIABLES POR EL SISTEMA GENERAL DE REGALIAS EL CONTRATISTA SE COMPROMETE A APOYAR EN LA FORMULACION DE LOS PROYECTOS A PRESENTARSE EN ORIGEN PUBLICO ASESORAR A LOS LIDERES DE LOS PROYECTOS EN LA REALIZACION DEL DOCUMENTO TECNICO Y PRESUPUESTO PARA QUE CUMPLAN CON LO ESTIPULADOS EN LAS DIFERENTES CONVOCATORIAS Y LA NORMATIVA VIGENTE DEL SGR</t>
  </si>
  <si>
    <t>2021/12/25</t>
  </si>
  <si>
    <t>OAG-VIN-0019</t>
  </si>
  <si>
    <t>ROSA MARIA AGUDELO ANGEL</t>
  </si>
  <si>
    <t>PRESTACION DE SERVICIOS DE APOYO A LA GESTION EN EL GRUPO DE INVESTIGACION CURRICULUM Y EVALUACION GICE, EN VIRTUD DE LOS INCENTIVOS OTORGADOS POR LOS RESULTADOS OBTENIDOS EN LAS ACTIVIDADES DE CIENCIA TECNOLOGIA E INNOVACION EL CONTRATISTA SE COMPROMETE A LA ORGANIZACION DE BASES DE DATOS EN EXCEL TRANSCRIPCION DE TEXTOS BUSQUEDA INFORMACION EN LA WEB APOYO A LOS DOCTORANDOS QUE REALIZAN SUS TESIS CON EL GRUPO</t>
  </si>
  <si>
    <t>OAG-VIN-0020</t>
  </si>
  <si>
    <t>PRESTACION DE SERVICIOS DE APOYO COMO DIAGRAMADOR EN EL PROGRAMA EDITORIAL DE LA UNIVERSIDAD DEL MAGDALENA EL CONTRATISTA SE COMPROMETE A CONCEPTO GRAFICO DIAGRAMACION RETOQUE FOTOGRAFICO ILUSTRACIONES CORRECCIONES ARTE PARA IMPRESION LITOGRAFICA Y ARTE PARA PUBLICACION EN LA WEB DE LA OBRA NOSTALGICAS Y VIVIFICAS REMINISCENCIAS EN RECOVECOS SAMARIOS</t>
  </si>
  <si>
    <t>OAG-VIN-0021</t>
  </si>
  <si>
    <t>JULIETH PAOLA OSORIO DE LA HOZ</t>
  </si>
  <si>
    <t>PRESTACION DE SERVICIOS DE APOYO EN LAS ACTIVIDADES DE INVESTIGACION Y GESTION DE PROYECTOS EN LA DIRECCION DE GESTION DEL CONOCIMIENTO DE LA VICERRECTORIA DE INVESTIGACION DE LA UNIVERSIDAD DEL MAGDALENA EL CONTRATISTA SE COMPROMETE AL APOYO EN LA VALORACION Y REVISION DE CADA PROYECTO DE CTEL INTERNO O EXTERNO QUE SE PRESENTE A LA VICERRECTORIA DE INVESTIGACION PARA EL CUMPLIMIENTO DE LOS REQUISITOS ADMINISTRATIVOS</t>
  </si>
  <si>
    <t>ODC-VIN-0110</t>
  </si>
  <si>
    <t>COMPRA DE DOS MEMORIAS RAM UNA TARJETA GRAFICA Y UNA UNIDAD DE ALMACENAMIENTO DE ESTADO SOLIDO</t>
  </si>
  <si>
    <t>JAIRO ALTAMAR LÓPEZ</t>
  </si>
  <si>
    <t>ODC-VIN-0111</t>
  </si>
  <si>
    <t>COMPRA DE MATERIALES E INSUMOS PARA EL PROYECTO TITULADO DESARROLLO DE LA TECNOLOGIA PARA LA PRODUCCION DE JUVENILES DE LA ALMEJA ESTUARINA POLYMESODA ARCTATA DESHAYES 1854 CON FINES DE REPOBLACION Y USO SOSTENIBLE EN MARCO DEL CONTRATO DE FINANCIAMIENTO DE RECUPERACION CONTINGENTE NO 807401702019</t>
  </si>
  <si>
    <t>ODC-VIN-0112</t>
  </si>
  <si>
    <t>COMPRA DE ACCESORIOS ELECTRONICOS EN MARCO DE LOS INCENTIVOS OTORGADOS AL GRUPO DE INVESTIGACIONES EN DIVERSIDAD HUMANA IDHUM POR SU CATEGORIZACION EN EL SISTEMA NACIONAL DE CIENCIA TECNOLOGIA E INNOVACION</t>
  </si>
  <si>
    <t>ODC-VIN-0113</t>
  </si>
  <si>
    <t>COMPRA DE INSUMOS PARA EL PROCESAMIENTO DE MUESTRAS COVID19 QUE SE REALIZAN EN EL CENTRO DE GENETICA Y BIOLOGIA MOLECULAR DE LA UNIVERSIDAD DEL MAGDALENA</t>
  </si>
  <si>
    <t>ODC-VIN-0114</t>
  </si>
  <si>
    <t>COMPRA DE EQUIPOS ELECTRONICOS EN MARCO DEL INCENTIVO ECONOMICO OBTENIDO POR LOS GRUPOS DE INVESTIGACION CONFLICTO Y RELACIONES INTERNACIONALES Y CURRICULUM Y EVALUACION GICE EN LA CONVOCATORIA NACIONAL PARA EL RECONOCIMIENTO Y MEDICION DE GRUPOS DE INVESTIGACION</t>
  </si>
  <si>
    <t>2021/09/12</t>
  </si>
  <si>
    <t>ROLANDO ESCORCIA CABALLERO STALIN ANTONIO BALLESTEROS GARCIA  84451644</t>
  </si>
  <si>
    <t>ODC-VIN-0115</t>
  </si>
  <si>
    <t>COMPRA DE INSUMOS PARA LABORATORIO DE BIOLOGIA MOLECULAR EN MARCO DEL PROYECTO CARACTERIZACION DE MEIOFAUNA EN PLAYAS DE LA CIUDAD DE SANTA MARTA MEDIANTE METABARCODING</t>
  </si>
  <si>
    <t>2021/09/17</t>
  </si>
  <si>
    <t>ODC-VIN-0116</t>
  </si>
  <si>
    <t>COMPRA DE EQUIPOS Y ACCESORIOS DE COMPUTO EN MARCO DEL PROYECTO DE INVESTIGACION FORTALECIMIENTO DE CAPACIDADES INSTALADAS DE CIENCIA Y TECNOLOGIA PARA ATENDER PROBLEMATICAS ASOCIADAS CON AGENTES BIOLOGICOS DE ALTO RIESGO PARA LA SALUD HUMANA EN EL DEPARTAMENTO DEL MAGDALENA</t>
  </si>
  <si>
    <t>2021/09/24</t>
  </si>
  <si>
    <t>OPS-VIN-0015</t>
  </si>
  <si>
    <t>GREGORIA DEL CARMEN BELEÑO GARCIA</t>
  </si>
  <si>
    <t>CONTRATACION DEL SERVICIO DE RECOLECCION Y TABULACION DE 1037 ENCUESTAS PARA EL DESARROLLO DEL PROYECTO DE INVESTIGACION LOS NINI EN EL DEPARTAMENTO DEL MAGDALENA CARACTERISTICAS COSTOS Y PROPUESTAS DE POLITICA PUBLICA</t>
  </si>
  <si>
    <t>OPS-VIN-0016</t>
  </si>
  <si>
    <t>CONTRATACION DEL SERVICIO DE SECUENCIACION DE 78 MUESTRAS Y DE PURIFICACION DE 29 MUESTRAS A CARGO DEL INSTITUTO DE GENETICA SSIGMOL EN MARCO DEL PROYECTO DE INVESTIGACION CARACTERIZACION DE MEIOFAUNA EN PLAYAS DE LA CIUDAD DE SANTA MARTA MEDIANTE METABARCODING</t>
  </si>
  <si>
    <t>OPS-VAD-1079</t>
  </si>
  <si>
    <t>MARLOND ANDRES BARRERA</t>
  </si>
  <si>
    <t>SERVICIO DE LOGISTICA PARA LA MOVILIACION DE INVESTIGADORES MONTAJE Y REALIZACION DE EVENTOS DE SOCIALIZACION EN CADA UN ODE LOS 11 MUNICIPIOS DEL DEPARTAMENTO DEL MADGALENA</t>
  </si>
  <si>
    <t>OPSP-VAD-0801</t>
  </si>
  <si>
    <t>TANIA KARELYS FRANCO CASTILLA</t>
  </si>
  <si>
    <t>SERVICIOS PROFESIONALES CON EL OBJETIVO DE CONTRIBUIR COMO ASISTENTE OPERATIVO DEL AREA AGRICOLA DEL PROYECTO DESARROLLO TRANSFERENCIA DE TECNOLOGIA Y CONOCIMIENTO PARA LA INNOVACION ATENDIENDO LAS PROBLEMATICAS ASOCIADAS CON OFERTA DE PRODUCTOS HORTOFRUTICOLAS DERIVADAS DE LA EMERGENCIA ECONOMICA SOCIAL Y ECOLOGICA CAUSADA POR EL COVID19 EN EL MAGDALENA</t>
  </si>
  <si>
    <t>OPSP-VAD-0802</t>
  </si>
  <si>
    <t>ARIEL FERNANDO AMADO CARREÑO</t>
  </si>
  <si>
    <t>SERVICIOS PROFESIONALES CON ELOBJETIVO DE CONTRIBUIR A LA EJECUCION DEL PROYECTO DESARROLLO TRANSFERENCIA DE TECNOLOGIA Y CONOCIMIENTO PARA LA INNOVACION ATENDIENDO LAS PROBLEMATICAS ASOCIADAS CON OFERTA DE PRODUCTOS HORTOFRUTICOLAS DERIVADAS DE LA EMERGENCIA ECONOMICA SOCIAL Y ECOLOGICA CAUSADA POR EL COVID19 EN EL MAGDALENA</t>
  </si>
  <si>
    <t>OPSP-VAD-0803</t>
  </si>
  <si>
    <t>SERVICIOS PROFESIONALES COMO INGENIERO INDUSTRIAL PARA EJERCER EL ROL DE COORDINADOR GENERAL DEL OBJETIVO 2 DEL PROYECTO, CON LA FINALIDAD DE CONTRIBIR A LA EJECUCION DEL PROYECTO DESARROLLO TRANSFERENCIA DE TECNOLOGIA CONOCIMIENTO PARA LA INNOVACION ATENDIENDO LAS PROBLEMATICAS ASOCIADAS CON OFERTA DE PRODUCTOS HORTOFRUTICOLAS DERIVADAS DE LA EMERGENCIA ECONOMICA SOCIAL Y ECOLOGICA CAUSADA POR EL COVID19 EN EL MAGDALENA</t>
  </si>
  <si>
    <t>OPSP-VAD-1008</t>
  </si>
  <si>
    <t>DANNA CAROLINA PALMETT MONTIEL</t>
  </si>
  <si>
    <t>SERVICIOS PROFESIONALES COMO INGENIERO INDUSTRIAL PARA REALIZAR ACTIVIDADES DE APOYO EN EL DISEÑO, ELABORACION Y PUESTA EN MARCHA DEL MODELO DE OPTIMIZACION DE LA CADENA LOGISTICA Y DEL SUMINISTRO DE LOS PRODUCTOS AGRICOLAS DEL MAGDALENA PROPUESTOS EN EL OBJETIVO 2 DEL PROYECTO DESARROLLO TRANSFERENCIA DE TECNOLOGIA Y CONOCIMIENTO PARA LA INNOVACION ATENDIENDO LAS PROBLEMATICAS ASOCIADAS CON OFERTA DE PRODUCTOS HORTOFRUTICOLAS DERIVADAS DE LA EMERGENCIA ECONOMICA SOCIAL Y ECOLOGICA CAUSADA POR EL COVID19 EN EL MAGDALENA.</t>
  </si>
  <si>
    <t>OPSP-VAD-1009</t>
  </si>
  <si>
    <t>JHONATAN DAVID ACOSTA VICIOSO</t>
  </si>
  <si>
    <t>SERVICIOS PROFESIONALES COMO INGENIERO INDUSTRIAL PARA REALIZAR ACTIVIDADES DE APOYO EN EL DISEÑO, ELABORACION Y PUESTA EN MARCHA DEL MODELO DE OPTIMIZACION DE LA CADENA LOGISTICA Y DEL SUMINISTRO DE LOS PRODUCTOS AGRICOLAS DEL MAGDALENA PROPUESTOS EN EL OBJETIVO 2 DEL PROYECTO DESARROLLO TRANSFERENCIA DE TECNOLOGIA Y CONOCIMIENTO PARA LA INNOVACION ATENDIENDO LAS PROBLEMATICAS ASOCIADAS CON OFERTA DE PRODUCTOS HORTOFRUTICOLAS DERIVADAS DE LA EMERGENCIA ECONOMICA SOCIAL Y ECOLOGICA CAUSADA POR EL COVID19 EN EL MAGDALENA</t>
  </si>
  <si>
    <t>OPSP-VAD-1010</t>
  </si>
  <si>
    <t>JOUSMAN MOYANO RADA</t>
  </si>
  <si>
    <t>SERVICIOS PROFESIONALES COMO INGENIERO INDUSTRIAL PARA REALIZAR ACTIVIDADES DE APOYO EN EL DISEÑO, ELABORACION Y PUESTA EN MARCHA DEL MODELO DE OPTIMIZACION DE LA CADENA LOGISTICA Y DEL SUMINISTRO DE LOS PRODUCTOS AGRICOLAS DEL MAGDALENA DEL PROYECTO DESARROLLO TRANSFERENCIA DE TECNOLOGIA Y CONOCIMIENTO PARA LA INNOVACION ATENDIENDO LAS PROBLEMATICAS ASOCIADAS CON OFERTA DE PRODUCTOS HORTOFRUTICOLAS DERIVADAS DE LA EMERGENCIA ECONOMICA SOCIAL Y ECOLOGICA CAUSADA POR EL COVID19 EN EL MAGDALENA</t>
  </si>
  <si>
    <t>OPSP-VAD-1011</t>
  </si>
  <si>
    <t>KARLA BEATRIZ SCHILLER OTERO</t>
  </si>
  <si>
    <t>OPSP-VAD-1012</t>
  </si>
  <si>
    <t>LAURA MARCELA MARIN</t>
  </si>
  <si>
    <t>OPSP-VAD-1013</t>
  </si>
  <si>
    <t>YULY ANDREA BERNAL JIMENEZ</t>
  </si>
  <si>
    <t>OPSP-VAD-1014</t>
  </si>
  <si>
    <t>DIANA CAROLINA FLECHER BARRIEN</t>
  </si>
  <si>
    <t>OPSP-VAD-1015</t>
  </si>
  <si>
    <t>JORGE SALUD VALDEBLANQUEZ DIAZ</t>
  </si>
  <si>
    <t>OPSP-VAD-1053</t>
  </si>
  <si>
    <t>SARA ELISA CRUZ BOTTO</t>
  </si>
  <si>
    <t>SERVICIOS PROFESIONALES COMO INGENIERA PESQUERA EN EL PROYECTO DESARROLLO TRANSFERENCIA DE TECNOLOGIA Y CONOCIMIENTO PARA LA INNOVACION ATENDIENDO LAS PROBLEMATICAS ASOCIADAS CON OFERTA DE PRODUCTOS HORTOFRUTICOLAS DERIVADAS DE LA EMERGENCIA ECONOMICA SOCIAL Y ECOLOGICA CAUSADA POR EL COVID19 EN EL MAGDALENA</t>
  </si>
  <si>
    <t>SAEKO ISABEL GAITAN IBARRA</t>
  </si>
  <si>
    <t>OPSP-VAD-1054</t>
  </si>
  <si>
    <t>SERVICIOS PROFESIONALES COMO PSICOLOGO EN EL PROOYECTO DESARROLLO DE UN SISTEMA TECNOLOGICO INTEGRADO PARA LA PROMOCION DE LA SALUD MENTAL PROBLEMATICAS PSICOSOCIALES SOCIOEMOCIONALES Y PREVENCION DE LA VIOLENCIA DE GENERO CAUSADOS POR LA PANDEMIA DE LA COVID19 EN EL DEPARTAMENTO DEL MAGDALENA</t>
  </si>
  <si>
    <t>OPSP-VAD-1056</t>
  </si>
  <si>
    <t>LA PRESENTE ORDEN TIENE POR OBJETO 1. APOYAR EN LA ESTRUCTURACION INTEGRAL DE LOS PROYECTOS DE INFRAESTRUCTURA PROYECTADOS POR LA UNIVERSIDAD. 2. APOYAR EN LA FORMULACION, DISEÑO, ORGANIZACION, EJECUCION Y CONTROL DE PROYECTOS DE INFRAESTRUCTURA Y PLANTA FISICA. 3. APOYAR EN GENERAL LAS ACTIVIDADES DE INTERVENTORIA YO SUPERVISION EN LAS OBRAS QUE SE ASIGNEN POR PARTE DEL ORDENADOR DEL GASTO CORRESPONDIENTE. 4. REALIZAR LA RENDERIZACION, DIGITALIZACION DE PLANOS EN 2D Y 3D Y REVISION TECNICA DE LOS PROYECTOS COORDINADOS DESDE INFRAESTRUCTURA Y PLANTA FISICA. LAS DEMAS ACTIVIDADES QUE SE DERIVEN DE LA EJECUCION DE LA ORDEN Y QUE TENGAN RELACION DIRECTA CON EL OBJETO CONTRACTUAL.</t>
  </si>
  <si>
    <t>OPSP-VAD-1066</t>
  </si>
  <si>
    <t>LEANDRO JOSE PEÑA RODRIGUEZ</t>
  </si>
  <si>
    <t>SERVICIOS PROFESIONALES COMO INGENIERO INDUSTRIAL PARA REALIZAR ACTIVIDADES DE APOYO EN EL PROYECTO FORTALECIMIENTO DE LA CAPACIDAD PRODUCTIVA Y COMERCIAL DE LA CADENA DE SUMINISTRO DEL QUESO COSTEÑO EN LAS SUBREGIONES DEL CARIBE COLOMBIANO, DEPARTAMENTOS DE MAGDALENA, CORDOBA, LA GUAJIRA</t>
  </si>
  <si>
    <t>OPSP-VAD-1084</t>
  </si>
  <si>
    <t>NELSON FERNANDO GUZMAN ROZO</t>
  </si>
  <si>
    <t>SERVICIOS PROFESIONALES COMO INGENIERO AGRICOLA PARA ASESORA EL AREA DE RIEGO DEL PROYECTO DESARROLLO TRANSFERENCIA DE TECNOLOGIA Y CONOCIMIENTO PARA LA INNOVACION ATENDIENDO LAS PROBLEMATICAS ASOCIADAS CON OFERTA DE PRODUCTOS HORTOFRITICOLAS DERIVADAS DE LA EMERGENCIA ECONOMICA SOCIAL Y ECOLOGICA CAUSADA POR EL COVID19 EN EL MAGDALENA</t>
  </si>
  <si>
    <t>OPSP-VAD-1085</t>
  </si>
  <si>
    <t>WENDY JOHANY CABALLERO ZAMBRANO</t>
  </si>
  <si>
    <t>SERVICIOS PROFESIONALES COMO INGENIERA PESQUERA EN EL PROYECTO DESARROLLO TRANSFERENCIA DE TECNOLOGIA Y CONOCIMIENTO PARA LA INNOVACION ATENDIENDO LAS PROBLEMATICAS ASOCIADAS CON OFERTA DE PRODUCTOS HORTOFRITICOLAS DERIVADAS DE LA EMERGENCIA ECONOMICA SOCIAL Y ECOLOGICA CAUSADA POR EL COVID19 EN EL MAGDALENA</t>
  </si>
  <si>
    <t>OPSP-VAD-1086</t>
  </si>
  <si>
    <t>SERVICIOS PROFESIONALES COMO INGENIERO PESQUERO EN EL PROYECTO DESARROLLO TRANSFERENCIA DE TECNOLOGIA Y CONOCIMIENTO PARA LA INNOVACION ATENDIENDO LAS PROBLEMATICAS ASOCIADAS CON OFERTA DE PRODUCTOS HORTOFRITICOLAS DERIVADAS DE LA EMERGENCIA ECONOMICA SOCIAL Y ECOLOGICA CAUSADA POR EL COVID19 EN EL MAGDALENA</t>
  </si>
  <si>
    <t>OPSP-VAD-1087</t>
  </si>
  <si>
    <t>WILLIN ARTURO PIMIENTA MORENO</t>
  </si>
  <si>
    <t>SERVICIOS PROFESIONALES COMO INGENIEROS PESQUERO EN EL PROYECTO DESARROLLO TRANSFERENCIA DE TECNOLOGIA Y CONOCIMIENTO PARA LA INNOVACION ATENDIENDO LAS PROBLEMATICAS ASOCIADAS CON OFERTA DE PRODUCTOS HORTOFRITICOLAS DERIVADAS DE LA EMERGENCIA ECONOMICA SOCIAL Y ECOLOGICA CAUSADA POR EL COVID19 EN EL MAGDALENA</t>
  </si>
  <si>
    <t>OPS-FCE-0028</t>
  </si>
  <si>
    <t>ANGELICA BEATRIZ LARGE ACOSTA</t>
  </si>
  <si>
    <t>EL SERVICIO DE 300 IMPRESIONES DE CERTIFICADOS TAMAÑO CARTA A FULL COLOR EN PAPEL OPALINA DE 220GR, 300 SOBRES TAMAÑO CARTA A COLOR POR UN LADO Y A UNA TINTA POR EL OTRO CON LOGOS INSTITUCIONALES, 600 MINI BLOCK IMPRESOS CON PORTADA A FULL COLOR, TAMAÑO MEDIA CARTA, DISEÑO GRAFICO DE BANNER Y DE PIEZAS PUBLICITARIAS PARA EVENTOS DE LA FACULTAD DE CIENCIAS DE LA EDUCACION. LA PROPUESTA HACE PARTE INTEGRAL DE LA PRESENTE ORDEN.</t>
  </si>
  <si>
    <t>ODC-FCE-0004</t>
  </si>
  <si>
    <t>COMPULAGO SAS</t>
  </si>
  <si>
    <t>COMPRA DE DOS 02 PORTATIL DELL 3505RYZEN 5256 GB SOLIDO8 Y DOS 02 ANTIVIRUS KASPERSKY INTERNET SECURITY PARA LA FACULTAD DE CIENCIAS DE LA EDUCACION.</t>
  </si>
  <si>
    <t>24-08-201</t>
  </si>
  <si>
    <t>QUE LA CONTRATISTA DESARROLLE LAS SIGUIENTES ACTIVIDADES EN LA FACULTAD DE CIENCIAS DE LA EDUCACIÓN: 1) CARGAR EN EL SISTEMA O PLATAFORMA SECOP, TODOS LOS INFORMES Y NOVEDADES DE LA CONTRATACIÓN, REALIZADA POR LA FACULTAD DE CIENCIAS DE LA EDUCACIÓN 2) PROYECTAR RESOLUCIONES, QUE DEMANDA LA ORGANIZACIÓN DE CURSOS, DIPLOMADOS, EVENTOS Y DESPLAZAMIENTO DE DIRECTIVOS Y DOCENTES DE LA FACULTAD, PARA PARTICIPACIÓN EN ACTIVIDADES ACADÉMICAS FUERA DE LA CIUDAD. 3) DILIGENCIAR DE LOS FORMATOS REQUERIDOS PARA EL PROCESO DE CONTRATACIÓN. 4) DILIGENCIAR LOS FORMATOS Y ORGANIZACIÓN DE LA DOCUMENTACIÓN REQUERIDA PARA EL TRÁMITE DE PAGOS DE LAS ÓRDENES DE SERVICIO, COMPRA Y SUMINISTRO.</t>
  </si>
  <si>
    <t>APOYAR, COORDINAR Y ORGANIZAR LAS ACTIVIDADES RELACIONADAS CON EL FUNCIONAMIENTO DE LA MAESTRÍA EN ENSEÑANZA DEL LENGUAJE Y LA LENGUA CASTELLANA. 2) PRESENTAR DENTRO DE LAS FECHAS ESTABLECIDAS LA PROGRAMACIÓN DE ACTIVIDADES ACADÉMICAS, JUNTO CON EL RESPECTIVO PRESUPUESTO DE INGRESOS Y GASTOS, CON EL VISTO BUENO DEL DIRECTOR DE PROGRAMA Y DECANO DE LA FACULTAD A LA CUAL SE ENCUENTRA (N) ADSCRITO (S) EL (LOS) PROGRAMA (S).</t>
  </si>
  <si>
    <t>APOYAR, COORDINAR Y ORGANIZAR LAS ACTIVIDADES RELACIONADAS CON EL FUNCIONAMIENTO DE LA MAESTRÍA EN ENSEÑANZA DE LAS MATEMÁTICAS. 2) PRESENTAR DENTRO DE LAS FECHAS ESTABLECIDAS LA PROGRAMACIÓN DE ACTIVIDADES ACADÉMICAS, JUNTO CON EL RESPECTIVO PRESUPUESTO DE INGRESOS Y GASTOS, CON EL VISTO BUENO DEL DIRECTOR DE PROGRAMA Y DECANO DE LA FACULTAD A LA CUAL SE ENCUENTRA (N) ADSCRITO (S) EL (LOS) PROGRAMA (S).</t>
  </si>
  <si>
    <t>BRINDAR APOYO A LA COORDINACIÓN DE LA ESPECIALIZACIÓN EN DOCENCIA UNIVERSITARIA DE LA FACULTAD DE EDUCACIÓN, PARA LO CUAL EL CONTRATISTA DEBERÁ ADELANTAR LAS SIGUIENTES ACTIVIDADES: 1) BRINDAR APOYO SEGUIMIENTO AL PROCESO DE MATRÍCULA DE LOS ESTUDIANTES DE LA ESPECIALIZACIÓN EN DOCENCIA UNIVERSITARIA. 2) APOYAR EN LA ELABORACIÓN DE LOS INFORMES REQUERIDOS ACERCA DE LA SITUACIÓN ACADÉMICA Y FINANCIERA DE LOS ESTUDIANTES DE  LA ESPECIALIZACIÓN EN DOCENCIA UNIVERSITARIA.</t>
  </si>
  <si>
    <t>BRINDAR APOYO A LA COORDINACIÓN DE EDUCACIÓN CONTINUA DE LA FACULTAD DE EDUCACIÓN, PARA LO CUAL EL CONTRATISTA DEBERÁ ADELANTAR LAS SIGUIENTES ACTIVIDADES: 1) BRINDAR APOYO SEGUIMIENTO AL PROCESO DE MATRÍCULA DE LOS ESTUDIANTES DE PROGRAMAS EDUCACIÓN CONTINUA DE LA FACULTAD DE CIENCIAS DE LA EDUCACIÓN 2) APOYAR EN LA ELABORACIÓN DE LOS INFORMES REQUERIDOS ACERCA DE LA SITUACIÓN ACADÉMICA Y FINANCIERA DE LOS PROGRAMAS EDUCACIÓN CONTINUA DE LA FACULTAD DE CIENCIAS DE LA EDUCACIÓN 3) APOYAR EN LA CONSOLIDACIÓN Y EN LA ACTUALIZACIÓN DE LA BASE DE DATOS HISTÓRICA Y ARCHIVOS CON INFORMACIÓN ACADÉMICA Y FINANCIERA DE LOS PROGRAMAS.</t>
  </si>
  <si>
    <t>QUE EN EL MARCO DE LA ADICIÓN NO. 2 DEL CONVENIO 058 DE 2015, SUSCRITO ENTRE LA UNIVERSIDAD DEL MAGDALENA Y LA GOBERNACIÓN DEL MAGDALENA, LA CONTRATISTA DESARROLLARÁ LAS SIGUIENTES ACTIVIDADES: 1) COORDINAR LA ADMINISTRACIÓN DEL CONVENIO 058, SUSCRITO ENTRE LA UNIVERSIDAD DEL MAGDALENA Y LA GOBERNACIÓN DEL MAGDALENA Y DEL CONVENIO 054 SUSCRITO ENTRE LA CORPORACIÓN UNIVERSITARIA DE LA COSTA-CUC Y LA GOBERNACIÓN DEL MAGDALENA. 2) INFORMAR A LA DECANATURA DE LA FACULTAD DE CIENCIAS DE LA EDUCACIÓN, LAS ACTIVIDADES REALIZADAS POR LAS MAESTRÍAS QUE OFRECEN LA UNIVERSIDAD DEL MAGDALENA Y LA UNIVERSITARIA DE LA COSTA. 3) PRESENTAR PRESUPUESTO DE INGRESOS Y GASTOS, CON EL VISTO DIRECTOR DE PROGRAMA DE LAS MAESTRÍAS QUE OFRECEN LA UNIVERSIDAD DEL MAGDALENA Y LA UNIVERSITARIA DE LA COSTA. 4) PRESENTAR DURANTE LA VIGENCIA DE ESTE CONTRATO INFORMES PERIÓDICOS ANTE LA SECRETARÍA DE EDUCACIÓN DEL DEPARTAMENTO DEL MAGDALENA SOBRE EL ESTADO DE AVANCE DEL PROCESO FORMATIVO DE LOS BECARIOS.</t>
  </si>
  <si>
    <t>QUE LA CONTRATISTA DESARROLLE LAS SIGUIENTES ACTIVIDADES: 1) PROMOVER Y REALIZAR LA DIVULGACIÓN Y PUBLICIDAD DE LOS DIFERENTES PROGRAMAS O DIPLOMADOS DE FORMACIÓN CONTINUA. 2) ASESORAR Y HACER SEGUIMIENTO DURANTE EL PROCESO DE MATRÍCULA DE LOS ESTUDIANTES DE LOS PROGRAMAS O DIPLOMADOS.</t>
  </si>
  <si>
    <t>QUE EN EL MARCO DE LA ADICIÓN NO. 2 DEL CONVENIO 058 DE 2015, SUSCRITO ENTRE LA UNIVERSIDAD DEL MAGDALENA Y LA GOBERNACIÓN DEL MAGDALENA, LA CONTRATISTA DESARROLLARÁ LAS SIGUIENTES ACTIVIDADES: 1) ADMINISTRAR Y GESTIONAR LA ADICIÓN NO. 2 DEL CONVENIO 058 DE 2015, SUSCRITO ENTRE LA UNIVERSIDAD DEL MAGDALENA Y LA GOBERNACIÓN DEL MAGDALENA. 2) VERIFICAR E INFORMAR A LA DECANATURA DE LA FACULTAD DE CIENCIAS DE LA EDUCACIÓN, LAS ACTIVIDADES REALIZADAS POR LAS MAESTRÍAS QUE OFRECEN LA UNIVERSIDAD DEL MAGDALENA Y LA UNIVERSITARIA DE LA COSTA. 3) ELABORAR UN INFORME DEL INICIO Y FINALIZACIÓN DE LAS ACTIVIDADES ACADÉMICAS SEMESTRALES DE CADA UNA DE LAS MAESTRÍAS QUE OFRECEN LA UNIVERSIDAD DEL MAGDALENA, LA UNIVERSIDAD DE LA COSTA Y QUE TIENEN BENEFICIARIOS DE BECAS OTORGADAS POR EL DEPARTAMENTO DEL MAGDALENA CON RECURSOS DEL FONDO DE REGALÍAS.</t>
  </si>
  <si>
    <t>PLANEAR Y ORGANIZAR LAS ACTIVIDADES RELACIONADAS CON LA COORDINACIÓN DEL COMPONENTE DE INGLÉS EN LA FACULTAD DE CIENCIAS DE LA EDUCACIÓN Y CON LA DIRECCIÓN DEL PROGRAMA DE LICENCIATURA EN LENGUAS EXTRANJERAS CON ÉNFASIS EN INGLÉS.  2) LAS DEMÁS ACTIVIDADES QUE SE DERIVEN DE LA EJECUCIÓN DE LA ORDEN Y QUE TENGAN RELACIÓN DIRECTA CON EL OBJETO CONTRACTUAL.</t>
  </si>
  <si>
    <t>PLANEAR Y ORGANIZAR LAS ACTIVIDADES RELACIONADAS CON LA DIRECCIÓN ACADÉMICA DE LA FACULTAD DE CIENCIAS DE LA EDUCACIÓN. 2) LAS DEMÁS ACTIVIDADES QUE SE DERIVEN DE LA EJECUCIÓN DE LA ORDEN Y QUE TENGAN RELACIÓN DIRECTA CON EL OBJETO CONTRACTUAL.</t>
  </si>
  <si>
    <t>ADMINISTRAR Y VELAR POR EL CUMPLIMIENTO DE LOS PROCEDIMIENTOS, PROTOCOLOS, GUÍAS Y AGENDAS DISEÑADOS PARA EL ÓPTIMO FUNCIONAMIENTO DEL PROGRAMA DE LICENCIATURA EN MATEMÁTICAS. 2) ACTUALIZAR EL ARCHIVO DE GESTIÓN DE LA FACULTAD Y VELAR POR SU ADECUADO USO Y CONSERVACIÓN, CUMPLIENDO CON LAS NORMAS Y PROCEDIMIENTOS DISPUESTOS PARA TAL FIN. 3) ACTUALIZAR EL INVENTARIO DE BIENES, MATERIALES E INSUMOS DEL PROGRAMA DE LICENCIATURA EN MATEMÁTICAS, VELANDO POR SU EFICIENTE Y ADECUADO USO, ASÍ COMO ELABORAR Y PRESENTAR LOS INFORMES RESPECTIVOS. 4) PARTICIPAR EN EL DISEÑO Y MEDICIÓN DE INDICADORES DE GESTIÓN. 5) APOYAR LA ELABORACIÓN Y PRESENTACIÓN DE RESULTADOS DE LA GESTIÓN DEL PROGRAMA DE LICENCIATURA EN MATEMÁTICAS. 6) BRINDAR UNA ADECUADA, OPORTUNA, EFICIENTE, EFICAZ Y AMABLE ATENCIÓN AL USUARIO, EN LA PRESTACIÓN DE SERVICIOS.  7) INFORMAR OPORTUNAMENTE SOBRE SITUACIONES QUE AFECTEN EL DESARROLLO DE LAS ACTIVIDADES DEL PROGRAMA DE LICENCIATURA EN MATEMÁTICAS. 8) ATENDER OPORTUNA Y ADECUADAMENTE LAS PETICIONES, QUEJAS, RECLAMOS Y SUGERENCIAS, RELACIONADAS CON LOS SERVICIOS DEL PROGRAMA DE LICENCIATURA EN MATEMÁTICAS. 9) PARTICIPAR EN LA PLANEACIÓN, EJECUCIÓN Y SEGUIMIENTO DE LAS ACTIVIDADES ACADÉMICO- ADMINISTRATIVAS Y PROYECTOS DEL PROGRAMA DE LICENCIATURA EN MATEMÁTICAS. 10) ELABORAR COMUNICACIONES, ACTOS ADMINISTRATIVOS, DOCUMENTOS E INFORMES DE GESTIÓN. 11) PROYECTAR, DESARROLLAR, RECOMENDAR Y EJECUTAR ACCIONES QUE PERMITAN MEJORAR LA GESTIÓN DE LOS SERVICIOS A CARGO DEL PROGRAMA DE LICENCIATURA EN MATEMÁTICAS. LAS DEMÁS ACTIVIDADES QUE SE DERIVEN DE LA EJECUCIÓN DE LA ORDEN Y QUE TENGAN RELACIÓN DIRECTA CON EL OBJETO CONTRACTUAL.</t>
  </si>
  <si>
    <t>ADMINISTRAR Y VELAR POR EL CUMPLIMIENTO DE LOS PROCEDIMIENTOS, PROTOCOLOS, GUÍAS Y AGENDAS DISEÑADOS PARA EL ÓPTIMO FUNCIONAMIENTO DEL PROGRAMA DE LICENCIATURA EN EDUCACIÓN CAMPESINA Y RURAL. 2) ACTUALIZAR EL ARCHIVO DE GESTIÓN DE LA FACULTAD Y VELAR POR SU ADECUADO USO Y CONSERVACIÓN, CUMPLIENDO CON LAS NORMAS Y PROCEDIMIENTOS DISPUESTOS PARA TAL FIN. 3) ACTUALIZAR EL INVENTARIO DE BIENES, MATERIALES E INSUMOS DEL PROGRAMA DE LICENCIATURA EN EDUCACIÓN CAMPESINA Y RURAL, VELANDO POR SU EFICIENTE Y ADECUADO USO, ASÍ COMO ELABORAR Y PRESENTAR LOS INFORMES RESPECTIVOS. 4) PARTICIPAR EN EL DISEÑO Y MEDICIÓN DE INDICADORES DE GESTIÓN. 5) APOYAR LA ELABORACIÓN Y PRESENTACIÓN DE RESULTADOS DE LA GESTIÓN DEL PROGRAMA DE LICENCIATURA EN EDUCACIÓN CAMPESINA Y RURAL. 6) BRINDAR UNA ADECUADA, OPORTUNA, EFICIENTE, EFICAZ Y AMABLE ATENCIÓN AL USUARIO, EN LA PRESTACIÓN DE SERVICIOS.  7) INFORMAR OPORTUNAMENTE SOBRE SITUACIONES QUE AFECTEN EL DESARROLLO DE LAS ACTIVIDADES DEL PROGRAMA DE LICENCIATURA EN EDUCACIÓN CAMPESINA Y RURAL. 8) ATENDER OPORTUNA Y ADECUADAMENTE LAS PETICIONES, QUEJAS, RECLAMOS Y SUGERENCIAS, RELACIONADAS CON LOS SERVICIOS DEL PROGRAMA DE LICENCIATURA EN EDUCACIÓN CAMPESINA Y RURAL. 9) PARTICIPAR EN LA PLANEACIÓN, EJECUCIÓN Y SEGUIMIENTO DE LAS ACTIVIDADES ACADÉMICO- ADMINISTRATIVAS Y PROYECTOS DEL PROGRAMA DE LICENCIATURA EN EDUCACIÓN CAMPESINA Y RURAL. 10) ELABORAR COMUNICACIONES, ACTOS ADMINISTRATIVOS, DOCUMENTOS E INFORMES DE GESTIÓN. 11) PROYECTAR, DESARROLLAR, RECOMENDAR Y EJECUTAR ACCIONES QUE PERMITAN MEJORAR LA GESTIÓN DE LOS SERVICIOS A CARGO DEL PROGRAMA DE LICENCIATURA EN EDUCACIÓN CAMPESINA Y RURAL. LAS DEMÁS ACTIVIDADES QUE SE DERIVEN DE LA EJECUCIÓN DE LA ORDEN Y QUE TENGAN RELACIÓN DIRECTA CON EL OBJETO CONTRACTUAL.</t>
  </si>
  <si>
    <t>APOYAR EN EL PROCESO DE PLANEACIÓN ACADÉMICA SEMESTRAL DEL PROGRAMA DE LICENCIATURA EN EDUCACIÓN CAMPESINA Y RURAL, CON BASE EN LAS DIRECTRICES DE LA FACULTAD, 2.  APOYAR EN EL DISEÑO CURRICULAR DE ACTIVIDADES DE CUALIFICACIÓN DE LOS DOCENTES DEL PROGRAMA DE LICENCIATURA EN EDUCACIÓN CAMPESINA Y RURAL, 3. APOYAR EN EL DISEÑO DE LOS PLANES DE TRABAJO DOCENTE Y EN EL SEGUIMIENTO DE LOS MISMOS DEL PROGRAMA DE LICENCIATURA EN EDUCACIÓN CAMPESINA Y RURAL, 4. APOYAR EN LA REVISIÓN Y ACTUALIZACIÓN DE MICRODISEÑOS DE LA ASIGNATURAS CONTEMPLADAS EN EL PLAN DE ESTUDIOS DE LA LICENCIATURA EN EDUCACIÓN CAMPESINA Y RURAL 5. APOYAR EN LA ORGANIZACIÓN Y EJECUCIÓN DE CONVENIOS PARA APOYAR LOS PROCESOS ACADÉMICOS DE INVESTIGACIÓN Y EXTENSIÓN EN EL PROGRAMA DE LICENCIATURA EN EDUCACIÓN CAMPESINA Y RURAL 6. APOYAR EN LA ORGANIZACIÓN DE LOS PROCESOS ACADÉMICOS Y GESTIONAR SU RESPECTIVA ESTRATEGIA DE DIVULGACIÓN Y ORIENTACIÓN DE LOS ESTUDIANTES, DOCENTES Y PERSONAL EXTERNO USUARIOS DEL PROGRAMA DE EDUCACIÓN CAMPESINA Y RURAL 7. LAS DEMÁS ACTIVIDADES QUE SE DERIVEN DE LA EJECUCIÓN DE LA ORDEN Y QUE TENGAN RELACIÓN DIRECTA CON EL OBJETO CONTRACTUAL.</t>
  </si>
  <si>
    <t>APOYO A LA FACULTAD DE CIENCIAS DE LA EDUCACIÓN EN LOS PROCESOS DE COMUNICACIÓN. 2) ELABORACIÓN BOLETINES DE PRENSA DE LOS PROGRAMAS DE PREGRADO O POSTGRADO DE LA FACULTAD QUE GENEREN INFORMACIÓN. 3) ELABORACIÓN BOLETINES AUDIOVISUALES. 4) PRESENTACIÓN DE EVENTOS DE LA FACULTAD. 5) DIFUSIÓN DE LAS NOTICIAS DE LA FACULTAD EN EL PROGRAMA DE RADIO INSTITUCIONAL DESDE EL CAMPUS AL AIRE. 6) SEGUIMIENTO DE LAS NOTICIAS DE LA FACULTAD DIFUNDIDAS EN LOS DIFERENTES MEDIOS DE COMUNICACIÓN. 7) LAS DEMÁS ACTIVIDADES QUE SE DERIVEN DE LA EJECUCIÓN DE LA ORDEN Y QUE TENGAN RELACIÓN DIRECTA CON EL OBJETO CONTRACTUAL.</t>
  </si>
  <si>
    <t>QUE LA CONTRATISTA DESARROLLE LAS SIGUIENTES ACTIVIDADES EN LA FACULTAD DE CIENCIAS DE LA EDUCACIÓN:  1) PARTICIPACIÓN EN EL DISEÑO Y MEDICIÓN E INDICADORES DE GESTIÓN. 2) APOYAR EN LA ELABORACIÓN Y PRESENTACIÓN DE LOS RESULTADOS DE LA GESTIÓN DEL PROGRAMA DE LICENCIATURA EN EDUCACIÓN INFANTIL, PROTOCOLOS, GUÍAS Y AGENDAS DISEÑADAS PARA EL ÓPTIMO FUNCIONAMIENTO DEL PROGRAMA DE LICENCIATURA EN EDUCACIÓN INFANTIL.3) LAS DEMÁS ACTIVIDADES QUE SE DERIVEN DE LA EJECUCIÓN DE LA ORDEN Y QUE TENGAN RELACIÓN DIRECTA CON EL OBJETO CONTRACTUAL.</t>
  </si>
  <si>
    <t>QUE LA CONTRATISTA DESARROLLE LAS SIGUIENTES ACTIVIDADES EN LA FACULTAD DE CIENCIAS DE LA EDUCACIÓN:  1) PARTICIPACIÓN EN EL DISEÑO Y MEDICIÓN E INDICADORES DE GESTIÓN. 2) APOYAR EN LA ELABORACIÓN Y PRESENTACIÓN DE LOS RESULTADOS DE LA GESTIÓN DE LOS PROGRAMAS DE LICENCIATURA EN EDUCACIÓN INFANTIL Y LICENCIATURA EN INFORMÁTICA, PROTOCOLOS, GUÍAS Y AGENDAS DISEÑADAS PARA EL ÓPTIMO FUNCIONAMIENTO DEL PROGRAMA DE LICENCIATURA EN EDUCACIÓN INFANTIL.3) LAS DEMÁS ACTIVIDADES QUE SE DERIVEN DE LA EJECUCIÓN DE LA ORDEN Y QUE TENGAN RELACIÓN DIRECTA CON EL OBJETO CONTRACTUAL.</t>
  </si>
  <si>
    <t>QUE LA CONTRATISTA DESARROLLE LAS SIGUIENTES ACTIVIDADES EN LA FACULTAD DE CIENCIAS DE LA EDUCACIÓN: 1) APOYAR LA ELABORACIÓN Y PRESENTACIÓN DE RESULTADOS DE LA GESTIÓN DEL PROGRAMA DE LICENCIATURA EN INFORMÁTICA. 2) PARTICIPAR EN EL DISEÑO Y MEDICIÓN DE INDICADORES DE GESTIÓN DEL PROGRAMA DE LICENCIATURA EN INFORMÁTICA. 3) LAS DEMÁS ACTIVIDADES QUE SE DERIVEN DE LA EJECUCIÓN DE LA ORDEN Y QUE TENGAN RELACIÓN DIRECTA CON EL OBJETO CONTRACTUAL.</t>
  </si>
  <si>
    <t>COMPRA DE DIEZ (10) TABLET LENOVO TB-8505X. PANTALLA 8,0 CONECTIVIDAD LTE MEMORIA 2GB + ALMACENAMIENTO 32GB. GRIS, PARA PRÉSTAMO A ESTUDIANTES DE LOS PROGRAMAS DE PREGRADO, ADSCRITOS A LA FACULTAD DE CIENCIAS DE LA EDUCACIÓN CON EL FIN DE QUE DICHOS ESTUDIANTES PUEDAN CUMPLIR CON LAS ACTIVIDADES ACADÉMICAS, EN VIRTUD DE LA EMERGENCIA SANITARIA QUE ESTÁ VIVIENDO EL PAÍS (COVID-19). LA PROPUESTA HACE PARTE INTEGRAL DE LA PRESENTE ORDEN.</t>
  </si>
  <si>
    <t>COMPRA DE DOS (02) PORTATIL DELL 3505|RYZEN 5|256 GB SOLIDO|8 Y DOS (02) ANTIVIRUS KASPERSKY INTERNET SECURITY PARA LA FACULTAD DE CIENCIAS DE LA EDUCACIÓN.</t>
  </si>
  <si>
    <t xml:space="preserve">QUE LA CONTRATISTA DESARROLLE LAS SIGUIENTES ACTIVIDADES EN LA FACULTAD DE CIENCIAS DE LA EDUCACIÓN: 1) CARGAR EN EL SISTEMA O PLATAFORMA SECOP, TODOS LOS INFORMES Y NOVEDADES DE LA CONTRATACIÓN, REALIZADA POR LA FACULTAD DE CIENCIAS DE LA EDUCACIÓN 2) PROYECTAR RESOLUCIONES, QUE DEMANDA LA ORGANIZACIÓN DE CURSOS, DIPLOMADOS, EVENTOS Y DESPLAZAMIENTO DE DIRECTIVOS Y DOCENTES DE LA FACULTAD, PARA PARTICIPACIÓN EN ACTIVIDADES ACADÉMICAS FUERA DE LA CIUDAD. 3) DILIGENCIAR DE LOS FORMATOS REQUERIDOS PARA EL PROCESO DE CONTRATACIÓN. </t>
  </si>
  <si>
    <t>APOYAR EL PROCESO DE ACOMPAÑAMIENTO ACADÉMICO DE LAS PRÁCTICAS PEDAGÓGICAS DE LAS ESTUDIANTES DEL PROGRAMA LICENCIATURA EN EDUCACIÓN INFANTIL QUE SE ENCUENTRAN EN LICENCIA DE MATERNIDAD. 2) APOYAR EN EL DISEÑO CURRICULAR DE LAS ACTIVIDADES DE PLANEACIÓN EN EL MARCO DEL DESARROLLO DE LAS PRÁCTICAS PEDAGÓGICAS MODALIDAD VIRTUAL TENIENDO EN CUENTA EL CRONOGRAMA DE TRABAJO ESTABLECIDO (FECHA DE INICIO Y FIN DE LAS PRÁCTICAS).</t>
  </si>
  <si>
    <t>PARTICIPAR EN EL DISEÑO, MEDICIÓN E INDICADORES DE GESTIÓN DEL PROGRAMA DE LICENCIATURA EN EDUCACIÓN INFANTIL. 2) APOYAR EN LA ELABORACIÓN Y PRESENTACIÓN DE LOS RESULTADOS DE LA GESTIÓN DEL PROGRAMA DE LICENCIATURA EN EDUCACIÓN INFANTIL</t>
  </si>
  <si>
    <t>APOYAR, COORDINAR Y ORGANIZAR LAS ACTIVIDADES RELACIONADAS CON EL FUNCIONAMIENTO DE LA MAESTRÍA EN ENSEÑANZA DEL LENGUAJE Y LA LENGUA CASTELLANA. 2) PRESENTAR DENTRO DE LAS FECHAS ESTABLECIDAS LA PROGRAMACIÓN DE ACTIVIDADES ACADÉMICAS, JUNTO CON EL RESPECTIVO PRESUPUESTO DE INGRESOS Y GASTOS, CON EL VISTO BUENO DEL DIRECTOR DE PROGRAMA Y DECANO DE LA FACULTAD A LA CUAL SE ENCUENTRA (N) ADSCRITO (S) EL (LOS) PROGRAMA (S).  3) REALIZAR EL CONTROL, SEGUIMIENTO Y EVALUACIÓN DE LAS ACTIVIDADES ACADÉMICAS DE PROGRAMA.</t>
  </si>
  <si>
    <t>APOYAR, COORDINAR Y ORGANIZAR LAS ACTIVIDADES RELACIONADAS CON EL FUNCIONAMIENTO DE LA MAESTRÍA EN ENSEÑANZA DE LAS MATEMÁTICAS. 2) PRESENTAR DENTRO DE LAS FECHAS ESTABLECIDAS LA PROGRAMACIÓN DE ACTIVIDADES ACADÉMICAS, JUNTO CON EL RESPECTIVO PRESUPUESTO DE INGRESOS Y GASTOS, CON EL VISTO BUENO DEL DIRECTOR DE PROGRAMA Y DECANO DE LA FACULTAD A LA CUAL SE ENCUENTRA (N) ADSCRITO (S) EL (LOS) PROGRAMA (S).  3) REALIZAR EL CONTROL, SEGUIMIENTO Y EVALUACIÓN DE LAS ACTIVIDADES ACADÉMICAS DE PROGRAMA.</t>
  </si>
  <si>
    <t>QUE EN EL MARCO DE LA ADICIÓN NO. 2 DEL CONVENIO 058 DE 2015, SUSCRITO ENTRE LA UNIVERSIDAD DEL MAGDALENA Y LA GOBERNACIÓN DEL MAGDALENA, LA CONTRATISTA DESARROLLARÁ LAS SIGUIENTES ACTIVIDADES: 1) COORDINAR LA ADMINISTRACIÓN DEL CONVENIO 058, SUSCRITO ENTRE LA UNIVERSIDAD DEL MAGDALENA Y LA GOBERNACIÓN DEL MAGDALENA Y DEL CONVENIO 054 SUSCRITO ENTRE LA CORPORACIÓN UNIVERSITARIA DE LA COSTA-CUC Y LA GOBERNACIÓN DEL MAGDALENA. 2) INFORMAR A LA DECANATURA DE LA FACULTAD DE CIENCIAS DE LA EDUCACIÓN, LAS ACTIVIDADES REALIZADAS POR LAS MAESTRÍAS QUE OFRECEN LA UNIVERSIDAD DEL MAGDALENA Y LA UNIVERSITARIA DE LA COSTA. 3) PRESENTAR PRESUPUESTO DE INGRESOS Y GASTOS, CON EL VISTO DIRECTOR DE PROGRAMA DE LAS MAESTRÍAS QUE OFRECEN LA UNIVERSIDAD DEL MAGDALENA Y LA UNIVERSITARIA DE LA COSTA</t>
  </si>
  <si>
    <t>QUE LA CONTRATISTA DESARROLLE LAS SIGUIENTES ACTIVIDADES: 1) PROMOVER Y REALIZAR LA DIVULGACIÓN Y PUBLICIDAD DE LOS DIFERENTES PROGRAMAS O DIPLOMADOS DE FORMACIÓN CONTINUA. 2) ASESORAR Y HACER SEGUIMIENTO DURANTE EL PROCESO DE MATRÍCULA DE LOS ESTUDIANTES DE LOS PROGRAMAS O DIPLOMADOS</t>
  </si>
  <si>
    <t>QUE EN EL MARCO DE LA ADICIÓN NO. 2 DEL CONVENIO 058 DE 2015, SUSCRITO ENTRE LA UNIVERSIDAD DEL MAGDALENA Y LA GOBERNACIÓN DEL MAGDALENA, LA CONTRATISTA DESARROLLARÁ LAS SIGUIENTES ACTIVIDADES: 1) ADMINISTRAR Y GESTIONAR LA ADICIÓN NO. 2 DEL CONVENIO 058 DE 2015, SUSCRITO ENTRE LA UNIVERSIDAD DEL MAGDALENA Y LA GOBERNACIÓN DEL MAGDALENA. 2) VERIFICAR E INFORMAR A LA DECANATURA DE LA FACULTAD DE CIENCIAS DE LA EDUCACIÓN, LAS ACTIVIDADES REALIZADAS POR LAS MAESTRÍAS QUE OFRECEN LA UNIVERSIDAD DEL MAGDALENA Y LA UNIVERSITARIA DE LA COSTA. 3) ELABORAR UN INFORME DEL INICIO Y FINALIZACIÓN DE LAS ACTIVIDADES ACADÉMICAS SEMESTRALES DE CADA UNA DE LAS MAESTRÍAS QUE OFRECEN LA UNIVERSIDAD DEL MAGDALENA, LA UNIVERSIDAD DE LA COSTA Y QUE TIENEN BENEFICIARIOS DE BECAS OTORGADAS POR EL DEPARTAMENTO DEL MAGDALENA CON RECURSOS DEL FONDO DE REGALÍAS</t>
  </si>
  <si>
    <t>APOYO A LA FACULTAD DE CIENCIAS DE LA EDUCACIÓN EN LOS PROCESOS DE COMUNICACIÓN. 2) ELABORACIÓN BOLETINES DE PRENSA DE LOS PROGRAMAS DE PREGRADO O POSTGRADO DE LA FACULTAD QUE GENEREN INFORMACIÓN.</t>
  </si>
  <si>
    <t>2021/01/18</t>
  </si>
  <si>
    <t>2021/01/19</t>
  </si>
  <si>
    <t>2021/01/21</t>
  </si>
  <si>
    <t>2021/01/26</t>
  </si>
  <si>
    <t>2021/02/05</t>
  </si>
  <si>
    <t>2021/02/09</t>
  </si>
  <si>
    <t>2021/02/12</t>
  </si>
  <si>
    <t>2021/11/30</t>
  </si>
  <si>
    <t>2021/06/29</t>
  </si>
  <si>
    <t>2021/08/30</t>
  </si>
  <si>
    <t>2021/11/26</t>
  </si>
  <si>
    <t>AMPLIACIÓN DE CUPO EN LOS MUNICIPIOS CON CONVENIO TALENTO MAGDALENA - ESTAMPILLA REGIONALIZACIÓN - BENEFICIOS EDUCATIVOS A LA COMUNIDAD UNIVERSITARIA</t>
  </si>
  <si>
    <t>OPSP-VAD-701</t>
  </si>
  <si>
    <t>HENRY DAVID BRUGES CARBONO</t>
  </si>
  <si>
    <t>LA PRESENTE ORDEN TIENE POR OBJETO: 1. LEER LOS RESULTADOS DE LAS PRUEBAS DE ORIENTACIÓN VOCACIONAL U OTRAS, REALIZADAS A LOS ASPIRANTES QUE LE SEAN ASIGNADOS PARA ENTREVISTA. 2. REALIZAR ENTREVISTA DE ORIENTACIÓN VOCACIONAL A LOS ASPIRANTES DEL PROGRAMA TALENTO MAGDALENA. 3. INFORMAR DEBIDAMENTE LA ELECCIÓN FINAL DE LA PROFESIÓN POR PARTE DEL ASPIRANTE, SEGÚN LA DISPONIBILIDAD DE CUPOS. 4. REALIZAR UN INFORME INDIVIDUAL DE LA ENTREVISTA APLICADA, ATENDIENDO LOS ASPECTOS RELACIONADOS EN LA MISMA. 5. DAR RESPUESTA A CUALQUIER REQUERIMIENTO POSTERIOR QUE SE DERIVE DE LOS INFORMES DE ENTREVISTAS REALIZADAS A LOS ASPIRANTES A INGRESAR AL PROGRAMA TALENTO MAGDALENA. LAS DEMÁS ACTIVIDADES QUE SE DERIVEN DE LA EJECUCIÓN DE LA ORDEN Y QUE TENGAN RELACIÓN DIRECTA CON EL OBJETO CONTRACTUAL</t>
  </si>
  <si>
    <t xml:space="preserve"> AMPLIACIÓN DE CUPO EN LOS MUNICIPIOS CON CONVENIO TALENTO MAGDALENA - ESTAMPILLA REGIONALIZACIÓN - BENEFICIOS EDUCATIVOS A LA COMUNIDAD UNIVERSITARIA</t>
  </si>
  <si>
    <t>OPSP-VAD-702</t>
  </si>
  <si>
    <t>LA PRESENTE ORDEN TIENE POR OBJETO: 1. LEER LOS RESULTADOS DE LAS PRUEBAS DE ORIENTACIÓN VOCACIONAL U OTRAS, REALIZADAS A LOS ASPIRANTES QUE LE SEAN ASIGNADOS PARA ENTREVISTA. 2. REALIZAR ENTREVISTA DE ORIENTACIÓN VOCACIONAL A LOS ASPIRANTES DEL PROGRAMA TALENTO MAGDALENA. 3. INFORMAR DEBIDAMENTE LA ELECCIÓN FINAL DE LA PROFESIÓN POR PARTE DEL ASPIRANTE, SEGÚN LA DISPONIBILIDAD DE CUPOS. 4. REALIZAR UN INFORME INDIVIDUAL DE LA ENTREVISTA APLICADA, ATENDIENDO LOS ASPECTOS RELACIONADOS EN LA MISMA. 5. DAR RESPUESTA A CUALQUIER REQUERIMIENTO POSTERIOR QUE SE DERIVE DE LOS INFORMES DE ENTREVISTAS REALIZADAS A LOS ASPIRANTES A INGRESAR AL PROGRAMA TALENTO MAGDALENA. LAS DEMÁS ACTIVIDADES QUE SE DERIVEN DE LA EJECUCIÓN DE LA ORDEN Y QUE TENGAN RELACIÓN DIRECTA CON EL OBJETO CONTRACTUAL.</t>
  </si>
  <si>
    <t>OPSP-VAD-703</t>
  </si>
  <si>
    <t>OPSP-VAD-704</t>
  </si>
  <si>
    <t>LA PRESENTE ORDEN TIENE POR OBJETO: 1. MANTENER ACTUALIZADOS LOS SERVICIOS DE LA PLATAFORMA DE AMBIENTES VIRTUALES. 2. INTERACTUAR CON LOS PROVEEDORES RESPECTIVOS PARA LA SOLUCIÓN DE INCONVENIENTES O LA GESTIÓN DE LOS SERVICIOS TECNOLÓGICOS QUE SEAN RESPONSABILIDAD DEL CENTRO DE TECNOLOGÍAS EDUCATIVAS Y PEDAGÓGICAS. 3. PUBLICAR LOS CONTENIDOS Y/O OBJETOS VIRTUALES DE APRENDIZAJE EN LA PLATAFORMA DE AMBIENTES VIRTUALES. 4. ATENDER Y RESOLVER LAS SOLICITUDES, INQUIETUDES O REQUERIMIENTOS TÉCNICOS DE LOS USUARIOS DE LA PLATAFORMA.  5. APOYAR LAS ACTIVIDADES DE FORMACIÓN DE LOS USUARIOS EN SUS DIFERENTES ROLES, SOBRE EL USO DE LA PLATAFORMA. 6. APOYAR EN LA COORDINACIÓN CON LAS DEPENDENCIAS RELACIONADAS LAS ACCIONES DE ACTIVACIÓN DE USUARIOS Y CURSOS EN LA PLATAFORMA. 7. ELABORAR E IMPLEMENTAR POLÍTICAS DE SEGURIDAD DE LAS TIC CONFORME A LAS NECESIDADES, PROCEDIMIENTOS Y ESTÁNDARES EXISTENTES. 8. DISEÑAR E IMPLEMENTAR MECANISMOS DE INTEROPERABILIDAD ENTRE LA PLATAFORMA DE AMBIENTES VIRTUALES Y OTROS SISTEMAS DE INFORMACIÓN Y/O TECNOLOGÍAS QUE PERMITAN MEJORAR LOS PROCESOS DE ENSEÑANZA, APRENDIZAJE Y GESTIÓN CURRICULAR. LAS DEMÁS ACTIVIDADES QUE SE DERIVEN DE LA EJECUCIÓN DE LA ORDEN Y QUE TENGAN RELACIÓN DIRECTA CON EL OBJETO CONTRACTUAL</t>
  </si>
  <si>
    <t>OAG-VAD-705</t>
  </si>
  <si>
    <t>LA PRESENTE ORDEN TIENE POR OBJETO: 1. APOYAR EN EVENTOS DE STREAMING DE LOS DIFERENTES PROGRAMAS ACADÉMICOS Y DE INVESTIGACIÓN. 2. APOYAR A DOCENTES Y FUNCIONARIOS EN PROCEDIMIENTIOS DE STREAMING. 3. APOYAR PRESENCIAL EN STREAMING DE EVENTOS DE ALTO IMPACTO.  4. APOYAR EN LA REALIZACIÓN DE MOTION GRAPHICS PARA LOS MATERIALES AUDIOVISUALES DEL CETEP.  5. APOYAR EN LA ELABORACIÓN DE PIEZAS PUBLICITARIAS PARA LOS MATERIALES AUDIOVISUALES DEL CETEP.  6. REALIZAR MONTAJE DE IMÁGENES PARA VIDEOS. 7. APOYAR LA EDICIÓN Y POSTPRODUCCIÓN DE MATERIALES AUDIOVISUALES REQUERIDOS. LAS DEMÁS ACTIVIDADES QUE SE DERIVEN DE LA EJECUCIÓN DE LA ORDEN Y QUE TENGAN RELACIÓN DIRECTA CON EL OBJETO CONTRACTUAL.</t>
  </si>
  <si>
    <t>OAG-VAD-706</t>
  </si>
  <si>
    <t>LA PRESENTE ORDEN TIENE POR OBJETO: 1. APOYAR EN EL DESARROLLO DE SISTEMAS DE INFORMACIÒN HACIENDO USO DE FRAMEWORKS BACKEND LARAVEL Y FRAMEWORKS FRONTEND COMO ANGULAR, REACT O VUE. 2. APOYAR EN EL DESARROLLO DE APLICACIONES MOVILES CON FLUTTER. 3. APOYAR EN EL DESARROLLO DE ANIMACIONES CSS PARA SITIOS WEB.  4. APOYAR EN EL DESARROLLO DE LANDING PAGES PARA LOS PROYECTOS QUE REQUIERA EL CETEP. 5. APOYAR EN LA IMPLEMENTACIÒN DE SISTEMAS GESTORES DE CONTENIDOS CON WORDPRESS. 6. APOYAR A LOS DOCENTES EN EL USO DE LA HERRAMIENTAS TECNOLÓGICAS PARA EL DESARROLLO DE SUS ACTIVIDADES DE APRENDIZAJE. LAS DEMÁS ACTIVIDADES QUE SE DERIVEN DE LA EJECUCIÓN DE LA ORDEN Y QUE TENGAN RELACIÓN DIRECTA CON EL OBJETO CONTRACTUAL.</t>
  </si>
  <si>
    <t>OAG-VAD-707</t>
  </si>
  <si>
    <t>LA PRESENTE ORDEN TIENE POR OBJETO: 1. APOYAR EN LA EJECUCIÓN DE LA PRODUCCIÓN AUDIOVISUAL Y DESARROLLO DE LAS PIEZAS AUDIOVISUALES DEL CETEP. 2. APOYAR EN LA ESCRITURA Y REVISIÓN DE GUIONES RELACIONADOS CON LAS PRODUCCIONES AUDIOVISUALES. 3. APOYAR EN LA COORDINACIÓN Y EJECUCIÓN DE GRABACIONES DE IMÁGENES PARA LOS MATERIALES AUDIOVISUALES DEL CETEP. 4. REALIZAR EL MONTAJE DE IMÁGENES PARA VIDEOS. 5. APOYAR LA EDICIÓN Y POSTPRODUCCIÓN DE MATERIALES AUDIOVISUALES REQUERIDOS. 6. APLICAR OPCIONES DE ACCESIBILIDAD AUDIOVISUAL A LOS MATERIALES REALIZADOS. 7. APOYAR EL ASEGURAMIENTO DE LA PUBLICACIÓN DE LAS REALIZACIONES BAJO LAS LICENCIAS ESTABLECIDAS PARA LOS MATERIALES AUDIOVISUALES DEL CETEP. 8. REALIZAR DISEÑO DE ESTRATEGIA TRANSMIDIA "DIÁLOGOS BLOQUE 10".  LAS DEMÁS ACTIVIDADES QUE SE DERIVEN DE LA EJECUCIÓN DE LA ORDEN Y QUE TENGAN RELACIÓN DIRECTA CON EL OBJETO CONTRACTUAL.</t>
  </si>
  <si>
    <t>OAG-VAD-708</t>
  </si>
  <si>
    <t>LA PRESENTE ORDEN TIENE POR OBJETO: 1. APOYAR EN LA REALIZACIÓN DE MOTION GRAPHICS PARA LAS PIEZAS AUDIOVISUALES.  2. APOYAR EN LA REALIZACIÓN DE INFOGRAFÍAS. 3. APOYAR EL DESARROLLO DE PROPUESTA CREATIVA PARA LOS MATERIALES GRÁFICOS Y AUDIOVISUALES DEL CETEP. 4. APOYAR EN LOS DIFERENTES PROGRAMAS PARA LA ELABORACIÓ DE VIDEOS EN LOS PROCESOS DE ACREDITACIÓN. 5. APOYAR EN LA ELABORACIÓN DE PIEZAS PUBLICITARIAS DEL CETEP. 6. APOYAR EN LA ELABORACIÓN DE CORTINILLAS Y ANIMACIONES PARA LOS MATERIALES AUDIOVISUALES DEL CETEP. LAS DEMÁS ACTIVIDADES QUE SE DERIVEN DE LA EJECUCIÓN DE LA ORDEN Y QUE TENGAN RELACIÓN DIRECTA CON EL OBJETO CONTRACTUAL</t>
  </si>
  <si>
    <t>OAG-VAD-709</t>
  </si>
  <si>
    <t>LA PRESENTE ORDEN TIENE POR OBJETO: 1. APOYAR EL DESARROLLO DE PROPUESTA CREATIVA PARA LOS MATERIALES AUDIOVISUALES DEL CETEP. 2. APOYAR EN LA COORDINACIÓN DEL EQUIPO DE MOTION GRAPHICS PARA LOS MATERIALES AUDIOVISUALES DEL CETEP. 3. APOYAR EN LA ELABORACIÓN DE PIEZAS PUBLICITARIAS DEL CETEP. 4. APOYAR EN LA ELABORACIÓN DE GUION TÉCNICO Y PLAN DE RODAJE PARA LOS MATERIALES AUDIOVISUALES DEL CETEP.  5. APOYAR ENLA SELECCIÓN DE LOCACIONES PARA GRABACIONES DE CONTENIDOS AUDIOVISUALES PARA LOS MATERIALES AUDIOVISUALES DEL CETEP. LAS DEMÁS ACTIVIDADES QUE SE DERIVEN DE LA EJECUCIÓN DE LA ORDEN Y QUE TENGAN RELACIÓN DIRECTA CON EL OBJETO CONTRACTUAL.</t>
  </si>
  <si>
    <t>OAG-VAD-710</t>
  </si>
  <si>
    <t>LA PRESENTE ORDEN TIENE POR OBJETO: 1. APOYAR EN EL DESARROLLO DE SISTEMAS DE INFORMACIÒN HACIENDO USO DE FRAMEWORKS BACKEND LARAVEL Y FRAMEWORKS FRONTEND COMO ANGULAR, REACT O VUE. 2. APOYAR EN EL DESARROLLO DE APLICACIONES MOVILES CON FLUTTER. 3. APOYAR EN EL DESARROLLO DE ANIMACIONES CSS PARA SITIOS WEB. 4. APOYAR EN EL DESARROLLO DE LANDING PAGES PARA LOS PROYECTOS QUE REQUIERA EL CETEP. 5. APOYAR EN LA IMPLEMENTACIÒN DE SISTEMAS GESTORES DE CONTENIDOS CON WORDPRESS. 6. APOYAR LA CONECTIVIDAD DE PROCESOS ENTRE DEPENDENCIAS, MEDIANTE EL USO DE PLATAFORMAS TECNOLOGICAS. LAS DEMÁS ACTIVIDADES QUE SE DERIVEN DE LA EJECUCIÓN DE LA ORDEN Y QUE TENGAN RELACIÓN DIRECTA CON EL OBJETO CONTRACTUAL</t>
  </si>
  <si>
    <t>OAG-VAD-711</t>
  </si>
  <si>
    <t>LA PRESENTE ORDEN TIENE POR OBJETO: 1.  APOYAR EN EVENTOS DE STREAMING DE LOS DIFERENTES PROGRAMAS ACADÉMICOS Y DE INVESTIGACIÓN. 2. CAPACITAR A DOCENTES Y FUNCIONARIOS EN PROCEDIMIENTIOS DE SESIONES EN REUNIÓN DE TEAMS Y DE ZOOM. 3. APOYAR PRESENCIAL EN STREAMING DE EVENTOS DE ALTO IMPACTO. 4. APOYAR EN LA REALIZACIÓN DE MOTION GRAPHICS PARA LOS MATERIALES AUDIOVISUALES DEL CETEP. 5. AYUDAR EN LA ELABORACIÓN DE PIEZAS PUBLICITARIAS PARA LOS MATERIALES AUDIOVISUALES DEL CETEP. 6. REALIZAR MONTAJE DE IMÁGENES PARA VIDEOS. 7. APOYAR LA EDICIÓN Y POSTPRODUCCIÓN DE MATERIALES AUDIOVISUALES REQUERIDOS.  LAS DEMÁS ACTIVIDADES QUE SE DERIVEN DE LA EJECUCIÓN DE LA ORDEN Y QUE TENGAN RELACIÓN DIRECTA CON EL OBJETO CONTRACTUAL</t>
  </si>
  <si>
    <t>OAG-VAD-712</t>
  </si>
  <si>
    <t>LA PRESENTE ORDEN TIENE POR OBJETO: 1. APOYAR EL REGISTRO DE ESTUDIANTES EN AYRE, ATENDER Y RESOLVER LAS SOLICITUDES, INQUIETUDES O REQUERIMIENTOS DE LOS ESTUDIANTES Y DOCENTES 2. VERIFICAR LOS SOPORTES PRESENTADOS POR LOS DOCENTES PARA LA EXPEDICIÓN DE PAZ Y SALVOS DE LOS CURSOS DESARROLLADOS. 3. APOYAR EN LOS TRÁMITES OPERATIVOS DE REPORTE DE NOTAS. 4. ORGANIZAR LOS DOCUMENTOS REQUERIDOS PARA GRADO. 5. APOYAR EN LA VIGILANCIA DEL CUMPLIMIENTO DE LAS ACTIVIDADES ACADÉMICAS EN LAS DISTINTAS PLATAFORMAS VIRTUALES CON EL FIRME PROPÓSITO DE CUMPLIR CON LOS PROCEDIMIENTOS DEL PROCESO DE GESTIÓN DEL SISTEMA INTEGRAL DE LA CALIDAD. LAS DEMÁS ACTIVIDADES QUE SE DERIVEN DE LA EJECUCIÓN DE LA ORDEN Y QUE TENGAN RELACIÓN DIRECTA CON EL OBJETO CONTRACTUAL</t>
  </si>
  <si>
    <t>NELSON NOEL DAZA GOENAGA</t>
  </si>
  <si>
    <t>OPSP-VAD-713</t>
  </si>
  <si>
    <t>LA PRESENTE ORDEN TIENE POR OBJETO: 1. PRESTAR ASESORÍA JURÍDICA AL CENTRO PARA LA REGIONALIZACIÓN DE LA EDUCACIÓN Y LAS OPORTUNIDADES - CREO 2. REVISAR Y/O CORREGIR LAS RESOLUCIONES ELABORADAS POR EL CENTRO PARA LA REGIONALIZACIÓN DE LA EDUCACIÓN Y LAS OPORTUNIDADES - CREO. 3. REVISAR Y/O CORREGIR LAS ÓRDENES DE PRESTACIÓN DE SERVICIOS PROFESIONALES Y DE APOYO A LA GESTIÓN, RESOLUCIONES DE PAGO, VIÁTICOS Y DESPLAZAMIENTOS, REEMBOLSO, CONVENIOS Y DEMÁS ACTOS ADMINISTRATIVOS QUE SE GENEREN EN EL INSTITUTO 4. COMPILAR Y ACTUALIZAR LAS NORMAS LEGALES, DE JURISPRUDENCIA DOCTRINA Y DE LOS CONCEPTOS QUE TENGAN RELACIÓN CON EL ÁMBITO DE COMPETENCIA DEL CENTRO. 5. RENDIR INFORMES MENSUALES, SOBRE LAS ACTIVIDADES DESARROLLADAS, EN CUMPLIMIENTO DE LA PRESENTE ORDEN DE PRESTACIÓN DE SERVICIOS. 6. PROYECTAR LAS RESPUESTAS DE LOS DERECHOS DE PETICIÓN Y TUTELAS 7. CUMPLIR CON LOS PROCEDIMIENTOS DEL PROCESO DE GESTIÓN DE LA CONTRATACIÓN DEL SISTEMA INTEGRAL DE LA CALIDAD "COGUI". 8. VERIFICAR QUE LOS CONTRATISTAS APORTEN LAS HOJAS DE VIDA DE LA FUNCIÓN PÚBLICA Y DOCUMENTO SOPORTES, ASÍ MISMO DEL CUMPLIMIENTO DE LA ENTREGA DE INFORME MENSUAL, SEGÚN LO ESTABLECIDO, TENIENDO EN CUENTA LAS DIRECTRICES DADAS POR EL GRUPO DE CONTRATACIÓN DE LA UNIVERSIDAD. 9. REVISAR LOS CONVENIOS SUSCRITO POR EL DIRECTOR DEL CENTRO PARA LA REGIONALIZACIÓN DE LA EDUCACIÓN Y LAS OPORTUNIDADES - CREO, ASÍ COMO LA VIGENCIA Y PRÓRROGA DE LOS MISMOS. 10. RESOLVER CONSULTAS DE TIPO JURÍDICO QUE LE SEAN PRESENTADAS. 11. REPRESENTAR JURÍDICAMENTE A LA INSTITUCIÓN EN LOS PROCESOS JUDICIALES Y/O ADMINISTRATIVOS QUE SE REQUIERAN. 12. ELABORAR Y REVISAR LOS PROYECTOS DE RESOLUCIÓN PARA LA FIRMA DEL DIRECTOR DEL CENTRO. LAS DEMÁS ACTIVIDADES QUE SE DERIVEN DE LA EJECUCIÓN DE LA ORDEN Y QUE TENGAN RELACIÓN DIRECTA CON EL OBJETO CONTRACTUAL.</t>
  </si>
  <si>
    <t>OAG-VAD-714</t>
  </si>
  <si>
    <t>LA PRESENTE ORDEN TIENE POR OBJETO: 1. APOYAR A LA COORDINACIÓN DEL ÁREA DE IDIOMAS EN LA ATENCIÓN AL PÚBLICO EN GENERAL. 2. APOYAR LA REALIZACIÓN DE PROMOCIÓN Y DIVULGACIÓN DE INSCRIPCIONES Y MATRICULAS DE CURSOS DE IDIOMAS. 3. ORGANIZAR INFORMACIÓN PARA INFORMES. 4. ORGANIZAR LA DOCUMENTACIÓN Y GENERAR LISTADOS DE ESTUDIANTES MATRICULADOS. 5. APOYAR EN LA APLICACIÓN DE EXÁMENES DE SUFICIENCIA EN INGLÉS. 6. APOYAR LA GENERACIÓN Y PROYECCIÓN DE INFORME SOBRE EL ÁREA. 7. PRESENTAR INFORMES REQUERIDOS.  8. APOYAR EL CARGUE DE ESPACIOS EN EL SIARE. 9. APOYAR EL CARGUE DE ASIGNACIÓN Y APOYO A DOCENTE. 10. APOYAR EN LA CREACIÓN Y TABULACIÓN DE ENCUESTAS. 11.  APOYAR EN LA GENERACIÓN DE RESOLUCIÓN Y TRÁMITE PARA PAGO DE LIBROS. 12. REALIZAR LA TABULACIÓN DE RESULTADOS DE EXAMEN DE SUFICIENCIA. 13. APOYAR LA GENERACIÓN DE INFORMES SOBRE DOCENTES, ESTUDIANTES, ÍNDICES DE DESERCIÓN Y DE RENDIMIENTO EXAMEN DE SUFICIENCIA. 14. APOYAR GENERACIÓN DE INFORME DEL SNIES. 15. APOYAR LA REVISIÓN DE SOLICITUDES DE HOMOLOGACIÓN Y DE MATRÍCULAS EN MÓDULO ACADÉMICO, 16. APOYAR LA GENERACIÓN DEL INFORME DE PRESUPUESTO PROYECCIÓN DE INGRESOS Y GASTOS. LAS DEMÁS ACTIVIDADES QUE SE DERIVEN DE LA EJECUCIÓN DE LA ORDEN Y QUE TENGAN RELACIÓN DIRECTA CON EL OBJETO CONTRACTUAL</t>
  </si>
  <si>
    <t>OAG-VAD-715</t>
  </si>
  <si>
    <t>CLAUDIA MARIA OSPINO MONTAÑO</t>
  </si>
  <si>
    <t>LA PRESENTE ORDEN TIENE POR OBJETO: 1. APOYAR A LA DIRECCIÓN DEL DEPARTAMENTO DE ESTUDIOS GENERALES E IDIOMAS EN EL DESARROLLO DE ACTIVIDADES ADMINISTRATIVAS. 2. APOYAR EN LA ASIGNACIÓN DOCENTE.  3. APOYAR EN EL DESARROLLO DE ESTRUCTURACIÓN Y GENERACIÓN DE INFORMES SOLICITADOS A LA DEPENDENCIA. 4. APOYAR EN LA ATENCIÓN AL PÚBLICO EN GENERAL; A TRAVÉS DE LOS DIFERENTES CANALES DE COMUNICACIÓN YA SEA DE MANERA PRESENCIAL, TELEFÓNICA O VIRTUAL. 5. APOYAR EL RECIBO Y SEGUIMIENTO A LA CORRESPONDENCIA INTERNA Y EXTERNA RECIBIDA Y ENVIADA FÍSICA Y DIGITALMENTE. 6. APOYAR EN LAS RESPUESTAS OPORTUNAS A SOLICITUDES PRESENTADAS A LA DEPENDENCIA. 7. MANTENER ACTUALIZADA LA BASE DE DATOS DE CORRESPONDENCIA TRAMITADA. 8. APOYAR EN LA ADMINISTRACIÓN DE LA CUENTA INSTITUCIONAL DE LA DEPENDENCIA Y MANEJAR LA TRAZABILIDAD DE LAS SOLICITUDES RECIBIDAS Y ENVIADAS POR ESTE MEDIO. 9. APOYAR EN LA SOCIALIZACIÓN DE VENTAS DE SERVICIO Y/O CURSOS OFERTADOS. 10. ORGANIZAR ARCHIVOS PARA TRANSFERENCIA DOCUMENTAL DE LA VIGENCIA ESPECIFICADA. 11. APOYAR LOGÍSTICAMENTE EN LOS EVENTOS ORGANIZADOS POR LA DEPENDENCIA. 12. APOYAR EN LA ADMINISTRACIÓN DE LAS REDES SOCIALES DEL DEPARTAMENTO DE ESTUDIOS GENERALES E IDIOMAS. 13. ELABORAR Y REMITIR INFORMES DE EVALUACIÓN Y SEGUIMIENTO DE AYUDANTES ACADÉMICOS Y ADMINISTRATIVOS. 14. APOYAR EL CONTROLAR Y SEGUIMIENTO DE LA ENTREGA DE REPORTES DE ASISTENCIAS A LOS DOCENTES DE FORMACIÓN GENERAL E INTEGRAL. 15. CREAR PROCEDIMIENTO PARA TRÁMITES ADMINISTRATIVOS INTERNOS. LAS DEMÁS ACTIVIDADES QUE SE DERIVEN DE LA EJECUCIÓN DE LA ORDEN Y QUE TENGAN RELACIÓN DIRECTA CON EL OBJETO CONTRACTUAL</t>
  </si>
  <si>
    <t>OAG-VAD-716</t>
  </si>
  <si>
    <t>LA PRESENTE ORDEN TIENE POR OBJETO: 1. APOYAR A LA DIRECCIÓN DE BIENESTAR UNIVERSITARIO, EN EL SEGUIMIENTO Y EVALUACIÓN DE LOS PROGRAMAS Y ESTRATEGIAS IMPLEMENTADAS. 2. APOYAR A LOS COORDINADORES DE LAS ÁREAS DE BIENESTAR EN EL REGISTRO, ACTUALIZACIÓN Y ALMACENAMIENTO DE INFORMACIÓN. 3. ARCHIVAR LOS DOCUMENTOS PROPIOS DE CADA UNA DE LAS ÁREAS Y GENERAR REPORTES QUE PERMITAN IDENTIFICAR LA TRAZABILIDAD DE LOS PROCEDIMIENTOS EJECUTADOS. 4. APOYAR EN LA ATENCIÓN TELEFÓNICA Y PRESENCIAL A LOS MIEMBROS DE LA COMUNIDAD UNIVERSITARIA QUE REQUIERAN INFORMACIÓN SOBRE LAS DISTINTAS ÁREAS DE BIENESTAR. 5. APOYAR EN LAS ACTIVIDADES QUE PERMITAN EL SEGUIMIENTO AL MANTENIMIENTO DE LOS ESCENARIOS DEPORTIVOS Y ESPACIOS DE ACTIVIDAD FÍSICA. 6. APOYAR EL PROCESO DE REALIZACIÓN DE LOS INVENTARIOS QUE SE REALICEN EN BIENESTAR. 7. APOYAR EL PROCESO LOGISTICO DE LA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 LAS DEMÁS ACTIVIDADES QUE SE DERIVEN DE LA EJECUCIÓN DE LA ORDEN Y QUE TENGAN RELACIÓN DIRECTA CON EL OBJETO CONTRACTUAL.</t>
  </si>
  <si>
    <t>OAG-VAD-717</t>
  </si>
  <si>
    <t>LA PRESENTE ORDEN TIENE POR OBJETO: 1. REALIZAR EL CUBRIMIENTO DE TODOS LOS EVENTOS PARA HACER REGISTRO FOTOGRÁFICO 2. DESARROLLAR LA EDICIÓN FOTOGRÁFICA DE CADA UNA DE LAS IMÁGENES QUE SERÁN DIFUNDIDAS EN PRENSA O DIGITALMENTE 3. REALIZAR EDICIÓN DE FOTOGRAFÍAS ESPECIALES 4. ENTREGAR MATERIAL FOTOGRÁFICO SOLICITADO POR LAS DISTINTAS DEPENDENCIAS 5. HACER ESTUDIOS FOTOGRÁFICOS PARA OCASIONES ESPECIALES 6. REUNIR FOTOGRAFÍAS PARA APOYO DE PUBLICACIONES INSTITUCIONALES, INFORMES DE GESTIÓN ENTRE OTRAS ACCIONES DE PRENSA 7. EDITAR EN DISTINTOS TAMAÑOS Y REALIZAR TRABAJOS ESPECIALES EN FOTOS PREVIAMENTE CAPTURADAS EN LOS DIFERENTES EVENTOS INSTITUCIONALES 8. HACER TRABAJO DE EDICIÓN, PIE DE PÁGINA DE GRUPO DE FOTOS PARA SER COLGADAS EN LA PÁGINA WEB OFICIAL DE LA UNIVERSIDAD. 9. GENERAR Y ADMINISTRAR EL ARCHIVO HISTÓRICO FOTOGRÁFICO DE LA UNIVERSIDAD 10. SELECCIONAR EL MAYOR NÚMERO DE FOTOS HISTÓRICAS PARA TRABAJOS CIENTÍFICOS, ACADÉMICOS Y DE EXTENSIÓN. 11. ENVIAR DE MANERA INMEDIATA LAS FOTOS REALIZADAS DÍA A DÍA PARA PUBLICACIÓN EN REDES SOCIALES COMO INSTAGRAM, TWITTEER, FACEBOOK. 12. PRESENTAR LOS INFORMES QUE SEAN REQUERIDOS POR EL SUPERVISOR DE LA ORDEN. LAS DEMÁS ACTIVIDADES QUE SE DERIVEN DE LA EJECUCIÓN DE LA ORDEN Y QUE TENGAN RELACIÓN DIRECTA CON EL OBJETO CONTRACTUAL</t>
  </si>
  <si>
    <t>OAG-VAD-718</t>
  </si>
  <si>
    <t>LA PRESENTE ORDEN TIENE POR OBJETO: 1. APOYAR EN LA ACTUALIZACIÓN DE LOS DOCUMENTOS, PROCESOS, PROCEDIMIENTOS Y FORMATOS DEL PROGRAMA DE AYUDANTÍAS. 2. REALIZAR SEGUIMIENTO DE LA LABOR DE LOS AYUDANTES ACADÉMICOS. 3. ELABORAR INFORMES DE IMPACTO DEL PROGRAMA DE AYUDANTÍA EN LOS ESTUDIANTES DE LA UNIVERSIDAD DEL MAGDALENA. 4. APOYAR EN LA COORDINACIÓN DEL PROCESO DE ACOMPAÑAMIENTO DE LOS ESTUDIANTES QUE HACEN PARTE DEL CONVENIO FIRMADO ENTRE LA FUNDACIÓN SOCIEDAD PORTUARIA, TRAS LA PERLA DE AMÉRICA Y LA UNIVERSIDAD DEL MAGDALENA. 5. APOYAR EN LA COORDINACIÓN DEL PROCESO DE ACOMPAÑAMIENTO CON LOS ESTUDIANTES DE CUPOS ESPECIALES: INDÍGENAS Y MEJORES BACHILLERES. 6. APOYAR A LA DIRECCIÓN DE DESARROLLO ESTUDIANTIL EN LA EJECUCIÓN DE LAS ESTRATEGIAS DISEÑADAS PARA FAVORECER LA PERMANENCIA ESTUDIANTIL Y DISMINUIR LOS ÍNDICES DE DESERCIÓN. 8. APOYAR LAS ESTRATEGIAS DE PROMOCIÓN Y PREVENCIÓN DE CONDUCTAS DE RIESGO SEXUAL Y CONSUMO DE SUSTANCIAS PSICOACTIVAS EN ESTUDIANTES DE LA UNIVERSIDAD DEL MAGDALENA. 9. APOYAR DURANTE EL PROCESO DE APLICACIÓN DE PRUEBAS PSICOTÉCNICAS A ESTUDIANTES QUE INGRESARÁN AL SEMESTRE 2021-II. 10. RECOPILAR LA INFORMACIÓN Y ENTREGA DE INFORMES SOLICITADOS POR EL SUPERVISOR DE LA ORDEN. 11. COORDINAR LA REALIZACIÓN DE ACTIVIDADES DE INDUCCIÓN Y BIENVENIDA DE LOS ESTUAINTES DEL SEMESTRE 2021-II EN COORDINACIÓN CON LAS DIFERENTES DEPENDECIAS DE LA UNIVERSIDAD. 12. DISEÑAR MATERIALES DE ACOMPAÑAMIENTO VIRTUAL PARA LOS ESTUDIANTES DE LA UNIVERSIDAD DEL MAGDALENA. LAS DEMÁS ACTIVIDADES QUE SE DERIVEN DE LA EJECUCIÓN DE LA ORDEN Y QUE TENGAN RELACIÓN DIRECTA CON EL OBJETO CONTRACTUAL.</t>
  </si>
  <si>
    <t>OAG-VAD-719</t>
  </si>
  <si>
    <t>LA PRESENTE ORDEN TIENE POR OBJETO: 1. APOYAR AL PERSONAL DOCENTE, ADMINISTRATIVO Y DIRECTIVO DEL CONSULTORIO JURÍDICO Y CENTRO DE CONCILIACIÓN DE LA UNIVERSIDAD DEL MAGDALENA. 2. APOYAR A LA COORDINACIÓN ACADÉMICA EN LA DESIGNACIÓN DE LOS TURNOS Y CASOS A LOS ESTUDIANTES DEL CONSULTORIO JURÍDICO I, II, III Y IV.  3. APOYAR LA LABOR DEL CONSULTORIO JURÍDICO EN EL ESPACIO DESIGNADO AL CONSULTORIO JURÍDICO EN LA CASA DE JUSTICIA DEL DISTRITO DE SANTA MARTA. 4. APOYAR A LOS DOCENTES ASESORES EN LAS ÁREAS DE DERECHO PÚBLICO, DERECHOS HUMANOS, CIVIL Y COMERCIAL, PENAL, LABORAL Y SEGURIDAD SOCIAL Y FAMILIA EN LO QUE RESPECTA AL DESARROLLO DE ESTAS Y SUS RESPECTIVAS COMPETENCIAS. LAS DEMÁS ACTIVIDADES QUE SE DERIVEN DE LA EJECUCIÓN DE LA ORDEN Y QUE TENGAN RELACIÓN DIRECTA CON EL OBJETO CONTRACTUAL.</t>
  </si>
  <si>
    <t>OPSP-VAD-720</t>
  </si>
  <si>
    <t xml:space="preserve">LA PRESENTE ORDEN TIENE POR OBJETO: 1. PRESTAR ASESORÍA EN LA RESOLUCIÓN DE PETICIONES QUE SE LE HAGA A LA UNIVERSIDAD DEL MAGDALENA DENTRO DE LOS PLAZOS Y/O TÉRMINOS ESTABLECIDOS EN LA LEY, QUE LE SEAN ASIGNADAS POR PARTE DEL RECTOR, DIRECCIÓN DE TALENTO HUMANO Y DEMÁS AUTORIDADES QUE DESIGNEN LA ALTA DIRECCIÓN. 2. ATENDER Y HACER SEGUIMIENTO A LOS PROCEDIMIENTOS ADMINISTRATIVOS QUE LE SEAN ENCOMENDADOS POR EL RECTOR, LA DIRECCIÓN DE TALENTO HUMANO Y DEMÁS AUTORIDADES QUE DESIGNE LA ALTA DIRECCIÓN. 3. ELABORAR LOS ACTOS ADMINISTRATIVOS REQUERIDOS PARA FINES MISIONALES Y DE ORDEN LABORAL. 4. EMITIR CONCEPTOS JURÍDICOS A SOLICITUD DE LA DIRECTORA DE TALENTO HUMANO, RELATIVOS CON LAS FUNCIONES DE LA DEPENDENCIA. 5. APOYAR EN EL BUEN MANEJO DEL ARCHIVO Y LA CORRESPONDENCIA QUE LE SEAN ASIGNADOS. 6. RENDIR INFORMES MENSUALES SOBRE LAS ACTIVIDADES DESARROLLADAS, EN CUMPLIMIENTO DE LA PRESENTE ORDEN DE PRESTACIÓN DE SERVICIOS. LAS DEMÁS ACTIVIDADES QUE SE DERIVEN DE LA EJECUCIÓN DE LA ORDEN Y QUE TENGAN RELACIÓN DIRECTA CON EL OBJETO CONTRACTUAL. </t>
  </si>
  <si>
    <t>OPSP-VAD-721</t>
  </si>
  <si>
    <t xml:space="preserve">LA PRESENTE ORDEN TIENE POR OBJETO: 1. APOYAR LAS ACTIVIDADES PARA FOMENTAR EN LOS EMPLEADOS Y PARTE INTERESADA DEL SG-SST ACTIVIDADES DE PROMOCIÓN Y PREVENCIÓN QUE CONCIENTICEN A LOS EMPLEADOS DE LA INSTITUCIÓN A INCORPORAR ESTILOS DE VIDA SALUDABLES. 2. BRINDAR ATENCIÓN BÁSICA EN CONSULTA COMO PSICÓLOGO EN EL SISTEMA DE GESTIÓN DE SEGURIDAD Y SALUD EN EL TRABAJO DESARROLLO EN LOS PROGRAMAS DE PREVENCIÓN Y PROMOCIÓN QUE LA UNIVERSIDAD LLEVE A CABO. 3. BRINDAR APOYO COMO PSICÓLOGO EN LOS PROGRAMAS DE PROMOCIÓN DE HÁBITOS Y ESTILOS DE VIDA SALUDABLES, RIESGO PSICOSOCIAL Y PREVENCIÓN DE LESIONES OSTEOMUSCULAR. 4. PRESENTAR INFORMES MENSUALES A LA DIRECCIÓN DE TALENTO HUMANO Y AL GRUPO INTERNO DE SEGURIDAD Y SALUD EN EL TRABAJO, CONFORME A LAS ACTIVIDADES DESARROLLADAS EN MATERIA DE PREVENCIÓN Y PROMOCIÓN DE LOS PROGRAMAS DE LOS CUALES ES APOYO. 5. ENTREGAR DE MANERA OPORTUNA LOS INFORMES QUE LE SEAN SOLICITADOS POR LA DIRECCIÓN DE TALENTO HUMANO Y EL GRUPO INTERNO DE SEGURIDAD Y SALUD EN EL TRABAJO EN MATERIA DE SU COMPETENCIA. LAS DEMÁS ACTIVIDADES QUE SE DERIVEN DE LA EJECUCIÓN DE LA ORDEN Y QUE TENGAN RELACIÓN DIRECTA CON EL OBJETO CONTRACTUAL. </t>
  </si>
  <si>
    <t>OAG-VAD-722</t>
  </si>
  <si>
    <t>LA PRESENTE ORDEN TIENE POR OBJETO: 1. APOYAR EN LA REVISIÓN DE LOS CONTRATOS DE CÁTEDRA DEL CENTRO DE POSGRADOS Y FACULTADES, NECESARIAS PARA EL PERFECTO FUNCIONAMIENTO DEL CENTRO Y APOYO EN LA REVISIÓN DE LAS RESOLUCIONES DE VINCULACIÓN Y ACTAS DE VINCULACIÓN. 2. APOYAR EN LA RECEPCIÓN Y VERIFICACIÓN DE LOS DOCUMENTOS PRECONTRACTUALES DE LOS DOCENTES CENTRO DE POSGRADOS Y FACULTADES. 3. ELABORAR LAS LIQUIDACIONES DE CENTRO DE POSGRADOS Y FACULTADES. 4. ELABORAR Y ACTUALIZAR BASE DE DATOS DE DOCENTES CATEDRÁTICOS DEL CENTRO DE POSGRADOS Y FACULTADES. 5. APOYAR EN EL CONTROL DE LAS BONIFICACIONES NO CONSTITUTIVAS DE DOCENTES DE PLANTA, OCASIONALES Y EMPLEADOS. 6. BRINDAR INFORMACIÓN ACTUALIZADA A LAS FACULTADES Y CENTRO DE POSGRADOS PARA LOS DIFERENTES INFORMES ANTE MINISTERIO DE EDUCACIÓN Y MINISTERIO DE HACIENDA. 7. APOYAR LA RECEPCIÓN Y VERIFICACIÓN LOS DOCUMENTOS PARA EL TRÁMITE DE PAGO CATEDRÁTICOS DEL CENTRO DE POSGRADOS Y FACULTADES. 8. APOYAR EN LA ORGANIZACIÓN EL ARCHIVO DE HOJAS DE VIDA DE CATEDRÁTICOS DEL CENTRO DE POSGRADOS, DOCENTES DE CÁTEDRA, EMPLEADOS PÚBLICOS, DOCENTES DE PLANTA Y OCASIONALES. 9. APOYAR EN LA ATENCIÓN Y RESPUESTA A LAS SOLICITUDES, INQUIETUDES O REQUERIMIENTOS DE LOS DOCENTES DE CÁTEDRA DEL CENTRO DE POSGRADOS Y FACULTADES. 10. APOYAR EN LA ADMINISTRACIÓN DEL REGISTRO HISTÓRICO DE LA BASE DE DATOS DE LOS DOCENTES DE POSGRADOS Y FACULTADES. 11. APOYAR EN LA PREPARACIÓN Y PRESENTACIÓN DE INFORMES PARA ENTES DE CONTROL, MEN, SNIES, CREE Y AUDITORÍAS INTERNAS Y EXTERNAS. 12. APOYAR EN LA PREPARACIÓN DE INFORMES SOLICITADOS POR OTRAS DEPENDENCIAS DE LA UNIMAGDALENA. 13. CUMPLIR CON LOS PROCEDIMIENTOS DEL PROCESO DE GESTIÓN DEL SISTEMA INTEGRAL DE LA CALIDAD "COGUI +". 14. MANTENER ORGANIZADO Y CLASIFICADO EL ARCHIVO DE LOS DOCUMENTOS CONFORME A LAS DISPOSICIONES QUE EN MATERIA DE GESTIÓN DOCUMENTAL SE ADOPTEN EN LA UNIVERSIDAD. LAS DEMÁS ACTIVIDADES QUE SE DERIVEN DE LA EJECUCIÓN DE LA ORDEN Y QUE TENGAN RELACIÓN DIRECTA CON EL OBJETO CONTRACTUAL.</t>
  </si>
  <si>
    <t>OAG-VAD-723</t>
  </si>
  <si>
    <t>LA PRESENTE ORDEN TIENE POR OBJETO: 1. APOYAR EN EL DESARROLLO DE ACTIVIDADES DE LOS PROGRAMAS DE PROMOCIÓN DE HÁBITOS Y ESTILO DE VIDA SALUDABLE. 2. BRINDAR ATENCIÓN DE ENFERMERÍA A LOS EMPLEADOS AFECTADOS POR UNA ENFERMEDAD RELACIONADA CON EL TRABAJO O ENFERMEDAD COMÚN, QUE ESTÉ DENTRO DE LOS SISTEMAS DE VIGILANCIA EPIDEMIOLÓGICA DESARROLLADOS POR LA UNIVERSIDAD. 3. DESARROLLAR ACTIVIDADES DE PREVENCIÓN DE ENFERMEDADES LABORALES, ACCIDENTES DE TRABAJO Y EDUCACIÓN EN SALUD A LOS EMPLEADOS DE LA UNIVERSIDAD Y PARTES INTERESADAS DEL SISTEMA DE GESTIÓN DE SEGURIDAD Y SALUD EN EL TRABAJO. 4. APOYAR EN LA SENSIBILIZACIÓN Y SOCIALIZACIÓN DE LOS PROGRAMAS, PLANES Y PROYECTOS ESTABLECIDOS EN LA UNIVERSIDAD EN MATERIA DE SEGURIDAD Y SALUD EN EL TRABAJO. 5. ELABORAR Y ACTUALIZAR LAS DIFERENTES MATRICES DE PELIGROS DE LA UNIVERSIDAD DEL MAGDALENA. 6. REALIZAR VISITAS PERIÓDICAS A LAS DIFERENTES ÁREAS, SEDES Y LABORATORIOS DE LA UNIVERSIDAD, CON EL FIN DE VERIFICAR Y GARANTIZAR EL CUMPLIMIENTO DE LAS NORMAS VIGENTES APLICABLES EN MATERIA SEGURIDAD Y SALUD EN EL TRABAJO ESTABLECIDAS POR LA UNIVERSIDAD. LAS DEMÁS ACTIVIDADES QUE SE DERIVEN DE LA EJECUCIÓN DE LA ORDEN Y QUE TENGAN RELACIÓN DIRECTA CON EL OBJETO CONTRACTUAL.</t>
  </si>
  <si>
    <t>OPSP-VAD-724</t>
  </si>
  <si>
    <t xml:space="preserve"> LA PRESENTE ORDEN TIENE POR OBJETO: 1. APOYAR A LA DIRECCIÓN DE TALENTO HUMANO, EN EL DESARROLLO DE LA AGENDA Y EJECUCIÓN DEL PROGRAMA DE INDUCCIÓN Y REINDUCCIÓN. 2. APOYAR EN LA LOGÍSTICA, COORDINACIÓN Y DESARROLLO DE CAPACITACIONES Y EVENTOS ORGANIZADOS POR LA DIRECCIÓN DE TALENTO HUMANO. 3. APOYAR CON EL LEVANTAMIENTO DE INFORMACIÓN, SEGUIMIENTO, TABULACIÓN, CONSOLIDACIÓN DE LA BASE DE DATOS Y ESTADÍSTICAS REQUERIDOS POR LA DIRECCIÓN DE TALENTO HUMANO. 4. APOYAR EN LA ELABORACIÓN, SEGUIMIENTO Y CONSOLIDACIÓN DE LAS ENCUESTAS APLICADAS A TRAVÉS DE LOS GRUPOS INTERNOS DE LA DIRECCIÓN DE TALENTO HUMANO. 5. APOYAR EN LA ELABORACIÓN E IMPLEMENTACIÓN DE PROPUESTAS MOTIVADORAS, PARA INCENTIVAR LA PARTICIPACIÓN EN LAS CAPACITACIONES. 6. MANTENER ORGANIZADO LOS DOCUMENTOS REQUERIDOS, DE ACUERDO A LOS LINEAMIENTOS DEL GRUPO DE GESTIÓN DOCUMENTAL. 7. RENDIR INFORMES MENSUALES SOBRE LAS ACTIVIDADES DESARROLLADAS, EN CUMPLIMIENTO DE LA PRESENTE ORDEN DE PRESTACIÓN DE SERVICIOS. LAS DEMÁS ACTIVIDADES QUE SE DERIVEN DE LA EJECUCIÓN DE LA ORDEN Y QUE TENGAN RELACIÓN DIRECTA CON EL OBJETO CONTRACTUAL.</t>
  </si>
  <si>
    <t>OAG-VAD-725</t>
  </si>
  <si>
    <t xml:space="preserve">LA PRESENTE ORDEN TIENE POR OBJETO: 1. APOYAR EN LA REALIZACIÓN DE VISITAS PERIÓDICAS A LAS DIFERENTES ÁREAS, SEDES Y LABORATORIOS DE LA UNIVERSIDAD DEL MAGDALENA CON EL FIN DE VERIFICAR Y GARANTIZAR EL CUMPLIMIENTO DE LAS NORMAS VIGENTES APLICABLES EN MATERIA SEGURIDAD Y SALUD EN EL TRABAJO ESTABLECIDAS POR LA UNIVERSIDAD. 2. APOYAR EN LA SENSIBILIZACIÓN Y SOCIALIZACIÓN DE LOS PROGRAMAS, PLANES Y PROYECTOS ESTABLECIDOS EN LA UNIVERSIDAD DEL MAGDALENA EN MATERIA DE SEGURIDAD Y SALUD EN EL TRABAJO. 3. APOYAR EN LA REALIZACIÓN DE INSPECCIONES DE SEGURIDAD DE LAS DIFERENTES ÁREAS, SEDES, LABORATORIOS Y OBRAS DESARROLLADAS POR LA UNIVERSIDAD PARA LA IDENTIFICACIÓN, VALORACIÓN Y CONTROL DE LOS RIESGOS, EN CONCORDANCIA CON LA NORMATIVIDAD VIGENTE APLICABLE. 4. APOYAR EN LA REALIZACIÓN DE ANÁLISIS DE SEGURIDAD DEL TRABAJO (AST) EN LOS PROCESOS QUE SE LLEVAN A CABO EN LA UNIVERSIDAD. 5. APOYAR EN LA ELABORACIÓN Y ACTUALIZACIÓN DE LAS DIFERENTES MATRICES DE PELIGROS DE LA UNIVERSIDAD DEL MAGDALENA. 6. APOYAR Y HACER SEGUIMIENTO EN LA REALIZACIÓN DE INSPECCIONES DE SEGURIDAD CON EL FIN DE VERIFICAR Y GARANTIZAR EL CUMPLIMIENTO DE LAS NORMAS VIGENTES APLICABLES EN MATERIA SEGURIDAD Y SALUD EN EL TRABAJO EN LAS DIFERENTES OBRAS Y TRABAJOS DESARROLLADOS POR CONTRATISTAS EN LAS ÁREAS Y SEDES DE LA UNIVERSIDAD. LAS DEMÁS ACTIVIDADES QUE SE DERIVEN DE LA EJECUCIÓN DE LA ORDEN Y QUE TENGAN RELACIÓN DIRECTA CON EL OBJETO CONTRACTUAL  </t>
  </si>
  <si>
    <t>OAG-VAD-726</t>
  </si>
  <si>
    <t>LA PRESENTE ORDEN TIENE POR OBJETO: 1. APOYAR EN LA DEPURACIÓN Y VALIDACIÓN DE LA METADATA QUE SE REQUIERE PARA LA IMPLEMENTACIÓN DE ALMA. 2. PARTICIPAR EN EL PROCESO DE MIGRACIÓN E IMPLEMENTACIÓN DE ALMA, PRIMO VE Y LEGANTO. 3. APOYAR EN LA RECUPERACIÓN DE MATERIAL BIBLIOGRÁFICO EN BASES DE DATOS Y REPOSITORIO DIGITAL INSTITUCIONAL. 4. DICTAR CAPACITACIONES A ESTUDIANTES EN BASES DE DATOS. 5. DICTAR CAPACITACIONES A DOCENTES E INVESTIGADORES EN GESTORES BIBLIOGRÁFICOS. 6. ELABORAR Y DISEÑAR EN FORMATO WEB, EL BOLETÍN DE NOVEDADES EN FORMA MENSUAL DEL MATERIAL BIBLIOGRÁFICO TANTO EN FORMATO FÍSICO COMO DIGITAL QUE LLEGA A LA BIBLIOTECA. 7. ELABORAR LOS REPORTES ESTADÍSTICOS MENSUALES DE CADA UNA DE ESTAS ACTIVIDADES REALIZADAS. 8. APOYAR AL ÁREA DE INGENIERÍA EN EL DISEÑO GRÁFICO DE LAS ACTIVIDADES Y NOTICIAS EN LA PÁGINA WEB. 9. APOYAR EN LAS BÚSQUEDAS DE INFORMACIÓN EN LAS BASES DE DATOS PARA LOS INFORMES A LOS PROGRAMAS ACADÉMICOS, PARA VISITA DE PARES CUANDO HAYA RENOVACIÓN DE REGISTROS CALIFICADOS Y/O ACREDITACIÓN POR ALTA CALIDAD. 10. APOYAR EN LA EDICIÓN Y MEZCLA DE AUDIO EN LOS VIDEO TUTORIALES QUE SE GENERAN EN LA BIBLIOTECA PARA APOYAR LAS ACTIVIDADES ACADÉMICAS. LAS DEMÁS ACTIVIDADES QUE SE DERIVEN DE LA EJECUCIÓN DE LA ORDEN Y QUE TENGAN RELACIÓN DIRECTA CON EL OBJETO CONTRACTUAL.</t>
  </si>
  <si>
    <t>OPSP-VAD-727</t>
  </si>
  <si>
    <t xml:space="preserve"> LA PRESENTE ORDEN TIENE POR OBJETO: 1. REVISAR LA CALIDAD DE TODOS LOS METADATOS DEL REPOSITORIO DIGITAL INSTITUCIONAL Y GARANTIZAR QUE TODO ESTÉ ENMARCADO EN LAS DIRECTRICES PARA REPOSITORIOS INSTITUCIONALES DE INVESTIGACIÓN DE LA RED COLOMBIANA DE INFORMACIÓN CIENTÍFICA (REDCOL), LAS DIRECTRICES DE LA REFERENCIA, LAS DIRECTRICES OPENAIRE V3/V4, ENTRE OTRAS. 2. APOYAR EN LA CONFIGURACIÓN Y GENERACIÓN DE INFORMES EN EL MÓDULO ANALYTICS DEL SISTEMA ALMA. 3. IMPARTIR CAPACITACIONES SOBRE EL USO DE ESTA HERRAMIENTA LEGANTO AL PERSONAL DE BIBLIOTECA, ESTUDIANTES Y DOCENTES. 4. VALIDAR QUE LOS RECURSOS ELECTRÓNICOS FUNCIONEN DE MANERA CORRECTA, ESTÉN ACTIVOS EN ALMA Y SEAN RECUPERABLES DESDE EL SISTEMA DE DESCUBRIMIENTO PRIMO VE. 5. VALIDAR LA RECUPERACIÓN DE MATERIAL BIBLIOGRÁFICO EN BASES DE DATOS Y REPOSITORIO DIGITAL INSTITUCIONAL 6. APOYAR EN TODA LA DEPURACIÓN Y VALIDACIÓN DE LA METADATA QUE SE REQUIERE PARA LA IMPLEMENTACIÓN DE ALMA. 7. PARTICIPAR EN EL PROCESO DE IMPLEMENTACIÓN DE ALMA, PRIMO VE Y LEGANTO.  8. APOYAR EN LA VERIFICACIÓN DEL CUMPLIMIENTO DE LOS PROCEDIMIENTOS Y SERVICIOS ESTABLECIDOS POR LA BIBLIOTECA.  9. APOYAR EN LA ACTUALIZACIÓN DEL SISTEMA DE GESTIÓN DE LA CALIDAD EN LO RELACIONADO CON EL DESARROLLO DE COLECCIONES, ADQUISICIÓN DE MATERIAL BIBLIOGRÁFICO Y BASES DE DATOS.  10. RECOPILAR Y EVALUAR LAS PROPUESTAS ACADÉMICAS Y RECIBIR LAS SOLICITUDES DE LOS PROGRAMAS PARA ADQUISICIÓN DE LIBROS, REVISTAS, BASES DE DATOS.  LAS DEMÁS ACTIVIDADES QUE SE DERIVEN DE LA EJECUCIÓN DE LA ORDEN Y QUE TENGAN RELACIÓN DIRECTA CON EL OBJETO CONTRACTUAL.</t>
  </si>
  <si>
    <t>OAG-VAD-728</t>
  </si>
  <si>
    <t>LA PRESENTE ORDEN TIENE POR OBJETO: 1. APOYAR EN LA DEPURACIÓN Y VALIDACIÓN DE LA METADATA QUE SE REQUIERE PARA LA IMPLEMENTACIÓN DE ALMA 2. PARTICIPAR EN EL PROCESO DE MIGRACIÓN E IMPLEMENTACIÓN DE ALMA, PRIMO VE Y LEGANTO. 3. APOYAR EN LA RECUPERACIÓN DE MATERIAL BIBLIOGRÁFICO EN BASES DE DATOS Y REPOSITORIO DIGITAL INSTITUCIONAL. 4. DICTAR CAPACITACIONES A ESTUDIANTES EN BASES DE DATOS. 5. DICTAR CAPACITACIONES A DOCENTES E INVESTIGADORES EN GESTORES BIBLIOGRÁFICOS. 6. DICTAR CAPACITACIONES A ESTUDIANTES Y DOCENTES ASESORES DE LOS TRABAJOS DE GRADO EN EL MANEJO DE INGRESO DE INFORMACIÓN DEL REPOSITORIO INSTITUCIONAL. 6. REALIZAR EL AUTOARCHIVO DE TRABAJOS DE GRADO EN EL REPOSITORIO QUE SE ENCUENTRAN REPRESADOS EN LAS DIRECCIONES DE PROGRAMAS Y FACULTADES. 8. APOYAR EN LAS BÚSQUEDAS DE INFORMACIÓN EN LAS BASES DE DATOS PARA LOS INFORMES A LOS PROGRAMAS ACADÉMICOS, PARA VISITA DE PARES CUANDO HAYA RENOVACIÓN DE REGISTROS CALIFICADOS Y/O ACREDITACIÓN POR ALTA CALIDAD 9. ELABORAR LOS REPORTES ESTADÍSTICOS MENSUALES DE CADA UNA DE ESTAS ACTIVIDADES REALIZADAS. LAS DEMÁS ACTIVIDADES QUE SE DERIVEN DE LA EJECUCIÓN DE LA ORDEN Y QUE TENGAN RELACIÓN DIRECTA CON EL OBJETO CONTRACTUAL.</t>
  </si>
  <si>
    <t>OAG-VAD-729</t>
  </si>
  <si>
    <t>LA PRESENTE ORDEN TIENE POR OBJETO: 1. APOYAR EN LA DEPURACIÓN Y VALIDACIÓN DE LA METADATA QUE SE REQUIERE PARA LA IMPLEMENTACIÓN DE ALMA. 2. PARTICIPAR EN EL PROCESO DE MIGRACIÓN E IMPLEMENTACIÓN DE ALMA, PRIMO VE Y LEGANTO. 3. APOYAR EN LA RECUPERACIÓN DE MATERIAL BIBLIOGRÁFICO EN BASES DE DATOS Y REPOSITORIO DIGITAL INSTITUCIONAL. 4. DICTAR CAPACITACIONES A ESTUDIANTES EN BASES DE DATOS. 5. DICTAR CAPACITACIONES A DOCENTES E INVESTIGADORES EN GESTORES BIBLIOGRÁFICOS. 6. DICTAR CAPACITACIONES A ESTUDIANTES Y DOCENTES ASESORES DE LOS TRABAJOS DE GRADO EN EL MANEJO DE INGRESO DE INFORMACIÓN DEL REPOSITORIO INSTITUCIONAL. 7. REALIZAR EL AUTOARCHIVO DE TRABAJOS DE GRADO EN EL REPOSITORIO QUE SE ENCUENTRAN REPRESADOS EN LAS DIRECCIONES DE PROGRAMAS Y FACULTADES. 8. APOYAR EN LAS BÚSQUEDAS DE INFORMACIÓN EN LAS BASES DE DATOS PARA LOS INFORMES A LOS PROGRAMAS ACADÉMICOS, PARA VISITA DE PARES CUANDO HAYA RENOVACIÓN DE REGISTROS CALIFICADOS Y/O ACREDITACIÓN POR ALTA CALIDAD. 9. ELABORAR LOS REPORTES ESTADÍSTICOS MENSUALES DE CADA UNA DE ESTAS ACTIVIDADES REALIZADAS. LAS DEMÁS ACTIVIDADES QUE SE DERIVEN DE LA EJECUCIÓN DE LA ORDEN Y QUE TENGAN RELACIÓN DIRECTA CON EL OBJETO CONTRACTUAL.</t>
  </si>
  <si>
    <t>OAG-VAD-730</t>
  </si>
  <si>
    <t>LA PRESENTE ORDEN TIENE POR OBJETO: 1. APOYAR EN LA TOMA FISICA DE LOS INVENTARIOS POR DEPENDENCIA. 2.APOYAR EN LA DINAMICA DE ACTUALIZACION PERIODICA DE LOS INVENTARIOS. 3.  APOYAR EN LOS PROCESOS DE RECEPCION, CODIFICACION Y ALMACENAMIENTO DE LOS BIENES. 4. APOYAR EN LOS PROCESOS DE ENTEGA DE BIENES DE CONSUMO. 5. APOYAR EN LOS PROCESOS DE ENTEGA DE BIENES DE DEVOLUTIVOS. 6. APOYAR EN LOS PROCESOS DE DESCARGAS DE BIENES. 7. APOYAR EN LOS ACTIVIDADES RELACIONADAS CON LA BAJAS DE LOS BIENES DEVOLUTIVOS. LAS DEMÁS ACTIVIDADES QUE SE DERIVEN DE LA EJECUCIÓN DE LA ORDEN Y QUE TENGAN RELACIÓN DIRECTA CON EL OBJETO CONTRACTUAL.</t>
  </si>
  <si>
    <t>BETTY PATIÑO</t>
  </si>
  <si>
    <t>OAG-VAD-731</t>
  </si>
  <si>
    <t>LA PRESENTE ORDEN TIENE POR OBJETO: 1. APOYAR EL PROCESO DE IDENTIFICACIÓN DE CONTRIBUYENTES, Y LOS AGENTES OBLIGADOS A RETENER O EXIGIR EL PAGO DEL TRIBUTO. 2. APOYAR LA RECOPILACIÓN, CONSOLIDACIÓN Y CONFRONTACIÓN DE LA INFORMACIÓN DE LAS ENTIDADES PARA INICIAR EL PROCESO DE AUDITORÍA Y ELABORAR EL EXPEDIENTE CON LAS NORMAS REQUERIDAS PARA TAL FIN. 3. APOYAR EL PROCESO PARA VERIFICAR LAS DECLARACIONES DE RECAUDOS Y LIQUIDACIÓN DE LAS ENTIDADES, ASÍ COMO LOS PAGOS REALIZADOS POR LOS CONTRIBUYENTES Y LA RELACIÓN DE CONTRATOS SUSCRITOS. 4. APOYAR EL PROCESO DE VERIFICACIÓN DE LA INFORMACIÓN PROVISTA POR LA ENTIDAD VS LA INFORMACIÓN REMITIDA POR LA CONTRALORÍA DEPARTAMENTAL, DISTRITAL Y NACIONAL. 5. APOYAR EL PROCESO DE VERIFICACIÓN DE LA INFORMACIÓN DEL AVANCE DE LA AUDITORIA CONTRA LOS ARCHIVOS QUE REPOSAN EN LA OFICINA DE ESTAMPILLA. 6. APOYAR EL PROCESO DE CLASIFICACIÓN DE HALLAZGOS RESULTANTES DE LA PRIMERA ETAPA DE AUDITORIA. 7. SALVAGUARDAR LA INFORMACIÓN OBTENIDA EN EL PROCESO AUDITOR Y GUARDAR LA DEBIDA RESERVA. 8. APOYAR LOS PROCESOS PARA DESARROLLAR ACCIONES ENCAMINADAS AL PLAN DE MEJORAMIENTO DEL RECAUDO DE LOS RECURSOS Y LOS REGISTROS DE INFORMACIÓN DE LA ESTAMPILLA EN BENEFICIO DE LA UNIVERSIDAD. 9. APOYAR EN LA ELABORACIÓN Y EMISIÓN DEL INFORME FINAL DE LAS ENTIDADES AUDITADAS A LA COORDINACIÓN DE LA OFICINA. 10. APOYAR EN  LA ACTUALIZACIÓN DE LA BITÁCORA EN EL SISTEMA DE CADA ENTIDAD AUDITADA. LAS DEMÁS ACTIVIDADES QUE SE DERIVEN DE LA EJECUCIÓN DE LA ORDEN Y QUE TENGAN RELACIÓN DIRECTA CON EL OBJETO CONTRACTUAL.</t>
  </si>
  <si>
    <t>OAG-VAD-732</t>
  </si>
  <si>
    <t>OAG-VAD-733</t>
  </si>
  <si>
    <t>OAG-VAD-734</t>
  </si>
  <si>
    <t>OAG-VAD-735</t>
  </si>
  <si>
    <t>OAG-VAD-736</t>
  </si>
  <si>
    <t>OAG-VAD-737</t>
  </si>
  <si>
    <t>OAG-VAD-738</t>
  </si>
  <si>
    <t>OAG-VAD-739</t>
  </si>
  <si>
    <t>LA PRESENTE ORDEN TIENE POR OBJETO: 1. APOYAR EN LA ATENCIÓN EN LOS DIFERENTES USUARIOS QUE SE PRESENTAN EN LAS DIFERENTES VENTANILLAS DE ADMISIONES. 2. APOYAR EN LA RECEPCIÓN DE LA DOCUMENTACIÓN REQUERIDA A LOS NUEVOS ESTUDIANTES DE LAS DIFERENTES MODALIDADES DE LA UNIVERSIDAD DEL MAGDALENA. 3. APOYAR EL PROCESO DE ARCHIVO DE LA DOCUMENTACIÓN DE LOS HISTORIALES ACADÉMICOS, DISCIPLINARIOS Y FINANCIEROS EN LA MEDIDA EN QUE SEAN GENERADOS O REMITIDOS EN O HACIA EL GRUPO DE ADMISIONES, REGISTRO Y CONTROL ACADÉMICO. 4. APOYAR LA ACTUALIZACIÓN DEL INVENTARIO DE ARCHIVO DOCUMENTAL DEL GRUPO DE ADMISIONES REGISTRO Y CONTROL ACADEMICO. LAS DEMÁS ACTIVIDADES QUE SE DERIVEN DE LA EJECUCIÓN DE LA ORDEN Y QUE TENGAN RELACIÓN DIRECTA CON EL OBJETO CONTRACTUAL.</t>
  </si>
  <si>
    <t>OPSP-VAD-740</t>
  </si>
  <si>
    <t>LA PRESENTE ORDEN TIENE POR OBJETO: 1. APOYAR EL CARGUE DE INFORMACIÓN A LA PLATAFORMA DEL SECOP I DE TODOS LOS PROCESOS DE CONTRATACIÓN QUE ADELANTE LA UNIVERSIDAD A TRAVÉS DE LA VICERRECTORÍA ADMINISTRATIVA, CARGAR Y ACTUALIZAR MENSUALMENTE LA INFORMACIÓN DE LAS ÓRDENES DE SERVICIOS PROFESIONALES Y DE APOYO A LA GESTIÓN QUE SUSCRIBA LA VICERRECTORÍA ADMINISTRATIVA DURANTE LA PRESENTE VIGENCIA EN LA PLATAFORMA SIA OBSERVA DE LA AUDITORA GENERAL DE LA REPÚBLICA. 2. PRESTAR ASESORÍA, EMITIR LOS CONCEPTOS Y RESOLVER LAS CONSULTAS DE TIPO JURÍDICO EN TODAS LAS ÁREAS DEL DERECHO QUE LE SEAN SOLICITADOS POR PARTE DEL RECTOR, EL JEFE DE LA OFICINA ASESORA JURÍDICA Y DE DIRECCIÓN DE LA UNIVERSIDAD. 3. EN EL CASO QUE LAS CONSULTAS Y/O CONCEPTOS SE DEBAN ENTREGAR POR ESCRITO ÉSTOS DEBERÁN SER RUBRICADOS POR EL CONTRATISTA. 4. REPRESENTAR A LA UNIVERSIDAD DEL MAGDALENA EN LOS PROCEDIMIENTOS Y ACTUACIONES ADMINISTRATIVAS, PROCESOS JUDICIALES Y ACCIONES PÚBLICAS QUE EL RECTOR Y/O EL JEFE DE LA OFICINA ASESORA JURÍDICA DE LA UNIVERSIDAD ASÍ LO REQUIERAN Y HACER SOBRE ÉSTAS LOS SEGUIMIENTOS REQUERIDOS. 5. RESOLVER LAS PETICIONES QUE SE LE HAGAN A UNIVERSIDAD DEL MAGDALENA DENTRO DE LOS PLAZOS Y/O TÉRMINOS ESTABLECIDOS EN LA LEY, QUE LE SEAN TRASLADADAS POR PARTE DEL RECTOR, EL JEFE DE LA OFICINA ASESORA JURÍDICA Y DE DIRECCIÓN DE LA UNIVERSIDAD QUE LO REQUIERA. 6. DESARROLLAR LAS ACTIVIDADES CONTRATADAS, CUMPLIENDO CON EL PROCESO DE GESTIÓN JURÍDICA Y PROCESO GESTIÓN DE CONTRATACIÓN DEL SISTEMA DE GESTIÓN INTEGRAL DE LA CALIDAD “COGUI”. 7. ANALIZAR DESDE EL PUNTO JURÍDICO LA LEGALIDAD DE LA PENSIÓN Y LA VALIDEZ DE LOS SOPORTES DOCUMENTALES, DE ACUERDO CON LO PRECEPTUADO EN EL ARTÍCULO 19 DE LA LEY 797 DE 2003 Y LAS NORMAS QUE LO MODIFIQUEN O COMPLEMENTEN. 8. FORMULAR LOS PROCESOS Y PROCEDIMIENTOS DE TIPO JURÍDICO QUE SEAN REQUERIDOS POR EL JEFE DE LA OFICINA ASESORA JURÍDICA, POR EL RECTOR Y DEMÁS AUTORIDADES QUE ÉSTE DESIGNE. 9. COMPILAR Y ACTUALIZAR LAS NORMAS LEGALES, DE JURISPRUDENCIA DOCTRINA Y DE LOS CONCEPTOS QUE TENGAN RELACIÓN CON EL ÁMBITO DE COMPETENCIA DE LA UNIVERSIDAD. 10.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</si>
  <si>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OPSP-VAD-741</t>
  </si>
  <si>
    <t>OPSP-VAD-742</t>
  </si>
  <si>
    <t>LA PRESENTE ORDEN TIENE POR OBJETO: 1. PRESTAR ASESORÍA, EMITIR LOS CONCEPTOS Y RESOLVER LAS CONSULTAS DE TIPO JURÍDICO EN TODAS LAS ÁREAS DEL DERECHO QUE LE SEAN SOLICITADOS POR PARTE DEL RECTOR, EL JEFE DE LA OFICINA ASESORA JURÍDICA Y DE DIRECCIÓN DE LA UNIVERSIDAD. EN EL CASO QUE LAS CONSULTAS Y/O CONCEPTOS SE DEBAN ENTREGAR POR ESCRITO ÉSTOS DEBERÁN SER RUBRICADOS POR EL CONTRATISTA. 2. REPRESENTAR A LA UNIVERSIDAD DEL MAGDALENA EN LOS PROCEDIMIENTOS Y ACTUACIONES ADMINISTRATIVAS, PROCESOS JUDICIALES Y ACCIONES PÚBLICAS QUE EL RECTOR Y/O EL JEFE DE LA OFICINA ASESORA JURÍDICA DE LA UNIVERSIDAD ASÍ LO REQUIERAN Y HACER SOBRE ÉSTAS LOS SEGUIMIENTOS REQUERIDOS. 3. RESOLVER LAS PETICIONES QUE SE LE HAGAN A LA UNIVERSIDAD DEL MAGDALENA DENTRO DE LOS PLAZOS Y/O TÉRMINOS ESTABLECIDOS EN LA LEY, QUE LE SEAN TRASLADADAS POR PARTE DEL RECTOR, EL JEFE DE LA OFICINA ASESORA JURÍDICA Y DE DIRECCIÓN DE LA UNIVERSIDAD QUE LO REQUIERA. 4. DAR RESPUESTA Y HACER LOS SEGUIMIENTOS REQUERIDOS A LAS TUTELAS QUE LE INTERPONGAN A LA UNIVERSIDAD DEL MAGDALENA DENTRO DE LOS PLAZOS Y/O TÉRMINOS ESTABLECIDOS EN LA LEY, QUE LE SEAN TRASLADADAS POR PARTE DEL RECTOR, EL JEFE DE LA OFICINA ASESORA JURÍDICA Y DE DIRECCIÓN DE LA UNIVERSIDAD QUE LO REQUIERA.5. ELABORAR MINUTAS PARA CONTRATOS, CONVENIOS, PROCESOS DE CONVOCATORIAS Y DEMÁS ACTOS ADMINISTRATIVOS QUE REQUIERA LA UNIVERSIDAD DEL MAGDALENA Y QUE SEAN SOLICITADOS POR EL RECTOR, EL JEFE DE LA OFICINA ASESORA JURÍDICA, Y DEMÁS AUTORIDADES DE DIRECCIÓN DE LA UNIVERSIDAD. 6. PARTICIPAR EN LOS COMITÉ JURÍDICO, CASOS JUDICIALES, CONCILIACIONES PREJUDICIALES, ACCIONES DE REPETICIÓN Y LLAMADOS EN GARANTÍAS 7. DESARROLLAR LAS ACTIVIDADES CONTRATADAS, CUMPLIENDO CON EL PROCESO DE GESTIÓN JURÍDICA Y PROCESO GESTIÓN DE CONTRATACIÓN DEL SISTEMA DE GESTIÓN INTEGRAL DE LA CALIDAD "COGUI. 8. COMPILAR Y ACTUALIZAR LAS NORMAS LEGALES, DE JURISPRUDENCIA DOCTRINA Y DE LOS CONCEPTOS QUE TENGAN RELACIÓN CON EL ÁMBITO DE COMPETENCIA DE LA UNIVERSIDAD.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</si>
  <si>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OPSP-VAD-743</t>
  </si>
  <si>
    <t>LA PRESENTE ORDEN TIENE POR OBJETO: 1. PRESTAR ASESORÍA, EMITIR LOS CONCEPTOS Y RESOLVER LAS CONSULTAS DE TIPO JURÍDICO EN TODAS LAS ÁREAS DEL DERECHO QUE LE SEAN SOLICITADOS POR PARTE DEL RECTOR, EL JEFE DE LA OFICINA ASESORA JURÍDICA Y DE DIRECCIÓN DE LA UNIVERSIDAD. EN EL CASO QUE LAS CONSULTAS Y/O CONCEPTOS SE DEBAN ENTREGAR POR ESCRITO, ÉSTOS DEBERÁN SER RUBRICADOS POR EL CONTRATISTA. 2. REPRESENTAR A LA UNIVERSIDAD DEL MAGDALENA EN LOS PROCEDIMIENTOS Y ACTUACIONES ADMINISTRATIVAS, PROCESOS JUDICIALES Y ACCIONES PÚBLICAS QUE EL RECTOR Y/O EL JEFE DE LA OFICINA ASESORA JURÍDICA DE LA UNIVERSIDAD ASÍ LO REQUIERAN Y HACER SOBRE ÉSTAS LOS SEGUIMIENTOS REQUERIDOS. 3. RESOLVER LAS PETICIONES QUE SE LE HAGAN A LA UNIVERSIDAD DEL MAGDALENA DENTRO DE LOS PLAZOS Y/O TÉRMINOS ESTABLECIDOS EN LA LEY, QUE LE SEAN TRASLADADAS POR PARTE DEL RECTOR, EL JEFE DE LA OFICINA ASESORA JURÍDICA Y DE DIRECCIÓN DE LA UNIVERSIDAD QUE LO REQUIERA. 4. DAR RESPUESTA Y HACER LOS SEGUIMIENTOS REQUERIDOS A LAS TUTELAS QUE LE INTERPONGAN A LA UNIVERSIDAD DEL MAGDALENA DENTRO DE LOS PLAZOS Y/O TÉRMINOS ESTABLECIDOS EN LA LEY, QUE LE SEAN TRASLADADAS POR PARTE DEL RECTOR, EL JEFE DE LA OFICINA ASESORA JURÍDICA Y DE DIRECCIÓN DE LA UNIVERSIDAD QUE LO REQUIERA. 5. ELABORAR LOS ACTOS ADMINISTRATIVOS QUE REQUIERA LA UNIVERSIDAD DEL MAGDALENA Y QUE SEAN SOLICITADOS POR EL RECTOR, EL JEFE DE LA OFICINA ASESORA JURÍDICA, Y DEMÁS AUTORIDADES DE DIRECCIÓN DE LA UNIVERSIDAD. 6. DESARROLLAR LAS ACTIVIDADES CONTRATADAS, CUMPLIENDO CON EL PROCESO DE GESTIÓN JURÍDICA Y PROCESO GESTIÓN DE CONTRATACIÓN DEL SISTEMA DE GESTIÓN INTEGRAL DE LA CALIDAD "COGUI. 7. COMPILAR Y ACTUALIZAR LAS NORMAS LEGALES, DE JURISPRUDENCIA DOCTRINA Y DE LOS CONCEPTOS QUE TENGAN RELACIÓN CON EL ÁMBITO DE COMPETENCIA DE LA UNIVERSIDAD. 8.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</si>
  <si>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OPSP-VAD-744</t>
  </si>
  <si>
    <t>LA PRESENTE ORDEN TIENE POR OBJETO: 1. PRESTAR ASESORÍA, EMITIR LOS CONCEPTOS Y RESOLVER LAS CONSULTAS DE TIPO JURÍDICO EN TODAS LAS ÁREAS DEL DERECHO QUE LE SEAN SOLICITADOS POR PARTE DEL RECTOR, EL JEFE DE LA OFICINA ASESORA JURÍDICA Y DE DIRECCIÓN DE LA UNIVERSIDAD. EN EL CASO QUE LAS CONSULTAS Y/O CONCEPTOS SE DEBAN ENTREGAR POR ESCRITO ÉSTOS DEBERÁN SER RUBRICADOS POR EL CONTRATISTA. 2. REPRESENTAR A LA UNIVERSIDAD DEL MAGDALENA EN LOS PROCEDIMIENTOS Y ACTUACIONES ADMINISTRATIVAS, PROCESOS JUDICIALES Y ACCIONES PÚBLICAS QUE EL RECTOR Y/O EL JEFE DE LA OFICINA ASESORA JURÍDICA DE LA UNIVERSIDAD ASÍ LO REQUIERAN Y HACER SOBRE ÉSTAS LOS SEGUIMIENTOS REQUERIDOS. 3. RESOLVER LAS PETICIONES QUE SE LE HAGAN A LA UNIVERSIDAD DEL MAGDALENA DENTRO DE LOS PLAZOS Y/O TÉRMINOS ESTABLECIDOS EN LA LEY, QUE LE SEAN TRASLADADAS POR PARTE DEL RECTOR, EL JEFE DE LA OFICINA ASESORA JURÍDICA Y DE DIRECCIÓN DE LA UNIVERSIDAD QUE LO REQUIERA. 4. DAR RESPUESTA Y HACER LOS SEGUIMIENTOS REQUERIDOS A LAS TUTELAS QUE LE INTERPONGAN A LA UNIVERSIDAD DEL MAGDALENA DENTRO DE LOS PLAZOS Y/O TÉRMINOS ESTABLECIDOS EN LA LEY, QUE LE SEAN TRASLADADAS POR PARTE DEL RECTOR, EL JEFE DE LA OFICINA ASESORA JURÍDICA Y DE DIRECCIÓN DE LA UNIVERSIDAD QUE LO REQUIERA.5. ELABORAR MINUTAS PARA CONTRATOS, CONVENIOS, PROCESOS DE CONVOCATORIAS Y DEMÁS ACTOS ADMINISTRATIVOS QUE REQUIERA LA UNIVERSIDAD DEL MAGDALENA Y QUE SEAN SOLICITADOS POR EL RECTOR, EL JEFE DE LA OFICINA ASESORA JURÍDICA, Y DEMÁS AUTORIDADES DE DIRECCIÓN DE LA UNIVERSIDAD. 6. PARTICIPAR EN LOS COMITÉ JURÍDICO, CASOS JUDICIALES, CONCILIACIONES PREJUDICIALES, ACCIONES DE REPETICIÓN Y LLAMADOS EN GARANTÍAS, CUANDO EL RECTOR, EL JEFE DE LA OFICINA ASESORA JURÍDICA ASÍ LO REQUIERAN. 7. DESARROLLAR LAS ACTIVIDADES CONTRATADAS, CUMPLIENDO CON EL PROCESO DE GESTIÓN JURÍDICA Y PROCESO GESTIÓN DE CONTRATACIÓN DEL SISTEMA DE GESTIÓN INTEGRAL DE LA CALIDAD "COGUI. 8. COMPILAR Y ACTUALIZAR LAS NORMAS LEGALES, DE JURISPRUDENCIA DOCTRINA Y DE LOS CONCEPTOS QUE TENGAN RELACIÓN CON EL ÁMBITO DE COMPETENCIA DE LA UNIVERSIDAD.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</si>
  <si>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OPSP-VAD-745</t>
  </si>
  <si>
    <t>LA PRESENTE ORDEN TIENE POR OBJETO: 1. APOYAR LA REVISIÓN EN LA PLATAFORMA DEL GEDOCO DE LOS DOCUMENTOS PRECONTRACTUALES NECESARIOS PARA LA ELABORACIÓN DE ÓRDENES DE SERVICIOS PROFESIONALES Y DE APOYO A LA GESTIÓN QUE REQUIERA LA VICERRECTORÍA ADMINISTRATIVA. 2. APOYAR LA REVISIÓN DE LOS FORMATOS DE RECIBIDO A SATISFACCIÓN PARA LIQUIDACIÓN DE HONORARIOS DE ÓRDENES DE PRESTACIÓN DE SERVICIOS PROFESIONALES Y DE APOYO A LA GESTIÓN 3. APOYAR EN LA ELABORACIÓN DE CERTIFICACIONES DE LAS ÓRDENES Y/O CONTRATOS, SOLICITADAS POR LOS CONTRATISTAS ADSCRITOS A LAS DEPENDENCIAS DE LA UNIVERSIDAD DEL MAGDALENA. 4. APOYAR EN EL PROCESO DE IMPLEMENTACIÓN DEL MÓDULO DE TRÁMITE DE CERTIFICACIONES DE VINCULACIONES CONTRACTUALES EN LÍNEA, DE MANERA VIRTUAL. 5. APOYAR EN LA REVISIÓN Y VERIFICACIÓN DE ANTECEDENTES Y OTROS DE LAS PERSONAS A VINCULARSE MEDIANTE ÓRDENES DE PRESTACIÓN DE SERVICIOS PROFESIONALES Y DE APOYO A LA GESTIÓN DE LA VICERRECTORÍA ADMINISTRATIVA. 6. PRESTAR ASESORÍA, EMITIR LOS CONCEPTOS Y RESOLVER LAS CONSULTAS DE TIPO JURÍDICO EN TODAS LAS ÁREAS DEL DERECHO QUE LE SEAN SOLICITADOS POR PARTE DEL RECTOR, EL JEFE DE LA OFICINA ASESORA JURÍDICA Y DEMÁS AUTORIDADES DEL ÁREA ADMINISTRATIVA Y DE DIRECCIÓN DE LA UNIVERSIDAD. 7. APOYAR LA ORGANIZACIÓN DE EXPEDIENTES Y DOCUMENTACIÓN CONTRACTUAL DE ACUERDO CON LOS PROCEDIMIENTOS Y DIRECTRICES INSTITUCIONALES. 8. DESARROLLAR LAS ACTIVIDADES CONTRATADAS, CUMPLIENDO CON EL PROCESO GESTIÓN DE CONTRATACIÓN DEL SISTEMA DE GESTIÓN INTEGRAL DE LA CALIDAD "COGUI.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</si>
  <si>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OPSP-VAD-746</t>
  </si>
  <si>
    <t>LA PRESENTE ORDEN TIENE POR OBJETO: 1. APOYAR EL CARGUE DE INFORMACIÓN A LA PLATAFORMA DEL SECOP DE TODOS LOS PROCESOS DE CONTRATACIÓN QUE ADELANTE LA UNIVERSIDAD A TRAVÉS DE LA VICERRECTORÍA ADMINISTRATIVA, CARGAR Y ACTUALIZAR MENSUALMENTE LA INFORMACIÓN DE LAS ÓRDENES DE SERVICIOS PROFESIONALES Y DE APOYO A LA GESTIÓN QUE SUSCRIBA LA VICERRECTORÍA ADMINISTRATIVA DURANTE LA PRESENTE VIGENCIA EN LA PLATAFORMA SIA OBSERVA DE LA AUDITORA GENERAL DE LA REPÚBLICA. 2. PRESTAR ASESORÍA, EMITIR LOS CONCEPTOS Y RESOLVER LAS CONSULTAS DE TIPO JURÍDICO EN TODAS LAS ÁREAS DEL DERECHO QUE LE SEAN SOLICITADOS POR PARTE DEL RECTOR, EL JEFE DE LA OFICINA ASESORA JURÍDICA Y DE DIRECCIÓN DE LA UNIVERSIDAD. 3. EN EL CASO QUE LAS CONSULTAS Y/O CONCEPTOS SE DEBAN ENTREGAR POR ESCRITO ÉSTOS DEBERÁN SER RUBRICADOS POR EL CONTRATISTA. 4. REPRESENTAR A LA UNIVERSIDAD DEL MAGDALENA EN LOS PROCEDIMIENTOS Y ACTUACIONES ADMINISTRATIVAS, PROCESOS JUDICIALES Y ACCIONES PÚBLICAS QUE EL RECTOR Y/O EL JEFE DE LA OFICINA ASESORA JURÍDICA DE LA UNIVERSIDAD ASÍ LO REQUIERAN Y HACER SOBRE ÉSTAS LOS SEGUIMIENTOS REQUERIDOS. 5. RESOLVER LAS PETICIONES QUE SE LE HAGAN A UNIVERSIDAD DEL MAGDALENA DENTRO DE LOS PLAZOS Y/O TÉRMINOS ESTABLECIDOS EN LA LEY, QUE LE SEAN TRASLADADAS POR PARTE DEL RECTOR, EL JEFE DE LA OFICINA ASESORA JURÍDICA Y DE DIRECCIÓN DE LA UNIVERSIDAD QUE LO REQUIERA. 6. DESARROLLAR LAS ACTIVIDADES CONTRATADAS, CUMPLIENDO CON EL PROCESO DE GESTIÓN JURÍDICA Y PROCESO GESTIÓN DE CONTRATACIÓN DEL SISTEMA DE GESTIÓN INTEGRAL DE LA CALIDAD “COGUI”. 7. ANALIZAR DESDE EL PUNTO JURÍDICO LA LEGALIDAD DE LA PENSIÓN Y LA VALIDEZ DE LOS SOPORTES DOCUMENTALES, DE ACUERDO CON LO PRECEPTUADO EN EL ARTÍCULO 19 DE LA LEY 797 DE 2003 Y LAS NORMAS QUE LO MODIFIQUEN O COMPLEMENTEN. 8. FORMULAR LOS PROCESOS Y PROCEDIMIENTOS DE TIPO JURÍDICO QUE SEAN REQUERIDOS POR EL JEFE DE LA OFICINA ASESORA JURÍDICA, POR EL RECTOR Y DEMÁS AUTORIDADES QUE ÉSTE DESIGNE. 9. COMPILAR Y ACTUALIZAR LAS NORMAS LEGALES, DE JURISPRUDENCIA DOCTRINA Y DE LOS CONCEPTOS QUE TENGAN RELACIÓN CON EL ÁMBITO DE COMPETENCIA DE LA UNIVERSIDAD. 10.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</si>
  <si>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OPSP-VAD-747</t>
  </si>
  <si>
    <t>LA PRESENTE ORDEN TIENE POR OBJETO: 1. PRESTAR ASESORÍA, EMITIR LOS CONCEPTOS Y RESOLVER LAS CONSULTAS DE TIPO JURÍDICO EN TODAS LAS ÁREAS DEL DERECHO QUE LE SEAN SOLICITADOS POR PARTE DEL RECTOR, EL JEFE DE LA OFICINA ASESORA JURÍDICA Y DE DIRECCIÓN DE LA UNIVERSIDAD, EN EL CASO QUE LAS CONSULTAS Y/O CONCEPTOS SE DEBAN ENTREGAR POR ESCRITO ÉSTOS DEBERÁN SER RUBRICADOS POR EL CONTRATISTA. 2. REPRESENTAR A LA UNIVERSIDAD DEL MAGDALENA EN LOS PROCEDIMIENTOS Y ACTUACIONES ADMINISTRATIVAS, PROCESOS JUDICIALES Y ACCIONES PÚBLICAS QUE EL RECTOR Y/O EL JEFE DE LA OFICINA ASESORA JURÍDICA DE LA UNIVERSIDAD ASÍ LO REQUIERAN Y HACER SOBRE ÉSTAS LOS SEGUIMIENTOS REQUERIDOS. 3. RESOLVER LAS PETICIONES QUE SE LE HAGAN A LA UNIVERSIDAD DEL MAGDALENA DENTRO DE LOS PLAZOS Y/O TÉRMINOS ESTABLECIDOS EN LA LEY, QUE LE SEAN TRASLADADAS POR PARTE DEL RECTOR, EL JEFE DE LA OFICINA ASESORA JURÍDICA Y DE DIRECCIÓN DE LA UNIVERSIDAD QUE LO REQUIERA. 4. DAR RESPUESTA Y HACER LOS SEGUIMIENTOS REQUERIDOS A LAS TUTELAS QUE LE INTERPONGAN A LA UNIVERSIDAD DEL MAGDALENA DENTRO DE LOS PLAZOS Y/O TÉRMINOS ESTABLECIDOS EN LA LEY, QUE LE SEAN TRASLADADAS POR PARTE DEL RECTOR, EL JEFE DE LA OFICINA ASESORA JURÍDICA Y DE DIRECCIÓN DE LA UNIVERSIDAD QUE LO REQUIERA. 5. ELABORAR MINUTAS PARA CONTRATOS, CONVENIOS, PROCESOS DE CONVOCATORIAS Y DEMÁS ACTOS ADMINISTRATIVOS QUE REQUIERA LA UNIVERSIDAD DEL MAGDALENA Y QUE SEAN SOLICITADOS POR EL RECTOR, EL JEFE DE LA OFICINA ASESORA JURÍDICA, Y DEMÁS AUTORIDADES DE DIRECCIÓN DE LA UNIVERSIDAD. 6. DESARROLLAR LAS ACTIVIDADES CONTRATADAS, CUMPLIENDO CON EL PROCESO DE GESTIÓN JURÍDICA Y PROCESO GESTIÓN DE CONTRATACIÓN DEL SISTEMA DE GESTIÓN INTEGRAL DE LA CALIDAD “COGUI”. 7. COMPILAR Y ACTUALIZAR LAS NORMAS LEGALES, DE JURISPRUDENCIA DOCTRINA Y DE LOS CONCEPTOS QUE TENGAN RELACIÓN CON EL ÁMBITO DE COMPETENCIA DE LA UNIVERSIDAD. 8.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</si>
  <si>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OPSP-VAD-748</t>
  </si>
  <si>
    <t>LA PRESENTE ORDEN TIENE POR OBJETO: 1. APOYAR LA VALIDACIÓN Y APROBACIÓN DE LA INFORMACIÓN PRECONTRACTUAL DE LAS HOJAS DE VIDA DEL PERSONAL EN LA PLATAFORMA SIGEP (SISTEMA DE INFORMACIÓN Y GESTIÓN DEL EMPLEO PÚBLICO). 2. REALIZAR REVISIÓN EN LA PLATAFORMA DEL GEDOCO DE LOS DOCUMENTOS PRECONTRACTUALES NECESARIOS PARA LA ELABORACIÓN DE ÓRDENES DE SERVICIOS PROFESIONALES Y DE APOYO A LA GESTIÓN. 3. REALIZAR EL CARGUE DE LOS CONTRATOS, MODIFICACIONES Y LIQUIDACIONES DE LAS ORDENES DE PRESTACIÓN DE SERVICIOS PROFESIONALES Y APOYO EN LA GESTIÓN EN LA PLATAFORMA SIGEP EN LOS PLAZOS ESTABLECIDOS MENSUALES POR PARTE DEL SISTEMA DE INFORMACIÓN Y GESTIÓN DEL EMPLEO PÚBLICO. 4. APOYAR LO CORRESPONDIENTE A LOS TRÁMITES PRECONTRACTUALES NECESARIOS PARA LA ELABORACIÓN DE ÓRDENES DE SERVICIOS PROFESIONALES Y DE APOYO A LA GESTIÓN QUE REQUIERA LA VICERRECTORÍA ADMINISTRATIVA. 5. APOYAR LA REVISIÓN DE LOS FORMATOS DE RECIBIDO A SATISFACCIÓN PARA TRÁMITES DE PAGO DE ÓRDENES DE PRESTACIÓN DE SERVICIOS PROFESIONALES Y DE APOYO A LA GESTIÓN. 6. APOYAR EN LA REVISIÓN Y VERIFICACIÓN DE ANTECEDENTES Y OTROS DE LAS PERSONAS A VINCULARSE MEDIANTE ÓRDENES DE PRESTACIÓN DE SERVICIOS PROFESIONALES Y DE APOYO A LA GESTIÓN DE LA VICERRECTORÍA ADMINISTRATIVA. 7. ELABORAR MINUTAS DE CONTRATOS Y/O ÓRDENES DE PRESTACIÓN DE SERVICIOS PROFESIONALES Y DE APOYO A LA GESTIÓN. 8. DESARROLLAR LAS ACTIVIDADES CONTRATADAS, CUMPLIENDO CON EL PROCESO GESTIÓN DE CONTRATACIÓN DEL SISTEMA DE GESTIÓN INTEGRAL DE LA CALIDAD "COGUI”.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</si>
  <si>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OPSP-VAD-749</t>
  </si>
  <si>
    <t>LA PRESENTE ORDEN TIENE POR OBJETO: 1. APOYAR EL CARGUE DE INFORMACIÓN A LA PLATAFORMA DEL SECOP DE TODOS LOS PROCESOS DE CONTRATACIÓN QUE ADELANTE LA UNIVERSIDAD A TRAVÉS DE LA VICERRECTORÍA ADMINISTRATIVA. 2. CARGAR Y ACTUALIZAR MENSUALMENTE LA INFORMACIÓN DE LAS ÓRDENES DE SERVICIOS PROFESIONALES Y DE APOYO A LA GESTIÓN QUE SUSCRIBA LA VICERRECTORÍA ADMINISTRATIVA DURANTE LA PRESENTE VIGENCIA EN LA PLATAFORMA SIA OBSERVA DE LA AUDITORA GENERAL DE LA REPÚBLICA. 3. PRESTAR ASESORÍA, EMITIR LOS CONCEPTOS Y RESOLVER LAS CONSULTAS DE TIPO JURÍDICO EN TODAS LAS ÁREAS DEL DERECHO QUE LE SEAN SOLICITADOS POR PARTE DEL RECTOR, EL JEFE DE LA OFICINA ASESORA JURÍDICA Y DE DIRECCIÓN DE LA UNIVERSIDAD. EN EL CASO QUE LAS CONSULTAS Y/O CONCEPTOS SE DEBAN ENTREGAR POR ESCRITO ÉSTOS DEBERÁN SER RUBRICADOS POR EL CONTRATISTA. 4. REPRESENTAR A LA UNIVERSIDAD DEL MAGDALENA EN LOS PROCEDIMIENTOS Y ACTUACIONES ADMINISTRATIVAS, PROCESOS JUDICIALES Y ACCIONES PÚBLICAS QUE EL RECTOR Y/O EL JEFE DE LA OFICINA ASESORA JURÍDICA DE LA UNIVERSIDAD ASÍ LO REQUIERAN Y HACER SOBRE ÉSTAS LOS SEGUIMIENTOS REQUERIDOS. 5. RESOLVER LAS PETICIONES QUE SE LE HAGAN A LA UNIVERSIDAD DEL MAGDALENA DENTRO DE LOS PLAZOS Y/O TÉRMINOS ESTABLECIDOS EN LA LEY, QUE LE SEAN TRASLADADAS POR PARTE DEL RECTOR Y EL JEFE DE LA OFICINA ASESORA JURÍDICA. 6. DAR RESPUESTA Y HACER LOS SEGUIMIENTOS REQUERIDOS A LAS TUTELAS QUE LE INTERPONGAN A LA UNIVERSIDAD DEL MAGDALENA DENTRO DE LOS PLAZOS Y/O TÉRMINOS ESTABLECIDOS EN LA LEY, QUE LE SEAN TRASLADADAS POR PARTE DEL RECTOR Y EL JEFE DE LA OFICINA ASESORA JURÍDICA. 7. ELABORAR MINUTAS PARA CONTRATOS, CONVENIOS, PROCESOS DE CONVOCATORIAS Y DEMÁS ACTOS ADMINISTRATIVOS QUE REQUIERA LA UNIVERSIDAD DEL MAGDALENA Y QUE SEAN SOLICITADOS POR EL RECTOR Y EL JEFE DE LA OFICINA ASESORA JURÍDICA. 8. DESARROLLAR LAS ACTIVIDADES CONTRATADAS, CUMPLIENDO CON EL PROCESO DE GESTIÓN JURÍDICA Y PROCESO GESTIÓN DE CONTRATACIÓN DEL SISTEMA DE GESTIÓN INTEGRAL DE LA CALIDAD "COGUI” 09. COMPILAR Y ACTUALIZAR LAS NORMAS LEGALES, DE JURISPRUDENCIA DOCTRINA Y DE LOS CONCEPTOS QUE TENGAN RELACIÓN CON EL ÁMBITO DE COMPETENCIA DE LA UNIVERSIDAD. 10.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</si>
  <si>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OPSP-VAD-750</t>
  </si>
  <si>
    <t>LA PRESENTE ORDEN TIENE POR OBJETO: 1. REALIZAR REVISIÓN EN LA PLATAFORMA DEL GEDOCO DE LOS DOCUMENTOS PRECONTRACTUALES NECESARIOS PARA LA ELABORACIÓN DE ÓRDENES DE SERVICIOS PROFESIONALES Y DE APOYO A LA GESTIÓN. 2. APOYAR LA VALIDACIÓN Y APROBACIÓN DE LA INFORMACIÓN PRECONTRACTUAL DE LAS HOJAS DE VIDA DEL PERSONAL EN LA PLATAFORMA SIGEP (SISTEMA DE INFORMACIÓN Y GESTIÓN DEL EMPLEO PÚBLICO). 3. APOYAR LO CORRESPONDIENTE A LOS TRÁMITES PRECONTRACTUALES NECESARIOS PARA LA ELABORACIÓN DE ÓRDENES DE SERVICIOS PROFESIONALES Y DE APOYO A LA GESTIÓN QUE REQUIERA LA VICERRECTORÍA ADMINISTRATIVA. 4. APOYAR LA REVISIÓN DE LOS FORMATOS DE RECIBIDO A SATISFACCIÓN PARA TRÁMITES DE PAGO DE ÓRDENES DE PRESTACIÓN DE SERVICIOS PROFESIONALES Y DE APOYO A LA GESTIÓN. 5. APOYAR EN LA REVISIÓN Y VERIFICACIÓN DE ANTECEDENTES Y OTROS DE LAS PERSONAS A VINCULARSE MEDIANTE ÓRDENES DE PRESTACIÓN DE SERVICIOS PROFESIONALES Y DE APOYO A LA GESTIÓN DE LA VICERRECTORÍA ADMINISTRATIVA. 6. APOYAR EN LA ELABORACIÓN DE CERTIFICACIONES DE LAS ÓRDENES Y/O CONTRATOS, SOLICITADAS POR LOS CONTRATISTAS ADSCRITOS A LAS DEPENDENCIAS DE LA UNIVERSIDAD DEL MAGDALENA. ASÍ COMO EN EL PROCESO DE IMPLEMENTACIÓN DEL MÓDULO DE TRÁMITE DE CERTIFICACIONES DE VINCULACIONES CONTRACTUALES EN LÍNEA, DE MANERA VIRTUAL. 7. APOYAR EN LA ELABORACIÓN DE MINUTAS DE CONTRATOS Y/O ÓRDENES DE PRESTACIÓN DE SERVICIOS PROFESIONALES Y DE APOYO A LA GESTIÓN. 8. APOYAR EN EL CUMPLIMIENTO DE LOS PLANES DE MEJORAMIENTO DE LOS PROCESOS Y PROCEDIMIENTOS DEL GRUPO INTERNO DE CONTRATACIÓN. 9. REALIZAR LA VERIFICACIÓN DE LA APLICACIÓN DE LOS PROCEDIMIENTOS PARA LA TOMA DE ACCIONES CORRECTIVAS, PREVENTIVAS Y DE MEJORA; Y DE AUDITORÍAS INTERNAS DE CALIDAD Y EL CORRECTO DILIGENCIAMIENTO DE LOS FORMATOS ALLÍ DESCRITOS. 10. HACER LA RECOLECCIÓN DE LA INFORMACIÓN PARA LA PRESENTACIÓN DE INFORMES DE LOS INDICADORES DE GESTIÓN, PLAN ANTICORRUPCIÓN, EVALUACIÓN A PROVEEDORES. 11. APOYAR EN LA ACTUALIZACIÓN DE LOS PROCEDIMIENTOS, GUÍAS, INSTRUCTIVOS Y FORMATOS EN LA PLATAFORMA 'SOLUCIÓN (COGUI). 12. DESARROLLAR LAS ACTIVIDADES CONTRATADAS, CUMPLIENDO CON EL PROCESO GESTIÓN DE CONTRATACIÓN DEL SISTEMA DE GESTIÓN INTEGRAL DE LA CALIDAD "COGUI”. 13.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</si>
  <si>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OPSP-VAD-751</t>
  </si>
  <si>
    <t>LA PRESENTE ORDEN TIENE POR OBJETO: 1. PRESTAR ASESORÍA, EMITIR LOS CONCEPTOS Y RESOLVER LAS CONSULTAS DE TIPO JURÍDICO DEL CENTRO PARA REGIONALIZACIÓN DE LA EDUCACIÓN Y LAS OPORTUNIDADES (CREO), EN TODAS LAS ÁREAS DEL DERECHO QUE LE SEAN SOLICITADOS POR PARTE DEL RECTOR, EL JEFE DE LA OFICINA ASESORA JURÍDICA Y DEMÁS AUTORIDADES DE DIRECCIÓN DE LA UNIVERSIDAD. 2. EN EL CASO QUE LAS CONSULTAS Y/O CONCEPTOS SE DEBAN ENTREGAR POR ESCRITO ÉSTOS DEBERÁN SER RUBRICADOS POR EL CONTRATISTA. 3. REPRESENTAR A LA UNIVERSIDAD DEL MAGDALENA EN LOS PROCEDIMIENTOS Y ACTUACIONES ADMINISTRATIVAS, PROCESOS JUDICIALES Y ACCIONES PÚBLICAS QUE EL RECTOR, EL JEFE DE LA OFICINA ASESORA JURÍDICA Y DEMÁS AUTORIDADES DEL ÁREA ADMINISTRATIVA Y DE DIRECCIÓN DE LA UNIVERSIDAD QUE LO REQUIERAN Y HACER SOBRE ÉSTAS LOS SEGUIMIENTOS REQUERIDOS. 4. RESOLVER LAS PETICIONES QUE SE LE HAGAN A LA UNIVERSIDAD DEL MAGDALENA, A CENTRO PARA REGIONALIZACIÓN DE LA EDUCACIÓN Y LAS OPORTUNIDADES (CREO), DENTRO DE LOS PLAZOS Y/O TÉRMINOS ESTABLECIDOS EN LA LEY, QUE LE SEAN TRASLADADAS POR PARTE DEL RECTOR, EL JEFE DE LA OFICINA ASESORA JURÍDICA, AUTORIDADES DEL ÁREA ADMINISTRATIVA Y DE DIRECCIÓN DE LA UNIVERSIDAD QUE LO REQUIERA. 5. DAR RESPUESTA Y HACER LOS SEGUIMIENTOS REQUERIDOS A LAS TUTELAS QUE LE INTERPONGAN A LA UNIVERSIDAD DEL MAGDALENA DENTRO DE LOS PLAZOS Y/O TÉRMINOS ESTABLECIDOS EN LA LEY, QUE LE SEAN TRASLADADAS POR PARTE DEL RECTOR, EL JEFE DE LA OFICINA ASESORA JURÍDICA, AUTORIDADES DEL ÁREA ADMINISTRATIVA Y DE DIRECCIÓN DE LA UNIVERSIDAD QUE LO REQUIERA. 6. ELABORAR MINUTAS PARA CONTRATOS, CONVENIOS, PROCESOS DE CONVOCATORIAS Y DEMÁS ACTOS ADMINISTRATIVOS QUE REQUIERA EL CENTRO PARA REGIONALIZACIÓN DE LA EDUCACIÓN Y LAS OPORTUNIDADES (CREO), LA UNIVERSIDAD DEL MAGDALENA Y QUE SEAN SOLICITADOS POR EL RECTOR, EL JEFE DE LA OFICINA ASESORA JURÍDICA, Y DEMÁS AUTORIDADES DE DIRECCIÓN DE LA UNIVERSIDAD. 7. DESARROLLAR LAS ACTIVIDADES CONTRATADAS, CUMPLIENDO CON EL PROCESO DE GESTIÓN JURÍDICA Y PROCESO GESTIÓN DE CONTRATACIÓN DEL SISTEMA DE GESTIÓN INTEGRAL DE LA CALIDAD "COGUI. 8. COMPILAR Y ACTUALIZAR LAS NORMAS LEGALES, DE JURISPRUDENCIA DOCTRINA Y DE LOS CONCEPTOS QUE TENGAN RELACIÓN CON EL ÁMBITO DE COMPETENCIA DE LA UNIVERSIDAD.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</si>
  <si>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OPSP-VAD-752</t>
  </si>
  <si>
    <t>LA PRESENTE ORDEN TIENE POR OBJETO: 1. ASESORAR Y APOYAR JURÍDICAMENTE LOS DIFERENTES PROCESOS DE CONTRATACIÓN ADELANTADOS POR UNIMAGDALENA EN TODAS SUS ETAPAS. 2. APOYAR AL GRUPO DE CONTRATACIÓN DE UNIMAGDALENA PROYECTANDO LAS RESPUESTAS A LAS PETICIONES QUE SE LE HAGAN DENTRO DE LOS PLAZOS Y/O TÉRMINOS ESTABLECIDOS EN LA LEY, QUE SEAN TRASLADADAS POR PARTE DEL RECTOR, EL PROFESIONAL ESPECIALIZADO COORDINADOR DEL GRUPO INTERNO DE CONTRATACIÓN, AUTORIDADES DEL ÁREA ADMINISTRATIVA Y DE DIRECCIÓN DE LA UNIVERSIDAD QUE LO REQUIERA. 3. ELABORAR MINUTAS PARA CONTRATOS, CONVENIOS, PROCESOS DE CONVOCATORIAS, TÉRMINOS DE REFERENCIA Y DEMÁS QUE REQUIERA UNIMAGDALENA Y QUE SEAN SOLICITADOS POR EL RECTOR, EL PROFESIONAL ESPECIALIZADO COORDINADOR DEL GRUPO INTERNO DE CONTRATACIÓN Y DEMÁS AUTORIDADES DE DIRECCIÓN DE LA UNIVERSIDAD. 4. EMITIR LOS CONCEPTOS JURÍDICOS QUE TENGAN RELACIÓN CON EL ÁMBITO DE COMPETENCIA DEL GRUPO DE CONTRATACIÓN Y QUE SEAN SOLICITADOS POR EL PROFESIONAL ESPECIALIZADO COORDINADOR DEL GRUPO INTERNO DE CONTRATACIÓN. 5. ASESORAR, APOYAR Y PARTICIPAR EN LOS PROCESOS DE EVALUACIÓN DE LAS PROPUESTAS QUE SE PRESENTEN EN LOS DIFERENTES PROCESOS CONTRACTUALES QUE ADELANTE UNIMAGDALENA. 6. ASESORAR Y HACER SEGUIMIENTO A LOS PROCEDIMIENTOS ADMINISTRATIVOS QUE CORRESPONDAN AL GRUPO INTERNO DE CONTRATACIÓN. ASESORAR Y APOYAR EL PROCESO DE REVISIÓN DE DOCUMENTOS CONTRACTUALES. 7. PARTICIPAR EN LOS PROCESOS DE EVALUACIÓN DE PROPUESTAS QUE SE LLEGAREN A PRESENTAR EN LOS DIFERENTES PROCESOS CONTRACTUALES. APOYAR EN EL BUEN MANEJO DEL ARCHIVO Y LA CORRESPONDENCIA DEL GRUPO DE CONTRATACIÓN. 8. DESARROLLAR LAS ACTIVIDADES CONTRATADAS, CUMPLIENDO CON EL PROCESO GESTIÓN DE CONTRATACIÓN DEL SISTEMA DE GESTIÓN INTEGRAL DE LA CALIDAD "COGUI.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</si>
  <si>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OPSP-VAD-753</t>
  </si>
  <si>
    <t>LA PRESENTE ORDEN TIENE POR OBJETO: 1. REALIZAR, EN COORDINACIÓN CON LAS DEPENDENCIAS CORRESPONDIENTES, LOS TRÁMITES PRECONTRACTUALES NECESARIOS PARA LA ELABORACIÓN DE ÓRDENES DE SERVICIOS PROFESIONALES Y DE APOYO A LA GESTIÓN QUE REQUIERA EL DESPACHO DEL VICERRECTOR ADMINISTRATIVO. 2. REALIZAR EL TRÁMITE QUE CORRESPONDA PARA LA LEGALIZACIÓN DE LAS ÓRDENES DE SERVICIO QUE SE REQUIERAN POR LOS DIFERENTES PROYECTOS DE UNIMAGDALENA. 3. ADELANTAR LOS TRÁMITES DE AFILIACIÓN A LA ADMINISTRADORA DE RIESGOS LABORALES QUE CORRESPONDA DE LOS CONTRATISTAS QUE VINCULE LA VICERRECTORÍA ADMINISTRATIVA. 4. REVISAR LOS FORMATOS DE RECIBIDO A SATISFACCIÓN PARA TRAMITES DE PAGO DE HONORARIOS DE LOS CONTRATISTAS. 5. RECIBIR LAS NOVEDADES DE CARTERA PARA LA APLICACIÓN DE LOS DESCUENTOS A QUE HAYA LUGAR. 6. RECIBIR LAS NOVEDADES PARA APLICAR LOS DESCUENTOS POR EMBARGOS JUDICIALES. 7. VERIFICAR QUE EL PAGO QUE REALICEN LOS CONTRATISTAS AL SISTEMA DE SEGURIDAD SOCIAL EN EJECUCIÓN DE LAS ÓRDENES CORRESPONDA A LO ESTABLECIDO EN LA LEY. 8. LIQUIDAR LA RETENCIÓN EN LA FUENTE DE LOS CONTRATISTAS DE NIVEL CENTRAL. 9. APLICAR LOS DESCUENTOS QUE CORRESPONDAN POR CONCEPTO DE ESTAMPILLA PRO-REFUNDACIÓN. 10. REALIZAR LA LIQUIDACIÓN DE LOS HONORARIOS DE LOS CONTRATISTAS POR MEDIO DEL SINAPV6. 11. REVISAR LAS DIFERENTES LIQUIDACIONES PRESENTADAS POR LOS CONTRATISTAS DE LOS DIFERENTES ORDENADORES DEL GASTO DE LA UNIMAGDALENA PARA VERIFICAR LA APLICACIÓN DE LA RETENCIÓN EN LA FUENTE. 12. MANTENER ACTUALIZADA LA BASE DE DATOS DE CONTRATISTAS DE UNIMAGDALENA. 13. APOYAR EN LA REVISIÓN Y VERIFICACIÓN DE ANTECEDENTES Y OTROS DE LAS PERSONAS A VINCULARSE MEDIANTE ÓRDENES DE PRESTACIÓN DE SERVICIOS PROFESIONALES Y DE APOYO A LA GESTIÓN DE LA VICERRECTORÍA ADMINISTRATIVA. 14. REALIZAR REVISIÓN EN LA PLATAFORMA DEL GEDOCO LOS DOCUMENTOS PRECONTRACTUALES NECESARIOS PARA LA ELABORACIÓN DE ÓRDENES DE SERVICIOS PROFESIONALES Y DE APOYO A LA GESTIÓN. 15. MANTENER ORGANIZADO EL ARCHIVO FÍSICO DE LAS ÓRDENES DE SERVICIOS PROFESIONALES Y DE APOYO A LA GESTIÓN. 16. DESARROLLAR LAS ACTIVIDADES CONTRATADAS, CUMPLIENDO CON EL PROCESO GESTIÓN DE CONTRATACIÓN DEL SISTEMA DE GESTIÓN INTEGRAL DE LA CALIDAD "COGUI. 17. RENDIR INFORMES MENSUALES O CUANDO EL SUPERVISOR ASÍ LO REQUIERA, SOBRE LAS ACTIVIDADES DESARROLLADAS EN CUMPLIMIENTO DE LA ORDEN DE PRESTACIÓN DE SERVICIOS. 18. HACER SEGUIMIENTO Y VERIFICACIÓN EN LAS DIFERENTES PLATAFORMAS DE LAS PROFESIONES EN COLOMBIA QUE NO POSEAN SANCIONES QUE INHABILITEN LA CONTRATACIÓN. LAS DEMÁS ACTIVIDADES QUE SE DERIVEN DE LA EJECUCIÓN DE LA ORDEN Y QUE TENGAN RELACIÓN DIRECTA CON EL OBJETO CONTRACTUAL</t>
  </si>
  <si>
    <t>OPSP-VAD-754</t>
  </si>
  <si>
    <t>LA PRESENTE ORDEN TIENE POR OBJETO: 1. ASESORAR JURÍDICAMENTE EL PROCESO DE CONTRATACIÓN EN TODAS SUS ETAPAS. 2. RESOLVER LAS PETICIONES QUE SE LE HAGAN AL GRUPO DE CONTRATACIÓN DE UNIMAGDALENA DENTRO DE LOS PLAZOS Y/O TÉRMINOS ESTABLECIDOS EN LA LEY, QUE LE SEAN TRASLADADAS POR PARTE DEL RECTOR, EL JEFE DE LA OFICINA ASESORA JURÍDICA, AUTORIDADES DEL ÁREA ADMINISTRATIVA Y DE DIRECCIÓN DE LA UNIVERSIDAD QUE LO REQUIERA. 3. ELABORAR MINUTAS PARA CONTRATOS, CONVENIOS, PROCESOS DE CONVOCATORIAS Y DEMÁS QUE REQUIERA UNIMAGDALENA Y QUE SEAN SOLICITADOS POR EL RECTOR, EL JEFE DE LA OFICINA ASESORA JURÍDICA Y DEMÁS AUTORIDADES DE DIRECCIÓN DE LA UNIVERSIDAD. 4. EMITIR LOS CONCEPTOS JURÍDICOS QUE TENGAN RELACIÓN CON EL ÁMBITO DE COMPETENCIA DEL GRUPO DE CONTRATACIÓN. 5. EN EL CASO QUE LAS CONSULTAS Y/O CONCEPTOS SE DEBAN ENTREGAR POR ESCRITO ESTOS DEBERAN SER RUBRICADOS POR EL CONTRATISTA. 6. PARTICIPAR EN LOS PROCESOS DE EVALUACIÓN DE LAS PROPUESTAS QUE SE PRESENTEN EN LOS DIFERENTES PROCESOS CONTRACTUALES. 7. APOYAR Y HACER SEGUIMIENTO A LOS PROCEDIMIENTOS ADMINISTRATIVOS QUE CORRESPONDAN AL GRUPO DE CONTRATACIÓN. 8. APOYAR EL PROCESO DE REVISIÓN DE DOCUMENTOS CONTRACTUALES. 9. APOYAR EN EL BUEN MANEJO DEL ARCHIVO Y LA CORRESPONDENCIA DEL GRUPO DE CONTRATACIÓN. 10. APOYAR EL PROCESO DE TRÁMITE DE PAGO DE LOS CONTRATISTAS VINCULADOS CON RECURSOS DE NIVEL CENTRAL. 11. DESARROLLAR LAS ACTIVIDADES CONTRATADAS, CUMPLIENDO CON EL PROCESO GESTIÓN DE CONTRATACIÓN DEL SISTEMA DE GESTIÓN INTEGRAL DE LA CALIDAD "COGUI”. 12.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</si>
  <si>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OPSP-VAD-755</t>
  </si>
  <si>
    <t>LA PRESENTE ORDEN TIENE POR OBJETO: 1. ADELANTAR LA REVISIÓN INTEGRAL DE LOS ACTOS ADMINISTRATIVOS EXPEDIDOS POR LA UNIVERSIDAD PARA OTORGAR PENSIONES, ASÍ COMO LA DEPURACIÓN JURÍDICA REQUERIDA QUE PERMITA CONSTATAR LA LEGALIDAD DE LOS RECONOCIMIENTOS PENSIONALES. 2. ANALIZAR DESDE EL PUNTO JURÍDICO LA LEGALIDAD DE LA PENSIÓN Y LA VALIDEZ DE LOS SOPORTES DOCUMENTALES, DE ACUERDO CON LO PRECEPTUADO EN EL ARTÍCULO 19 DE LA LEY 797 DE 2003 Y LAS NORMAS QUE LO MODIFIQUEN O COMPLEMENTEN. 3. PRESTAR ASESORÍA, EMITIR CONCEPTOS Y RESOLVER CONSULTAS QUE EN LAS MATERIAS RELACIONADAS CON EL DERECHO LABORAL Y/O ADMINISTRATIVO LE SEAN SOLICITADOS POR LA DIRECTORA DE TALENTO HUMANO, POR EL JEFE DE LA OFICINA ASESORA JURÍDICA, POR EL RECTOR Y DEMÁS AUTORIDADES QUE ESTE DESIGNE. 4. RESOLVER LAS PETICIONES QUE SE LE HAGAN A LA UNIVERSIDAD DEL MAGDALENA DENTRO DE LOS PLAZOS Y/O TÉRMINOS ESTABLECIDOS EN LA LEY, QUE LE SEAN TRASLADADAS POR PARTE DE LA DIRECTORA DE TALENTO HUMANO, POR EL JEFE DE LA OFICINA ASESORA JURÍDICA, POR EL RECTOR Y DEMÁS AUTORIDADES QUE ESTE DESIGNE. 5. ATENDER Y HACER SEGUIMIENTO A LOS PROCEDIMIENTOS ADMINISTRATIVOS, QUE LE ENCOMIENDEN LA DIRECTORA DE TALENTO HUMANO, EL JEFE DE LA OFICINA ASESORA JURÍDICA, EL RECTOR Y DEMÁS AUTORIDADES QUE ESTE DESIGNE.6. FORMULAR LOS PROCESOS Y PROCEDIMIENTOS DE TIPO JURÍDICO QUE SEAN REQUERIDOS POR LA DIRECTORA DE TALENTO HUMANO, POR EL JEFE DE LA OFICINA ASESORA JURÍDICA, POR EL RECTOR Y DEMÁS AUTORIDADES QUE ÉSTE DESIGNE. 7. TRAMITAR ANTE COLPENSIONES LOS PROCESOS DE SUBROGACIÓN PENSIONAL Y EL GIRO DE LOS RETROACTIVOS PATRONALES DE LAS PENSIONES RECONOCIDAS POR LA UNIVERSIDAD DEL MAGDALENA. 8. ELABORAR LAS MINUTAS Y DEMÁS DOCUMENTOS QUE LE SEAN SOLICITADOS POR LA DIRECTORA DE TALENTO HUMANO, POR EL JEFE DE LA OFICINA ASESORA JURÍDICA, POR EL RECTOR Y DEMÁS AUTORIDADES QUE ESTE DESIGNE. 9. COMPILAR Y ACTUALIZAR LAS NORMAS LEGALES, DE JURISPRUDENCIA DOCTRINA Y DE LOS CONCEPTOS QUE TENGAN RELACIÓN CON EL ÁMBITO DE COMPETENCIA DE LA UNIVERSIDAD. RENDIR INFORMES MENSUALES SOBRE LAS ACTIVIDADES DESARROLLADAS, EN CUMPLIMIENTO DE LA PRESENTE ORDEN DE PRESTACIÓN DE SERVICIOS. 10. CUMPLIR CON LOS PROCEDIMIENTOS DEL PROCESO GESTIÓN JURÍDICA DEL SISTEMA DE GESTIÓN INTEGRAL DE LA CALIDAD "COGUI". 11. EFECTUAR INSPECCIÓN A LOS PROCESOS JURÍDICOS CONTRA LA UNIVERSIDAD Y LAS IMPARTIDAS POR ELLA. 12. REVISAR LOS DIARIOS JUDICIALES PARA EXTRAER INFORMACIÓN DE INTERÉS PARA LA UNIVERSIDAD. 13. REVISAR LA JURISPRUDENCIA LABORAL Y PENSIONAL QUE SIRVA DE REFERENCIA PARA LAS ACTUACIONES LEGALES QUE SURJAN EN ESTA ÍNDOLE. LAS DEMÁS ACTIVIDADES QUE SE DERIVEN DE LA EJECUCIÓN DE LA ORDEN Y QUE TENGAN RELACIÓN DIRECTA CON EL OBJETO CONTRACTUAL.</t>
  </si>
  <si>
    <t>OPSP-VAD-756</t>
  </si>
  <si>
    <t>LA PRESENTE ORDEN TIENE POR OBJETO: 1. DIRIGIR Y COORDINAR EL GRUPO DE CONTRATISTAS ENCARGADOS DEL DESARROLLO DEL PROYECTO PENSIONAL. 2. ADELANTAR LA REVISIÓN INTEGRAL DE LOS ACTOS ADMINISTRATIVOS EXPEDIDOS POR LA UNIVERSIDAD PARA OTORGAR PENSIONES, ASÍ COMO LA DEPURACIÓN JURÍDICA REQUERIDA QUE PERMITA CONSTATAR LA LEGALIDAD DE LOS RECONOCIMIENTOS PENSIONALES. 3. ANALIZAR DESDE EL PUNTO JURÍDICO LA LEGALIDAD, EL MONTO Y LA ASIGNACIÓN DE LA PENSIÓN Y LA VALIDEZ DE LOS SOPORTES DOCUMENTALES, DE ACUERDO CON LO PRECEPTUADO EN EL ARTÍCULO 19 DE LA LEY 797 DE 2003 Y LAS NORMAS QUE LO MODIFIQUEN O COMPLEMENTEN. 4. PRESTAR ASESORÍA, EMITIR CONCEPTOS Y RESOLVER CONSULTAS QUE EN LAS MATERIAS RELACIONADAS CON EL DERECHO LABORAL Y/O ADMINISTRATIVO LE SEAN SOLICITADOS POR EL RECTOR Y DEMÁS AUTORIDADES QUE ESTE DESIGNE. 5. RESOLVER LAS PETICIONES QUE SE LE HAGAN A LA UNIVERSIDAD DEL MAGDALENA DENTRO DE LOS PLAZOS Y/O TÉRMINOS ESTABLECIDOS EN LA LEY, QUE LE SEAN TRASLADADAS POR PARTE DEL RECTOR Y DEMÁS AUTORIDADES QUE ESTE DESIGNE, 6. ATENDER Y HACER SEGUIMIENTO A LOS PROCEDIMIENTOS ADMINISTRATIVOS, QUE LE ENCOMIENDEN EL RECTOR Y DEMÁS AUTORIDADES QUE ESTE DESIGNE, 7. FORMULAR LOS PROCESOS Y PROCEDIMIENTOS DE TIPO JURÍDICO QUE SEAN REQUERIDOS POR EL RECTOR Y DEMÁS AUTORIDADES QUE ESTE DESIGNE, 8. ELABORAR LAS MINUTAS Y DEMÁS DOCUMENTOS QUE LE SEAN SOLICITADOS POR EL RECTOR Y DEMÁS AUTORIDADES QUE ESTE DESIGNE. LAS DEMÁS ACTIVIDADES QUE SE DERIVEN DE LA EJECUCIÓN DE LA ORDEN Y QUE TENGAN RELACIÓN DIRECTA CON EL OBJETO CONTRACTUAL.</t>
  </si>
  <si>
    <t>OPSP-VAD-757</t>
  </si>
  <si>
    <t>LA PRESENTE ORDEN TIENE POR OBJETO: 1. REVISAR CONTABLEMENTE Y RE-LIQUIDAR DE MANERA INTEGRAL Y CONFORME AL MARCO JURÍDICO APLICABLE Y A LA INFORMACIÓN CONSIGNADA EN LAS HOJAS DE VIDA, LAS PENSIONES DE LOS EX SERVIDORES Y/O PENSIONADOS DE LA UNIVERSIDAD QUE LE SEAN ASIGNADAS. 2. DISCRIMINAR LOS CONCEPTOS CON LOS CUALES SE ESTABLECIÓ LA CUANTÍA Y EL MONTO DE LA PENSIÓN RESPECTIVA Y LA LEGALIDAD DE LA CUANTÍA. 3. ESTABLECER LA CUANTÍA Y EL MONTO REAL DE LA MESADA PENSIONAL, ASÍ COMO LAS SUMAS PAGADAS DE MÁS A LOS PENSIONADOS DE LA UNIVERSIDAD. 4. ESTUDIAR, ANALIZAR Y RECOPILAR LAS SENTENCIAS, MANDAMIENTOS DE PAGO, ACTAS DE CONCILIACIÓN, NOTAS DÉBITO, RESOLUCIONES, ACTOS ADMINISTRATIVOS Y DEMÁS DOCUMENTOS QUE CONFORMAN LOS TÍTULOS QUE SIRVIERON DE SOPORTE PARA ESTABLECER EL INGRESO BASE CON EL QUE SE LIQUIDÓ, REAJUSTÓ Y/O RE-LIQUIDÓ LA PENSIÓN. 5. ESTABLECER Y ANALIZAR LOS PAGOS EFECTUADOS A CADA UNO DE LOS BENEFICIARIOS DE LOS PENSIONADOS Y/O A SUS APODERADOS.6. ANALIZAR Y DETERMINAR LOS PERIODOS LIQUIDADOS Y PAGADOS A CADA PENSIONADO.7. DETERMINAR EL ORIGEN DE LOS PAGOS, A EFECTOS DE ESTABLECER SI LOS FACTORES TENIDOS EN CUENTA SON DE ORIGEN CONVENCIONAL Y/O LEGAL. 8. EN EL EVENTO DE HALLAR IRREGULARIDADES, REALIZAR LAS OBSERVACIONES PERTINENTES CON EL FIN DE QUE SE ADOPTEN LAS MEDIDAS TENDIENTES A CONJURAR EL DETRIMENTO PATRIMONIAL AL ESTADO. 9. OBSERVAR LAS POLÍTICAS E INSTRUCCIONES DE LA UNIVERSIDAD RESPECTO A LA REALIZACIÓN DE LAS ACTIVIDADES ASIGNADAS. 10. GUARDAR LA RESERVA DEBIDA DE LA INFORMACIÓN Y/O DOCUMENTOS QUE CONOZCA EN DESARROLLO DEL CONTRATO. 11. ENTREGAR LAS TAREAS ASIGNADAS TOTALMENTE EVACUADAS Y EN EL TÉRMINO ESTABLECIDO POR EL RESPONSABLE DEL PLAN DE TRABAJO.12. REALIZAR LOS INFORMES DE TIPO CONTABLE-LABORAL A QUE HAYA LUGAR. 13. PRESENTAR LOS INFORMES CON OPORTUNIDAD Y CALIDAD, CON LOS ANEXOS EXPLICATIVOS A QUE HAYA LUGAR, CON LA DEBIDA SUSTENTACIÓN SOBRE LO ACTUADO; EN CASO CONTRARIO, SE ENTENDERÁN COMO NO RECIBIDOS A SATISFACCIÓN PARA EFECTOS DE LA CERTIFICACIÓN DE CUMPLIMIENTO DEL SUPERVISOR. 14. CUMPLIR CON LAS METAS ESTABLECIDAS EN EL INSTRUCTIVO QUE EL SUPERVISOR LE SUMINISTRARÁ PARA EL EFECTO, CONFORME CON EL OBJETO CONTRACTUAL. 15. PRESENTAR INFORMES MENSUALES Y LOS DEMÁS QUE LE SOLICITE EL SUPERVISOR. 16. ENTREGAR A LA FINALIZACIÓN DEL CONTRATO LOS DOCUMENTOS EN MEDIO FÍSICO Y MAGNÉTICO QUE HAYA ELABORADO CON OCASIÓN DE LA EJECUCIÓN DEL PRESENTE CONTRATO. 17. PAGAR EN FORMA CUMPLIDA Y DE MANERA EQUIVALENTE A LOS HONORARIOS PACTADOS DE ACUERDO CON LA NORMATIVIDAD QUE REGULA LA METERÍA, LOS APORTES AL SISTEMA DE SEGURIDAD SOCIAL INTEGRAL. 18. CUMPLIR CON LOS PROCEDIMIENTOS DEL PROCESO GESTIÓN JURÍDICA DEL SISTEMA DE GESTIÓN INTEGRAL DE LA CALIDAD “COGUI. LAS DEMÁS ACTIVIDADES QUE SE DERIVEN DE LA EJECUCIÓN DE LA ORDEN Y QUE TENGAN RELACIÓN DIRECTA CON EL OBJETO CONTRACTUAL.</t>
  </si>
  <si>
    <t>OPSP-VAD-758</t>
  </si>
  <si>
    <t>LA PRESENTE ORDEN TIENE POR OBJETO: 1. ORGANIZAR, PLANEAR Y EJECUTAR AUDITORÍAS A LOS DIFERENTES PROCESOS ESTRATÉGICOS, MISIONALES, DE APOYO Y EVALUACIÓN, Y ELABORAR LOS RESPECTIVOS INFORMES DE AUDITORÍAS. 2. ORGANIZAR Y CONCERTAR PLANES DE MEJORAMIENTO CON EL RESPONSABLE DEL PROCESO AUDITADO, REALIZAR SEGUIMIENTOS Y ELABORAR INFORME DE ESTADO DE AVANCE. 3. REALIZAR SEGUIMIENTO Y ELABORAR INFORME DE AVANCE DEL PLAN ANTICORRUPCIÓN Y DE ATENCIÓN AL CIUDADANO. 4. REALIZAR SEGUIMIENTO Y ELABORAR INFORME DE ESTADO DE PQRS. 5. APOYAR EN EL AUTODIAGNÓSTICO MIPG Y SEGUIMIENTO AL SISTEMA DE CONTROL INTERNO A TRAVÉS DEL FURAG. 6. CONTRIBUIR EN LA PLANIFICACIÓN DE CONTROL INTERNO Y EN EL SEGUIMIENTO Y VERIFICACIÓN DEL SISTEMA DE CONTROL INTERNO. 7. ASESORAR EN LA IDENTIFICACIÓN DE RIESGOS Y DE ACCIONES DE MEJORA A LOS DIFERENTES RESPONSABLES DE PROCESOS. 8. COADYUVAR EN LA ELABORACIÓN Y DOCUMENTACIÓN DE INFORMES INTERNOS Y PARA LOS ÓRGANOS DE CONTROL. 9. APOYAR EN LA CUSTODIA Y TENER AL DÍA LOS PRODUCTOS QUE SE DERIVEN DE LAS ACTIVIDADES INTEGRALES DEL PROCESO DE EVALUACIÓN INDEPENDIENTE Y DE LA OFICINA. LAS DEMÁS ACTIVIDADES QUE SE DERIVEN DE LA EJECUCIÓN DE LA ORDEN Y QUE TENGAN RELACIÓN DIRECTA CON EL OBJETO CONTRACTUAL.</t>
  </si>
  <si>
    <t>MILENA PATRICIA DE LEON MENDOZA</t>
  </si>
  <si>
    <t>OPSP-VAD-759</t>
  </si>
  <si>
    <t>LA PRESENTE ORDEN TIENE POR OBJETO: 1. ORGANIZAR, PLANEAR Y EJECUTAR AUDITORÍAS A LOS DIFERENTES PROCESOS ESTRATÉGICOS, MISIONALES, DE APOYO Y EVALUACIÓN, Y ELABORAR LOS RESPECTIVOS INFORMES DE AUDITORÍAS. 2. ORGANIZAR Y CONCERTAR PLANES DE MEJORAMIENTO CON EL RESPONSABLE DEL PROCESO AUDITADO, REALIZAR SEGUIMIENTOS Y CONSOLIDAR INFORME DE ESTADO DE AVANCE. 3. REALIZAR SEGUIMIENTO Y PRESENTAR INFORME DE ESTADO DE AVANCE DE LOS PLANES DE MEJORAMIENTO INSTITUCIONALES RESULTADO DE EVALUACIONES POR ENTES DE CONTROL A TRAVÉS DE SIRECI, SIA Y CONTRALORÍAS. 4. REALIZAR SEGUIMIENTO Y ELABORAR INFORME DEL ESTADO DE AVANCE DE LA ADMINISTRACIÓN DE RIESGOS DE GESTIÓN, CORRUPCIÓN Y DIGITAL POR PROCESOS (ISOLUCION) E INSTITUCIONAL. 5. REALIZAR SEGUIMIENTO EN LO ATINENTE A LOS FALTANTES, DAÑO Y DETERIORO DE BIENES QUE TRATA EL CAP. III DE LA RESREC 624/18. 6. ASESORAR EN MATERIA DE DERECHO EN TODOS LOS TEMAS DE CONTROL INTERNO, QUEJAS, PETICIONES Y DEMÁS SOLICITUDES QUE LLEGUEN O SE DELEGUEN A LA OFICINA. 7. CONTRIBUIR EN LA PLANIFICACIÓN DE CONTROL INTERNO Y EN EL SEGUIMIENTO Y VERIFICACIÓN DEL SISTEMA DE CONTROL INTERNO. 8. ASESORAR EN LA IDENTIFICACIÓN DE RIESGOS Y DE ACCIONES DE MEJORA A LOS DIFERENTES RESPONSABLES DE PROCESOS. 9. COADYUVAR EN LA ELABORACIÓN Y DOCUMENTACIÓN DE INFORMES INTERNOS Y PARA LOS ÓRGANOS DE CONTROL. 10. APOYAR EN LA CUSTODIA Y TENER AL DÍA LOS PRODUCTOS QUE SE DERIVEN DE LAS ACTIVIDADES INTEGRALES DEL PROCESO DE EVALUACIÓN INDEPENDIENTE Y DE LA OFICINA. LAS DEMÁS ACTIVIDADES QUE SE DERIVEN DE LA EJECUCIÓN DE LA ORDEN Y QUE TENGAN RELACIÓN DIRECTA CON EL OBJETO CONTRACTUAL.</t>
  </si>
  <si>
    <t>OPSP-VAD-760</t>
  </si>
  <si>
    <t>LA PRESENTE ORDEN TIENE POR OBJETO: 1. ORGANIZAR, PLANEAR Y EJECUTAR AUDITORÍAS A LOS SISTEMAS Y TECNOLOGÍAS DE INFORMACIÓN U OTRA ASIGNADA, Y ELABORAR DE LOS RESPECTIVOS INFORMES DE AUDITORÍAS. 2. ORGANIZAR Y CONCERTAR PLANES DE MEJORAMIENTO CON EL RESPONSABLE DEL PROCESO AUDITADO, REALIZAR SEGUIMIENTOS Y ELABORAR INFORME DE ESTADO DE AVANCE. 3. REALIZAR SEGUIMIENTO A LA RENDICIÓN DE LA GESTIÓN CONTRACTUAL A TRAVÉS DEL SIA OBSERVA. 4. APOYAR AL EQUIPO OCI EN EL MANEJO Y USO DE LAS PLATAFORMAS SIA-CONTRALORÍAS, SIRECI, FURAG, ISOLUCION PARA LA RENDICIÓN DE INFORMES INTERNOS Y A ENTES DE CONTROL. 5. REALIZAR SEGUIMIENTO Y ELABORAR INFORME DE DERECHOS DE AUTOR EN SOFTWARE. 6. CONTRIBUIR EN LA PLANIFICACIÓN DE CONTROL INTERNO Y EN EL SEGUIMIENTO Y VERIFICACIÓN DEL SISTEMA DE CONTROL INTERNO. 7. ASESORAR EN LA IDENTIFICACIÓN DE RIESGOS Y DE ACCIONES DE MEJORA A LOS DIFERENTES RESPONSABLES DE PROCESOS. 8. COADYUVAR EN LA ELABORACIÓN Y DOCUMENTACIÓN DE INFORMES INTERNOS Y PARA LOS ÓRGANOS DE CONTROL. 9. APOYAR EN LA CUSTODIA Y TENER AL DÍA LOS PRODUCTOS QUE SE DERIVEN DE LAS ACTIVIDADES INTEGRALES DEL PROCESO DE EVALUACIÓN INDEPENDIENTE Y DE LA OFICINA. LAS DEMÁS ACTIVIDADES QUE SE DERIVEN DE LA EJECUCIÓN DE LA ORDEN Y QUE TENGAN RELACIÓN DIRECTA CON EL OBJETO CONTRACTUAL</t>
  </si>
  <si>
    <t>OPSP-VAD-761</t>
  </si>
  <si>
    <t>LA PRESENTE ORDEN TIENE POR OBJETO: 1. ASESORAR EN LA ELABORACIÓN DE PROYECTOS DE COOPERACIÓN INTERNACIONAL. 2. APOYAR EN LA COORDINACIÓN DE PROYECTOS DE COOPERACIÓN INTERNACIONAL. 3. ASESORAR EN LA GESTIÓN Y SUSCRIPCIÓN DE CONVENIOS NACIONALES. 4. ASESORAR EN LA GESTIÓN Y SUSCRIPCIÓN DE CONVENIOS INTERNACIONALES 5. APOYAR EN EL DESARROLLO Y SEGUIMIENTO DE AGENDAS DE COLABORACIÓN PARA DINAMIZAR CONVENIOS CLAVE CON INSTITUCIONES Y ALIADOS ESTRATÉGICOS. LAS DEMÁS ACTIVIDADES QUE SE DERIVEN DE LA EJECUCIÓN DE LA ORDEN Y QUE TENGAN RELACIÓN DIRECTA CON EL OBJETO CONTRACTUAL.</t>
  </si>
  <si>
    <t>OPSP-VAD-762</t>
  </si>
  <si>
    <t>LA PRESENTE ORDEN TIENE POR OBJETO: 1. APOYAR LAS INICIATIVAS DE INTERNACIONALIZACIÓN DE LOS POSGRADOS. 2. APOYAR LA GESTIÓN DE DOBLES TITULACIONES INTERNACIONALES 3. APOYAR LABORES DE ANÁLISIS DE IMPACTO DE LOS PROGRAMAS DE INTERNACIONALIZACIÓN. 4. APOYAR EN LA FORMULACIÓN DE PROYECTOS INTERNACIONALES. LAS DEMÁS ACTIVIDADES QUE SE DERIVEN DE LA EJECUCIÓN DE LA ORDEN Y QUE TENGAN RELACIÓN DIRECTA CON EL OBJETO CONTRACTUAL.</t>
  </si>
  <si>
    <t>OPSP-VAD-763</t>
  </si>
  <si>
    <t>LA PRESENTE ORDEN TIENE POR OBJETO: 1. APOYAR EN LA ELABORACIÓN DE PROYECTOS DE COOPERACIÓN INTERNACIONAL EN EDUCACIÓN SUPERIOR. 2. APOYAR EN LA COORDINACIÓN DE PROYECTOS DE COOPERACIÓN INTERNACIONAL EN EDUCACIÓN SUPERIOR 3. APOYAR EN EL SEGUIMIENTO DE INDICADORES Y GESTIÓN DE LA CALIDAD, COGUI+. 4. APOYAR EN EL DESARROLLO DE AGENDAS DE COLABORACIÓN CON INSTITUCIONES INTERNACIONALES. 5. APOYAR EN LA ESTRATEGIA DE MOVILIZACIÓN DE RECURSOS INTERNACIONALES. 6. APOYAR EN EL MANEJO DE REDES SOCIALES Y ESTRATEGIA TRANSMEDIA DE LA OFICINA. 7. APOYAR EN EL DESARROLLO DE PROCESOS DE MEJORA CONTINUA Y ADOPCIÓN DE TECNOLOGÍAS. LAS DEMÁS ACTIVIDADES QUE SE DERIVEN DE LA EJECUCIÓN DE LA ORDEN Y QUE TENGAN RELACIÓN DIRECTA CON EL OBJETO CONTRACTUAL.</t>
  </si>
  <si>
    <t>OPSP-VAD-764</t>
  </si>
  <si>
    <t>LA PRESENTE ORDEN TIENE POR OBJETO: 1. APOYAR LAS ASESORÍAS A ESTUDIANTES PARA MOVILIDAD INTERNACIONAL. 2. APOYAR LA GESTIÓN DE LAS COMUNICACIONES DE LA ORI. 3. APOYAR LA GESTIÓN DE CONVENIOS NACIONALES E INTERNACIONALES. 4. APOYAR LAS INICIATIVAS DE INTERNACIONALIZACIÓN EN CASA E INTERNACIONALIZACIÓN DEL CURRÍCULO. LAS DEMÁS ACTIVIDADES QUE SE DERIVEN DE LA EJECUCIÓN DE LA ORDEN Y QUE TENGAN RELACIÓN DIRECTA CON EL OBJETO CONTRACTUAL</t>
  </si>
  <si>
    <t>OPSP-VAD-765</t>
  </si>
  <si>
    <t>LA PRESENTE ORDEN TIENE POR OBJETO: 1. DISEÑAR GRÁFICO DE PLATAFORMA VOD Y APOYO A COMUNICACIONES 2. REALIZAR WEB MASTER DE LA PLATAFORMA VOD 3. REALIZAR EDICIÓN DE TRÁILER Y AFICHES DE LA PLATAFORMA VOD 4. GESTIONAR LAS PELÍCULAS QUE HARÁN PARTE DE LA PLATAFORMA 5. APOYAR AL PROGRAMA DE CINE EN ACTIVIDADES DE EXTENSIÓN Y FORMACIÓN DE PÚBLICO COMO CINE FOROS, CONVOCATORIAS, PARTICIPACIÓN EN FESTIVALES Y CONVENIOS. LAS DEMÁS ACTIVIDADES QUE SE DERIVEN DE LA EJECUCIÓN DE LA ORDEN Y QUE TENGAN RELACIÓN DIRECTA CON EL OBJETO CONTRACTUAL.</t>
  </si>
  <si>
    <t>LAURA MARCELA MORALES GUERRERO</t>
  </si>
  <si>
    <t>OPSP-VAD-766</t>
  </si>
  <si>
    <t>LA PRESENTE ORDEN TIENE POR OBJETO: 1. REALIZAR ACOMPAÑAMIENTO AL PROCESO DE MATRÍCULA ACADÉMICA 2. COORDINAR EL PROCESO DE CONTRATACIÓN DE CATEDRÁTICOS DEL PROGRAMA. 3. APOYAR EN EL MANEJO DE LOS SISTEMAS DE INFORMACIÓN: ADMISIONES Y REGISTRO, SIARE, GEDOCO. 4. PARTICIPAR EN LA PLANEACIÓN, EJECUCIÓN Y SEGUIMIENTO DE LAS ACTIVIDADES ACADÉMICO-ADMINISTRATIVAS DEL PROGRAMA. 5. ELABORAR PROYECTOS DE COMUNICACIONES, ACTOS ADMINISTRATIVOS, DOCUMENTOS E INFORMES DE GESTIÓN. 6. PROYECTAR, DESARROLLAR, RECOMENDAR Y EJECUTAR ACCIONES QUE PERMITAN MEJORAR LA GESTIÓN DE LOS SERVICIOS A CARGO DEL PROGRAMA. 7. APOYAR EN LA ADMINISTRACIÓN Y OPORTUNO CUMPLIMIENTO DE LOS PROCEDIMIENTOS, PROTOCOLOS, GUÍAS Y AGENDAS DISEÑADOS PARA EL ÓPTIMO FUNCIONAMIENTO DEL PROGRAMA. 8. PROYECTAR, RADICAR Y GESTIONAR LAS COMUNICACIONES INTERNAS Y EXTERNAS DEL PROGRAMA. 9. APOYAR EN LA ELABORACIÓN Y PRESENTACIÓN DE RESULTADOS DE LA GESTIÓN DEL PROGRAMA. 10. APOYAR EN LA ADECUADA, OPORTUNA, EFICIENTE, EFICAZ Y AMABLE ATENCIÓN AL USUARIO, EN LA PRESTACIÓN DE SERVICIOS. 11. APOYAR EN LA ATENCIÓN OPORTUNA Y ADECUADAMENTE LAS PETICIONES, QUEJAS, RECLAMOS Y SUGERENCIAS, RELACIONADAS CON LOS SERVICIOS DEL PROGRAMA. LAS DEMÁS ACTIVIDADES QUE SE DERIVEN DE LA EJECUCIÓN DE LA ORDEN Y QUE TENGA RELACIÓN DIRECTA CON EL OBJETO CONTRACTUAL.</t>
  </si>
  <si>
    <t>OAG-VAD-767</t>
  </si>
  <si>
    <t>LA PRESENTE ORDEN TIENE POR OBJETO: 1. APOYAR EN LA ORGANIZACIÓN DEL LABORATORIO. 2. APOYAR EN EL PROCESO DE MODERNIZACIÓN DEL LABORATORIO DE MECÁNICA DE FLUIDOS E HIDRÁULICA. 3. APOYAR EN LA ATENCIÓN DE LAS NECESIDADES DE LOS ESTUDIANTES DE LA MAESTRÍA EN INGENIERÍA. 4. APOYAR EN LA GENERACIÓN DE VIDEOS SOBRE LOS PROCEDIMIENTOS DE EJECUCIÓN DE LOS ENSAYOS QUE SE REALIZAN EN EL LIIC PARA PRÁCTICAS ACADÉMICAS VIRTUALES. 5. REALIZAR LIMPIEZA, Y MANTENIMIENTO A LOS EQUIPOS DEL LABORATORIO. LAS DEMÁS ACTIVIDADES QUE SE DERIVEN DE LA EJECUCIÓN DE LA ORDEN Y QUE TENGAN RELACIÓN DIRECTA CON EL OBJETO CONTRACTUAL.</t>
  </si>
  <si>
    <t>ANDRÉS FELIPE HATUM PONTON</t>
  </si>
  <si>
    <t>OPSP-VAD-768</t>
  </si>
  <si>
    <t>LA PRESENTE ORDEN TIENE POR OBJETO: 1. DESARROLLAR LAS ACTIVIDADES DE DIAGNÓSTICO, EVALUACIÓN, INTERVENCIÓN CLÍNICA PARA NIÑOS, ADOLESCENTES Y ADULTOS O LOS SERVICIOS QUE DESDE SU ÁREA REQUIERA EL PROGRAMA, 2. PARTICIPAR DE LAS JORNADAS DE SALUD Y LOS PROYECTOS DE INVESTIGACIÓN DESARROLLADOS DESDE EL PAP. 3. DESARROLLAR LAS ACTIVIDADES PREVISTAS EN LOS ANEXOS TÉCNICOS – PLAN DE PRÁCTICAS DE LOS ESTUDIANTES ASIGNADOS AL PROGRAMA DE ATENCIÓN PSICOLÓGICA COMO PARTE DEL ROL DOCENTE ASISTENCIAL QUE INTEGRE LOS OBJETIVOS EDUCACIONALES Y LAS COMPETENCIAS A ADQUIRIR POR LOS ESTUDIANTES, CON EL DESARROLLO Y MEJORAMIENTO EN LA PRESTACIÓN DE LOS SERVICIOS DEL ESCENARIO DE PRÁCTICA (DECRETO 780 DE 2016, PARTE 7, CAPÍTULO 1, CAPÍTULO ARTÍCULO 2.7.1.1.13). 4. REGISTRAR LAS ACTIVIDADES REALIZADAS POR LOS ESTUDIANTES EN FORMACIÓN DE PREGRADO Y POSGRADOS ASIGNADOS AL PROGRAMA DE ATENCIÓN PSICOLÓGICA, EN LA HISTORIA CLÍNICA DEL PACIENTE O EN LOS REGISTROS QUE CORRESPONDA. LA INFORMACIÓN DEBE CONSIGNARSE POR EL PROFESIONAL RESPONSABLE Y RESPALDADAS CON SU NOMBRE, FIRMA Y REGISTRO PROFESIONAL (DECRETO 780 DE 2016, PARTE 7, CAPÍTULO 1, ARTÍCULO 2.7.1.1.10, PARÁGRAFO 3). 5. ATENDER LAS ORIENTACIONES DE LA UNIVERSIDAD EN ASPECTOS RELACIONADOS CON PLANES CURRICULARES, ESTRATEGIAS PEDAGÓGICAS Y DE EVALUACIÓN FORMATIVA (DECRETO 780 DE 2016, PARTE 7, CAPÍTULO 1, ARTÍCULO 2.7.1.1.17 PARÁGRAFO 2). LAS DEMÁS ACTIVIDADES QUE SE DERIVEN DE LA EJECUCIÓN DE LA ORDEN Y QUE TENGAN RELACIÓN DIRECTA CON EL OBJETO CONTRACTUAL.</t>
  </si>
  <si>
    <t>OPSP-VAD-769</t>
  </si>
  <si>
    <t>LA PRESENTE ORDEN TIENE POR OBJETO: 1. EVALUAR EL DESEMPEÑO DE LOS ASESORES ASIGNADOS AL PROYECTO “PROGRAMA DE ATENCIÓN PSICOLÓGICA (PAP)”. 2. APOYAR EN LA VERIFICACIÓN DEL CUMPLIMIENTO DE OBJETIVOS PLANTEADOS EN EL PROGRAMA DE ATENCIÓN PSICOLÓGICA A NIVEL DE EXTENSIÓN Y PROYECCIÓN DE LOS SERVICIOS HACIA LA COMUNIDAD ACADÉMICA Y DE INFLUENCIA DE LA UNIVERSIDAD DEL MAGDALENA. 3. COORDINAR LOS PROYECTOS DE INVESTIGACIÓN Y EXTENSIÓN QUE SE GENEREN A TRAVÉS DE LA PRÁCTICA DE LA LABOR EN LAS ÁREAS. 4. ASESORAR Y GESTIONAR LA CAPACITACIÓN PROPIA Y DEL EQUIPO DE TRABAJO EN TÉCNICAS, MÉTODOS E INSTRUMENTOS NECESARIOS PARA EL DESARROLLO DE LAS ACTIVIDADES EN EL PROGRAMA. 5. ENTREGAR INFORMES Y PLANES DE TRABAJO EN LAS FECHAS Y FORMATOS ESTABLECIDOS POR LA COORDINACIÓN DEL PAP. 6. APOYAR A LA COORDINACIÓN DEL PAP EN LOS PROCESOS DE INDUCCIÓN A LOS PRACTICANTES Y NUEVO PERSONAL QUE INGRESE AL PROGRAMA. 7. DESARROLLAR LAS ACTIVIDADES PREVISTAS EN LOS ANEXOS TÉCNICOS – PLAN DE PRÁCTICAS DE LOS ESTUDIANTES ASIGNADOS AL PROGRAMA DE ATENCIÓN PSICOLÓGICA COMO PARTE DEL ROL DOCENTE ASISTENCIAL QUE INTEGRE LOS OBJETIVOS EDUCACIONALES Y LAS COMPETENCIAS A ADQUIRIR POR LOS ESTUDIANTES, CON EL DESARROLLO Y MEJORAMIENTO EN LA PRESTACIÓN DE LOS SERVICIOS DEL ESCENARIO DE PRÁCTICA (DECRETO 780 DE 2016, PARTE 7, CAPÍTULO 1, CAPÍTULO ARTÍCULO 2.7.1.1.13) 8. REGISTRAR LAS ACTIVIDADES REALIZADAS POR LOS ESTUDIANTES EN FORMACIÓN DE PREGRADO Y POSGRADOS ASIGNADOS AL PROGRAMA DE ATENCIÓN PSICOLÓGICA, EN LA HISTORIA CLÍNICA DEL PACIENTE O EN LOS REGISTROS QUE CORRESPONDA. LA INFORMACIÓN DEBE CONSIGNARSE POR EL PROFESIONAL RESPONSABLE Y RESPALDADAS CON SU NOMBRE, FIRMA Y REGISTRO PROFESIONAL (DECRETO 780 DE 2016, PARTE 7, CAPÍTULO 1, ARTÍCULO 2.7.1.1.10, PARÁGRAFO 3). 9. ATENDER LAS ORIENTACIONES DE LA UNIVERSIDAD EN ASPECTOS RELACIONADOS CON PLANES CURRICULARES, ESTRATEGIAS PEDAGÓGICAS Y DE EVALUACIÓN FORMATIVA (DECRETO 780 DE 2016, PARTE 7, CAPÍTULO 1, ARTÍCULO 2.7.1.1.17 PARÁGRAFO 2). 10. VERIFICAR QUE LOS PROCESOS Y MANUALES ORGANIZACIONALES DEL PROGRAMA QUE EXISTEN SE CUMPLAN. LAS DEMÁS ACTIVIDADES QUE SE DERIVEN DE LA EJECUCIÓN DE LA ORDEN Y QUE TENGAN RELACIÓN DIRECTA CON EL OBJETO CONTRACTUAL.</t>
  </si>
  <si>
    <t>OPSP-VAD-770</t>
  </si>
  <si>
    <t>LA PRESENTE ORDEN TIENE POR OBJETO: 1. DESARROLLAR LAS ACTIVIDADES DE DIAGNÓSTICO, EVALUACIÓN, INTERVENCIÓN, REHABILITACIÓN NEUROCOGNITIVA. 2. PARTICIPAR DE LAS JORNADAS DE SALUD Y LOS PROYECTOS DE INVESTIGACIÓN DESARROLLADOS DESDE EL PAP. 3. DESARROLLAR LAS ACTIVIDADES PREVISTAS EN LOS ANEXOS TÉCNICOS – PLAN DE PRÁCTICAS DE LOS ESTUDIANTES ASIGNADOS AL PROGRAMA DE ATENCIÓN PSICOLÓGICA COMO PARTE DEL ROL DOCENTE ASISTENCIAL QUE INTEGRE LOS OBJETIVOS EDUCACIONALES Y LAS COMPETENCIAS A ADQUIRIR POR LOS ESTUDIANTES, CON EL DESARROLLO Y MEJORAMIENTO EN LA PRESTACIÓN DE LOS SERVICIOS DEL ESCENARIO DE PRÁCTICA (DECRETO 780 DE 2016, PARTE 7, CAPÍTULO 1, CAPÍTULO ARTÍCULO 2.7.1.1.13). 4. REGISTRAR LAS ACTIVIDADES REALIZADAS POR LOS ESTUDIANTES EN FORMACIÓN DE PREGRADO Y POSGRADOS ASIGNADOS AL PROGRAMA DE ATENCIÓN PSICOLÓGICA, EN LA HISTORIA CLÍNICA DEL PACIENTE O EN LOS REGISTROS QUE CORRESPONDA. LA INFORMACIÓN DEBE CONSIGNARSE POR EL PROFESIONAL RESPONSABLE Y RESPALDADAS CON SU NOMBRE, FIRMA Y REGISTRO PROFESIONAL (DECRETO 780 DE 2016, PARTE 7, CAPÍTULO 1, ARTÍCULO 2.7.1.1.10, PARÁGRAFO 3). 5. SEGUIR LAS ORIENTACIONES DE LA UNIVERSIDAD EN ASPECTOS RELACIONADOS CON PLANES CURRICULARES, ESTRATEGIAS PEDAGÓGICAS Y DE EVALUACIÓN FORMATIVA (DECRETO 780 DE 2016, PARTE 7, CAPÍTULO 1, ARTÍCULO 2.7.1.1.17 PARÁGRAFO 2). LAS DEMÁS ACTIVIDADES QUE SE DERIVEN DE LA EJECUCIÓN DE LA ORDEN Y QUE TENGAN RELACIÓN DIRECTA CON EL OBJETO CONTRACTUAL.</t>
  </si>
  <si>
    <t>OPSP-VAD-771</t>
  </si>
  <si>
    <t>LA PRESENTE ORDEN TIENE POR OBJETO: 1. DESARROLLAR LAS ACTIVIDADES DE DIAGNÓSTICO, EVALUACIÓN, INTERVENCIÓN CLÍNICA PARA NIÑOS, ADOLESCENTES Y ADULTOS O LOS SERVICIOS QUE DESDE SU ÁREA REQUIERA EL PROGRAMA, 2. PARTICIPAR DE LAS JORNADAS DE SALUD Y LOS PROYECTOS DE INVESTIGACIÓN DESARROLLADOS DESDE EL PAP. 3. DESARROLLAR LAS ACTIVIDADES PREVISTAS EN LOS ANEXOS TÉCNICOS – PLAN DE PRÁCTICAS DE LOS ESTUDIANTES ASIGNADOS AL PROGRAMA DE ATENCIÓN PSICOLÓGICA COMO PARTE DEL ROL DOCENTE ASISTENCIAL QUE INTEGRE LOS OBJETIVOS EDUCACIONALES Y LAS COMPETENCIAS A ADQUIRIR POR LOS ESTUDIANTES, CON EL DESARROLLO Y MEJORAMIENTO EN LA PRESTACIÓN DE LOS SERVICIOS DEL ESCENARIO DE PRÁCTICA (DECRETO 780 DE 2016, PARTE 7, CAPÍTULO 1, CAPÍTULO ARTÍCULO 2.7.1.1.13). 4. REGISTRAR LAS ACTIVIDADES REALIZADAS POR LOS ESTUDIANTES EN FORMACIÓN DE PREGRADO Y POSGRADOS ASIGNADOS AL PROGRAMA DE ATENCIÓN PSICOLÓGICA, EN LA HISTORIA CLÍNICA DEL PACIENTE O EN LOS REGISTROS QUE CORRESPONDA. LA INFORMACIÓN DEBE CONSIGNARSE POR EL PROFESIONAL RESPONSABLE Y RESPALDADAS CON SU NOMBRE, FIRMA Y REGISTRO PROFESIONAL (DECRETO 780 DE 2016, PARTE 7, CAPÍTULO 1, ARTÍCULO 2.7.1.1.10, PARÁGRAFO 3). 5. ATENDER LAS ORIENTACIONES DE LA UNIVERSIDAD EN ASPECTOS RELACIONADOS CON PLANES CURRICULARES, ESTRATEGIAS PEDAGÓGICAS Y DE EVALUACIÓN FORMATIVA (DECRETO 780 DE 2016, PARTE 7, CAPÍTULO 1, ARTÍCULO 2.7.1.1.17 PARÁGRAFO 2). 6. LAS DEMÁS ACTIVIDADES QUE SE DERIVEN DE LA EJECUCIÓN DE LA ORDEN Y QUE TENGAN RELACIÓN DIRECTA CON EL OBJETO CONTRACTUAL.</t>
  </si>
  <si>
    <t>OPSP-VAD-772</t>
  </si>
  <si>
    <t>LA PRESENTE ORDEN TIENE POR OBJETO: 1. PRESTAR SERVICIOS PROFESIONALES COMO ASESOR JURÍDICO EXTERNO DEL DESPACHO DE LA RECTORÍA DE LA UNIVERSIDAD. 2. PRESTAR ASESORÍA EN LA RESOLUCIÓN DE PETICIONES Y SOLICITUDES QUE SE LE HAGAN A LA UNIVERSIDAD DEL MAGDALENA DENTRO DE LOS PLAZOS Y/O TÉRMINOS ESTABLECIDOS EN LA LEY, QUE LE SEAN ASIGNADAS POR PARTE DEL DESPACHO DEL RECTOR Y DEMÁS AUTORIDADES QUE DESIGNEN LA ALTA DIRECCIÓN. 3. PRESTAR ASESORÍA, EMITIR CONCEPTOS Y RESOLVER CONSULTAS EN LO RELACIONADO AL CUMPLIMIENTO DE LA NORMATIVIDAD INTERNA Y EXTERNA DE LA UNIVERSIDAD, Y EN RELACIÓN AL CUMPLIMIENTO DE LAS POLÍTICAS INSTITUCIONALES. 4. ASESORAR Y ELABORAR MINUTAS PARA CONTRATOS, CONVENIOS, PROCESOS DE CONVOCATORIAS Y DEMÁS QUE REQUIERA LA UNIVERSIDAD DEL MAGDALENA Y QUE SEAN SOLICITADOS POR PARTE DEL DESPACHO DE RECTORÍA Y DEMÁS AUTORIDADES DE DIRECCIÓN DE LA UNIVERSIDAD. 5. PROYECTAR Y ASESORAR EN LA ELABORACIÓN DE LOS ACTOS ADMINISTRATIVOS EMITIDOS POR LOS ÓRGANOS DE GOBIERNO Y DIRECCIÓN ACADÉMICA DE LA INSTITUCIÓN, EL DESPACHO DEL RECTOR Y DEMÁS AUTORIDADES QUE DESIGNEN LA ALTA DIRECCIÓN.6. COMPILAR Y ACTUALIZAR LAS NORMAS LEGALES, DE JURISPRUDENCIA DOCTRINA Y DE LOS CONCEPTOS QUE TENGAN RELACIÓN CON EL ÁMBITO DE COMPETENCIA DE LA UNIVERSIDAD. 7. RENDIR INFORMES MENSUALES O EN EL PLAZO O MOMENTO QUE SU SUPERVISOR LO REQUIERA, SOBRE LAS ACTIVIDADES DESARROLLADAS EN CUMPLIMIENTO DE LA ORDEN DE PRESTACIÓN DE SERVICIOS. 8. CUMPLIR CON LOS PROCEDIMIENTOS DEL PROCESO DE GESTIÓN JURÍDICA DEL SISTEMA DE GESTIÓN INTEGRAL DE LA CALIDAD "COGUI". LAS DEMÁS ACTIVIDADES QUE SE DERIVEN DE LA EJECUCIÓN DE LA ORDEN Y QUE TENGAN RELACIÓN DIRECTA CON EL OBJETO CONTRACTUAL.</t>
  </si>
  <si>
    <t>OPSP-VAD-773</t>
  </si>
  <si>
    <t>LA PRESENTE ORDEN TIENE POR OBJETO: 1. PRESTAR ASESORÍA EN LO TENDIENTE AL CUMPLIMIENTO DE LAS POLÍTICAS DE PROTECCIÓN DE DATOS QUE HAN SIDO IMPLEMENTADOS EN LA INSTITUCIÓN A TRAVÉS DEL ACUERDOS SUPERIOR N° 017 DE 2018. 2. PRESTAR ASISTENCIA Y ASESORÍA JURÍDICA EN LOS TEMAS QUE SEAN ASIGNADOS EN RELACIÓN CON LOS CONVENIOS QUE SE TRAMITEN EN LA UNIVERSIDAD 3. REVISAR SOPORTES DOCUMENTALES Y REDACTAR DOCUMENTOS JURÍDICOS PARA EL DESARROLLO DE CONVENIOS INTERINSTITUCIONALES. 4. COADYUVAR CON LOS PROCESOS DE REGLAMENTACIÓN Y NUEVAS POLÍTICAS GESTIONADAS POR LA UNIVERSIDAD. 5. PROYECTAR MINUTAS PARA LA SUSCRIPCIÓN DE NUEVOS CONVENIOS Y ACTAS 6. REDACTAR, REVISAR Y HACER SEGUIMIENTO A LAS ACTAS DE CONVENIOS. 7. APOYAR EN LA PROYECCIÓN DE ACTOS ADMINISTRATIVOS EXPEDIDOS POR EL CONSEJO SUPERIOR, CONSEJO ACADÉMICO, Y EL RECTOR. 8. PROYECTAR RESPUESTAS A DERECHOS DE PETICIÓN Y SOLICITUDES. 9. CUMPLIR CON LOS PROCEDIMIENTOS DEL PROCESO DE GESTIÓN JURÍDICA DEL SISTEMA DE GESTIÓN INTEGRAL DE LA CALIDAD "COGUI". LAS DEMÁS ACTIVIDADES QUE SE DERIVEN DE LA EJECUCIÓN DE LA ORDEN Y QUE TENGAN RELACIÓN DIRECTA CON EL OBJETO CONTRACTUAL.</t>
  </si>
  <si>
    <t>OPSP-VAD-774</t>
  </si>
  <si>
    <t>LA PRESENTE ORDEN TIENE POR OBJETO: 1. ELABORAR Y PRESENTAR EL PLAN DE ACCIÓN DE ACTIVIDADES A DESARROLLAR, EN EL CUAL SE DETALLEN LOS OBJETIVOS, FECHAS, METODOLOGÍAS, METAS E INDICADORES DE ACUERDO CON LAS DIRECTRICES DE RECTORÍA PARA LAS ASOCIACIONES Y/O COLECTIVOS ESTUDIANTILES, ASÍ COMO TAMBIÉN AJUSTAR EL DESARROLLO DE ÉSTAS A LAS CIRCUNSTANCIAS DE VIRTUALIDAD Y/O ALTERNANCIA QUE SE DAN COMO CONSECUENCIA DE LA EMERGENCIA SANITARIA OCASIONADA POR EL VIRUS COVID-19. 2. FOMENTAR LA ARTICULACIÓN ESTRATÉGICA ENTRE LAS ASOCIACIONES Y/O COLECTIVOS ESTUDIANTILES Y LA UNIVERSIDAD DEL MAGDALENA, CON EL FIN DE INSTITUCIONALIZAR SU ACCIONAR AL INTERIOR DE LA UNIVERSIDAD Y POTENCIALIZAR EL IMPACTO DE LA LABOR QUE ÉSTAS REALIZAN. 3. REALIZAR ACOMPAÑAMIENTO EN LOS PROCESOS DE LEGALIZACIÓN Y DESARROLLO DA LAS ACTIVIDADES DE LAS ASOCIACIONES Y/O COLECTIVOS ESTUDIANTILES. 4. MOTIVAR A LOS INTEGRANTES DE LAS ASOCIACIONES Y/O COLECTIVOS ESTUDIANTILES A TENER UN LIDERAZGO DE PARTICIPACIÓN AL INTERIOR DA LA UNIVERSIDAD. 5. APOYAR LAS INICIATIVAS QUE SE PROMUEVAN DESDE LA RECTORÍA DE LA UNIVERSIDAD DEL MAGDALENA PARA LAS ASOCIACIONES Y/O COLECTIVOS ESTUDIANTILES. 6. GESTIONAR PROCESOS DE FORMACIÓN PERTINENTES PARA LOS LÍDERES DE LAS ASOCIACIONES Y/O COLECTIVOS ESTUDIANTILES CON EL FIN DE QUE ÉSTOS PUEDAN LLEVAR DE MANERA MÁS EFICIENTE EL DESARROLLO DE SUS ACTIVIDADES. 7. LIDERAR LAS MESAS DE TRABAJO QUE SE REALICEN ENTRE LAS ASOCIACIONES Y/O COLECTIVOS ESTUDIANTILES Y LA UNIVERSIDAD DEL MAGDALENA CON EL FIN DE GENERAR NUEVAS INICIATIVAS Y HACERLE SEGUIMIENTO A LAS EXISTENTES. 8. DILIGENCIAR OPORTUNAMENTE LOS FORMATOS DE REGISTRO DE ACTIVIDADES QUE SEAN SOLICITADOS PARA SER PRESENTADOS A LAS DEPENDENCIAS QUE LO REQUIERAN. 9. ENTREGAR OPORTUNAMENTE EN LOS TIEMPOS QUE SEAN ESTABLECIDOS, INFORMES ESTADÍSTICOS DE LAS ACTIVIDADES REALIZADAS SOLICITADOS POR LA RECTORÍA. LAS DEMÁS ACTIVIDADES QUE SE DERIVEN DELE EJECUCIÓN DE LA ORDEN DE SERVICIOS Y ESTÉN RELACIONADAS CON EL OBJETO CONTRACTUAL</t>
  </si>
  <si>
    <t>OAG-VAD-775</t>
  </si>
  <si>
    <t>LA PRESENTE ORDEN TIENE POR OBJETO: 1. APOYAR EN LA ATENCIÓN DE USUARIOS Y LLAMADAS TELEFÓNICA DE LA SECRETARÍA GENERAL. 2. APOYAR EN LA ORGANIZACIÓN DE LOS EXPEDIENTES QUE LE SEAN ASIGNADOS, DE ACUERDO CON LOS PROCEDIMIENTOS Y DIRECTRICES INSTITUCIONALES CORRESPONDIENTES AL CONSEJO SUPERIOR Y ACADÉMICO 3. APOYAR EN LA ELABORACIÓN DE OFICIOS DE ACUERDO A LAS INSTRUCCIONES DE LA SECRETARIA GENERAL. 4. APOYAR EN EL SEGUIMIENTO Y CONTROL DE LAS COMUNICACIONES DEL CONSEJO SUPERIOR Y ACADÉMICO. 5. APOYAR EN LAS ACTIVIDADES DE COMUNICACIÓN Y PUBLICACIÓN DE ACTOS ADMINISTRATIVOS. 6. APOYAR EN LOS PROCESOS RELACIONADOS CON ELECCIONES DE REPRESENTANTES. 7. APOYAR EN LA ACTUALIZACIÓN Y GESTIÓN DEL SISTEMA DE GESTIÓN DE CALIDAD DEL PROCESO DE GESTIÓN DOCUMENTAL. 8. APOYAR EN LAS ACTIVIDADES DE COMITÉ DE CONCILIACIÓN. 9. APOYAR EN LOS COMITÉ DE CORRESPONDENCIA DEL CONSEJO ACADÉMICO. 10. APOYAR EN EL SEGUIMIENTO EN LAS ACTIVIDADES DE PAGO DE HONORARIOS DEL CONSEJO SUPERIOR. 11. APOYAR EN LA ORGANIZACIÓN DE LAS CEREMONIAS DE GRADO Y CEREMONIA ESPECIAL. APOYAR EN LAS SOLICITUDES RECIBIDAS EN GAIRACA. LAS DEMÁS ACTIVIDADES QUE SE DERIVEN DE LA EJECUCIÓN DE LA ORDEN Y QUE TENGAN RELACIÓN DIRECTA CON EL OBJETO CONTRACTUAL.</t>
  </si>
  <si>
    <t>OAG-VAD-776</t>
  </si>
  <si>
    <t>LA PRESENTE ORDEN TIENE POR OBJETO: 1. APOYAR EN LA ORGANIZACIÓN DE LOS EXPEDIENTES QUE LE SEAN ASIGNADOS DE ACUERDO CON LOS PROCEDIMIENTOS Y DIRECTRICES INSTITUCIONALES. 2. APOYAR EN LA ELABORACIÓN DE INVENTARIOS DOCUMENTALES DE LOS ARCHIVOS QUE LES SEAN ASIGNADOS. 3. APOYAR EN LAS LABORES DE REPROGRAFÍA QUE SEAN ESTABLECIDAS. 4. APOYAR EN LA ATENCIÓN DE USUARIOS Y LLAMADAS TELEFÓNICA DE LA SECRETARÍA GENERAL 6. APOYAR EN LAS ACTIVIDADES DE LAS CEREMONIAS DE GRADUACIÓN COLECTIVAS Y ESPECIALES. 7. APOYAR EN EL PROCESO DE ELECCIONES. 8. APOYAR EN LAS ACTIVIDADES DE AUTENTICACIÓN DE DOCUMENTOS. LAS DEMÁS ACTIVIDADES QUE SE DERIVEN DE LA EJECUCIÓN DE LA ORDEN Y QUE TENGAN RELACIÓN DIRECTA CON EL OBJETO CONTRACTUAL.</t>
  </si>
  <si>
    <t>OPSP-VAD-777</t>
  </si>
  <si>
    <t>LA PRESENTE ORDEN TIENE POR OBJETO: 1. ASESORAR EN LA REVISIÓN, ORIENTACIÓN Y ATENCIÓN DE LAS SOLICITUDES DE DERECHO DE PETICIÓN QUE SEAN COMPETENCIAS DE LA SECRETARÍA GENERAL, 2. REALIZAR ASESORÍAS JURÍDICAS EN LAS ACTIVIDADES DE COMITÉ DE CONCILIACIÓN, 3. REALIZAR LA REVISIÓN DE NORMAS, DECRETOS Y LEYES INTERNAS Y EXTERNAS QUE SEAN APLICABLES A LA INSTITUCIÓN, 4. REALIZAR LA REVISIÓN, ORGANIZACIÓN Y CONTROL DE DOCUMENTOS JURÍDICOS. 5. PROYECTAR OFICIOS DE ACUERDO A LAS INSTRUCCIONES DE LA SECRETARIA GENERAL. 6. REALIZAR ASESORÍA Y SEGUIMIENTO EN LOS PROCESOS RELACIONADOS CON ELECCIONES DE REPRESENTANTES. 7. PARTICIPAR EN LA ACTUALIZACIÓN DE NORMAS Y PROCEDIMIENTO DEL SISTEMA DE GESTIÓN DE CALIDAD DEL PROCESO DE GESTIÓN DOCUMENTAL, 8. EFECTUAR REVISIÓN DE ACUERDOS ACADÉMICOS Y SUPERIORES. LAS DEMÁS ACTIVIDADES QUE SE DERIVEN DE LA EJECUCIÓN DE LA ORDEN Y QUE TENGAN RELACIÓN DIRECTA CON EL OBJETO CONTRACTUAL.</t>
  </si>
  <si>
    <t>OAG-VAD-778</t>
  </si>
  <si>
    <t>LA PRESENTE ORDEN TIENE POR OBJETO: 1. APOYAR EN LA BÚSQUEDA DE PARES PARA EVALUACIÓN DE ARTÍCULOS, CAPÍTULOS DE LIBRO, LIBROS, SOFTWARE, OBRAS ARTÍSTICAS, VIDEOS, APOYAR EN LA ELABORACIÓN DE LAS COMUNICACIONES PARA LOS DOCENTES, APOYAR EN LA REVISIÓN DE HOJAS DE VIDA DE DOCENTES 2. APOYAR EN LA ELABORACIÓN DE RESOLUCIONES DE RECONOCIMIENTO DE PUNTAJES Y BONIFICACIONES 3. CARGAR INFORMACIÓN EN EL SOFTWARE QUE SE ENCUENTRA EN PROCESO DE DESARROLLO Y LAS DEMÁS ACTIVIDADES QUE SE DERIVEN DE LA EJECUCIÓN DE LA ORDEN Y QUE TENGAN RELACIÓN DIRECTA CON EL OBJETO CONTRACTUAL.</t>
  </si>
  <si>
    <t>JOSE VASQUEZ POLO</t>
  </si>
  <si>
    <t>OPSP-VAD-779</t>
  </si>
  <si>
    <t>LA PRESENTE ORDEN TIENE POR OBJETO: 1. APOYAR EN LA ELABORACIÓN Y SEGUIMIENTO DE INDICADORES DE GESTIÓN DE LA VICERRECTORÍA ACADÉMICA. 2. APOYAR EN LA ELABORACIÓN DE PIEZAS PUBLICITARIAS E INFORMATIVAS PARA LA PÁGINA WEB DE LA VICERRECTORÍA ACADÉMICA. 3. APOYAR EN EL PROCESO DE SISTEMA DE GESTIÓN DE CALIDAD DE LA VICERRECTORÍA ACADÉMICA. 4. APOYAR EN LA ELABORACIÓN DE INFORMES REQUERIDOS DE LA VICERRECTORÍA ACADÉMICA. 5. LAS DEMÁS ACTIVIDADES QUE SE DERIVEN DE LA EJECUCIÓN DE LA ORDEN Y QUE TENGAN RELACIÓN DIRECTA CON EL OBJETO CONTRACTUAL</t>
  </si>
  <si>
    <t>OAG-VAD-780</t>
  </si>
  <si>
    <t>LA PRESENTE ORDEN TIENE POR OBJETO: 1. APOYAR EN LOS PROCESOS CONTRACTUALES, REVISIÓN Y ELABORACIÓN DE INFORMES CONTRACTUALES REQUERIDOS A LA VICERRECTORÍA ACADÉMICA. 2. APOYAR EN LAS ACTIVIDADES DERIVADAS DEL PROGRAMA DE MONITORIAS ACADÉMICAS. 3. APOYAR LA LOGÍSTICA EN LA ORGANIZACIÓN DE EVENTOS DE LA VICERRECTORÍA ACADÉMICA. 4. APOYAR EN LA ELABORACIÓN DE INFORMES REQUERIDOS DE LA VICERRECTORÍA ACADÉMICA. 5. APOYAR EN LAS ACTIVIDADES DERIVADAS DEL PROCESO DE SEGUIMIENTO DE LA PROPUESTA DE GOBIERNO Y ACUERDO DE GESTIÓN RECTORAL 2021, A CARGO DE LA VICERRECTORÍA ACADÉMICA. 6. APOYAR EN EL TRÁMITE DE SOLICITUDES DE INFORMACIÓN RECIBIDAS EN LA VICERRECTORÍA ACADÉMICA. 7. LAS DEMÁS ACTIVIDADES QUE SE DERIVEN DE LA EJECUCIÓN DE LA ORDEN Y QUE TENGAN RELACIÓN DIRECTA CON EL OBJETO CONTRACTUAL.</t>
  </si>
  <si>
    <t>OPSP-VAD-781</t>
  </si>
  <si>
    <t xml:space="preserve">LA PRESENTE ORDEN TIENE POR OBJETO: 1. BRINDAR ASESORÍA Y ORIENTACIÓN EN MATERIA JURÍDICA EN EL ÁREA DE CONTRATACIÓN DE LOS PROYECTOS DE REGALÍAS QUE ESTÉN A CARGO DEL VICERRECTOR ADMINISTRATIVO. 2. REALIZAR O APOYAR LOS PROCESOS DE SELECCIÓN DE CONFORMIDAD CON EL ESTATUTO DE CONTRATACIÓN QUE SE REQUIERAN EN LA VICERRECTORÍA ADMINISTRATIVA. 3. BRINDAR ORIENTACIÓN JURÍDICA, ACOMPAÑAMIENTO Y/O SEGUIMIENTO A PROCESOS DE CONTRATACIÓN POR SELECCIÓN DIRECTA. 4. FUNDAMENTAR JURÍDICAMENTE LA ELABORACIÓN Y REVISIÓN DE LOS ACTOS ADMINISTRATIVOS QUE SE REQUIERA EXPEDIR POR EL DESPACHO DEL VICERRECTOR EN VIRTUD DE DELEGACIONES ADMINISTRATIVAS. 5. ASESORAR, ASISTIR, APOYAR JURÍDICAMENTE Y RESOLVER CONSULTAS DE TIPO JURÍDICO EN MATERIA CONTRACTUAL, QUE LE SEAN SOLICITADAS POR PARTE DEL RECTOR, EL VICERRECTOR ADMINISTRATIVO Y DEMÁS AUTORIDADES DEL ÁREA ADMINISTRATIVA Y DE DIRECCIÓN DE UNIMAGDALENA. 6. ELABORAR MINUTAS PARA CONTRATOS, CONVENIOS, PROCESOS DE CONVOCATORIAS Y DEMÁS QUE REQUIERA UNIMAGDALENA Y QUE SEAN SOLICITADOS POR EL RECTOR Y/O EL VICERRECTOR ADMINISTRATIVO. 7. PROYECTAR LOS CONCEPTOS JURÍDICOS QUE TENGAN RELACIÓN CON EL ÁMBITO DE COMPETENCIA DE LA VICERRECTORÍA ADMINISTRATIVA. 8. APOYAR A LA OFICINA DE CONTRATACIÓN EN LAS PETICIONES QUE SE PRESENTEN DENTRO DE LOS PLAZOS Y/O TÉRMINOS ESTABLECIDOS EN LA LEY, QUE SEAN TRASLADADAS POR PARTE DEL VICERRECTOR ADMINISTRATIVO. 9. APOYAR LA SUPERVISIÓN DE LAS DE LAS ORDENES O CONTRATOS QUE SE DESIGNE DESDE LA VICERRECTORÍA ADMINISTRATIVA. 10. EMITIR CONCEPTOS JURÍDICOS VERBALES Y/O ESCRITOS SOBRE LOS ASUNTOS SOMETIDOS A SU CONSIDERACIÓN. 11. ASISTIR A LAS REUNIONES A LAS QUE SEA CONVOCADO POR EL DESPACHO DEL VICERRECTOR ADMINISTRATIVO. 12. CUMPLIR CON LOS PROCEDIMIENTOS DEL PROCESO GESTIÓN JURÍDICA DEL SISTEMA DE GESTIÓN INTEGRAL DE LA CALIDAD "COGUI". LAS DEMÁS ACTIVIDADES QUE SE DERIVEN DE LA EJECUCIÓN DE LA ORDEN Y QUE TENGAN RELACIÓN DIRECTA CON EL OBJETO CONTRACTUAL. </t>
  </si>
  <si>
    <t>OPSP-VAD-782</t>
  </si>
  <si>
    <t>LA PRESENTE ORDEN TIENE POR OBJETO: 1. ASESORAR, ASISTIR Y APOYAR JURÍDICAMENTE A LA VICERRECTORÍA ADMINISTRATIVA EN AQUELLOS ASUNTOS QUE POR SU NATURALEZA REQUIERAN LA OPERATIVIZACIÓN DE CONOCIMIENTOS JURÍDICOS. 2. EMITIR CONCEPTOS JURÍDICOS VERBALES Y ESCRITOS SOBRE LOS ASUNTOS SOMETIDOS A SU CONSIDERACIÓN. 3. ASISTIR A LAS REUNIONES A LAS QUE SEA CONVOCADO POR EL DESPACHO DEL VICERRECTOR. 4. FUNDAMENTAR JURÍDICAMENTE LA ELABORACIÓN Y REVISIÓN DE LOS ACTOS ADMINISTRATIVOS QUE SE REQUIERA EXPEDIR POR EL DESPACHO DEL VICERRECTOR EN VIRTUD DE DELEGACIONES ADMINISTRATIVAS. LAS DEMÁS ACTIVIDADES QUE SE DERIVEN DE LA EJECUCIÓN DE LA ORDEN Y QUE TENGAN RELACIÓN DIRECTA CON EL OBJETO CONTRACTUAL.</t>
  </si>
  <si>
    <t>OAG-VAD-783</t>
  </si>
  <si>
    <t>LA PRESENTE ORDEN TIENE POR OBJETO: 1. ASESORAR JURÍDICAMENTE EN EL ESTUDIO DE LOS TÍTULOS Y ESCRITURAS PÚBLICAS DE LOS BIENES DE LA UNIVERSIDAD. 2. REVISAR LAS CEDULAS CATASTRALES DE LOS BIENES DE LA ALMA MATER. 3. ANALIZAR LAS RESOLUCIONES EXPEDIDAS POR EL IGAC EN CADA UNO DE LOS BIENES. 4. PROYECTAR RESPUESTAS A LAS PETICIONES, DERECHOS DE PETICIÓN, ACTOS ADMINISTRATIVOS O ACCIONES PRESENTADAS EN CONTRA DE LA UNIVERSIDAD. LAS DEMÁS ACTIVIDADES QUE SE DERIVEN DE LA EJECUCIÓN DE LA ORDEN Y QUE TENGAN RELACIÓN DIRECTA CON EL OBJETO CONTRACTUAL</t>
  </si>
  <si>
    <t>OPSP-VAD-784</t>
  </si>
  <si>
    <t>LA PRESENTE ORDEN TIENE POR OBJETO: 1. PRESTAR ASESORÍA EN LAS RESPUESTAS DE PETICIONES Y SOLICITUDES QUE SE HAGAN A LA VICERRECTORÍA DE EXTENSIÓN Y PROYECCIÓN SOCIAL DENTRO DE LOS PLAZOS Y/O TÉRMINOS ESTABLECIDOS EN LA LEY, QUE LE SEAN ASIGNADAS. 2. ELABORAR MINUTAS PARA CONTRATOS, CONVENIOS, PROCESOS DE CONVOCATORIAS Y DEMÁS QUE REQUIERA LA VICERRECTORÍA DE EXTENSIÓN Y PROYECCIÓN SOCIAL REQUIERA. 3. SUSTENTAR JURÍDICAMENTE LAS SOLICITUDES DE SUBSANACIÓN DE DOCUMENTOS EN LOS PROCESOS DE SELECCIÓN DERIVADOS DE INVITACIONES Y CONVOCATORIAS. LAS DEMÁS ACTIVIDADES QUE SE DERIVEN DE LA EJECUCIÓN DE LA ORDEN Y QUE TENGAN RELACIÓN DIRECTA CON EL OBJETO CONTRACTUAL</t>
  </si>
  <si>
    <t>OPSP-VAD-785</t>
  </si>
  <si>
    <t>LA PRESENTE ORDEN TIENE POR OBJETO: 1. PRESTAR ASESORÍA JURÍDICA Y RESOLVER CONSULTAS DE TIPO JURÍDICO SOBRE LA EJECUCIÓN DE LOS PROYECTOS DE LA VICERRECTORÍA DE EXTENSIÓN Y PROYECCIÓN SOCIAL DE CONFORMIDAD CON LA NORMATIVIDAD VIGENTE. 2. REALIZAR LA REVISIÓN JURÍDICA CONTRACTUAL A LAS ÓRDENES Y/O CONTRATOS DE SERVICIOS PROFESIONALES, APOYO A LA GESTIÓN, COMPRA, SUMINISTRO Y DEMÁS QUE SE GENEREN EN LA VICERRECTORÍA DE EXTENSIÓN Y PROYECCIÓN SOCIAL. 3. PRESTAR ASESORÍA JURÍDICA CONTRACTUAL EN LOS PROCESOS DE LICITACIÓN Y/O CONVOCATORIAS EN LOS QUE SE PRESENTE O SEA INVITADO LA VICERRECTORÍA. 4. PROYECTAR MINUTAS DE CONVENIOS Y CONTRATOS QUE REQUIERA LA VICERRECTORÍA DE EXTENSIÓN Y PROYECCIÓN SOCIAL. 5. PROYECTAR RESPUESTAS A PETICIONES, TUTELAS Y DEMÁS QUE REQUIERA LA VICERRECTORÍA DE EXTENSIÓN Y PROYECCIÓN SOCIAL. 6. REVISAR PÓLIZAS PARA SU RESPECTIVA APROBACIÓN. 7. ELABORAR LOS CONCEPTOS JURÍDICOS QUE SEAN SOLICITADOS POR LA VICERRECTORÍA DE EXTENSIÓN Y PROYECCIÓN SOCIAL Y/O POR LA OFICINA ASESORA JURÍDICA DE LA UNIVERSIDAD. LAS DEMÁS ACTIVIDADES QUE SE DERIVEN DE LA EJECUCIÓN DE LA ORDEN Y QUE TENGAN RELACIÓN DIRECTA CON EL OBJETO CONTRACTUAL.</t>
  </si>
  <si>
    <t>OPSP-VAD-786</t>
  </si>
  <si>
    <t>LA PRESENTE ORDEN TIENE POR OBJETO: 1. REALIZAR LA ESTRUCTURACIÓN DE PROYECTOS INTEGRADORES. 2. ORGANIZAR ACTIVIDADES PARA DAR CUMPLIMIENTO AL PLAN DE ACCIÓN DE LOS PROYECTOS INTEGRADORES ESTRUCTURADOS. 3. REALIZAR SEGUIMIENTO A LAS ACTIVIDADES QUE SE DESARROLLEN EN EL MARCO DE LOS PROYECTOS INTEGRADORES ESTRUCTURADOS. LAS DEMÁS ACTIVIDADES QUE SE DERIVEN DE LA EJECUCIÓN DE LA ORDEN Y QUE TENGAN RELACIÓN DIRECTA CON EL OBJETO CONTRACTUAL.</t>
  </si>
  <si>
    <t>OPSP-VAD-787</t>
  </si>
  <si>
    <t>LA PRESENTE ORDEN TIENE POR OBJETO: 1. APOYAR EN LA ESTRUCTURACIÓN DE PROGRAMAS INTEGRADORES DE INNOVACIÓN SOCIAL Y PLANES DE VIDA Y DESARROLLO COMUNITARIO. 2. ORGANIZAR ACTIVIDADES PARA DAR CUMPLIMIENTO AL PLAN DE ACCIÓN DE LOS PROGRAMAS INTEGRADORES DE INNOVACIÓN SOCIAL Y PLANES DE VIDA Y DESARROLLO COMUNITARIO. 3. APOYAR EN EL SEGUIMIENTO A LAS ACTIVIDADES QUE SE DESARROLLEN EN EL MARCO DE LOS PROGRAMAS INTEGRADORES DE INNOVACIÓN SOCIAL Y PLANES DE VIDA Y DESARROLLO COMUNITARIO. LAS DEMÁS ACTIVIDADES QUE SE DERIVEN DE LA EJECUCIÓN DE LA ORDEN Y QUE TENGAN RELACIÓN DIRECTA CON EL OBJETO CONTRACTUAL.</t>
  </si>
  <si>
    <t>OAG-VAD-788</t>
  </si>
  <si>
    <t>LA PRESENTE ORDEN TIENE POR OBJETO: 1. ORGANIZAR LOS EXPEDIENTES DOCUMENTALES DE LA VICERRECTORÍA DE EXTENSIÓN Y PROYECCIÓN SOCIAL DE ACUERDO CON LOS PROCEDIMIENTOS Y DIRECTRICES INSTITUCIONALES. 2. APOYAR CON EL CARGUE DE LA INFORMACIÓN EN SIA OBSERVA. 3. APOYAR CON EL CARGUE DE LA INFORMACIÓN EN EL SECOP I. LAS DEMÁS ACTIVIDADES QUE SE DERIVEN DE LA EJECUCIÓN DE LA ORDEN Y QUE TENGAN RELACIÓN DIRECTA CON EL OBJETO CONTRACTUAL.</t>
  </si>
  <si>
    <t>OPSP-VAD-789</t>
  </si>
  <si>
    <t>LA PRESENTE ORDEN TIENE POR OBJETO: 1. DESARROLLAR CONTENIDOS Y BUSCAR INFORMACIÓN PARA EL VOLUMEN 3 DE LA REVISTA ALUMNI. 2. EDITAR LA REVISTA ALUMNI. 3. DESARROLLAR CONTENIDOS PARA LAS REDES SOCIALES DEL CENTRO DE EGRESADOS. 4. DESARROLLAR DE ACTIVIDADES DE EDUCACIÓN CONTINUADA. 5. ELABORAR DE INFORMES ESTADÍSTICOS DE SEGUIMIENTO A GRADUADOS. LAS DEMÁS ACTIVIDADES QUE SE DERIVEN DE LA EJECUCIÓN DE LA ORDEN Y QUE TENGAN RELACIÓN DIRECTA CON EL OBJETO CONTRACTUAL.</t>
  </si>
  <si>
    <t>OPSP-VAD-790</t>
  </si>
  <si>
    <t>LA PRESENTE ORDEN TIENE POR OBJETO: 1. REALIZAR SEGUIMIENTO AL AVANCE DE LOS PROYECTOS QUE SE EJECUTAN EN LA VICERRECTORÍA DE EXTENSIÓN Y PROYECCIÓN SOCIAL 2. REALIZAR EVALUACIÓN EXPOST DE LOS PROYECTOS EJECUTADOS EN LA VICERRECTORÍA DE EXTENSIÓN. 3. APOYAR EN LA FORMULACIÓN DE LOS PROYECTOS DEL PDA. 4. REVISAR LOS REPORTES DE LOS INDICADORES DE GESTIÓN, SNIES Y PDA DE LA VICERRECTORÍA DE EXTENSIÓN Y PROYECCIÓN SOCIAL. 4. ELABORAR INFORMES PARA LA ACREDITACIÓN DE LOS PROGRAMAS Y LA ACREDITACIÓN INSTITUCIONAL. 5. ELABORAR INFORMES REQUERIDOS POR EL VICERRECTOR DE EXTENSIÓN Y PROYECCIÓN SOCIAL EN EL MARCO DEL DESARROLLO DE LA FUNCIÓN MISIONAL DE EXTENSIÓN EN LA UNIVERSIDAD DEL MAGDALENA. LAS DEMÁS ACTIVIDADES QUE SE DERIVEN DE LA EJECUCIÓN DE LA ORDEN Y QUE TENGAN RELACIÓN DIRECTA CON EL OBJETO CONTRACTUAL.</t>
  </si>
  <si>
    <t>OPSP-VAD-791</t>
  </si>
  <si>
    <t>JOHANNA CRISTINA BOCANEGRA SANDOVAL</t>
  </si>
  <si>
    <t>LA PRESENTE ORDEN TIENE POR OBJETO: 1. LEER LOS RESULTADOS DE LAS PRUEBAS DE ORIENTACIÓN VOCACIONAL U</t>
  </si>
  <si>
    <t>2021/08/04</t>
  </si>
  <si>
    <t>OAG-VAD-792</t>
  </si>
  <si>
    <t>OTRAS, REALIZADAS A LOS ASPIRANTES QUE LE SEAN ASIGNADOS PARA ENTREVISTA. 2. REALIZAR ENTREVISTA DE ORIENTACIÓN VOCACIONAL</t>
  </si>
  <si>
    <t>OPSP-VAD-793</t>
  </si>
  <si>
    <t>1.    LA PRESENTE ORDEN TIENE POR OBJETO: 1. APOYAR A LA DIRECCIÓN DE TALENTO HUMANO EN LAS ACTIVIDADES DEL SISTEMA DE ESTÍMULOS, DESARROLLADO PARA LOS FUNCIONARIOS DE LA UNIVERSIDAD. 2. APOYAR EN EL DESARROLLO DEL PLAN DE CAPACITACIÓN INSTITUCIONAL PARA EL PERSONAL ADMINISTRATIVO. 3. APOYAR EN LA GESTIÓN DE LAS ACTIVIDADES Y TAREAS DE LA DIRECCIÓN DE TALENTO HUMANO. 4. ENTREGAR LOS INFORMES QUE LE SEAN SOLICITADOS POR LA DIRECCIÓN DE TALENTO HUMANO. 5. BRINDAR APOYO EN LOS PROGRAMAS DE PROMOCIÓN DE HÁBITOS Y ESTILOS DE VIDA SALUDABLES Y RIESGO PSICOSOCIAL. LAS DEMÁS ACTIVIDADES QUE SE DERIVEN DE LA EJECUCIÓN DE LA ORDEN Y QUE TENGAN RELACIÓN DIRECTA CON EL OBJETO CONTRACTUAL</t>
  </si>
  <si>
    <t>OAG-VAD-794</t>
  </si>
  <si>
    <t>OAG-VAD-795</t>
  </si>
  <si>
    <t>LOS ASPECTOS RELACIONADOS EN LA MISMA. 5. DAR RESPUESTA A CUALQUIER REQUERIMIENTO POSTERIOR QUE SE DERIVE DE LOS</t>
  </si>
  <si>
    <t>OPSP-VAD-796</t>
  </si>
  <si>
    <t>LA PRESENTE ORDEN TIENE POR OBJETO: 1. IDENTIFICAR CONTRIBUYENTES, Y LOS AGENTES OBLIGADOS A RETENER O EXIGIR EL PAGO DEL TRIBUTO. 2. RECOPILAR, CONSOLIDAR Y CONFRONTAR LA INFORMACIÓN DE LAS ENTIDADES PARA INICIAR EL PROCESO DE AUDITORÍA Y ELABORAR EL EXPEDIENTE CON LAS NORMAS REQUERIDAS PARA TAL FIN. 3. VERIFICAR LAS DECLARACIONES DE RECAUDOS Y LIQUIDACIÓN DE LAS ENTIDADES ASÍ COMO LOS PAGOS REALIZADOS POR LOS CONTRIBUYENTES Y LA RELACIÓN DE CONTRATOS SUSCRITOS. 4. CONFRONTAR LA INFORMACIÓN PROVISTA POR LA ENTIDAD VS LA INFORMACIÓN REMITIDA POR LA CONTRALORÍA DEPARTAMENTAL, DISTRITAL Y NACIONAL. 5. CONFRONTAR LA INFORMACIÓN DEL AVANCE DE LA AUDITORIA CONTRA LOS ARCHIVOS QUE REPOSAN EN LA OFICINA DE ESTAMPILLA. 6. ALIMENTAR LA MATRIZ DE INFORMACIÓN A FIN DE DEPURAR LOS RESULTADOS FINANCIEROS DE LA INVESTIGACIÓN. 7. REALIZAR EVALUACIÓN DE LA PRIMERA ETAPA DE LA AUDITORÍA EN CONJUNTO CON LA COORDINADORA Y EL ASESOR JURÍDICO Y DETERMINAR EL PLAN DE ACCIÓN EN CADA CASO EN PARTICULAR A SEGUIR. SE LEVANTA ACTA DE SEGUIMIENTO. 8. CLASIFICAR LOS HALLAZGOS RESULTANTES DE LA PRIMERA ETAPA. 9. CLASIFICAR LA INFORMACIÓN FINANCIERA Y DOCUMENTAL A FIN DE REMITIRLA AL ABOGADO, QUIEN JUNTO CON LA COORDINADORA Y EL ASESOR SEÑALARÁN LAS ACCIONES A SEGUIR. 10. ADELANTAR LAS GESTIONES INSTRUIDAS POR LA COORDINACIÓN UNA VEZ SE HUBIERE RECIBIDO RESPUESTA DE LA AMPLIACIÓN DE LA INFORMACIÓN SOLICITADA A LAS ENTIDADES. 11. CONFRONTAR LA INFORMACIÓN PROVISTA POR LA ENTIDAD VS LA INFORMACIÓN RECIBIDA A FIN DE ESTABLECER EL HALLAZGO. 12. CLASIFICAR LOS DIFERENTES HALLAZGOS QUE SE PUEDAN EVIDENCIAR EN EL PROCESO AUDITOR. 13. ASESORAR Y APOYAR EN LA REALIZACIÓN DEL CONTROL DE EVALUACIÓN, TRAZABILIDAD Y TRASLADO DE HALLAZGOS DE ENTIDADES AUDITADAS. EVALUAR Y ANALIZAR LA INFORMACIÓN DE LOS HALLAZGOS ENCONTRADOS. CONFRONTAR LOS HALLAZGOS EMITIDOS POR EL GRUPO AUDITOR VS HALLAZGOS ENCONTRADOS EN LA VERIFICACIÓN DE LA AUDITORÍA, CON EL FIN DE DETERMINAR CUÁLES PERMANECEN, MODIFICAN, ELIMINAN O INGRESAN, Y QUEDAN DEBIDAMENTE JUSTIFICADOS CON SOPORTES PERTINENTES. 14. REALIZAR LAS ACTIVIDADES REQUERIDAS PARA CONFORMAR LAS MESAS DE TRABAJO. 15. ASESORAR Y APOYAR EN EL DESPLAZAMIENTO A LOS MUNICIPIOS EN LA JURISDICCIÓN DEL MAGDALENA Y A LAS ENTIDADES DEL DISTRITO, PARA EL DESARROLLO DE ACTIVIDADES DE CAMPO EN EL PROCESO AUDITOR SEGÚN CRONOGRAMA QUE SE ESTABLEZCA PARA TAL FIN O PARA LA CONFORMACIÓN DE LAS MESAS DE TRABAJO.16. ASESORAR Y APOYAR EL SEGUIMIENTO AL CUMPLIMIENTO DE LOS COMPROMISOS ADQUIRIDOS EN LA MESA DE TRABAJO. 17. SALVAGUARDAR LA INFORMACIÓN OBTENIDA EN EL PROCESO AUDITOR Y GUARDAR LA DEBIDA RESERVA. 18. ASESORAR Y APOYAR EL DESARROLLO DE ACCIONES ENCAMINADAS AL PLAN DE MEJORAMIENTO DEL RECAUDO DE LOS RECURSOS Y LOS REGISTROS DE INFORMACIÓN DE LA ESTAMPILLA EN BENEFICIO DE LA UNIVERSIDAD. 19. ELABORAR Y EMITIR INFORME FINAL DE LAS ENTIDADES AUDITADAS A LA COORDINACIÓN DE LA OFICINA. 20. LLEVAR LA BITÁCORA EN EL SISTEMA DE CADA ENTIDAD AUDITADA. 21. APOYAR EN LA CAPACITACIÓN Y ACTUALIZACIÓN PERMANENTE DE LAS ENTIDADES RECAUDADORAS DE LAS ESTAMPILLAS DEPARTAMENTALES. LAS DEMÁS ACTIVIDADES QUE SE DERIVEN DE LA EJECUCIÓN DE LA ORDEN Y QUE TENGAN RELACIÓN DIRECTA CON EL OBJETO CONTRACTUAL</t>
  </si>
  <si>
    <t>OPSP-VAD-797</t>
  </si>
  <si>
    <t>QUE SE DERIVEN DE LA EJECUCIÓN DE LA ORDEN Y QUE TENGAN RELACIÓN DIRECTA CON EL OBJETO CONTRACTUAL.</t>
  </si>
  <si>
    <t>OPSP-VAD-798</t>
  </si>
  <si>
    <t>LA PRESENTE ORDEN TIENE POR OBJETO: 1. IDENTIFICAR CONTRIBUYENTES, Y LOS AGENTES OBLIGADOS A RETENER O EXIGIR EL PAGO DEL TRIBUTO. 2. RECOPILAR, CONSOLIDAR Y CONFRONTAR LA INFORMACIÓN DE LAS ENTIDADES PARA INICIAR EL PROCESO DE AUDITORÍA Y ELABORAR EL EXPEDIENTE CON LAS NORMAS REQUERIDAS PARA TAL FIN. 3. VERIFICAR LAS DECLARACIONES DE RECAUDOS Y LIQUIDACIÓN DE LAS ENTIDADES, ASÍ COMO LOS PAGOS REALIZADOS POR LOS CONTRIBUYENTES Y LA RELACIÓN DE CONTRATOS SUSCRITOS. 4. CONFRONTAR LA INFORMACIÓN PROVISTA POR LA ENTIDAD VS LA INFORMACIÓN REMITIDA POR LA CONTRALORÍA DEPARTAMENTAL, DISTRITAL Y NACIONAL. 5. CONFRONTAR LA INFORMACIÓN DEL AVANCE DE LA AUDITORIA CONTRA LOS ARCHIVOS QUE REPOSAN EN LA OFICINA DE ESTAMPILLA. 6. ALIMENTAR LA MATRIZ DE INFORMACIÓN A FIN DE DEPURAR LOS RESULTADOS FINANCIEROS DE LA INVESTIGACIÓN. 7. REALIZAR EVALUACIÓN DE LA PRIMERA ETAPA DE LA AUDITORÍA EN CONJUNTO CON LA COORDINADORA Y EL ASESOR JURÍDICO Y DETERMINAR EL PLAN DE ACCIÓN EN CADA CASO EN PARTICULAR A SEGUIR. SE LEVANTA ACTA DE SEGUIMIENTO. 8. CLASIFICAR LOS HALLAZGOS RESULTANTES DE LA PRIMERA ETAPA. 9. CLASIFICAR LA INFORMACIÓN FINANCIERA Y DOCUMENTAL A FIN DE REMITIRLA AL ABOGADO, QUIEN JUNTO CON LA COORDINADORA Y EL ASESOR SEÑALARÁN LAS ACCIONES A SEGUIR. 10. ADELANTAR LAS GESTIONES INSTRUIDAS POR LA COORDINACIÓN UNA VEZ SE HUBIERE RECIBIDO RESPUESTA DE LA AMPLIACIÓN DE LA INFORMACIÓN SOLICITADA A LAS ENTIDADES. 11. CONFRONTAR LA INFORMACIÓN PROVISTA POR LA ENTIDAD VS LA INFORMACIÓN RECIBIDA A FIN DE ESTABLECER EL HALLAZGO. 12. CLASIFICAR LOS DIFERENTES HALLAZGOS QUE SE PUEDAN EVIDENCIAR EN EL PROCESO AUDITOR. 13. ASESORAR Y APOYAR EN LA REALIZACIÓN DEL CONTROL DE EVALUACIÓN, TRAZABILIDAD Y TRASLADO DE HALLAZGOS DE ENTIDADES AUDITADAS. EVALUAR Y ANALIZAR LA INFORMACIÓN DE LOS HALLAZGOS ENCONTRADOS. CONFRONTAR LOS HALLAZGOS EMITIDOS POR EL GRUPO AUDITOR VS HALLAZGOS ENCONTRADOS EN LA VERIFICACIÓN DE LA AUDITORÍA, CON EL FIN DE DETERMINAR CUÁLES PERMANECEN, MODIFICAN, ELIMINAN O INGRESAN, Y QUEDAN DEBIDAMENTE JUSTIFICADOS CON SOPORTES PERTINENTES. 14. REALIZAR LAS ACTIVIDADES REQUERIDAS PARA CONFORMAR LAS MESAS DE TRABAJO. 15. ASESORAR Y APOYAR EN EL DESPLAZAMIENTO A LOS MUNICIPIOS EN LA JURISDICCIÓN DEL MAGDALENA Y A LAS ENTIDADES DEL DISTRITO, PARA EL DESARROLLO DE ACTIVIDADES DE CAMPO EN EL PROCESO AUDITOR SEGÚN CRONOGRAMA QUE SE ESTABLEZCA PARA TAL FIN O PARA LA CONFORMACIÓN DE LAS MESAS DE TRABAJO.16. ASESORAR Y APOYAR EL SEGUIMIENTO AL CUMPLIMIENTO DE LOS COMPROMISOS ADQUIRIDOS EN LA MESA DE TRABAJO. 17. SALVAGUARDAR LA INFORMACIÓN OBTENIDA EN EL PROCESO AUDITOR Y GUARDAR LA DEBIDA RESERVA. 18. ASESORAR Y APOYAR EL DESARROLLO DE ACCIONES ENCAMINADAS AL PLAN DE MEJORAMIENTO DEL RECAUDO DE LOS RECURSOS Y LOS REGISTROS DE INFORMACIÓN DE LA ESTAMPILLA EN BENEFICIO DE LA UNIVERSIDAD. 19. ELABORAR Y EMITIR INFORME FINAL DE LAS ENTIDADES AUDITADAS A LA COORDINACIÓN DE LA OFICINA. 20. LLEVAR LA BITÁCORA EN EL SISTEMA DE CADA ENTIDAD AUDITADA. 21. APOYAR EN LA CAPACITACIÓN Y ACTUALIZACIÓN PERMANENTE DE LAS ENTIDADES RECAUDADORAS DE LAS ESTAMPILLAS DEPARTAMENTALES. LAS DEMÁS ACTIVIDADES QUE SE DERIVEN DE LA EJECUCIÓN DE LA ORDEN Y QUE TENGAN RELACIÓN DIRECTA CON EL OBJETO CONTRACTUAL.</t>
  </si>
  <si>
    <t>OAG-VAD-799</t>
  </si>
  <si>
    <t>OPSP-VAD-800</t>
  </si>
  <si>
    <t>LA PRESENTE ORDEN TIENE POR OBJETO: 1. PRESTAR ASESORÍA, EMITIR LOS CONCEPTOS Y RESOLVER LAS CONSULTAS DE TIPO JURÍDICO EN TODAS LAS ÁREAS DEL DERECHO QUE LE SEAN SOLICITADOS POR PARTE DEL RECTOR, EL JEFE DE LA OFICINA ASESORA JURÍDICA Y DE DIRECCIÓN DE LA UNIVERSIDAD. EN EL CASO QUE LAS CONSULTAS Y/O CONCEPTOS SE DEBAN ENTREGAR POR ESCRITO, ÉSTOS DEBERÁN SER RUBRICADOS POR EL CONTRATISTA. 2. REPRESENTAR A LA UNIVERSIDAD DEL MAGDALENA EN LOS PROCEDIMIENTOS Y ACTUACIONES ADMINISTRATIVAS, PROCESOS JUDICIALES Y ACCIONES PÚBLICAS QUE EL RECTOR Y/O EL JEFE DE LA OFICINA ASESORA JURÍDICA DE LA UNIVERSIDAD ASÍ LO REQUIERAN Y HACER SOBRE ÉSTAS LOS SEGUIMIENTOS REQUERIDOS. 3. RESOLVER LAS PETICIONES QUE SE LE HAGAN A LA UNIVERSIDAD DEL MAGDALENA DENTRO DE LOS PLAZOS Y/O TÉRMINOS ESTABLECIDOS EN LA LEY, QUE LE SEAN TRASLADADAS POR PARTE DEL RECTOR, EL JEFE DE LA OFICINA ASESORA JURÍDICA Y DE DIRECCIÓN DE LA UNIVERSIDAD QUE LO REQUIERA. 4. DAR RESPUESTA Y HACER LOS SEGUIMIENTOS REQUERIDOS A LAS TUTELAS QUE LE INTERPONGAN A LA UNIVERSIDAD DEL MAGDALENA DENTRO DE LOS PLAZOS Y/O TÉRMINOS ESTABLECIDOS EN LA LEY, QUE LE SEAN TRASLADADAS POR PARTE DEL RECTOR, EL JEFE DE LA OFICINA ASESORA JURÍDICA Y DE DIRECCIÓN DE LA UNIVERSIDAD QUE LO REQUIERA. 5. ELABORAR MINUTAS PARA CONTRATOS, CONVENIOS, PROCESOS DE CONVOCATORIAS Y DEMÁS ACTOS ADMINISTRATIVOS QUE REQUIERA LA UNIVERSIDAD DEL MAGDALENA Y QUE SEAN SOLICITADOS POR EL RECTOR, EL JEFE DE LA OFICINA ASESORA JURÍDICA, Y DEMÁS AUTORIDADES DE DIRECCIÓN DE LA UNIVERSIDAD. 6. DESARROLLAR LAS ACTIVIDADES CONTRATADAS, CUMPLIENDO CON EL PROCESO DE GESTIÓN JURÍDICA Y PROCESO GESTIÓN DE CONTRATACIÓN DEL SISTEMA DE GESTIÓN INTEGRAL DE LA CALIDAD "COGUI. 7. COMPILAR Y ACTUALIZAR LAS NORMAS LEGALES, DE JURISPRUDENCIA DOCTRINA Y DE LOS CONCEPTOS QUE TENGAN RELACIÓN CON EL ÁMBITO DE COMPETENCIA DE LA UNIVERSIDAD. 8.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</si>
  <si>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OPSP-VAD-804</t>
  </si>
  <si>
    <t>LA PRESENTE ORDEN TIENE POR OBJETO: 1. DEFINIR, ELABORAR Y REVISAR LA ARQUITECTURA DE DESARROLLO DE LOS PROYECTOS (CASOS DE USO, BASES DE DATOS, CLASES, INTERFAZ DE USUARIO, MIGRACIÓN DE DATOS. 2. CONSTRUIR LOS PROTOTIPOS PARA LA EJECUCIÓN DE PRUEBAS A LOS PRODUCTOS SOFTWARE. 3. IMPLANTAR PRODUCTOS DE SOFTWARE TERMINADOS EN AMBIENTES DE PRODUCCIÓN PREVIAMENTE SELECCIONADOS. 4. INCORPORAR ELEMENTOS DE DISEÑO EXISTENTES 5. APLICAR GESTIÓN DE LA CONFIGURACIÓN PARA ACTUALIZAR CAMBIOS Y MANTENERLOS DEBIDAMENTE DOCUMENTADOS MEDIANTE LAS HERRAMIENTAS CORRESPONDIENTES. 6. REALIZAR REUNIONES PERIÓDICAS CON LOS EQUIPOS DE TRABAJO DE LOS PROYECTOS. 7. ESPECIFICAR REQUISITOS DE SOFTWARE EN FORMA DE HISTORIAS DE USUARIO. LAS DEMÁS ACTIVIDADES QUE SE DERIVEN DE LA EJECUCIÓN DE LA ORDEN Y QUE TENGAN RELACIÓN DIRECTA CON EL OBJETO CONTRACTUAL.</t>
  </si>
  <si>
    <t>OPSP-VAD-805</t>
  </si>
  <si>
    <t>LA PRESENTE ORDEN TIENE POR OBJETO: 1. CONSTRUIR MICROSITIOS DENTRO DEL PORTAL QUE PERMITAN LA DIVULGACIÓN DE INFORMACIÓN CON CARACTERÍSTICAS ESPECIALES QUE RESPONDAN A NECESIDADES PUNTUALES DE LA UNIVERSIDAD. 2. VERIFICAR EL ESTADO DE ACCESIBILIDAD DEL PORTAL PRINCIPAL. 3. IMPLEMENTAR ACTUALIZACIONES EN EL CDN INSTITUCIONAL. 4. REALIZAR CAPACITACIONES A USUARIOS PARA LA PUBLICACIÓN DE CONTENIDO EN EL PORTAL INSTITUCIONAL. 5. PUBLICAR INFORMACIÓN EN EL PORTAL INSTITUCIONAL 6. ESPECIFICAR REQUISITOS DE SOFTWARE EN FORMA DE HISTORIAS DE USUARIO. LAS DEMÁS ACTIVIDADES QUE SE DERIVEN DE LA EJECUCIÓN DE LA ORDEN Y QUE TENGAN RELACIÓN DIRECTA CON EL OBJETO CONTRACTUAL.</t>
  </si>
  <si>
    <t>OPSP-VAD-806</t>
  </si>
  <si>
    <t>LA PRESENTE ORDEN TIENE POR OBJETO: 1. ASESORAR Y APOYAR EN LA CARGA DE LA INFORMACIÓN DEL SISTEMA SOFTWARE PARA LA GESTIÓN NORMATIVA Y LA ATENCIÓN AL CIUDADANO DE LA UNIVERSIDAD DEL MAGDALENA. 2. ESPECIFICAR REQUISITOS DE SOFTWARE EN FORMA DE HISTORIAS DE USUARIO. 3. DISEÑAR COMPONENTES SOFTWARE DE ACUERDO CON LOS REQUERIMIENTOS DEL SISTEMA SOFTWARE PARA LA GESTIÓN NORMATIVA Y LA ATENCIÓN AL CIUDADANO DE LA UNIVERSIDAD DEL MAGDALENA. 4. CONSTRUIR COMPONENTES SOFTWARE DEL SISTEMA SOFTWARE PARA LA GESTIÓN NORMATIVA Y LA ATENCIÓN AL CIUDADANO DE LA UNIVERSIDAD DEL MAGDALENA UTILIZANDO LA TECNOLOGÍA DE MICROSOFT ASP.NET MVC. CON FRAMEWORK 4.5 O SUPERIOR Y MANEJO DE BASE DE DATOS CON SQL SERVER. 5. DISEÑAR Y EJECUTAR PRUEBAS DE UNIDAD, INTEGRACIÓN Y SISTEMA PARA LOS DIFERENTES COMPONENTES CONSTRUIDOS. 6. APOYAR PRUEBAS DEL SISTEMA DE INFORMACIÓN GAIRACA PLUS 7. DESARROLLAR COMPONENTES SOFTWARE PARA EL SISTEMA DE INFORMACIÓN GAIRACA PLUS. LAS DEMÁS ACTIVIDADES ASIGNADAS POR EL SUPERVISOR DE LA ORDEN Y QUE TENGAN RELACIÓN DIRECTA CON EL OBJETO CONTRACTUAL</t>
  </si>
  <si>
    <t>OPSP-VAD-807</t>
  </si>
  <si>
    <t>LA PRESENTE ORDEN TIENE POR OBJETO: 1. COORDINAR Y SUPERVISAR LAS ACTIVIDADES DE LOS EQUIPOS DE DESARROLLO. 2. COORDINAR LOS PROCESOS DE PLANIFICACIÓN DE LOS PROYECTOS. 3. ASESORAR, PLANIFICAR, CUANTIFICAR Y DEFINIR LAS FASES E ITERACIONES DE LOS PROYECTOS. 4. ASESORAR LOS PROYECTOS DE DESARROLLO DE SOFTWARE. 5. EVALUAR LOS RESULTADOS OBTENIDOS EN CADA UNA DE LAS FASES E ITERACIONES DE LOS PROYECTOS. 6. REALIZAR REUNIONES PERIÓDICAS CON LOS EQUIPOS DE TRABAJO DE LOS PROYECTOS. 7. INCORPORAR ELEMENTOS DE DISEÑOS EXISTENTES. LAS DEMÁS ACTIVIDADES QUE SE DERIVEN DE LA EJECUCIÓN DE LA ORDEN Y QUE TENGAN RELACIÓN DIRECTA CON EL OBJETO CONTRACTUAL</t>
  </si>
  <si>
    <t>OPSP-VAD-808</t>
  </si>
  <si>
    <t>LA PRESENTE ORDEN TIENE POR OBJETO: 1. ESTUDIAR Y ADOPTAR ESTÁNDARES Y METODOLOGÍAS DE DESARROLLO DE SOFTWARE. 2. PROPONER PLANES DE MEJORAMIENTO Y OPTIMIZACIÓN DE LOS ESTÁNDARES Y METODOLOGÍAS DE DESARROLLO DE SOFTWARE EXISTENTES. 3. PLANIFICAR, EJECUTAR, HACER SEGUIMIENTO Y CONTROL, Y ENTREGAR RESULTADOS DE LOS PROYECTOS CONTRATADOS EN EL CIDS. 4. CONSULTORÍA EN A) PROCESOS DE ASEGURAMIENTO DE CALIDAD DE SOFTWARE Y CERTIFICACIÓN EN MODELOS DE MADUREZ B) PROPIEDAD INTELECTUAL EN SOFTWARE. 5. ASEGURAR LA CALIDAD DE LOS SISTEMAS A CONSTRUIR, INCLUYENDO USABILIDAD, CONFIABILIDAD, DESEMPEÑO Y REQUERIMIENTOS DE SOPORTABILIDAD. 6. DISEÑAR, DESARROLLAR, IMPLEMENTAR E IMPLANTAR SOFTWARE ORIENTADO A SOLUCIONAR PROBLEMAS INFORMÁTICOS. 7. APLICAR GESTIÓN DE LA CONFIGURACIÓN PARA ACTUALIZAR CAMBIOS Y MANTENERLOS DEBIDAMENTE DOCUMENTADOS, MEDIANTE LAS HERRAMIENTAS CORRESPONDIENTES. 8. DISEÑAR PLANES DE PRUEBAS A LOS PROYECTOS. 9. DISEÑAR Y EJECUTAR PRUEBAS DE UNIDAD, INTEGRACIÓN O SISTEMA PARA LOS DIFERENTES COMPONENTES. LAS DEMÁS ACTIVIDADES QUE SE DERIVEN DE LA EJECUCIÓN DE LA ORDEN Y QUE TENGAN RELACIÓN DIRECTA CON EL OBJETO CONTRACTUAL.</t>
  </si>
  <si>
    <t>OPSP-VAD-809</t>
  </si>
  <si>
    <t>OAG-VAD-810</t>
  </si>
  <si>
    <t>LA PRESENTE ORDEN TIENE POR OBJETO: 1. APOYAR EN LA EJECUCIÓN DE LA PRODUCCIÓN AUDIOVISUAL Y DESARROLLO DE LAS PIEZAS AUDIOVISUALES DEL CETEP. 2. APOYAR EN LA ESCRITURA Y REVISIÓN DE GUIONES RELACIONADOS CON LAS PRODUCCIONES AUDIOVISUALES. 3. APOYAR EN LA COORDINACIÓN Y EJECUCIÓN DE GRABACIONES DE IMÁGENES PARA LOS MATERIALES AUDIOVISUALES DEL CETEP. 4. MONTAJE DE IMÁGENES PARA VIDEOS. 5. APOYAR LA EDICIÓN Y POSTPRODUCCIÓN DE MATERIALES AUDIOVISUALES REQUERIDOS. 6. APOYAR EN EL ASEGURAMIENTO DE LA PUBLICACIÓN DE LAS REALIZACIONES BAJO LAS LICENCIAS ESTABLECIDAS PARA LOS MATERIALES AUDIOVISUALES DEL CETEP. 7. APOYAR EN EL DISEÑO Y CREACIÓN DE CURSOS BLOQUE. LAS DEMÁS ACTIVIDADES QUE SE DERIVEN DE LA EJECUCIÓN DE LA ORDEN Y QUE TENGAN RELACIÓN DIRECTA CON EL OBJETO CONTRACTUAL.</t>
  </si>
  <si>
    <t>OAG-VAD-811</t>
  </si>
  <si>
    <t>JOSE GREGORIO COTES CEBALLOS</t>
  </si>
  <si>
    <t>LA PRESENTE ORDEN TIENE POR OBJETO: 1. APOYAR EN EL DISEÑO DE PIEZAS GRÁFICAS 2. APOYAR EN LA PRODUCCIÓN AUDIOVISUAL MULTIMEDIA 3. APOYAR EN LA PARTE LOGISTICA DE GRABACIONES 3. APOYAR EN LAS ACTIVIDADES DE STREAMING. LAS DEMÁS ACTIVIDADES QUE SE DERIVEN DE LA EJECUCIÓN DE LA ORDEN Y QUE TENGAN RELACIÓN DIRECTA CON EL OBJETO CONTRACTUAL.</t>
  </si>
  <si>
    <t>2021/09/31</t>
  </si>
  <si>
    <t>OAG-VAD-812</t>
  </si>
  <si>
    <t>LA PRESENTE ORDEN TIENE POR OBJETO: 1. APOYAR  EN LA ACTUALIZACIÓN DE LA INFORMACIÓN Y PARAMETRIZACIÓN DEL SISTEMA DE INFORMACIÓN DE MANTENIMIENTO. 2.VERIFICAR EL INVENTARIO Y LOS ELEMENTOS NECESARIOS PARA LA EJECUCIÓN DEL MANTENIMIENTO. 3. APOYAR EN LA ELABORACIÓN DE INFORMES DE LOS ESTADOS DE LOS BIENES DE LA INSTITUCIÓN. LAS DEMÁS ACTIVIDADES QUE SE DERIVEN DE LA EJECUCIÓN DE LA ORDEN Y QUE TENGAN RELACIÓN DIRECTA CON EL OBJETO CONTRACTUAL.</t>
  </si>
  <si>
    <t>OPSP-VAD-813</t>
  </si>
  <si>
    <t>LA PRESENTE ORDEN TIENE POR OBJETO: 1. REALIZAR LA COORDINACIÓN GENERAL EN LA ESTRUCTURACIÓN INTEGRAL DE PROYECTOS DE INFRAESTRUCTURA PROYECTADOS POR LA UNIVERSIDAD. 2. DESARROLLAR ACTIVIDADES DE INTERVENTORÍA Y/O APOYAR AL FUNCIONARIO DESIGNADO PARA LA SUPERVISIÓN DE LAS OBRAS QUE SE ASIGNEN POR PARTE DEL ORDENADOR DEL GASTO. 3. PRESENTAR INFORMES DE INTERVENTORÍA DE LAS OBRAS EN EJECUCIÓN DE LA UNIVERSIDAD. 4. PARTICIPAR EN COMITÉS EVALUADORES DE PROCESOS DE CONTRATACIÓN. 5. APOYAR EN LA ASESORÍA A LOS PROCESOS DE CONTRATACIÓN DE OBRAS CIVILES EN LA ETAPA PRECONTRACTUAL QUE ADELANTE INSTITUCIÓN. LAS DEMÁS ACTIVIDADES QUE SE DERIVEN DE LA EJECUCIÓN DE LA ORDEN Y QUE TENGAN RELACIÓN DIRECTA CON EL OBJETO CONTRACTUAL.</t>
  </si>
  <si>
    <t>OPSP-VAD-814</t>
  </si>
  <si>
    <t>LA PRESENTE ORDEN TIENE POR OBJETO: 1. ASESORAR Y APOYAR LA PLANEACIÓN, DISEÑO, EVALUACIÓN Y CONTROL DE LOS PROCESOS ADMINISTRATIVOS DE LA INSTITUCIÓN Y AQUELLOS DESARROLLADOS DESDE LA DIRECCIÓN ADMINISTRATIVA. 2. APOYAR EN LA ADMINISTRACIÓN DEL SISTEMA DE INFORMACIÓN DEL ÁREA ADMINISTRATIVA. 3. ASESORAR Y APOYAR A LA DIRECCIÓN ADMINISTRATIVA EN LA FORMULACIÓN DE MEJORAS A LOS PROCESOS Y PROCEDIMIENTOS A CARGO DE LA DIRECCIÓN. 4. APOYAR EN LA ELABORACIÓN DE INFORMES Y DOCUMENTOS PARA LOS PROCESOS DE ACREDITACIÓN INSTITUCIONAL Y DE PROGRAMAS. 5. REALIZAR INFORMES TÉCNICOS SOBRE EL FUNCIONAMIENTO DE LOS DISTINTOS PROCESOS ADMINISTRATIVOS (GESTIÓN DE INFRAESTRUCTURA, GESTIÓN TICS, GESTIÓN DE ALMACÉN E INVENTARIOS, ETC.). 6. ASESORAR Y APOYAR A LOS DISTINTOS GRUPOS DE TRABAJO DE LA DIRECCIÓN ADMINISTRATIVA EN SUS PROYECTOS Y ACTIVIDADES. LAS DEMÁS ACTIVIDADES QUE SE DERIVEN DE LA EJECUCIÓN DE LA ORDEN Y QUE TENGAN RELACIÓN DIRECTA CON EL OBJETO CONTRACTUAL.</t>
  </si>
  <si>
    <t>OAG-VAD-815</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</si>
  <si>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PRESENTAR INFORMES MENSUALES AL DIRECTOR DE BIENESTAR UNIVERSITARIO SOBRE LAS ACTIVIDADES DESARROLLADAS Y PLANTEADAS EN EL PLAN DE TRABAJO, PARA LA VERIFICACIÓN Y EVALUACIÓN DEL CUMPLIMIENTO DE LAS METAS PROPUESTAS.  3. ASISTIR A LAS REUNIONES CONVOCADAS POR EL DIRECTOR DE BIENESTAR UNIVERSITARIO. 4. ENTREGAR DE MANERA OPORTUNA Y BAJO SU RESPONSABILIDAD LOS INFORMES QUE SE LE SOLICITEN QUE SEAN DE SU COMPETENCIA PARA SER PRESENTADOS EN OTRAS DEPENDENCIAS.  5. APOYAR LAS ACTIVIDADES LIDERADAS POR EL DIRECTOR DE BIENESTAR Y EL COORDINADOR DE ÁREA, EN EL CUMPLIMIENTO DE METAS DEFINIDAS EN EL PLAN DE ACCIÓN Y PLAN DE DESARROLLO INSTITUCIONAL.  6. DISEÑAR, IMPLEMENTAR Y EJECUTAR ESTRATEGIAS QUE PROMUEVAN E INCENTIVEN LA PARTICIPACIÓN DE TODOS LOS ESTAMENTOS UNIVERSITARIOS EN LAS ACTIVIDADES DE BIENESTAR INSTITUCIONAL. 7. APOYAR LAS ESTRATEGIAS DE PROMOCIÓN, DIFUSIÓN Y DIVULGACIÓN DE LOS SERVICIOS Y ACTIVIDADES DE LA DEPENDENCIA. 8. APOYAR EL PROCESO OPERATIVO DEL PROGRAMA DE JÓVENES EN ACCIÓN (JEA), DESDE LA FASE DE INSCRIPCIÓN DE ESTUDIANTES, SEGUIMIENTO, CAPACITACIONES, ATENCIÓN, ACTUALIZACIÓN DE INFORMACIÓN. 9. APOYAR EN LA FORMULACIÓN Y REALIZACIÓN DE PORTAFOLIO DE SERVICIOS DE LA DEPENDENCIA. 10. DILIGENCIAR OPORTUNAMENTE TODOS LOS FORMATOS ESTABLECIDOS POR BIENESTAR UNIVERSITARIO EN EL SISTEMA DE GESTIÓN DE LA CALIDAD Y OTROS PROCESOS, PARA EL REGISTRO DE TODAS LAS ACTIVIDADES QUE SE REALICEN. 11.  APOYAR EN LA PARTICIPACIÓN EN EVENTOS ACADÉMICOS, CIENTÍFICOS, ARTÍSTICOS, CULTURALES Y DEPORTIVOS QUE PROGRAME LA UNIVERSIDAD DEL MAGDALENA.   LAS DEMÁS ACTIVIDADES QUE SE DERIVEN DE LA EJECUCIÓN DE LA ORDEN Y QUE TENGAN RELACIÓN DIRECTA CON EL OBJETO CONTRACTUAL.</t>
  </si>
  <si>
    <t>OPSP-VAD-816</t>
  </si>
  <si>
    <t>LA PRESENTE ORDEN TIENE POR OBJETO: 1. PRESENTAR PLAN DE TRABAJO DE ACTIVIDADES A DESARROLLAR, DETALLANDO OBJETIVOS, FECHAS, METODOLOGÍA, METAS, INDICADORES ACORDES CON LAS DIRECTRICES IMPARTIDAS POR EL DIRECTOR DE BIENESTAR. 2. FOMENTAR, ORIENTAR, ORGANIZAR Y DIVULGAR ACTIVIDADES DE CARÁCTER RECREATIVO, FORMATIVO Y REPRESENTATIVO PARA EL FORTALECIMIENTO DE LOS PROCESOS DEPORTIVOS DE LA INSTITUCIÓN. 3. DISEÑAR, IMPLEMENTAR Y EJECUTAR ESTRATEGIAS DE PROMOCIÓN, DIFUSIÓN Y DIVULGACIÓN DE LAS DISCIPLINAS DEPORTIVAS DE LA INSTITUCIÓN. 4. DISEÑAR, IMPLEMENTAR Y EJECUTAR ESTRATEGIAS QUE PROMUEVAN E INCENTIVEN LA PARTICIPACIÓN DE TODOS LOS ESTAMENTOS UNIVERSITARIOS, ESTUDIANTES, DOCENTES Y FUNCIONARIOS, EN LAS DISCIPLINAS DEPORTIVAS DE LA INSTITUCIÓN. 5. PLANIFICAR, DESARROLLAR Y EJECUTAR INTERCAMBIOS, TORNEOS, CAMPEONATOS, OLIMPIADAS Y/O EVENTOS INTERNOS. 6. PLANIFICAR LA PARTICIPACIÓN DE LA INSTITUCIÓN EN INTERCAMBIOS, TORNEOS, CAMPEONATOS, OLIMPIADAS Y/O EVENTOS EXTERNOS DEL ORDEN LOCAL, DEPARTAMENTAL, REGIONAL, NACIONAL E INTERNACIONAL. 7. COORDINAR EL PROCESO DE SELECCIÓN DE LOS DEPORTSITAS EN CADA ESTAMENTO (DOCENTE, FUNCIONARIO, EGRESADO Y ESTUDIANTES) QUE CONFORMAN LAS DELEGACIONES QUE REPRESENTARÁN A LA UNIVERSIDAD EN INTERCAMBIOS, TORNEOS, CAMPEONATOS, OLIMPIADAS Y/O EVENTOS EXTERNOS DEL ORDEN LOCAL, DEPARTAMENTAL, REGIONAL, NACIONAL E INTERNACIONAL. 8. RECIBIR, MANTENER ACTUALIZADO Y DEVOLVER AL FINALIZAR EL SEMESTRE, EL INVENTARIO DE IMPLEMENTOS, UNIFORMES, HERRAMIENTAS Y EQUIPOS QUE LE SEAN ASIGNADOS, GARANTIZANDO EL BUEN USO DE LOS MISMOS. 9. DILIGENCIAR OPORTUNAMENTE TODOS LOS FORMATOS ESTABLECIDOS POR BIENESTAR UNIVERSITARIO EN EL SISTEMA DE GESTIÓN DE LA CALIDAD Y OTROS PROCESOS, PARA EL REGISTRO DE TODAS LAS ACTIVIDADES QUE SE REALICEN DESDE EL DEPORTE O DISCIPLINA QUE DIRIGE. 10. ENTREGAR SEMANALMENTE O EN LOS TIEMPOS Y SEGÚN LAS DIRECTRICES QUE EL DIRECTOR DE BIENESTAR UNIVERSITARIO INFORMES ESTADÍSTICOS DE LAS ACTIVIDADES REALIZADAS, ASÍ COMO LAS PARTICIPACIONES DE LOS ESTAMENTOS UNIVERSITARIOS EN LAS MISMAS. 11. MANTENER ACTUALIZADA LA BASE DE DATOS DE LOS ESTUDIANTES QUE GOCEN DE BECA O DESCUENTO EL VALOR DE LA MATRÍCULA, YA SEA POR CUPO ESPECIAL O POR HABER OCUPADO PRIMERO, SEGUNDO O TERCER LUGAR EN EVENTOS EN REPRESENTACIÓN DE LA INSTITUCIÓN. 12. LLEVAR EL REGISTRO DE LA PARTICIPACIÓN EN LOS ENTRENAMIENTOS O PRÁCTICAS DEPORTIVAS, INTERCAMBIOS, TORNEOS, CAMPEONATOS, OLIMPIADAS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13. COORDINAR CON LOS INSTRUCTURES DE LAS DISTINTAS DISCIPLINAS Y LAS ÁREAS DE BIENESTAR UNIVERSITARIO, EL PROCESO DE ACOMPAÑAMIENTO INTEGRAL, MÉDICO Y PSICOLOGÍCO, A LOS ESTUDIANTES, DOCENTES Y FUNCIONARIOS QUE ESTEN DESARROLLANDO ACTIVIDADES DEPORTIVAS. 14. APOYAR LAS ACTIVIDADES LIDERADAS POR EL DIRECTOR DE BIENESTAR EN EL CUMPLIMIENTO DE METAS DEFINIDAS EN EL PLAN DE ACCIÓN Y PLAN DE DESARROLLO INSTITUCIONAL. 15. ENTREGAR DE MANERA OPORTUNA Y BAJO SU RESPONSABILIDAD LOS INFORMES PARA SER PRESENTADOS EN OTRAS DEPENDENCIAS. 16. COORDINAR EL MANTENIMIENTO DE LOS ESCENARIOS DEPORTIVOS Y ESPACIOS DE ACTIVIDAD FÍSICA. 17. HACER ACOMPAÑAMIENTO A LAS ACTIVIDADES REALIZADAS POR LOS INSTRUCTORES DE MANERA VIRTUAL Y PRESENCIAL EN CADA UNA DE LAS DISCIPLINAS DEPORTIVAS OFRECIDAS POR LA INSTITUCIÓN. COORDINAR EL PROCESO DE ADMSIÓN DE ASPIRANTES A LOS CUPOS POR DEPORTISTAS OFRECIDOS POR LA INSTITUCIÓN A TRAVÉS DEL ACUERDO SUPERIOR NO. 026 DE 2017 “POR EL CUAL SE ESTABLECEN DISPOSICIONES EN MATERIA DE INSCRIPCIÓN, SELECCIÓN, ADMISIÓN Y OTORGAMIENTO DE CUPOS ESPECIALES Y ESTÍMULOS A DEPORTISTAS Y ARTISTA.” LAS DEMÁS ACTIVIDADES QUE SE DERIVEN DE LA EJECUCIÓN DE LA ORDEN Y QUE TENGAN RELACIÓN DIRECTA CON EL OBJETO CONTRACTUAL.</t>
  </si>
  <si>
    <t>OAG-VAD-817</t>
  </si>
  <si>
    <t>OPSP-VAD-818</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</si>
  <si>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CONVOCAR, MOTIVAR Y AFIANZAR LA ARTICULACIÓN ENTRE BIENESTAR UNIVERSITARIO Y TODOS LOS PROGRAMAS ACADÉMICOS DE LAS DISTINTAS FACULTADES DE LA UNIVERSIDAD. 3. GESTIONAR ACCIONES DESDE LAS DISTINTAS ÁREAS DE BIENESTAR PARA FACILITAR Y APOYAR EL SEGUIMIENTO DE LOS CASOS DE ESTUDIANTES Y DOCENTES CON DIFICULTADES REPORTADOS POR LAS FACULTADES. 4. COORDINAR LA IMPLEMENTACIÓN DE ESTRATEGIAS DE PROMOCIÓN DE LOS SERVICIOS Y ACTIVIDADES DE BIENESTAR UNIVERSITARIO EN LAS FACULTADES DE LA INSTITUCIÓN. 5. APOYAR LAS ACTIVIDADES LIDERADAS POR EL DIRECTOR DE BIENESTAR Y EL COORDINADOR DE ÁREA, EN EL CUMPLIMIENTO DE METAS DEFINIDAS EN EL PLAN DE ACCIÓN Y PLAN DE DESARROLLO INSTITUCIONAL. 6. ENTREGAR DE MANERA OPORTUNA Y BAJO SU RESPONSABILIDAD LOS INFORMES QUE SE LE SOLICITEN PARA SER PRESENTADOS EN OTRAS DEPENDENCIAS. 7. DILIGENCIAR OPORTUNAMENTE TODOS LOS FORMATOS ESTABLECIDOS POR BIENESTAR UNIVERSITARIO EN EL SISTEMA DE GESTIÓN DE LA CALIDAD Y OTROS PROCESOS, PARA EL REGISTRO DE TODAS LAS ACTIVIDADES QUE SE REALICEN. 8. ENTREGAR SEMANALMENTE O EN LOS TIEMPOS Y SEGÚN LAS DIRECTRICES QUE EL DIRECTOR DE BIENESTAR UNIVERSITARIO O EL COORDINADOR DEL ÁREA ESTABLEZCAN, INFORMES ESTADÍSTICOS DE LAS ACTIVIDADES REALIZADAS. 9. APOYAR EN LA PARTICIPACIÓN DE LOS ESTUDIANTES DE LAS DISTINTAS FACULTADES Y PROGRAMAS EN EVENTOS ACADÉMICOS, CIENTÍFICOS, ARTÍSTICOS, CULTURALES Y DEPORTIVOS QUE PROGRAME LA INSTITUCIÓN. 10. ENTREGAR DE MANERA OPORTUNA Y BAJO SU RESPONSABILIDAD LOS INFORMES PARA SER PRESENTADOS EN OTRAS DEPENDENCIAS. LAS DEMÁS ACTIVIDADES QUE SE DERIVEN DE LA EJECUCIÓN DE LA ORDEN Y QUE TENGAN RELACIÓN DIRECTA CON EL OBJETO CONTRACTUAL.</t>
  </si>
  <si>
    <t>OPSP-VAD-819</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</si>
  <si>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PSICÓLOGO A TODOS LOS MIEMBROS DE COMUNIDAD UNIVERSITARIA QUE LO SOLICITEN, INCLUYENDO ESTUDIANTES DEPORTISTAS Y ARTISTAS, REPRESENTATIVOS, QUE HAGAN PARTE DE LOS EQUIPOS DE LA INSTITUCIÓN.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PARA SER PRESENTADOS EN OTRAS DEPENDENCIAS. 8. APOYAR EN LA PARTICIPACIÓN DE EVENTOS ACADÉMICOS, CIENTÍFICOS, ARTÍSTICOS, CULTURALES Y DEPORTIVOS DENTRO Y FUERA DEL LUGAR HABITUAL DE LA EJECUCIÓN DE SUS ACTIVIDADES. 9. REALIZAR ACTIVIDADES DOCENTE ASISTENCIALES BAJO LA MODALIDAD DE SUPERVISIÓN DE PRÁCTICAS FORMATIVAS A LOS ESTUDIANTES DE LA FACULTAD DE CIENCIAS DE LA SALUD DE LA UNIVERSIDAD DEL MAGDALENA. 10. APOYAR EN LA PARTICIPACIÓN DE EVENTOS ACADÉMICOS, CIENTÍFICOS, ARTÍSTICOS, CULTURALES Y DEPORTIVOS DENTRO Y FUERA DEL LUGAR HABITUAL DE LA EJECUCIÓN DE SUS ACTIVIDADES. 11. APOYAR LA IMPLEMENTACIÓN DE LAS NUEVAS MEDIDAS ACADÉMICAS EN LA FACULTAD DE CIENCIAS DE LA EDUCACIÓN. ASÍ COMO, REALIZAR SEGUIMIENTO Y ACOMPAÑAMIENTO A DOCENTES Y ESTUDIANTES EN EL DESARROLLO DE SUS PROCESOS ACADÉMICOS. LAS DEMÁS ACTIVIDADES QUE SE DERIVEN DE LA EJECUCIÓN DE LA ORDEN Y QUE TENGAN RELACIÓN DIRECTA CON EL OBJETO CONTRACTUAL.</t>
  </si>
  <si>
    <t>OPSP-VAD-820</t>
  </si>
  <si>
    <t>LA PRESENTE ORDEN TIENE POR OBJETO: 1. APOYAR AL DIRECTOR DE BIENESTAR UNIVERSITARIO, EN LOS ASUNTOS RELACIONADOS CON EL PROCESO "BIENESTAR UNIVERSITARIO" DE CONFORMIDAD AL SISTEMA DE GESTIÓN INTEGRAL, TENIENDO EN CUENTA LOS FUNDAMENTOS Y LINEAMIENTOS IMPARTIDOS POR EL GRUPO DE GESTIÓN DE LA CALIDAD. 2. APOYAR AL DIRECTOR DE BIENESTAR UNIVERSITARIO, EN LOS ASUNTOS RELACIONADOS CON EL PROCESO "BIENESTAR UNIVERSITARIO" DE CONFORMIDAD AL MODELO DE GESTIÓN DE CONTROL INTERNO (MECI), TENIENDO EN CUENTA LOS FUNDAMENTOS Y LINEAMIENTOS IMPARTIDOS POR LA OFICINA CONTROL INTERNO. 3. APOYAR AL DIRECTOR DE BIENESTAR UNIVERSITARIO EN LA FORMULACIÓN, SEGUIMIENTO Y EVALUACIÓN DEL PLAN DE ACCIÓN Y DE INVERSIÓN DE LA DIRECCIÓN. 4. APOYAR AL DIRECTOR DE BIENESTAR UNIVERSITARIO EN EL MANEJO ADMINISTRATIVO Y FINANCIERO DE LA DIRECCIÓN, NECESARIOS PARA EL PERFECTO DESARROLLO DE LAS ACTIVIDADES ESTABLECIDAS EN EL PLAN DE ACCIÓN. 5. APOYAR AL DIRECTOR DE BIENESTAR UNIVERSITARIO EN LOS TRÁMITES ADMINISTRATIVOS CONTRACTUALES. 6. APOYAR EN EL TRÁMITE ADMINISTRATIVO Y FINANCIERO PARA LA ADJUDICACIÓN Y LEGALIZACIÓN DE APOYOS ECONÓMICOS A ESTUDIANTES, AVANCES, VIÁTICOS Y GASTOS DE DESPLAZAMIENTO A PERSONAL ADMINISTRATIVO, PARA LA PERFECTA EJECUCIÓN DE LAS ACTIVIDADES ESTABLECIDAS EN EL PLAN DE ACCIÓN. 7. MANTENER ORGANIZADA Y ARCHIVADA LA DOCUMENTACIÓN CONCERNIENTE A LA CONTRATACIÓN DE PROVEEDORES DE LA DIRECCIÓN. 8. APOYAR AL DIRECTOR DE BIENESTAR UNIVERSITARIO, EN LOS ASUNTOS RELACIONADOS CON LA PRESENTACIÓN DE INFORMES DEL PROCESO "BIENESTAR UNIVERSITARIO" SEGÚN LO SOLICITADO POR LA OFICINA ASESORA DE PLANEACIÓN. 9. PRESENTAR INFORMES MENSUALES AL DIRECTOR DE BIENESTAR UNIVERSITARIO SOBRE LAS ACTIVIDADES DESARROLLADAS Y PLANTEADAS EN EL PLAN DE TRABAJO, PARA LA VERIFICACIÓN Y EVALUACIÓN DEL CUMPLIMIENTO DE LAS METAS PROPUESTAS. 10. ASISTIR A LAS REUNIONES CONVOCADAS POR EL DIRECTOR DE BIENESTAR UNIVERSITARIO. 11. APOYAR EN LA PARTICIPACIÓN DE EVENTOS ACADÉMICOS, CIENTÍFICOS, ARTÍSTICOS, CULTURALES Y DEPORTIVOS DENTRO Y FUERA DEL LUGAR HABITUAL DE LA EJECUCIÓN DE SUS ACTIVIDADES. 12. APOYAR EN LAS SOLICITUDES DE APROBACIÓN DE PAZ Y SALVO A ESTUDIANTES EN EL SISTEMA SIEG Y AYRE, SEGÚN SE REQUIERA. LAS DEMÁS ACTIVIDADES QUE SE DERIVEN DE LA EJECUCIÓN DE LA ORDEN Y QUE TENGAN RELACIÓN DIRECTA CON EL OBJETO CONTRACTUAL.</t>
  </si>
  <si>
    <t>OPSP-VAD-821</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</si>
  <si>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PARA LAS CUALES FUE CONTRATADO, ASÍ COMO AJUSTAR EL DESARROLLO DE SUS ACTIVIDADES A LAS NUEVAS MEDIDAS ACADÉMICAS (VIRTUALIDAD Y/O ALTERNANCIA). 2. BRINDAR ATENCIÓN BÁSICA, OPORTUNA Y ADECUADA A LOS ESTUDIANTES QUE REQUIERAN EL SERVICIO DE ATENCIÓN EN TRABAJO SOCIAL. 3. APOYAR EN EL DILIGENCIAMIENTO OPORTUNO DE TODOS LOS FORMATOS ESTABLECIDOS POR BIENESTAR UNIVERSITARIO EN EL SISTEMA DE GESTIÓN DE LA CALIDAD Y OTROS PROCESOS, PARA EL REGISTRO DE TODAS LAS ACTIVIDADES QUE SE REALICEN DESDE EL SERVICIO QUE USTED ORIENTA. 4.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5. ENTREGAR DE MANERA OPORTUNA Y BAJO SU RESPONSABILIDAD LOS INFORMES QUE SE LE SOLICITEN QUE SEAN DE SU COMPETENCIA PARA SER PRESENTADOS EN OTRAS DEPENDENCIAS. 6. CONSOLIDAR LAS ESTADÍSTICAS DE LAS ACTIVIDADES REALIZADAS EN EL MARCO DEL ACOMPAÑAMIENTO A LOS ESTUDIANTES DESDE BIENESTAR UNIVERSITARIO. 7. APOYAR EN LA PLANEACIÓN, ORGANIZACIÓN, EJECUCIÓN Y SEGUIMIENTO DE LOS PROGRAMAS DE ESTÍMULOS Y BECAS ESTUDIANTILES. 8. APOYAR EN LA ELABORACIÓN DEL CRONOGRAMA DE ATENCIÓN INDIVIDUAL Y GRUPAL A LOS MIEMBROS DE LA COMUNIDAD UNIVERSITARIA DE CONFORMIDAD CON LOS REQUERIMIENTOS Y PRIORIDADES. LAS DEMÁS ACTIVIDADES QUE SE DERIVEN DE LA EJECUCIÓN DE LA ORDEN Y QUE TENGAN RELACIÓN DIRECTA CON EL OBJETO CONTRACTUAL</t>
  </si>
  <si>
    <t>OPSP-VAD-822</t>
  </si>
  <si>
    <t>OAG-VAD-823</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</si>
  <si>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APOYAR EN LA IMPLEMENTACIÓN Y EJECUCIÓN DE LAS ESTRATEGIAS DE PROMOCIÓN, DIFUSIÓN Y DIVULGACIÓN DE LOS SERVICIOS Y ACTIVIDADES DE LA DEPENDENCIA. 3. APOYAR EN LA FORMULACIÓN Y REALIZACIÓN DE PORTAFOLIO DE SERVICIOS DE LA DEPENDENCIA. 4. APOYAR LAS ACTIVIDADES LIDERADAS POR EL DIRECTOR DE BIENESTAR Y EL COORDINADOR DE ÁREA, EN EL CUMPLIMIENTO DE METAS DEFINIDAS EN EL PLAN DE ACCIÓN Y PLAN DE DESARROLLO INSTITUCIONAL. 5. APOYAR EN LA REALIZACIÓN DE LOS INFORMES QUE SE LE SOLICITEN PARA SER PRESENTADOS EN OTRAS DEPENDENCIAS. 6. DILIGENCIAR OPORTUNAMENTE TODOS LOS FORMATOS ESTABLECIDOS POR BIENESTAR UNIVERSITARIO EN EL SISTEMA DE GESTIÓN DE LA CALIDAD Y OTROS PROCESOS, PARA EL REGISTRO DE TODAS LAS ACTIVIDADES QUE SE REALICEN. 7. APOYAR EN LA ATENCIÓN DE LOS USUARIOS EN GENERAL. 8. DEFINIR, FORMULAR E IMPLEMENTAR ESTRATEGIAS ENCAMINADAS AL FORTALECIMIENTO DE LOS PROGRAMAS DE EXTENSIÓN Y PROYECCIÓN SOCIAL, EN ESPECIAL LAS DIRIGIDA A MUJERES CABEZA DE HOGAR. 9. PROMOVER EL INTERCAMBIO DE EXPERIENCIAS, CONOCIMIENTOS Y METODOLOGÍAS REFERENTES A COMUNIDADES EN RIESGO Y/O VULNERABLES. LAS DEMÁS ACTIVIDADES QUE SE DERIVEN DE LA EJECUCIÓN DE LA ORDEN Y QUE TENGAN RELACIÓN DIRECTA CON EL OBJETO CONTRACTUAL</t>
  </si>
  <si>
    <t>OPSP-VAD-824</t>
  </si>
  <si>
    <t>LA PRESENTE ORDEN TIENE POR OBJETO: 1. COORDINAR LOS CUBRIMIENTOS DE LAS FUENTES INSTITUCIONALES. 2. MONITOREAR LOS NOTICIEROS EMITIDOS POR LA EMISORA W RADIO. 3. REALIZAR LA LOCUCIÓN DEL PROGRAMA DE RADIO. 4. PRESENTAR EVENTOS. 5. REDACTAR BOLETINES. 6. PRESENTAR LOS INFORMES QUE SEAN REQUERIDOS POR EL SUPERVISOR DE LA ORDEN. 7. REALIZAR EL DOSSIER DE PRENSA. LAS DEMÁS ACTIVIDADES QUE SE DERIVEN DE LA EJECUCIÓN DE LA ORDEN Y QUE TENGAN RELACIÓN DIRECTA CON EL OBJETO CONTRACTUAL</t>
  </si>
  <si>
    <t>OPSP-VAD-825</t>
  </si>
  <si>
    <t>LA PRESENTE ORDEN TIENE POR OBJETO: 1. APOYAR EN LA GESTIÓN DE REDES SOCIALES DE LA UNIVERSIDAD DEL MAGDALENA. 2. APOYAR EN LA ESTRUCTURACIÓN DEL CONTENIDO QUE SERÁ REVISADO, APROBADO Y PUBLICADO EN LAS REDES SOCIALES. 3. INFORMAR DE LAS NUEVAS ACTUALIZACIONES NECESARIAS EN LOS SITIOS WEB DE LOS PROGRAMAS, FACULTADES Y DEPENDENCIAS UBICADOS EN LA PÁGINA WEB INSTITUCIONAL. 4. APOYAR A LAS DEPENDENCIAS, LA INFORMACIÓN REQUERIDA PARA LA ATENCIÓN DE LAS SOLICITUDES, SUGERENCIAS, RECLAMOS O INQUIETUDES DE LOS USUARIOS POR CUALQUIERA DE LOS MEDIOS DE INTERACCIÓN INSTITUCIONAL. 5. APOYAR EN PROYECTOS WEB EN COORDINACIÓN CON EL EQUIPO DE REDES INSTITUCIONALES Y EL EQUIPO DE LA DIRECCIÓN DE COMUNICACIONES. LAS DEMÁS ACTIVIDADES QUE SE DERIVEN DE LA EJECUCIÓN DE LA ORDEN Y QUE TENGAN RELACIÓN DIRECTA CON EL OBJETO CONTRACTUAL.</t>
  </si>
  <si>
    <t>OAG-VAD-826</t>
  </si>
  <si>
    <t>OAG-VAD-827</t>
  </si>
  <si>
    <t>LA PRESENTE ORDEN TIENE POR OBJETO: 1. PRESTAR SERVICIO DE INTERPRETACIÓN EN LENGUA DE SEÑAS COLOMBIANA Y CASTELLANO A LA COMUNIDAD ESTUDIANTIL (SORDOS- OYENTES). 2. REALIZAR ACOMPAÑAMIENTO A ESTUDIANTES CON DISCAPACIDAD AUDITIVA EN SUS ACTIVIDADES ACADÉMICAS DURANTE EL PRIMER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 5. REALIZAR ACOMPAÑAMIENTO DE ACTIVIDADES EXTRA-CLASE CON LOS ESTUDIANTES CON DISCAPACIDAD AUDITIVA DE LA UNIVERSIDAD DEL MAGDALENA. 6. REALIZAR INFORMES MENSUALES DE RETROALIMENTACIÓN DEL ACOMPAÑAMIENTO REALIZADO. 7. ASISTIR A LAS REUNIONES, TALLERES Y CAPACITACIONES PROGRAMADAS POR LA DIRECCIÓN DE DESARROLLO ESTUDIANTIL. 8. REALIZAR ACOMPAÑAMIENTO EN EVENTOS INSTITUCIONALES. 9. PRESTAR SERVICIOS COMO INTÉRPRETE EN LAS GRABACIONES DEL CAMPUS TV. LAS DEMÁS ACTIVIDADES QUE SE DERIVEN DE LA EJECUCIÓN DE LA ORDEN Y QUE TENGAN RELACIÓN DIRECTA CON EL OBJETO CONTRACTUAL.</t>
  </si>
  <si>
    <t>OAG-VAD-828</t>
  </si>
  <si>
    <t>LA PRESENTE ORDEN TIENE POR OBJETO: 1. PRESTAR SERVICIO DE INTERPRETACIÓN EN LENGUA DE SEÑAS COLOMBIANA Y CASTELLANO A LA COMUNIDAD ESTUDIANTIL (SORDOS- OYENTES). 2. REALIZAR ACOMPAÑAMIENTO A ESTUDIANTES CON DISCAPACIDAD AUDITIVA EN SUS ACTIVIDADES ACADÉMICAS DURANTE EL PRIMER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AUDITIVA.5. REALIZAR ACOMPAÑAMIENTO DE ACTIVIDADES EXTRA-CLASE CON LOS ESTUDIANTES CON DISCAPACIDAD AUDITIVA DE LA UNIVERSIDAD DEL MAGDALENA. 6. REALIZAR INFORMES MENSUALES DE RETROALIMENTACIÓN DEL ACOMPAÑAMIENTO REALIZADO. 7. ASISTIR A LAS REUNIONES, TALLERES Y CAPACITACIONES PROGRAMADAS POR LA DIRECCIÓN DE DESARROLLO ESTUDIANTIL. 8. REALIZAR ACOMPAÑAMIENTO EN EVENTOS INSTITUCIONALES. 9. PRESTAR SERVICIOS COMO INTÉRPRETE EN LAS GRABACIONES DEL CAMPUS TV. LAS DEMÁS ACTIVIDADES QUE SE DERIVEN DE LA EJECUCIÓN DE LA ORDEN Y QUE TENGAN RELACIÓN DIRECTA CON EL OBJETO CONTRACTUAL.</t>
  </si>
  <si>
    <t>OAG-VAD-829</t>
  </si>
  <si>
    <t xml:space="preserve">LA PRESENTE ORDEN TIENE POR OBJETO: 1. PRESTAR SERVICIO DE INTERPRETACIÓN EN LENGUA DE SEÑAS COLOMBIANA Y CASTELLANO A LA COMUNIDAD ESTUDIANTIL (SORDOS- OYENTES). 2. REALIZAR ACOMPAÑAMIENTO A ESTUDIANTES CON DISCAPACIDAD AUDITIVA EN SUS ACTIVIDADES ACADÉMICAS DURANTE EL PRIMER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AUDITIVA.5. REALIZAR ACOMPAÑAMIENTO DE ACTIVIDADES EXTRA-CLASE CON LOS ESTUDIANTES CON DISCAPACIDAD AUDITIVA DE LA UNIVERSIDAD DEL MAGDALENA. 6. REALIZAR INFORMES MENSUALES DE RETROALIMENTACIÓN DEL ACOMPAÑAMIENTO REALIZADO. 7. ASISTIR A LAS REUNIONES, TALLERES Y CAPACITACIONES PROGRAMADAS POR LA DIRECCIÓN DE DESARROLLO ESTUDIANTIL. 8. REALIZAR ACOMPAÑAMIENTO EN EVENTOS INSTITUCIONALES. 9. PRESTAR SERVICIOS COMO INTÉRPRETE EN LAS GRABACIONES DEL CAMPUS TV. LAS DEMÁS ACTIVIDADES QUE SE DERIVEN DE LA EJECUCIÓN DE LA ORDEN Y QUE TENGAN RELACIÓN DIRECTA CON EL OBJETO CONTRACTUAL. </t>
  </si>
  <si>
    <t>OAG-VAD-830</t>
  </si>
  <si>
    <t>OPSP-VAD-831</t>
  </si>
  <si>
    <t>LA PRESENTE ORDEN TIENE POR OBJETO: 1. ASESORAR A LOS ESTUDIANTES DEL CONSULTORIO JURÍDICO Y CENTRO DE CONCILIACIÓN QUE SE ENCUENTRAN DESIGNADOS EN LA CASA DE JUSTICIA DEL DISTRITO DE SANTA MARTA EN RELACIÓN A LOS DISTINTOS CASOS QUE SON DE SU CONOCIMIENTOS EN LAS DISTINTAS ÁREAS DEL DERECHO: PUBLICO, CIVIL, COMERCIAL, PENAL, FAMILIA Y DERECHOS HUMANOS.2. APOYAR EN EL CONTROL FRENTE AL CUMPLIMIENTO DE LOS TURNOS ASIGNADOS EN CASA DE JUSTICIA DEL DISTRITO DE SANTA MARTA A LOS ESTUDIANTES DEL CONSULTORIO JURÍDICO Y CENTRO DE CONCILIACIÓN. 3. APOYAR Y ASESORAR A LAS PERSONAS QUE REQUIERAN LOS SERVICIOS DEL CONSULTORIO JURÍDICO Y CENTRO DE CONCILIACIÓN EN LAS DISTINTAS BRIGADAS JURÍDICAS QUE ORGANICE LA DIRECCIÓN. 4. DICTAR CAPACITACIONES A LOS ESTUDIANTES Y A LA COMUNIDAD EN GENERAL EN TEMAS QUE SE RELACIONEN CON LAS COMPETENCIAS LEGALES DEL CONSULTORIO JURÍDICO. 5. APOYAR EN EL SEGUIMIENTO A LOS CASOS ATENDIDOS EN LA CASA DE JUSTICIA DEL DISTRITO DE SANTA MARTA POR PARTE DE LOS ESTUDIANTES DEL CONSULTORIO JURÍDICO. 6. CANALIZAR SOLICITUDES DE CONCILIACIÓN QUE SE GENEREN EN LA CASA DE JUSTICIA DEL DISTRITO DE SANTA MARTA Y QUE PUEDAN SER TRAMITADAS POR EL CENTRO DE CONCILIACIÓN EN EL MARCO DE SUS COMPETENCIAS CONFORME AL ORDENAMIENTO JURÍDICO COLOMBIANO. LAS DEMÁS ACTIVIDADES QUE SE DERIVEN DE LA EJECUCIÓN DE LA ORDEN Y QUE TENGAN RELACIÓN DIRECTA CON EL OBJETO CONTRACTUAL.</t>
  </si>
  <si>
    <t>OPSP-VAD-832</t>
  </si>
  <si>
    <t>LA PRESENTE ORDEN TIENE POR OBJETO: 1. ASESORAR Y ORIENTAR JURÍDICA, ÉTICA Y ACADÉMICAMENTE A LOS ESTUDIANTES DEL CONSULTORIO JURÍDICO Y CENTRO DE CONCILIACIÓN. 2. BRINDAR ASESORÍA PREVIA A LOS ESTUDIANTES ANTES DE LA REALIZACIÓN DE LOS CONCEPTOS JURÍDICOS, POR SOLICITUD DE LOS MISMOS. 3. REVISAR CONCEPTOS PRESENTADOS POR LOS ESTUDIANTES E IMPARTIR LAS INSTRUCCIONES SOBRE EL PROCEDIMIENTO A SEGUIR EN RELACIÓN CON LA CONSULTA. 4. ORIENTAR TODA INTERVENCIÓN QUE LOS ESTUDIANTES DEL CONSULTORIO JURÍDICO DEBAN REALIZAR EN AUDIENCIAS O DILIGENCIAS JUDICIALES. 5. APOYAR A LA DIRECCIÓN DEL CONSULTORIO JURÍDICO Y CENTRO DE CONCILIACIÓN EN EL NORMAL Y CORRECTO DESEMPEÑO DE LAS ACTIVIDADES QUE REALICE, DE LOS ELEMENTOS Y MATERIALES DIDÁCTICOS A SU CARGO. 6. VERIFICAR Y REGISTRAR LAS ACTUACIONES DESPLEGADAS POR ESTUDIANTES EN LAS CONSULTAS Y PROCESOS QUE CORRESPONDEN A SU ESPECIALIDAD Y QUE EL CONSULTORIO JURÍDICO ASUMA POR COMPETENCIA. 7. APOYAR EN EL ESTABLECIMIENTO Y CUMPLIMIENTO UN HORARIO DE ATENCIÓN PRESENCIAL A LOS ESTUDIANTES EN EL CONSULTORIO JURÍDICO Y CENTRO DE CONCILIACIÓN, DEL CUAL DEBERÁ EXISTIR COPIA EN LA COORDINACIÓN ACADÉMICA Y EN LUGAR VISIBLE DE ESA DEPENDENCIA. 8. PARTICIPAR EN EL DISEÑO Y EJECUCIÓN DE UN CRONOGRAMA DE CAPACITACIONES QUE ESTABLEZCA LA DIRECCIÓN Y LA COORDINACIÓN ACADÉMICA DEL CONSULTORIO JURÍDICO Y CENTRO DE CONCILIACIÓN, DIRIGIDA A LOS ESTUDIANTES DEL CONSULTORIO JURÍDICO. 9. PRESTAR ACOMPAÑAMIENTO A LAS JORNADAS DE ATENCIÓN JURÍDICA O BRIGADAS QUE SE PROGRAMEN EN EL CONSULTORIO JURÍDICO Y CENTRO DE CONCILIACIÓN. 10. APOYAR EN LA ATENCION DIRECTA A LOS USUARIOS DE SERVICIO, CUANDO LAS CIRCUNSTANCIAS LO AMERITEN. 11. RENDIR LOS INFORMES ESCRITOS QUE SOLICITEN EL DIRECTOR DE PROGRAMA, EL DIRECTOR Ó LA COORDINACIÓN ACADÉMICA DEL CONSULTORIO JURÍDICO, FRENTE A LAS FUNCIONES QUE TENGA A CARGO. 12. PARTICIPAR EN LA PLANEACIÓN Y EJECUCIÓN DEL CALENDARIO DE ACTIVIDADES ACADÉMICAS, DE INVESTIGACIÓN Y DE EXTENSIÓN DEL CONSULTORIO JURÍDICO Y CENTRO DE CONCILIACIÓN, EN LO QUE CORRESPONDA A SU ÁREA. 13. ASISTIR A LAS REUNIONES QUE SE PROGRAMEN POR LA FACULTAD DE HUMANIDADES, DIRECCIÓN DE PROGRAMA Y DIRECCIÓN DE CONSULTORIO JURÍDICO Y CENTRO DE CONCILIACIÓN, SIEMPRE QUE SE RECIBA CITACIÓN PARA LAS MISMAS. LAS DEMÁS ACTIVIDADES QUE SE DERIVEN DE LA EJECUCIÓN DE LA ORDEN Y QUE TENGAN RELACIÓN DIRECTA CON EL OBJETO CONTRACTUAL.</t>
  </si>
  <si>
    <t>OPSP-VAD-833</t>
  </si>
  <si>
    <t xml:space="preserve">LA PRESENTE ORDEN TIENE POR OBJETO: 1. PRESTAR ASESORÍA, EMITIR CONCEPTOS Y RESOLVER CONSULTAS EN LAS MATERIAS RELACIONADAS CON EL DERECHO LABORAL Y/O ADMINISTRATIVO, QUE LE SEAN SOLICITADOS POR EL RECTOR, LA DIRECCIÓN DE TALENTO HUMANO Y DEMÁS AUTORIDADES QUE DESIGNE LA ALTA DIRECCIÓN. EN EL CASO DE QUE LOS CONCEPTOS SE DEBAN ENTREGAR POR ESCRITO, ÉSTOS DEBERÁN SER RUBRICADOS POR EL CONTRATISTA. 2. RESOLVER LAS PETICIONES QUE SE LE HAGAN A LA UNIVERSIDAD DEL MAGDALENA DENTRO DE LOS PLAZOS Y/O TÉRMINOS ESTABLECIDOS EN LA LEY, QUE LE SEAN TRASLADADAS POR PARTE DEL RECTOR, DE LA DIRECCIÓN DE TALENTO HUMANO Y DEMÁS AUTORIDADES QUE DESIGNE LA ALTA DIRECCIÓN. 3. ATENDER Y REPRESENTAR A LA UNIVERSIDAD DEL MAGDALENA EN LOS PROCEDIMIENTOS Y ACTUACIONES ADMINISTRATIVAS, PROCESOS JUDICIALES Y ACCIONES PÚBLICAS QUE EL RECTOR, LA DIRECTORA DE TALENTO HUMANO Y DEMÁS AUTORIDADES DEL ÁREA ADMINISTRATIVA Y DE DIRECCIÓN DE LA UNIVERSIDAD REQUIERAN Y HACER SOBRE ÉSTAS LOS SEGUIMIENTOS REQUERIDOS. 4. ELABORAR ACTOS ADMINISTRATIVOS, MINUTAS Y DEMÁS DOCUMENTOS QUE LE SEAN SOLICITADOS POR EL RECTOR, POR LA DIRECCIÓN DE TALENTO HUMANO Y DEMÁS Y DEMÁS AUTORIDADES QUE DESIGNE LA ALTA DIRECCIÓN. 5. FORMULAR LOS PROCESOS Y PROCEDIMIENTOS DE TIPO JURÍDICO QUE SEAN REQUERIDOS POR EL RECTOR, LA DIRECCIÓN DE TALENTO HUMANO Y DEMÁS AUTORIDADES QUE DESIGNE LA ALTA DIRECCIÓN. 6. COMPILAR Y ACTUALIZAR LAS NORMAS LEGALES, DE JURISPRUDENCIA DOCTRINA Y DE LOS CONCEPTOS QUE TENGAN RELACIÓN CON EL ÁMBITO DE COMPETENCIA DE LA UNIVERSIDAD. 7. APOYAR EN EL BUEN MANEJO DEL ARCHIVO Y LA CORRESPONDENCIA QUE LE SEAN ASIGNADOS. 8. RENDIR INFORMES MENSUALES, SOBRE LAS ACTIVIDADES DESARROLLADAS, EN CUMPLIMIENTO DE LA PRESENTE ORDEN DE PRESTACIÓN DE SERVICIOS. LAS DEMÁS ACTIVIDADES QUE SE DERIVEN DE LA EJECUCIÓN DE LA ORDEN Y QUE TENGAN RELACIÓN DIRECTA CON EL OBJETO CONTRACTUAL.  </t>
  </si>
  <si>
    <t>OAG-VAD-834</t>
  </si>
  <si>
    <t xml:space="preserve">LA PRESENTE ORDEN TIENE POR OBJETO: 1.  APOYAR EN LA ORGANIZACIÓN DE LOS EXPEDIENTES QUE LE SEAN ASIGNADOS, DE ACUERDO CON LOS PROCEDIMIENTOS Y DIRECTRICES INSTITUCIONALES. 2. APOYAR LA ELABORACIÓN DE INVENTARIOS DOCUMENTALES DE LOS ARCHIVOS QUE LES SEAN ASIGNADOS. 3. APOYAR LAS LABORES DE REPROGRAFÍA QUE SEAN ESTABLECIDAS.  LAS DEMÁS ACTIVIDADES QUE SE DERIVEN DE LA EJECUCIÓN DE LA ORDEN Y QUE TENGAN RELACIÓN DIRECTA CON EL OBJETO CONTRACTUAL. </t>
  </si>
  <si>
    <t>OPSP-VAD-835</t>
  </si>
  <si>
    <t>LA PRESENTE ORDEN TIENE POR OBJETO: 1. ASESORAR LOS PROCESOS DE HABILITACIÓN DE ESCENARIOS DE PRÁCTICAS PROFESIONALES. 2. DISEÑAR Y ELABORAR DOCUMENTOS DE AUTOEVALUACIÓN PARA LA HABILITACIÓN ESCENARIOS DE PRÁCTICAS PROFESIONALES. 3. APOYAR EN LAS ACTIVIDADES DE RELACIÓN DOCENCIA SERVICIO DE LA FACULTAD CIENCIAS DE LA SALUD 5. APOYAR EN LOS TRÁMITES RELACIONADOS CON ACTIVIDADES DE DOCENCIA SERVICIO SE REALICEN. 6. REALIZAR LA CONSULTORIA, ELABORACION DE PROTOCOLOS DE SISTEMA DE CALIDAD DE: CLINICA ODONTOLOGICA, PROGRAMA DE ATENCIÓN PSICOLOGICA (PAP), BIENESTAR UNIVERSITARIO, LABORATORIO CENTRO DE BIOLOGIA MOLECULAR Y TOMA DE MUESTRAS. 7. REALIZAR LA ASESORÍA Y ACOMPAÑAMIENTO A LOS PROCESOS DE CALIDAD DE CLÍNICA ODONTOLOGICA, PROGRAMA DE ATENCIÓN PSICOLOGICA PAP, CENTRO DE BIOLOGÍA MOLECULAR Y DE GENÉTICA, LABORATORIO DE TOMA DE MUESTRA, SERVICIOS DE SALUD DE BIENESTAR UNIVERSITARIO. 8. ELABORAR MANUALES, PROTOCOLOS DERIVADOS DE LOS PROCESOS DE AUTOEVALUACIÓN Y AUDITORIA EN SERVICIOS DE SALUD. 9. ACTUALIZAR LOS PROTOCOLOS, FLUJOGRAMAS DE LAS DEPENDENCIAS CON SERVICIOS DE SALUD HABILITADOS. LAS DEMÁS ACTIVIDADES QUE SE DERIVEN DE LA EJECUCIÓN DE LA ORDEN Y QUE TENGAN RELACIÓN</t>
  </si>
  <si>
    <t>ANGELA ROMERO CARDENAS</t>
  </si>
  <si>
    <t>OAG-VAD-836</t>
  </si>
  <si>
    <t>LA PRESENTE ORDEN TIENE POR OBJETO: 1. APOYAR LA COORDINACIÓN DE LOS PROCESOS Y PROYECTOS ESTRATÉGICOS DEL PROGRAMA DE CONTADURÍA PÚBLICA. 2. REALIZAR SEGUIMIENTO A LOS PROCESOS ACADÉMICOS QUE ADELANTA LA DIRECCIÓN DE PROGRAMA Y PREPARAR DICHOS INFORMES. 3. APOYAR LA COORDINACIÓN DE PROCESOS CON DOCENTES Y ESTUDIANTES. 4. ORGANIZAR ACTIVIDADES ACADÉMICAS CON ESTUDIANTES, DOCENTES Y EGRESADOS. 5. APOYAR AL DIRECTOR TÉCNICO EN LOS PROCESOS MISIONALES DEL PROGRAMA. LAS DEMÁS ACTIVIDADES QUE SE DERIVEN DE LA EJECUCIÓN DE LA ORDEN Y QUE TENGAN RELACIÓN DIRECTA CON EL OBJETO CONTRACTUAL.</t>
  </si>
  <si>
    <t>OAG-VAD-837</t>
  </si>
  <si>
    <t>OAG-VAD-838</t>
  </si>
  <si>
    <t>LA PRESENTE ORDEN TIENE POR OBJETO: 1. APOYAR LA RECEPCIÓN, REVISIÓN Y ORGANIZACIÓN DE LOS ELEMENTOS DE CONSUMO Y DEVOLUTIVOS ADQUIRIDOS POR COMPRAS. 2. APOYAR LA ORGANIZACIÓN DE BODEGA Y AISLAMIENTO DE BIENES, DISTRIBUCIÓN DE BIENES E INSUMOS DENTRO DE LA INSTITUCIÓN. 3. APOYAR LAS ENTREGAS FÍSICAS DE LOS ELEMENTOS DE CONSUMO Y DEVOLUTIVOS ADQUIRIDOS POR COMPRAS A SU DESTINO FINAL. 4. APOYAR LA ATENCIÓN TELEFÓNICA Y PERSONAL DE CLIENTES INTERNOS Y EXTERNOS. 5. APOYAR EL MANEJO Y CONTROL DE LOS SUMINISTROS Y EQUIPOS QUE SE ENCUENTRAN EN EL STOP DE LA OFICINA. 6. APOYAR LA DOTACIÓN LOS BAÑOS Y CAFETERÍA CON LOS SUMINISTRO RESPECTIVOS. 7. APOYAR EL SUMINISTRO AGUA A TODAS LAS DEPENDENCIAS Y EVENTOS DE LA UNIVERSIDAD. LAS DEMÁS ACTIVIDADES QUE SE DERIVEN DE LA EJECUCIÓN DE LA ORDEN Y QUE TENGAN RELACIÓN DIRECTA CON EL OBJETO CONTRACTUAL</t>
  </si>
  <si>
    <t>OAG-VAD-839</t>
  </si>
  <si>
    <t>OAG-VAD-840</t>
  </si>
  <si>
    <t>LA PRESENTE ORDEN TIENE POR OBJETO: 1. APOYAR AL GRUPO DE CONTABILIDAD EN LA CREACIÓN Y DEPURACIÓN DE LA BASE DE TERCEROS EN EL SISTEMA DE INFORMACIÓN FINANCIERO – SINAP-. 2. ORIENTAR AL GRUPO DE CONTABILIDAD EN EL PROCESO DE RECEPCIÓN Y ARCHIVO DE LAS COMUNICACIONES INTERNAS Y EXTERNAS. 3. REVISAR EL PROCESO DE RECEPCIÓN Y REVISIÓN DE DOCUMENTOS PROVENIENTES DE LA DIRECCIÓN FINANCIERA Y DEL GRUPO DE PRESUPUESTO CORRESPONDIENTES A LOS SOPORTES PARA LA ELABORACIÓN DE LAS OBLIGACIONES PRESUPUÉSTALES Y LAS CUENTAS POR PAGAR SIN AFECTACIÓN. 4. REVISAR EL PROCESO DE RADICACIÓN Y ENTREGA A LA DIRECCIÓN FINANCIERA DE LAS OBLIGACIONES PRESUPUÉSTALES ELABORADAS POR EL GRUPO DE CONTABILIDAD, Y SUGERIR LOS CAMBIOS NECESARIOS PARA EL MEJORAMIENTO DEL PROCESO. 5. APOYAR AL PROFESIONAL ESPECIALIZADO DEL GRUPO DE CONTABILIDAD EN EL ANÁLISIS Y SEGUIMIENTO DE INDICADORES DE GESTIÓN DEL GRUPO DE CONTABILIDAD. 6. APOYAR AL PROFESIONAL ESPECIALIZADO DEL GRUPO DE CONTABILIDAD EN LA PLANIFICACIÓN Y COORDINACIÓN DEL SISTEMA DE GESTIÓN DE CALIDAD DEL PROCESO CONTABLE – FINANCIERO.  7. APOYAR AL PROFESIONAL ESPECIALIZADO DEL GRUPO DE CONTABILIDAD SOBRE LA ADMINISTRACIÓN DE MAPA DE RIESGO DE PROCESO CONTABLE. 8. APOYAR AL PROFESIONAL UNIVERSITARIO DEL GRUPO DE CONTABILIDAD EN LA REALIZACIÓN DE LAS PROYECCIONES FINANCIERAS, CUANDO LAS REQUIERA ALGÚN PROCESO INTERNO DE LA UNIVERSIDAD.9. APOYAR EN LA COORDINACIÓN DE LOS PLANES DE MEJORAMIENTO DEL PROCESO DE CALIDAD. LAS DEMÁS ACTIVIDADES QUE SE DERIVEN DE LA EJECUCIÓN DE LA ORDEN Y QUE TENGAN RELACIÓN DIRECTA CON EL OBJETO CONTRACTUAL</t>
  </si>
  <si>
    <t>DEWARD LOPEZ MORGAN</t>
  </si>
  <si>
    <t>OAG-VAD-841</t>
  </si>
  <si>
    <t>OPSP-VAD-842</t>
  </si>
  <si>
    <t>OPSP-VAD-843</t>
  </si>
  <si>
    <t>OPSP-VAD-844</t>
  </si>
  <si>
    <t>OPSP-VAD-845</t>
  </si>
  <si>
    <t>OPSP-VAD-846</t>
  </si>
  <si>
    <t>LA PRESENTE ORDEN TIENE POR OBJETO: 1. ELABORAR SOLICITUD DE INFORMACIÓN, REQUERIMIENTOS ESPECIALES, PROYECTOS DE DERECHOS DE PETICIONES, Y DEMÁS DOCUMENTOS DE ORDEN JURÍDICO QUE SE REQUIERAN REMITIR DENTRO DE LOS PROCESOS DE LA AUDITORÍAS SEGUIDOS A CADA UNA DE LAS ENTIDADES CONTRIBUYENTES, Y LOS AGENTES OBLIGADOS A RETENER O EXIGIR EL PAGO DEL TRIBUTO. 21 ELABORAR RESPUESTA A COMUNICACIONES ENVIADAS POR LAS DIFERENTES ENTIDADES. 3. REALIZAR EVALUACIÓN DE LA PRIMERA ETAPA DE LA AUDITORIA A LOS CONTRATOS QUE LAS ENTIDADES ENVÍAN COMO EXENTOS DEL PAGO DE LA ESTAMPILLA. 4. CLASIFICAR LOS HALLAZGOS RESULTANTES DE LA PRIMERA ETAPA Y ELABORACIÓN DE LAS COMUNICACIONES PERTINENTES. 5. ANALIZAR Y VERIFICAR LOS ACUERDOS MUNICIPALES POR MEDIO DEL CUAL LOS MUNICIPIOS ADOPTARON LA ESTAMPILLA. 6. DETERMINAR Y CLASIFICAR LOS HALLAZGOS ENCONTRADOS EN LOS ACUERDOS MUNICIPALES. 7. ANALIZAR LOS HALLAZGOS ENCONTRADOS CON LA COORDINACIÓN DE LA OFICINA Y EL ASESOR JURÍDICO. 8. SOLICITAR INFORMACIÓN ADICIONAL QUE SE REQUIERA DE LOS CONTRATOS OBJETOS DE ESTUDIO DE AUDITORIA. 9. ANALIZAR LAS ACTIVIDADES QUE SE DETERMINEN EN LAS DIFERENTES MESAS DE TRABAJOS. 10. ASISTIR A LAS REUNIONES QUE REALICE LA COORDINACIÓN DE LA OFICINA CON CADA UNA DE LAS ENTIDADES CONTRIBUYENTES, Y LOS AGENTES OBLIGADOS A RETENER O EXIGIR EL PAGO DEL TRIBUTO. 11. APOYAR EN EL DESPLAZAMIENTO A LOS MUNICIPIOS EN LA JURISDICCIÓN DEL MAGDALENA PARA EL DESARROLLO DE ACTIVIDADES DE CAMPO EN EL PROCESO AUDITOR PARA CASOS ESPECÍFICOS EN LA QUE SE REQUIERA. 12. APOYAR EN EL SEGUIMIENTO AL CUMPLIMIENTO DE LOS COMPROMISOS ADQUIRIDOS EN LA MESA DE TRABAJO. 13. APOYAR EN LA REALIZACIÓN DEL ESTUDIO DE LAS PROPUESTAS DE PAGO QUE PRESENTEN LAS ENTIDADES OBLIGADAS A EXIGIR O RETENER LA ESTAMPILLA. 14. APOYAR EN LA REALIZACIÓN DE SEGUIMIENTO Y CONTROL A LOS ACUERDOS DE PAGO OFRECIDOS. 15. SALVAGUARDAR LA INFORMACIÓN OBTENIDA EN EL PROCESO AUDITOR Y GUARDAR LA DEBIDA RESERVA. 16. ASESORAR Y APOYAR EN EL DESARROLLO DE ACCIONES ENCAMINADAS AL PLAN DE MEJORAMIENTO DEL RECAUDO DE LOS RECURSOS Y LOS REGISTROS DE INFORMACIÓN DE LA ESTAMPILLA EN BENEFICIO DE LA UNIVERSIDAD. 17. ELABORAR Y EMITIR INFORME FINAL DE LAS ENTIDADES AUDITADAS A LA COORDINACIÓN DE LA OFICINA. 18. REALIZAR CAPACITACIÓN Y ACTUALIZACIÓN PERMANENTE DE LAS ENTIDADES RECAUDADORAS DE LAS ESTAMPILLAS DEPARTAMENTALES LAS DEMÁS ACTIVIDADES QUE SE DERIVEN DE LA EJECUCIÓN DE LA ORDEN Y QUE TENGAN RELACIÓN DIRECTA CON EL OBJETO CONTRACTUAL.</t>
  </si>
  <si>
    <t>OPSP-VAD-847</t>
  </si>
  <si>
    <t>LA PRESENTE ORDEN TIENE POR OBJETO: 1. ELABORAR SOLICITUD DE INFORMACIÓN, REQUERIMIENTOS ESPECIALES, PROYECTOS DE DERECHOS DE PETICIONES, Y DEMÁS DOCUMENTOS DE ORDEN JURÍDICO QUE SE REQUIERAN REMITIR DENTRO DE LOS PROCESOS DE LAS AUDITORÍAS SEGUIDOS A CADA UNA DE LAS ENTIDADES CONTRIBUYENTES, Y LOS AGENTES OBLIGADOS A RETENER O EXIGIR EL PAGO DEL TRIBUTO. 2. ELABORAR RESPUESTA A COMUNICACIONES ENVIADAS POR LAS DIFERENTES ENTIDADES. 3. REALIZAR EVALUACIÓN DE LA PRIMERA ETAPA DE LA AUDITORIA A LOS CONTRATOS QUE LAS ENTIDADES ENVÍAN COMO EXENTOS DEL PAGO DE LA ESTAMPILLA. 4. CLASIFICAR LOS HALLAZGOS RESULTANTES DE LA PRIMERA ETAPA Y ELABORACIÓN DE LAS COMUNICACIONES PERTINENTES. 5. ANALIZAR Y VERIFICAR LOS ACUERDOS MUNICIPALES POR MEDIO DEL CUAL LOS MUNICIPIOS ADOPTARON LA ESTAMPILLA. 6. DETERMINAR Y CLASIFICAR LOS HALLAZGOS ENCONTRADOS EN LOS ACUERDOS MUNICIPALES. 7. ANALIZAR LOS HALLAZGOS ENCONTRADOS CON LA COORDINACIÓN DE LA OFICINA Y EL ASESOR JURÍDICO. 8. SOLICITAR INFORMACIÓN ADICIONAL QUE SE REQUIERA DE LOS CONTRATOS OBJETO DE ESTUDIO DE AUDITORIA. 9. ANALIZAR LAS ACTIVIDADES QUE SE DETERMINEN EN LAS DIFERENTES MESAS DE TRABAJOS. 10. ASISTIR A LAS REUNIONES QUE REALICE LA COORDINACIÓN DE LA OFICINA CON CADA UNA DE LAS ENTIDADES CONTRIBUYENTES, Y LOS AGENTES OBLIGADOS A RETENER O EXIGIR EL PAGO DEL TRIBUTO. 11. ASESORAR Y APOYAR EN EL DESPLAZAMIENTO A LOS MUNICIPIOS EN LA JURISDICCIÓN DEL MAGDALENA PARA EL DESARROLLO DE ACTIVIDADES DE CAMPO EN EL PROCESO AUDITOR PARA CASOS ESPECÍFICOS EN LA QUE SE REQUIERA. 12. ASESORAR Y APOYAR EL SEGUIMIENTO AL CUMPLIMIENTO DE LOS COMPROMISOS ADQUIRIDOS EN LA MESA DE TRABAJO. 13. REALIZAR EL ESTUDIO DE LAS PROPUESTAS DE PAGO QUE PRESENTEN LAS ENTIDADES OBLIGADAS A EXIGIR O RETENER LA ESTAMPILLA. 14. APOYAR EN EL SEGUIMIENTO Y CONTROL A LOS ACUERDOS DE PAGO OFRECIDOS. 15. SALVAGUARDAR LA INFORMACIÓN OBTENIDA EN EL PROCESO AUDITOR Y GUARDAR LA DEBIDA RESERVA. 16. ASESORAR Y APOYAR EL DESARROLLO DE ACCIONES ENCAMINADAS AL PLAN DE MEJORAMIENTO DEL RECAUDO DE LOS RECURSOS Y LOS REGISTROS DE INFORMACIÓN DE LA ESTAMPILLA EN BENEFICIO DE LA UNIVERSIDAD. 17. ELABORAR Y EMITIR INFORME FINAL DE LAS ENTIDADES AUDITADAS A LA COORDINACIÓN DE LA OFICINA. 18. APOYAR EN LA CAPACITACIÓN Y ACTUALIZACIÓN PERMANENTE DE LAS ENTIDADES RECAUDADORAS DE LAS ESTAMPILLAS DEPARTAMENTALES LAS DEMÁS ACTIVIDADES QUE SE DERIVEN DE LA EJECUCIÓN DE LA ORDEN Y QUE TENGAN RELACIÓN DIRECTA CON EL OBJETO CONTRACTUAL.</t>
  </si>
  <si>
    <t>OPSP-VAD-848</t>
  </si>
  <si>
    <t>LA PRESENTE ORDEN TIENE POR OBJETO: 1. IDENTIFICAR CONTRIBUYENTES, Y LOS AGENTES OBLIGADOS A RETENER O EXIGIR EL PAGO DEL TRIBUTO. 2. RECOPILAR, CONSOLIDAR Y CONFRONTAR LA INFORMACIÓN DE LAS ENTIDADES PARA INICIAR EL PROCESO DE AUDITORÍA Y ELABORAR EL EXPEDIENTE CON LAS NORMAS REQUERIDAS PARA TAL FIN. 3. VERIFICAR LAS DECLARACIONES DE RECAUDOS Y LIQUIDACIÓN DE LAS ENTIDADES, ASÍ COMO LOS PAGOS REALIZADOS POR LOS CONTRIBUYENTES Y LA RELACIÓN DE CONTRATOS SUSCRITOS. 4. CONFRONTAR LA INFORMACIÓN PROVISTA POR LA ENTIDAD VS LA INFORMACIÓN REMITIDA POR LA CONTRALORÍA DEPARTAMENTAL, DISTRITAL Y NACIONAL. 5. CONFRONTAR LA INFORMACIÓN DEL AVANCE DE LA AUDITORIA CONTRA LOS ARCHIVOS QUE REPOSAN EN LA OFICINA DE ESTAMPILLA. 6. ALIMENTAR LA MATRIZ DE INFORMACIÓN A FIN DE DEPURAR LOS RESULTADOS FINANCIEROS DE LA INVESTIGACIÓN. 7. REALIZAR EVALUACIÓN DE LA PRIMERA ETAPA DE LA AUDITORÍA EN CONJUNTO CON LA COORDINADORA Y EL ASESOR JURÍDICO Y DETERMINAR EL PLAN DE ACCIÓN EN CADA CASO EN PARTICULAR A SEGUIR. SE LEVANTA ACTA DE SEGUIMIENTO. 8. CLASIFICAR LOS HALLAZGOS RESULTANTES DE LA PRIMERA ETAPA. 9. CLASIFICAR LA INFORMACIÓN FINANCIERA Y DOCUMENTAL A FIN DE REMITIRLA AL ABOGADO, QUIEN JUNTO CON LA COORDINADORA Y EL ASESOR SEÑALARÁN LAS ACCIONES A SEGUIR.10. ADELANTAR LAS GESTIONES INSTRUIDAS POR LA COORDINACIÓN UNA VEZ SE HUBIERE RECIBIDO RESPUESTA DE LA AMPLIACIÓN DE LA INFORMACIÓN SOLICITADA A LAS ENTIDADES. 11. CONFRONTAR LA INFORMACIÓN PROVISTA POR LA ENTIDAD VS LA INFORMACIÓN RECIBIDA A FIN DE ESTABLECER EL HALLAZGO. 12. CLASIFICAR LOS DIFERENTES HALLAZGOS QUE SE PUEDAN EVIDENCIAR EN EL PROCESO AUDITOR. 13. ASESORAR Y APOYAR EN LA REALIZACIÓN DEL CONTROL DE EVALUACIÓN, TRAZABILIDAD Y TRASLADO DE HALLAZGOS DE ENTIDADES AUDITADAS. EVALUAR Y ANALIZAR LA INFORMACIÓN DE LOS HALLAZGOS ENCONTRADOS. CONFRONTAR LOS HALLAZGOS EMITIDOS POR EL GRUPO AUDITOR VS HALLAZGOS ENCONTRADOS EN LA VERIFICACIÓN DE LA AUDITORÍA, CON EL FIN DE DETERMINAR CUÁLES PERMANECEN, MODIFICAN, ELIMINAN O INGRESAN, Y QUEDAN DEBIDAMENTE JUSTIFICADOS CON SOPORTES PERTINENTES. 14. REALIZAR LAS ACTIVIDADES REQUERIDAS PARA CONFORMAR LAS MESAS DE TRABAJO. 15. ASESORAR Y APOYAR EN EL DESPLAZAMIENTO A LOS MUNICIPIOS EN LA JURISDICCIÓN DEL MAGDALENA Y A LAS ENTIDADES DEL DISTRITO, PARA EL DESARROLLO DE ACTIVIDADES DE CAMPO EN EL PROCESO AUDITOR SEGÚN CRONOGRAMA QUE SE ESTABLEZCA PARA TAL FIN O PARA LA CONFORMACIÓN DE LAS MESAS DE TRABAJO.16. ASESORAR Y APOYAR EL SEGUIMIENTO AL CUMPLIMIENTO DE LOS COMPROMISOS ADQUIRIDOS EN LA MESA DE TRABAJO. 17. SALVAGUARDAR LA INFORMACIÓN OBTENIDA EN EL PROCESO AUDITOR Y GUARDAR LA DEBIDA RESERVA. 18. ASESORAR Y APOYAR EL DESARROLLO DE ACCIONES ENCAMINADAS AL PLAN DE MEJORAMIENTO DEL RECAUDO DE LOS RECURSOS Y LOS REGISTROS DE INFORMACIÓN DE LA ESTAMPILLA EN BENEFICIO DE LA UNIVERSIDAD. 19. ELABORAR Y EMITIR INFORME FINAL DE LAS ENTIDADES AUDITADAS A LA COORDINACIÓN DE LA OFICINA. 20. LLEVAR LA BITÁCORA EN EL SISTEMA DE CADA ENTIDAD AUDITADA. 21. APOYAR EN LA CAPACITACIÓN Y ACTUALIZACIÓN PERMANENTE DE LAS ENTIDADES RECAUDADORAS DE LAS ESTAMPILLAS DEPARTAMENTALES. LAS DEMÁS ACTIVIDADES QUE SE DERIVEN DE LA EJECUCIÓN DE LA ORDEN Y QUE TENGAN RELACIÓN DIRECTA CON EL OBJETO CONTRACTUAL.</t>
  </si>
  <si>
    <t>OPSP-VAD-849</t>
  </si>
  <si>
    <t>OAG-VAD-850</t>
  </si>
  <si>
    <t>LA PRESENTE ORDEN TIENE POR OBJETO: 1. APOYAR EN EL PROCESO DE DEPURACIÓN DEL ARCHIVO DE GESTIÓN (FÍSICO) DEL GRUPO DE PRESUPUESTO; 2. MANTENER ORGANIZADO EL ARCHIVO DE GESTIÓN DEL GRUPO DE PRESUPUESTO DE LA INSTITUCIÓN. 3. APOYO EN EL PROCESO DE ADJUNTAR SOLICITUDES DE CDP ESCANEADOS EN EL SISTEMA DE INFORMACIÓN ADMINISTRATIVO SINAP; 4. APOYAR EN EL PROCESO DE ADJUNTAR ACTOS ADMINISTRATIVOS ESCANEADOS EN EL SISTEMA DE INFORMACIÓN ADMINISTRATIVO SINAP. 5. APOYAR LA DISTRIBUCIÓN REGISTROS CON SUS CORRESPONDIENTES ANEXOS O DOCUMENTACIÓN A LOS ORDENADORES DEL GASTO. 6. DISTRIBUIR RESOLUCIONES PROYECTADAS POR EL GRUPO DE PRESUPUESTO DE ADICIÓN, TRASLADO, DISMINUCIÓN, PARA EL VISTO BUENO DEL DIRECTOR FINANCIERO Y FIRMA DEL VICERRECTOR ADMINISTRATIVO. 7. LLEVAR UN LIBRO CONTROL DE LOS ACTOS ADMINISTRATIVOS PROYECTADOS DE ADICIÓN, TRASLADO Y DISMINUCIÓN. 8. MANTENER ARCHIVADO EN FÍSICO POR ORDEN CRONOLÓGICO LAS RESOLUCIONES DE ADICIÓN, TRASLADO, DISMINUCIÓN QUE LLEGAN DE LA VICERRECTORÍA ADMINISTRATIVA. 9. ESCANEAR Y ADJUNTAR EN EL SISTEMA DE INFORMACIÓN ADMINISTRATIVO SINAP, LAS SOLICITUDES QUE LLEGAN DE LOS ORDENADORES PARA AFECTACIÓN AL PRESUPUESTO GENERAL DE LA INSTITUCIÓN. 10. MANTENER ARCHIVADO POR ORDEN, LAS SOLICITUDES DE AFECTACIÓN AL PRESUPUESTO GENERAL DE LA INSTITUCIÓN.</t>
  </si>
  <si>
    <t xml:space="preserve">ANA FLORA JIMENEZ  DE LA HOZ </t>
  </si>
  <si>
    <t>OAG-VAD-851</t>
  </si>
  <si>
    <t>OAG-VAD-852</t>
  </si>
  <si>
    <t>OAG-VAD-853</t>
  </si>
  <si>
    <t>OAG-VAD-854</t>
  </si>
  <si>
    <t>OAG-VAD-855</t>
  </si>
  <si>
    <t>LA PRESENTE ORDEN TIENE POR OBJETO: 1. APOYAR LA SUPERVISIÓN DE ESPACIOS FÍSICOS, 2. APOYAR LAS APERTURAS DE SALONES Y ESPACIOS ACADÉMICOS Y ADMINISTRATIVOS. 3. EFECTUAR REPORTE DE ANOMALÍAS EN ESPACIOS FÍSICOS, COADYUVAR EN ORIENTACIONES LOCATIVAS. 4. APOYAR LA REALIZACIÓN DE RONDAS A PARQUEADEROS (CARROS Y MOTOS). 5. APOYAR LA ALERTA SOBRE PERSONAS EXTRAÑAS QUE SE ENCUENTREN EN LOS ALREDEDORES DEL CAMPUS UNIVERSITARIO. 6. APOYAR LA ATENCIÓN LOS REQUERIMIENTOS DE LOS FUNCIONARIOS DE LA UNIVERSIDAD PARA FACILITAR EL CABAL DESARROLLO DE LAS ACTIVIDADES ACADÉMICAS Y ADMINISTRATIVAS, 7. APOYAR EL CONTROL DE TRÁNSITO INTERNO DE ELEMENTOS Y EQUIPOS DENTRO DE LAS INSTALACIONES, 8. CUMPLIR CON TODAS LAS NORMAS DE HIGIENE, MEDICINA DEL TRABAJO, SALUD OCUPACIONAL, PREVENCIÓN Y CONTROL DE RIESGO QUE DETERMINE LA INSTITUCIÓN COMO DE OBLIGATORIO CUMPLIMIENTO LAS DEMÁS ACTIVIDADES QUE SE DERIVEN DE LA EJECUCIÓN DE LA ORDEN Y QUE TENGAN RELACIÓN DIRECTA CON EL OBJETO CONTRACTUAL.</t>
  </si>
  <si>
    <t>OAG-VAD-856</t>
  </si>
  <si>
    <t>OAG-VAD-857</t>
  </si>
  <si>
    <t>OAG-VAD-858</t>
  </si>
  <si>
    <t>OAG-VAD-859</t>
  </si>
  <si>
    <t>OAG-VAD-860</t>
  </si>
  <si>
    <t>LA PRESENTE ORDEN TIENE POR OBJETO 1. APOYAR EN LA REALIZACIÓN DE INFORMES DE EJECUCIÓN DE CONTRATOS. 2. APOYAR LA RECEPCIÓN Y TRAMITE DE SOLICITUDES DE SERVICIOS DE MANTENIMIENTOS Y REPARACIONES DE LOS INMUEBLES, MAQUINAS Y/O EQUIPOS DE LAS DIFERENTES DEPENDENCIAS DE LA UNIVERSIDAD. 3. APOYAR LA REDACCIÓN Y TRANSCRIPCIÓN DE CORRESPONDENCIA Y DOCUMENTOS DIVERSOS. 4. APOYAR LA ATENCIÓN AL PÚBLICO EN GENERAL QUE SOLICITA EVENTOS Y OTRAS ACTIVIDADES RELACIONADAS CON LA DEPENDENCIA. 5. APOYAR LA ADMINISTRACIÓN DEL ARCHIVO DE LA DEPENDENCIA, 6. ELABORAR INFORMES DE LOS PROCESOS QUE SEAN REQUERIDOS POR EL SUPERVISOR. LAS DEMÁS ACTIVIDADES QUE SE DERIVEN DE LA EJECUCIÓN DE LA ORDEN Y QUE TENGAN RELACIÓN DIRECTA CON EL OBJETO CONTRACTUAL</t>
  </si>
  <si>
    <t>OPSP-VAD-861</t>
  </si>
  <si>
    <t>LA PRESENTE ORDEN TIENE POR OBJETO: 1. PLANIFICAR Y COORDINAR LOS MANTENIMIENTOS DE LOS DIFERENTES EQUIPOS Y ELEMENTOS QUE ESTÁN A CARGO DE SERVICIOS GENERALES; CONJUNTAMENTE CON EL ADMINISTRADOR DE LA PLATAFORMA AMSI Y DE AM. 2. RECIBIR Y VERIFICAR LA DOCUMENTACIÓN QUE SE REQUIERE EN CADA CONTRATO Y ORDEN DE SERVICIOS DE MANTENIMIENTO QUE DEBA SER SUPERVISADA POR EL RESPONSABLE DE GRUPO SERVICIOS GENERALES. 3. REALIZAR INFORMES PERIÓDICOS DE LAS EJECUCIONES DE LOS DIFERENTES CONTRATOS Y ÓRDENES DE SERVICIOS. 4. APOYAR EL RECIBO DE FACTURAS EMITIDAS PARA EL COBRO DE LOS SERVICIOS DE LOS DIFERENTES CONTRATISTAS EXTERNOS Y VERIFICAR QUE SE COBRE EL SERVICIO QUE REALMENTE SE REALIZÓ. 5. APOYAR EN LOS SEGUIMIENTOS DE LOS PROYECTOS DEL PLAN DE ACCIÓN Y DEMÁS PROCEDIMIENTO DE LA GESTIÓN ADMINISTRATIVA REFERENTES AL SISTEMA INTEGRADO DE CALIDAD, ASÍ COMO LA DOCUMENTACIÓN DE LAS ACCIONES DE MEJORA, PREVENTIVAS Y CORRECTIVAS. LAS DEMÁS ACTIVIDADES QUE SE DERIVEN DE LA EJECUCIÓN DE LA ORDEN Y QUE TENGAN RELACIÓN DIRECTA CON EL OBJETO CONTRACTUAL</t>
  </si>
  <si>
    <t>OAG-VAD-862</t>
  </si>
  <si>
    <t>OAG-VAD-863</t>
  </si>
  <si>
    <t>LA PRESENTE ORDEN TIENE POR OBJETO: 1. APOYAR PARA REVISIÓN DEL TESORERO (A), PROCESO CONCILIATORIO DE INGRESOS Y PAGOS, REVISANDO LOS REGISTROS CONTENIDOS EN LOS EXTRACTOS BANCARIOS DE CADA UNA DE LAS CUENTAS CORRIENTES Y DE AHORROS, EXPEDIDOS POR LAS DIFERENTES ENTIDADES BANCARIAS Y CONFRONTARLOS CON LOS REGISTROS DE RECAUDOS Y PAGOS DE LOS LIBROS AUXILIARES DE BANCOS DE TESORERÍA, DETALLADOS POR CUENTAS BANCARIAS EN EL SISTEMA DE INFORMACIÓN FINANCIERO (SINAP). 2. ELABORAR, PARA REVISIÓN DEL TESORERO (A), RELACIÓN MENSUAL DE RENDIMIENTOS Y GASTOS FINANCIEROS POR CADA UNA DE LAS CUENTAS BANCARIAS DE LA UNIVERSIDAD Y CONSOLIDAR INFORMACIÓN EN UNA MATRIZ QUE REÚNA HISTÓRICAMENTE ESTOS DATOS. 3. APOYAR EN EL CONTROL DE LA AGENDA DEL DESPACHO DEL TESORERO. 4. APOYAR EN LA RECEPCIÓN Y REMISIÓN DE DOCUMENTOS Y CORRESPONDENCIA DE LA OFICINA. 5. APOYAR EN EL SEGUIMIENTO DEL CORREO INSTITUCIONAL DE LA OFICINA 6. APOYAR LA REVISIÓN PARA FIRMA DEL TESORERO (A) LOS INFORMES GENERADOS POR EL CONTROL Y SEGUIMIENTO FINANCIERO DE LOS CONVENIOS SUSCRITOS POR LA UNIVERSIDAD. LAS DEMÁS ACTIVIDADES QUE SE DERIVEN DE LA EJECUCIÓN DE LA ORDEN Y QUE TENGAN RELACIÓN DIRECTA CON EL OBJETO CONTRACTUAL.</t>
  </si>
  <si>
    <t>OAG-VAD-864</t>
  </si>
  <si>
    <t>LA PRESENTE ORDEN TIENE POR OBJETO: 1. APOYAR EN LOS SERVICIOS DE MENSAJERÍA GENERAL DEL GRUPO DE TESORERÍA Y PAGADURÍA EN LO RELACIONADO A TRAMITES DE SOLICITUD A BANCOS DE CERTIFICACIONES DE CUENTAS BANCARIAS, EXTRACTOS BANCARIOS. 2. APOYAR EN LA ELABORACIÓN DE CHEQUES 3. APOYAR LA GESTIÓN DOCUMENTAL DE CHEQUES EGRESOS. 4. APOYAR EL PROCESO DE SOLICITUD DE APERTURAS DE CUENTAS A ENTIDADES BANCARIAS. 5. REALIZAR LOS PAGOS DE SERVICIOS PÚBLICOS EN ENTIDADES BANCARIAS. 6. APOYAR EN EL TRÁMITE Y TRANSPORTE DE FORMULARIOS, CHEQUES, PAGOS DE IMPUESTOS A BANCOS 7. REALIZAR CONSIGNACIONES DE CHEQUES A TERCEROS EN ENTIDADES BANCARIAS. 8. APOYAR EL PROCESO DE PAGO DE TERCEROS A NOMINA EN BANCOS (CONSIGNACIÓN DE CHEQUES DE EMBARGOS Y/O LIBRANZAS). LAS DEMÁS ACTIVIDADES QUE SE DERIVEN DE LA EJECUCIÓN DE LA ORDEN Y QUE TENGAN RELACIÓN DIRECTA CON EL OBJETO CONTRACTUAL.</t>
  </si>
  <si>
    <t>OAG-VAD-865</t>
  </si>
  <si>
    <t>OAG-VAD-866</t>
  </si>
  <si>
    <t>LA PRESENTE ORDEN TIENE POR OBJETO: 1. APOYAR EL PROCESO DE MATRÍCULAS FINANCIERAS DE LOS ESTUDIANTES DE LA MODALIDAD DE PREGRADO A DISTANCIA. 2. APOYAR EN EL  PROCESO DE INSCRIPCIÓN, MATRÍCULA FINANCIERA Y REGISTRO ACADÉMICO DE ESTUDIANTES EN LA MODALIDAD DE PREGRADO A DISTANCIA. 3. APOYAR EN LA RECEPCIÓN Y TRAMITE DE LOS PAZ Y SALVOS DE LOS ESTUDIANTES DE LA MODALIDAD DE PREGRADO A DISTANCIA, EMITIDOS POR EL GRUPO DE FACTURACIÓN CRÉDITO Y CARTERA. 4. APOYAR EN LA REVISIÓN DEL ESTADO FINANCIERO  DE LOS ESTUDIANTES NUEVOS Y ANTIGUOS DE LA MODALIDAD DE PREGRADO A DISTANCIA. LAS DEMÁS ACTIVIDADES QUE SE DERIVEN DE LA EJECUCIÓN DE LA ORDEN Y QUE TENGAN RELACIÓN DIRECTA CON EL OBJETO CONTRACTUAL.</t>
  </si>
  <si>
    <t>OAG-VAD-867</t>
  </si>
  <si>
    <t>LA PRESENTE ORDEN TIENE POR OBJETO: 1. APOYAR LA ORGANIZACIÓN DE  LOS EXPEDIENTES QUE LE SEAN ASIGNADOS DE ACUERDO CON LOS PROCEDIMIENTOS Y DIRECTRICES INSTITUCIONALES.  2. APOYAR EN LA ELABORACIÓN DE LOS  INVENTARIOS DOCUMENTALES DE LOS ARCHIVOS QUE LE SEAN ASIGNADOS. 3. APOYAR LA ACTUALIZACIÓN DEL  INVENTARIO DE ARCHIVO DOCUMENTAL DEL GRUPO DE ADMISIONES, REGISTRO Y CONTROL Y ACADÉMICO.  4. APOYAR  EN LA RECEPCIÓN DE LA DOCUMENTACIÓN REQUERIDA A LOS NUEVOS ESTUDIANTES DE LAS DIFERENTES MODALIDADES DE LA UNIVERSIDAD DEL MAGDALENA. 5. APOYAR LAS LABORES DE REPROGRAFÍA QUE SEAN ESTABLECIDAS.  LAS DEMÁS ACTIVIDADES QUE SE DERIVEN DE LA EJECUCIÓN DE LA ORDEN Y QUE TENGAN RELACIÓN DIRECTA CON EL OBJETO CONTRACTUAL.</t>
  </si>
  <si>
    <t>OPSP-VAD-868</t>
  </si>
  <si>
    <t>LA PRESENTE ORDEN TIENE POR OBJETO: 1.REALIZAR SEGUIMIENTO A LOS PROCESOS EN LA FORMULACIÓN DE ACCIONES A PARTIR DEL PLAN DE MEJORAMIENTO DE AUTOEVALUACIÓN INSTITUCIONAL ARTICULADO AL PLAN DE GOBIERNO 2020-2024 Y AL PLAN DE DESARROLLO 2020-2030. 2. REALIZAR SEGUIMIENTO A LA MEDICIÓN DE INDICADORES DEL SISTEMA COGUI+. 3. REVISAR Y APOYAR REQUERIMIENTOS DE AJUSTES EN LA DOCUMENTACIÓN DE LOS PROCESOS DEL SISTEMA COGUI+ AL PLAN DE GOBIERNO 2020-2024 Y PLAN DE DESARROLLO 2020-2030. 4. REVISAR REQUERIMIENTOS DE INTERACCIONES DE PROCESOS DEL SISTEMA COGUI+ DE ACUERDO CON LAS NECESIDADES PARA LA IMPLEMENTACIÓN DEL PLAN DE MEJORAMIENTO DE AUTOEVALUACIÓN INSTITUCIONAL. LAS DEMÁS ACTIVIDADES QUE SE DERIVEN DE LA EJECUCIÓN DE LA ORDEN Y QUE TENGAN RELACIÓN DIRECTA CON EL OBJETO CONTRACTUAL.</t>
  </si>
  <si>
    <t>OPSP-VAD-869</t>
  </si>
  <si>
    <t>LA PRESENTE ORDEN TIENE POR OBJETO: 1. EMITIR LOS CONCEPTOS Y RESOLVER LAS CONSULTAS DE TIPO JURÍDICO EN TODAS LAS ÁREAS DEL DERECHO QUE LE SEAN SOLICITADOS POR PARTE DEL RECTOR, EL JEFE DE LA OFICINA ASESORA JURÍDICA DE LA UNIVERSIDAD. 2.RESOLVER LAS PETICIONES QUE LE HAGAN A LA UNIVERSIDAD DEL MAGDALENA DENTRO DE LOS PLAZOS Y/O TÉRMINOS ESTABLECIDOS EN LA LEY, QUE LE SEAN TRASLADADAS POR PARTE DEL RECTOR, EL JEFE DE LA OFICINA ASESORA JURÍDICA DE LA UNIVERSIDAD. 3. HACER LOS SEGUIMIENTOS REQUERIDOS A LAS PETICIONES QUE LE HAGAN A LA UNIVERSIDAD DEL MAGDALENA DENTRO DE LOS PLAZOS Y/O TÉRMINOS ESTABLECIDOS EN LA LEY, QUE LE SEAN TRASLADADAS POR PARTE DEL RECTOR Y EL JEFE DE LA OFICINA ASESORA JURÍDICA DE LA UNIVERSIDAD DEL MAGDALENA. 4. PROYECTAR Y REVISAR LAS ACTUACIONES ADMINISTRATIVAS QUE LE SEAN ASIGNADOS POR PARTE DEL RECTOR O EL JEFE DE LA OFICINA ASESORA JURÍDICA DE LA UNIVERSIDAD. 5. HACER LOS SEGUIMIENTOS REQUERIDOS A LOS ACTOS ADMINISTRATIVOS QUE LE SEAN ASIGNADOS POR PARTE DEL RECTOR Y EL JEFE DE LA OIFICNA ASESORA JURÍDICA DE LA UNIVERSIDAD DEL MAGDALENA. 6. DESARROLLAR LAS ACTIVIDADES CONTRATADAS, CUMPLIENDO CON EL PROCESO DE GESTIÓN JURÍDICA Y PROCESO GESTIÓN DE CONTRATACIÓN DEL SISTEMA DE GESTIÓN INTEGRAL DE LA CALIDAD "COGUI. 7.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</si>
  <si>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OPSP-VAD-870</t>
  </si>
  <si>
    <t>LA PRESENTE ORDEN TIENE POR OBJETO: 1. PRESTAR ASESORÍA, EMITIR LOS CONCEPTOS Y RESOLVER LAS CONSULTAS DE TIPO JURÍDICO EN TODAS LAS ÁREAS DEL DERECHO QUE LE SEAN SOLICITADOS POR PARTE DEL RECTOR, EL JEFE DE LA OFICINA ASESORA JURÍDICA Y DE DIRECCIÓN DE LA UNIVERSIDAD. 2. EN EL CASO QUE LAS CONSULTAS Y/O CONCEPTOS SE DEBAN ENTREGAR POR ESCRITO ÉSTOS DEBERÁN SER RUBRICADOS POR EL CONTRATISTA. 3. REPRESENTAR A LA UNIVERSIDAD DEL MAGDALENA EN LOS PROCEDIMIENTOS Y ACTUACIONES ADMINISTRATIVAS, PROCESOS JUDICIALES Y ACCIONES PÚBLICAS QUE EL RECTOR Y/O EL JEFE DE LA OFICINA ASESORA JURÍDICA DE LA UNIVERSIDAD ASÍ LO REQUIERAN Y HACER SOBRE ÉSTAS LOS SEGUIMIENTOS REQUERIDOS. 4. REPRESENTAR A LA UNIVERSIDAD DEL MAGDALENA COMO PARTE CIVIL EN LAS ACTUACIONES PENALES QUE SE ADELANTEN EN LA FISCALÍA GENERAL DE LA NACIÓN Y EN LOS JUZGADOS PENALES CUANDO EL RECTOR O EL JEFE DE LA OFICINA ASESORA JURÍDICA ASÍ LO REQUIERAN. 5. RESOLVER LAS PETICIONES QUE SE LE HAGAN A LA UNIVERSIDAD DEL MAGDALENA DENTRO DE LOS PLAZOS Y/O TÉRMINOS ESTABLECIDOS EN LA LEY, QUE LE SEAN TRASLADADAS POR PARTE DEL RECTOR, EL JEFE DE LA OFICINA ASESORA JURÍDICA Y DE DIRECCIÓN DE LA UNIVERSIDAD QUE LO REQUIERA. 6. DAR RESPUESTA Y HACER LOS SEGUIMIENTOS REQUERIDOS A LAS TUTELAS QUE LE INTERPONGAN A LA UNIVERSIDAD DEL MAGDALENA DENTRO DE LOS PLAZOS Y/O TÉRMINOS ESTABLECIDOS EN LA LEY, QUE LE SEAN TRASLADADAS POR PARTE DEL RECTOR, EL JEFE DE LA OFICINA ASESORA JURÍDICA Y DE DIRECCIÓN DE LA UNIVERSIDAD QUE LO REQUIERA.7. ELABORAR MINUTAS PARA CONTRATOS, CONVENIOS, PROCESOS DE CONVOCATORIAS Y DEMÁS ACTOS ADMINISTRATIVOS QUE REQUIERA LA UNIVERSIDAD DEL MAGDALENA Y QUE SEAN SOLICITADOS POR EL RECTOR, EL JEFE DE LA OFICINA ASESORA JURÍDICA, Y DEMÁS AUTORIDADES DE DIRECCIÓN DE LA UNIVERSIDAD. 8. DESARROLLAR LAS ACTIVIDADES CONTRATADAS, CUMPLIENDO CON EL PROCESO DE GESTIÓN JURÍDICA Y PROCESO GESTIÓN DE CONTRATACIÓN DEL SISTEMA DE GESTIÓN INTEGRAL DE LA CALIDAD “COGUI”. 9. COMPILAR Y ACTUALIZAR LAS NORMAS LEGALES, DE JURISPRUDENCIA DOCTRINA Y DE LOS CONCEPTOS QUE TENGAN RELACIÓN CON EL ÁMBITO DE COMPETENCIA DE LA UNIVERSIDAD. 10.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</si>
  <si>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OPSP-VAD-871</t>
  </si>
  <si>
    <t>OPSP-VAD-872</t>
  </si>
  <si>
    <t>WILLINTON ALEXANDER MAIGUEL GOENAGA</t>
  </si>
  <si>
    <t>LA PRESENTE ORDEN TIENE POR OBJETO: 1. PRESTAR ASESORÍA, EMITIR LOS CONCEPTOS Y RESOLVER LAS CONSULTAS DE TIPO JURÍDICO EN TODAS LAS ÁREAS DEL DERECHO QUE LE SEAN SOLICITADOS POR PARTE DEL RECTOR, EL JEFE DE LA OFICINA ASESORA JURÍDICA Y DE DIRECCIÓN DE LA UNIVERSIDAD. 2. EN EL CASO QUE LAS CONSULTAS Y/O CONCEPTOS SE DEBAN ENTREGAR POR ESCRITO ÉSTOS DEBERÁN SER RUBRICADOS POR EL CONTRATISTA. 3. REPRESENTAR A LA UNIVERSIDAD DEL MAGDALENA EN LOS PROCEDIMIENTOS Y ACTUACIONES ADMINISTRATIVAS, PROCESOS JUDICIALES Y ACCIONES PÚBLICAS QUE EL RECTOR Y/O EL JEFE DE LA OFICINA ASESORA JURÍDICA DE LA UNIVERSIDAD ASÍ LO REQUIERAN Y HACER SOBRE ÉSTAS LOS SEGUIMIENTOS REQUERIDOS. 4. RESOLVER LAS PETICIONES QUE SE LE HAGAN A LA UNIVERSIDAD DEL MAGDALENA DENTRO DE LOS PLAZOS Y/O TÉRMINOS ESTABLECIDOS EN LA LEY, QUE LE SEAN TRASLADADAS POR PARTE DEL RECTOR, EL JEFE DE LA OFICINA ASESORA JURÍDICA Y DE DIRECCIÓN DE LA UNIVERSIDAD QUE LO REQUIERA. 5. DAR RESPUESTA Y HACER LOS SEGUIMIENTOS REQUERIDOS A LAS TUTELAS QUE LE INTERPONGAN A LA UNIVERSIDAD DEL MAGDALENA DENTRO DE LOS PLAZOS Y/O TÉRMINOS ESTABLECIDOS EN LA LEY, QUE LE SEAN TRASLADADAS POR PARTE DEL RECTOR, EL JEFE DE LA OFICINA ASESORA JURÍDICA Y DE DIRECCIÓN DE LA UNIVERSIDAD QUE LO REQUIERA. 6. ELABORAR MINUTAS PARA CONTRATOS, CONVENIOS, PROCESOS DE CONVOCATORIAS Y DEMÁS ACTOS ADMINISTRATIVOS QUE REQUIERA LA UNIVERSIDAD DEL MAGDALENA Y QUE SEAN SOLICITADOS POR EL RECTOR, EL JEFE DE LA OFICINA ASESORA JURÍDICA, Y DEMÁS AUTORIDADES DE DIRECCIÓN DE LA UNIVERSIDAD. 7. DESARROLLAR LAS ACTIVIDADES CONTRATADAS, CUMPLIENDO CON EL PROCESO DE GESTIÓN JURÍDICA Y PROCESO GESTIÓN DE CONTRATACIÓN DEL SISTEMA DE GESTIÓN INTEGRAL DE LA CALIDAD "COGUI. 8. COMPILAR Y ACTUALIZAR LAS NORMAS LEGALES, DE JURISPRUDENCIA DOCTRINA Y DE LOS CONCEPTOS QUE TENGAN RELACIÓN CON EL ÁMBITO DE COMPETENCIA DE LA UNIVERSIDAD.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</si>
  <si>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OPSP-VAD-873</t>
  </si>
  <si>
    <t>ANA MARIA DEL CARMEN GONZALEZ ROJAS</t>
  </si>
  <si>
    <t>LA PRESENTE ORDEN TIENE POR OBJETO: 1. PRESTAR ASESORÍA, EMITIR LOS CONCEPTOS Y RESOLVER LAS CONSULTAS DE TIPO JURÍDICO EN LAS ÁREAS DEL DERECHO QUE LE SEAN SOLICITADOS POR PARTE DE LA VICERRECTORÍA ACADÉMICA, LAS FACULTADES, EL RECTOR Y EL JEFE DE LA OFICINA ASESORA JURÍDICA. EN EL CASO QUE LAS CONSULTAS Y/O CONCEPTOS SE DEBAN ENTREGAR POR ESCRITO ÉSTOS DEBERÁN SER RUBRICADOS POR EL CONTRATISTA. 2. REPRESENTAR A LA UNIVERSIDAD DEL MAGDALENA EN LOS PROCEDIMIENTOS Y ACTUACIONES ADMINISTRATIVAS, PROCESOS JUDICIALES Y ACCIONES PÚBLICAS QUE EL RECTOR Y/O EL JEFE DE LA OFICINA ASESORA JURÍDICA DE LA UNIVERSIDAD ASÍ LO REQUIERAN Y HACER SOBRE ÉSTAS LOS SEGUIMIENTOS REQUERIDOS. 3. RESOLVER LAS PETICIONES QUE SE LE HAGAN A LA UNIVERSIDAD DEL MAGDALENA DENTRO DE LOS PLAZOS Y/O TÉRMINOS ESTABLECIDOS EN LA LEY, QUE LE SEAN TRASLADADAS POR PARTE DEL RECTOR, EL JEFE DE LA OFICINA ASESORA JURÍDICA LA VICERRECTORÍA ACADÉMICA Y LAS FACULTADES DE LA UNIVERSIDAD QUE LO REQUIERA. 4. DAR RESPUESTA Y HACER LOS SEGUIMIENTOS REQUERIDOS A LAS TUTELAS QUE LE INTERPONGAN A LA UNIVERSIDAD DEL MAGDALENA DENTRO DE LOS PLAZOS Y/O TÉRMINOS ESTABLECIDOS EN LA LEY, QUE LE SEAN TRASLADADAS POR PARTE DEL RECTOR, EL JEFE DE LA OFICINA ASESORA JURÍDICA Y DE DIRECCIÓN DE LA UNIVERSIDAD QUE LO REQUIERA. 5. ELABORAR MINUTAS PARA CONTRATOS, CONVENIOS, PROCESOS DE CONVOCATORIAS Y DEMÁS ACTOS ADMINISTRATIVOS QUE REQUIERA LA UNIVERSIDAD DEL MAGDALENA Y QUE SEAN SOLICITADOS POR EL RECTOR, EL JEFE DE LA OFICINA ASESORA JURÍDICA LA VICERRECTORÍA ACADÉMICA Y LAS FACULTADES DE LA UNIVERSIDAD. 6. DESARROLLAR LAS ACTIVIDADES CONTRATADAS, CUMPLIENDO CON EL PROCESO DE GESTIÓN JURÍDICA Y PROCESO GESTIÓN DE CONTRATACIÓN DEL SISTEMA DE GESTIÓN INTEGRAL DE LA CALIDAD "COGUI. 7. COMPILAR Y ACTUALIZAR LAS NORMAS LEGALES, DE JURISPRUDENCIA DOCTRINA Y DE LOS CONCEPTOS QUE TENGAN RELACIÓN CON EL ÁMBITO DE COMPETENCIA DE LA UNIVERSIDAD. 8.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</si>
  <si>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OAG-VAD-874</t>
  </si>
  <si>
    <t>OPSP-VAD-875</t>
  </si>
  <si>
    <t>OPSP-VAD-876</t>
  </si>
  <si>
    <t>OPSP-VAD-877</t>
  </si>
  <si>
    <t>OPSP-VAD-878</t>
  </si>
  <si>
    <t>OPSP-VAD-879</t>
  </si>
  <si>
    <t>OPSP-VAD-880</t>
  </si>
  <si>
    <t>OPSP-VAD-881</t>
  </si>
  <si>
    <t>OPSP-VAD-882</t>
  </si>
  <si>
    <t>OAG-VAD-883</t>
  </si>
  <si>
    <t>OAG-VAD-884</t>
  </si>
  <si>
    <t>OPSP-VAD-885</t>
  </si>
  <si>
    <t>LA PRESENTE ORDEN TIENE POR OBJETO: 1. ASESORAR Y APOYAR LA PLANEACIÓN, DISEÑO, EVALUACIÓN Y CONTROL DE LOS PROCESOS ADMINISTRATIVOS DE LA INSTITUCIÓN Y AQUELLOS DESARROLLADOS DESDE LA VICERRECTORÍA ADMINISTRATIVA. 2. ASESORAR Y APOYAR EN LA FORMULACIÓN DE MEJORAS A LOS PROCESOS Y PROCEDIMIENTOS A CARGO DE LA VICERRECTORÍA ADMINISTRATIVA Y UNIDADES ADSCRITAS. 3. APOYAR EN LA ELABORACIÓN DE INFORMES Y DOCUMENTOS PARA LOS PROCESOS DE ACREDITACIÓN INSTITUCIONAL Y DE PROGRAMAS. 4. APOYAR A LOS DISTINTOS GRUPOS DE TRABAJO DE LA VICERRECTORÍA ADMINISTRATIVA EN SUS PROYECTOS Y ACTIVIDADES. 5. REALIZAR SEGUIMIENTO A LOS PROYECTOS ASIGNADOS A LA DIRECCIÓN ADMINISTRATIVA Y A LA DIRECCIÓN FINANCIERA Y A LOS GRUPOS DE TRABAJO ADSCRITOS A ESTAS DEPENDENCIAS. LAS DEMÁS ACTIVIDADES QUE SE DERIVEN DE LA EJECUCIÓN DE LA ORDEN Y QUE TENGAN RELACIÓN DIRECTA CON EL OBJETO CONTRACTUAL.</t>
  </si>
  <si>
    <t>OPSP-VAD-886</t>
  </si>
  <si>
    <t>OAG-VAD-887</t>
  </si>
  <si>
    <t>LA PRESENTE ORDEN TIENE POR OBJETO: 1. APOYAR EN LA REALIZACIÓN DE MOTION GRAPHICS PARA LOS MATERIALES AUDIOVISUALES DEL CETEP. 2. APOYAR EN LA ELABORACIÓN DE PIEZAS PUBLICITARIAS PARA LOS MATERIALES AUDIOVISUALES DEL CETEP. 3. MONTAJE DE IMÁGENES PARA VIDEOS. 4. APOYAR EN LA GRABACIÓN DE IMAGENES PARA VIDEOS 5. APOYAR EN LA EDICIÓN Y POSTPRODUCCIÓN DE MATERIALES AUDIOVISUALES REQUERIDOS. LAS DEMÁS ACTIVIDADES QUE SE DERIVEN DE LA EJECUCIÓN DE LA ORDEN Y QUE TENGAN RELACIÓN DIRECTA CON EL OBJETO CONTRACTUAL.</t>
  </si>
  <si>
    <t>OPSP-VAD-888</t>
  </si>
  <si>
    <t>LA PRESENTE ORDEN TIENE POR OBJETO 1. REGISTRAR LOS CERTIFICADOS DE CUMPLE DE REQUISITOS PARA EL INICIO DE LOS PROCESOS PRE-CONTRACTUALES DE LOS PROYECTOS. 2. REGISTRAR Y ENLAZAR LOS PROCESOS PRE-CONTRACTUALES ADELANTADOS CON LA GESTIÓN PRESUPUESTAL DEFINIDA POR LA DIRECCIÓN FINANCIERA DE LA UNIVERSIDAD DEL MAGDALENA. 3. ENLAZAR LOS PROCESOS PRE-CONTRACTUALES CON LA CONTRATACIÓN EFECTUADA POR LA UNIVERSIDAD DEL MAGDALENA PARA EL DESARROLLO DE LAS ACTIVIDADES RELACIONADAS CON EL LOGRO DE LOS OBJETIVOS PROPUESTOS POR LA FORMULACIÓN DE LOS PROYECTOS. 4. REGISTRAR LA INFORMACIÓN RELACIONADA CON LOS CONTRATOS REALIZADOS: ACTAS DE INICIO, PÓLIZAS E INFORMES DE AVANCES EN LA EJECUCIÓN. 5. GESTIONAR Y PLANEAR LAS PROGRAMACIONES INICIALES DE LOS PROYECTOS CON EL OBJETO DE DEFINIR EL HORIZONTE DE TIEMPO DE LAS ACTIVIDADES PARA EL SEGUIMIENTO EN LA EJECUCIÓN.  6. ELABORAR Y REGISTRAR LAS PLANTILLAS DE CONTRATACIÓN CORRESPONDIENTES AL MES DE AGOSTO DE 2021 ADELANTADAS POR LOS PROYECTOS. 7. ELABORAR Y REGISTRAR LAS PLANTILLAS DE EJECUCIÓN DE LAS ACTIVIDADES CORRESPONDIENTES AL MES DE AGOSTO DE 2021 DE ACUERDO CON LOS INFORMES EJECUTIVOS DE LOS LÍDERES RESPONSABLES DE LOS PROYECTOS. 8. EFECTUAR LAS REPROGRAMACIONES DE ACUERDO CON LAS NECESIDADES DE LOS PROYECTOS EN EJECUCIÓN. 9. ACOMPAÑAR LAS INSTANCIAS COORDINADORAS Y DE SUPERVISIÓN DE LOS PROYECTOS ANTE LOS REQUERIMIENTOS DEL DELEGADO DEL DNP PARA EL SEGUIMIENTO A LA GESTIÓN REALIZADA POR LA UNIVERSIDAD DEL MAGDALENA A LOS RECURSOS APROBADOS POR EL FCTEI. 10. ACOMPAÑAR AL DELEGADO DEL REPRESENTANTE LEGAL DE LA UNIVERSIDAD DEL MAGDALENA A LA ACTIVIDAD DE APRUEBA Y ENVÍA ANTE EL SISTEMA DE SEGUIMIENTO, CONTROL Y EVALUACIÓN SSCE-DNP EN EL QUE SE DEJA CONSTANCIA DE LA VERACIDAD DE LOS REGISTROS REALIZADOS EN EL APLICATIVO DE GESTIÓN DE PROYECTOS GESPROY. LAS DEMÁS ACTIVIDADES QUE SE DERIVEN DE LA EJECUCIÓN DE LA ORDEN Y QUE TENGAN RELACIÓN DIRECTA CON EL OBJETO CONTRACTUAL.</t>
  </si>
  <si>
    <t>2021/09/06</t>
  </si>
  <si>
    <t>OAG-VAD-889</t>
  </si>
  <si>
    <t>OPSP-VAD-890</t>
  </si>
  <si>
    <t>OPSP-VAD-891</t>
  </si>
  <si>
    <t>OPSP-VAD-892</t>
  </si>
  <si>
    <t>OPSP-VAD-893</t>
  </si>
  <si>
    <t>OPSP-VAD-894</t>
  </si>
  <si>
    <t>OPSP-VAD-895</t>
  </si>
  <si>
    <t>OPSP-VAD-896</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</si>
  <si>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ODONTÓLOGO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QUE SEAN DE SU COMPETENCIA PARA SER PRESENTADOS EN OTRAS DEPENDENCIAS. 8. REALIZAR ACTIVIDADES DOCENTE ASISTENCIALES BAJO LA MODALIDAD DE SUPERVISIÓN DE PRÁCTICAS FORMATIVAS A LOS ESTUDIANTES DE LA FACULTAD DE CIENCIAS DE LA SALUD DE LA UNIVERSIDAD DEL MAGDALENA. 9. APOYAR EN LA PARTICIPACIÓN EN EVENTOS ACADÉMICOS, CIENTÍFICOS, ARTÍSTICOS, CULTURALES Y DEPORTIVOS QUE PROGRAME LA UNIVERSIDAD DEL MAGDALENA. 10. APOYAR LA IMPLEMENTACIÓN DE LAS NUEVAS MEDIDAS ACADÉMICAS EN LA FACULTAD DE CIENCIAS EMPRESARIALES Y ECONÓMICAS. ASÍ COMO, REALIZAR SEGUIMIENTO Y ACOMPAÑAMIENTO A DOCENTES Y ESTUDIANTES EN EL DESARROLLO DE SUS PROCESOS ACADÉMICOS. LAS DEMÁS ACTIVIDADES QUE SE DERIVEN DE LA EJECUCIÓN DE LA ORDEN Y QUE TENGAN RELACIÓN DIRECTA CON EL OBJETO CONTRACTUAL.</t>
  </si>
  <si>
    <t>OPSP-VAD-897</t>
  </si>
  <si>
    <t xml:space="preserve"> 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PARA LAS CUALES FUE CONTRATADO, ASÍ COMO AJUSTAR EL DESARROLLO DE SUS ACTIVIDADES A LAS NUEVAS MEDIDAS ACADÉMICAS (VIRTUALIDAD Y/O ALTERNANCIA). 2. BRINDAR ATENCIÓN BÁSICA, OPORTUNA Y ADECUADA A LOS ESTUDIANTES QUE REQUIERAN EL SERVICIO DE ATENCIÓN EN TRABAJO SOCIAL. 3. VELAR POR EL DILIGENCIAMIENTO OPORTUNO DE TODOS LOS FORMATOS ESTABLECIDOS POR BIENESTAR UNIVERSITARIO EN EL SISTEMA DE GESTIÓN DE LA CALIDAD Y OTROS PROCESOS, PARA EL REGISTRO DE TODAS LAS ACTIVIDADES QUE SE REALICEN DESDE EL SERVICIO QUE USTED ORIENTA. 4.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5. ENTREGAR DE MANERA OPORTUNA Y BAJO SU RESPONSABILIDAD LOS INFORMES QUE SE LE SOLICITEN QUE SEAN DE SU COMPETENCIA PARA SER PRESENTADOS EN OTRAS DEPENDENCIAS. 6. CONSOLIDAR LAS ESTADÍSTICAS DE LAS ACTIVIDADES REALIZADAS EN EL MARCO DEL ACOMPAÑAMIENTO A LOS ESTUDIANTES DESDE BIENESTAR UNIVERSITARIO. 7. APOYAR EN LA PLANEACIÓN, ORGANIZACIÓN, EJECUCIÓN Y SEGUIMIENTO DE LOS PROGRAMAS DE ESTÍMULOS Y BECAS ESTUDIANTILES. 8. ELABORAR CRONOGRAMA DE ATENCIÓN INDIVIDUAL Y GRUPAL A LOS MIEMBROS DE LA COMUNIDAD UNIVERSITARIA DE CONFORMIDAD CON LOS REQUERIMIENTOS Y PRIORIDADES. LAS DEMÁS ACTIVIDADES QUE SE DERIVEN DE LA EJECUCIÓN DE LA ORDEN Y QUE TENGAN RELACIÓN DIRECTA CON EL OBJETO CONTRACTUAL</t>
  </si>
  <si>
    <t>OAG-VAD-898</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</si>
  <si>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ORIENTAR, ORGANIZAR Y DIVULGAR ACTIVIDADES DE CARÁCTER RECREATIVO, FORMATIVO Y REPRESENTATIVO PARA EL FORTALECIMIENTO DE LOS PROCESOS DEPORTIVOS, ESPECÍFICAMENTE LAS DEL DEPORTE O DISCIPLINA QUE DIRIGE A TRAVÉS DE ENTRENAMIENTOS O PRÁCTICAS DEPORTIVAS (VIRTUALES, PRESENCIALES Y/O EN ALTERNANCIA). 3. DISEÑAR, IMPLEMENTAR Y EJECUTAR ESTRATEGIAS DE PROMOCIÓN, DIFUSIÓN Y DIVULGACIÓN DEL DEPORTE O DISCIPLINA QUE DIRIGE, ASÍ COMO AJUSTAR EL DESARROLLO DE SUS ACTIVIDADES A LAS NUEVAS MEDIDAS ACADÉMICAS (VIRTUALIDAD Y/O ALTERNANCIA). 4. DISEÑAR, IMPLEMENTAR Y EJECUTAR ESTRATEGIAS QUE PROMUEVAN E INCENTIVEN LA PARTICIPACIÓN DE TODOS LOS ESTAMENTOS UNIVERSITARIOS EN EL DEPORTE O DISCIPLINA QUE DIRIGE, ASÍ COMO AJUSTAR EL DESARROLLO DE SUS ACTIVIDADES A LAS NUEVAS MEDIDAS ACADÉMICAS (VIRTUALIDAD Y/O ALTERNANCIA). 5. DISEÑAR, IMPLEMENTAR Y EJECUTAR ESTRATEGIAS PARA AUMENTAR LA COBERTURA PARA LA POBLACIÓN FEMENINA PERTENECIENTE A LA COMUNIDAD UNIVERSITARIA EN TODOS LOS DEPORTES O DISCIPLINA DEPORTIVA Y VELAR POR EL FORTALECIMIENTO DE LOS MISMOS, ASÍ COMO AJUSTAR EL DESARROLLO DE SUS ACTIVIDADES A LAS NUEVAS MEDIDAS ACADÉMICAS (VIRTUALIDAD Y/O ALTERNANCIA). 6. PLANIFICAR, DESARROLLAR Y EJECUTAR INTERCAMBIOS, TORNEOS, CAMPEONATOS, OLIMPIADAS Y/O EVENTOS INTERNOS. 7. PLANIFICAR LA PARTICIPACIÓN DE LA INSTITUCIÓN EN INTERCAMBIOS, TORNEOS, CAMPEONATOS, OLIMPIADAS Y/O EVENTOS EXTERNOS DEL ORDEN LOCAL, DEPARTAMENTAL, REGIONAL, NACIONAL E INTERNACIONAL. 8. SELECCIONAR EN CADA ESTAMENTO (DOCENTE, FUNCIONARIO, EGRESADO Y ESTUDIANTES) LAS DELEGACIONES QUE REPRESENTARÁN A LA UNIVERSIDAD EN INTERCAMBIOS, TORNEOS, CAMPEONATOS, OLIMPIADAS Y/O EVENTOS EXTERNOS DEL ORDEN LOCAL, DEPARTAMENTAL, REGIONAL, NACIONAL E INTERNACIONAL, RESPETANDO LOS PRINCIPIOS Y VALORES INSTITUCIONALES. 9. RECIBIR, MANTENER ACTUALIZADO Y DEVOLVER AL FINALIZAR EL SEMESTRE, EL INVENTARIO DE IMPLEMENTOS, UNIFORMES, HERRAMIENTAS Y EQUIPOS QUE LE SEAN ASIGNADOS, GARANTIZANDO EL BUEN USO DE LOS MISMOS. 10. DILIGENCIAR OPORTUNAMENTE TODOS LOS FORMATOS ESTABLECIDOS POR BIENESTAR UNIVERSITARIO EN EL SISTEMA DE GESTIÓN DE LA CALIDAD Y OTROS PROCESOS, PARA EL REGISTRO DE TODAS LAS ACTIVIDADES QUE SE REALICEN DESDE EL DEPORTE O DISCIPLINA QUE DIRIGE. 11. ENTREGAR SEMANALMENTE O EN LOS TIEMPOS Y SEGÚN LAS DIRECTRICES QUE EL DIRECTOR DE BIENESTAR UNIVERSITARIO O EL COORDINADOR DEL ÁREA ESTABLEZCAN, INFORMES ESTADÍSTICOS DE LAS ACTIVIDADES REALIZADAS. 12. MANTENER ACTUALIZADA LA BASE DE DATOS DE LOS ESTUDIANTES QUE GOCEN DE BECA O DESCUENTO EL VALOR DE LA MATRÍCULA, YA SEA POR CUPO ESPECIAL O POR HABER OCUPADO PRIMERO, SEGUNDO O TERCER LUGAR EN EVENTOS O TORNEOS INTERNOS Y/O EXTERNOS. 13. INFORMAR DE LA PARTICIPACIÓN EN LOS ENTRENAMIENTOS O PRÁCTICAS DEPORTIVAS, INTERCAMBIOS, TORNEOS, CAMPEONATOS, OLIMPIADAS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14. APOYAR LAS ACTIVIDADES LIDERADAS POR EL DIRECTOR DE BIENESTAR Y EL COORDINADOR DE ÁREA, EN EL CUMPLIMIENTO DE METAS DEFINIDAS EN EL PLAN DE ACCIÓN Y PLAN DE DESARROLLO INSTITUCIONAL. 15. ENTREGAR DE MANERA OPORTUNA Y BAJO SU RESPONSABILIDAD LOS INFORMES PARA SER PRESENTADOS EN OTRAS DEPENDENCIAS. LAS DEMÁS ACTIVIDADES QUE SE DERIVEN DE LA EJECUCIÓN DE LA ORDEN Y QUE TENGAN RELACIÓN DIRECTA CON EL OBJETO CONTRACTUAL.</t>
  </si>
  <si>
    <t>OPSP-VAD-899</t>
  </si>
  <si>
    <t>OPSP-VAD-900</t>
  </si>
  <si>
    <t>LA PRESENTE ORDEN TIENE POR OBJETO: 1. REALIZAR MONITOREO DE RADIO MAGDALENA. 2. REALIZAR LOCUCIÓN DESDE EL CAMPUS, 3. REDACCIÓN DE BOLETINES. 4. PRESENTAR EVENTOS. 5. ELABORAR BOLETINES AUDIOVISUALES DIARIOS, 6. REALIZAR CUBRIMIENTO DE FUENTES INSTITUCIONALES. LAS DEMÁS ACTIVIDADES QUE SE DERIVEN DE LA EJECUCIÓN DE LA ORDEN Y QUE TENGAN RELACIÓN DIRECTA CON EL OBJETO CONTRACTUAL.</t>
  </si>
  <si>
    <t>OPSP-VAD-901</t>
  </si>
  <si>
    <t>LA PRESENTE ORDEN TIENE POR OBJETO: 1. COORDINAR REUNIONES GENERALES Y ESPECÍFICAS CON CADA UNA DE LAS DEPENDENCIAS Y/O ÁREAS ENCARGADAS DE LOS PROCESOS DE REALIZACIÓN DE LAS TRANSMISIONES. 2. ELABORAR CRONOGRAMAS, HOJAS DE RUTA, RECORDATORIOS, CHECKLIST ACERCA DE LAS ACTIVIDADES A REALIZAR. 3. ELABORAR EL MINUTO A MINUTO DE LAS TRANSMISIONES CON LAS TEMÁTICAS Y APORTES DE LAS OTRAS DEPENDENCIAS. 4. REALIZAR SEGUIMIENTOS A LOS PROCESOS A DESARROLLAR EN LAS TRANSMISIONES. 5. BRINDAR UNA VISIÓN ESTÉTICA DENTRO DE LAS TRANSMISIONES. 6. COMUNICAR DE FORMA EFICIENTE Y RESPETUOSA. 7. RECOPILAR VTR, PREGRABADOS, COMERCIALES INSTITUCIONALES (CONTENIDO A UTILIZAR EN LAS TRANSMISIONES). LAS DEMÁS ACTIVIDADES QUE SE DERIVEN DE LA EJECUCIÓN DE LA ORDEN Y QUE TENGAN RELACIÓN DIRECTA CON EL OBJETO CONTRACTUAL</t>
  </si>
  <si>
    <t>OPSP-VAD-902</t>
  </si>
  <si>
    <t>LA PRESENTE ORDEN TIENE POR OBJETO: 1.DESARROLLAR DISEÑO GRÁFICO PARA LOS DISTINTOS PROCESOS INSTITUCIONALES. 2. CONSTRUIR PIEZAS GRÁFICAS SOLICITADAS PARA EL DESARROLLO DE EVENTOS INTERNOS O EXTERNOS DE LA UNIVERSIDAD DE MAGDALENA. 3. APOYAR EN EL DISEÑO DE LA IMAGEN CORPORATIVA DE LA UNIVERSIDAD. 4. ELABORAR PIEZAS PARA LO OFERTA ACADÉMICA Y ELEMENTOS DE MERCHANDISING PARA DIFERENTES ÁREAS Y/O EVENTOS INSTITUCIONALES. 5. CONTRIBUIR CON EL FORTALECIMIENTO DE GESTIÓN DE LA CALIDAD "SISTEMA COGUI". 6, APOYAR EN EL PROCESO DE GESTIÓN DOCUMENTAL. 7, APOYAR EN LOS PROCEDIMIENTOS Y PROCESOS DEL SISTEMA DE GESTIÓN DE LA CALIDAD. 8. PRESENTAR LOS INFORMES QUE SEAN REQUERIDOS POR EL SUPERVISOR DE LA ORDEN. LAS DEMÁS ACTIVIDADES QUE SE DERIVEN DE LA EJECUCIÓN DE LA ORDEN Y QUE TENGAN RELACIÓN DIRECTA CON EL OBJETO CONTRACTUAL</t>
  </si>
  <si>
    <t>OPSP-VAD-903</t>
  </si>
  <si>
    <t>LA PRESENTE ORDEN TIENE POR OBJETO: 1. DISEÑAR ESTRATEGIAS DE MARKETING DE CONTENIDO Y DEFINIR OBJETIVOS A CORTO PLAZO. 2. REDACTAR MATERIALES DE MARKETING PRECISOS PARA PROMOCIONAR NUESTRA OFERTA ACADÉMICA, PRODUCTOS Y SERVICIOS. 3. LLEVAR A CABO INICIATIVAS DE MARKETING DE CONTENIDO PARA LOGRAR LOS OBJETIVOS DE UNIVERSIDAD DEL MAGDALENA.4. COLABORAR CON LOS EQUIPOS DE DISEÑO Y COMUNICACIONES PARA GENERAR CONTENIDO DE ALTA CALIDAD. 5. ELABORAR UN CALENDARIO EDITORIAL Y VERIFICAR QUE SE CUMPLAN LOS PLAZOS. 6. SUMINISTRAR CONTENIDO PERIÓDICAMENTE CON EL FIN DE MOTIVAR A LOS MIEMBROS DEL EQUIPO. 7. VERIFICAR QUE EL CONTENIDO SEA COHERENTE EN TODOS LOS ASPECTOS (ESTILO, FUENTES, IMÁGENES Y TONO). 8. MODIFICAR, REVISAR Y MEJORAR CONTENIDO. 9. OPTIMIZAR CONTENIDO TENIENDO EN CUENTA PARÁMETROS DE POSICIONAMIENTO SEO Y GOOGLE ANALYTICS Y MÉTRICAS DE REDES SOCIALES.10. ANALIZAR MÉTRICAS DEL TRÁFICO WEB E IMPLEMENTAR EN COORDINACIÓN CON EL CENTRO DE DESARROLLO ACCIONES DE MEJORA.11. COMPARTIR CONTENIDO A TRAVÉS DE DIVERSOS CANALES, GARANTIZANDO LA PRESENCIA EN INTERNET.12. RECIBIR FEEDBACK DE LA COMUNIDAD UNIVERSITARIA Y CIUDADANÍA EN GENERAL Y GENERAR IDEAS PARA AUMENTAR LOS INDICADORES DE CRECIMIENTO DE LAS DIFERENTES CUENTAS INSTITUCIONALES. LAS DEMÁS ACTIVIDADES QUE SE DERIVEN DE LA EJECUCIÓN DE LA ORDEN Y QUE TENGAN RELACIÓN DIRECTA CON EL OBJETO CONTRACTUAL.</t>
  </si>
  <si>
    <t>OPSP-VAD-904</t>
  </si>
  <si>
    <t xml:space="preserve"> LA PRESENTE ORDEN TIENE POR OBJETO: 1. REALIZAR TRABAJOS AUDIOVISUALES DIARIOS CON CARACTERÍSTICAS ESPECIALES DE NARRATIVAS BASADOS EN HISTORIAS QUE COMBINEN LA COTIDIANIDAD UNIVERSITARIA CON PROCESOS DE INVESTIGACIÓN, EXTENSIÓN, Y ACADÉMICOS QUE SERÁN UTILIZADOS PARA LA DIFUSIÓN EN TODOS LOS CANALES INFORMATIVOS DE LA UNIVERSIDAD DEL MAGDALENA COMO PAGINA WEB, REDES SOCIALES OFICIALES DE LA INSTITUCIÓN, FACEBOOK, TWITTER E INSTAGRAM Y EN LAS PANTALLAS UBICADAS EN DIFERENTES PUNTOS ESTRATÉGICOS DEL CAMPUS UNIVERSITARIOS. 2. ELABORAR VÍDEOS INSTITUCIONALES QUE REQUIERAN LAS DIFERENTES DEPENDENCIAS DE LA ALMA MATER EN DINÁMICAS ESPECIALES DE LA UNIVERSIDAD COMO CONFERENCIAS MAGISTRALES, EVENTOS INSTITUCIONALES, GRADOS, ACTIVIDADES DEPORTIVAS Y REALIZAR CUBRIMIENTOS DE LOS MISMOS. LAS DEMÁS ACTIVIDADES QUE SE DERIVEN DE LA EJECUCIÓN DE LA ORDEN Y QUE TENGAN RELACIÓN DIRECTA CON EL OBJETO CONTRACTUAL.</t>
  </si>
  <si>
    <t>OPSP-VAD-905</t>
  </si>
  <si>
    <t>LA PRESENTE ORDEN TIENE POR OBJETO: 1. ADMINISTRAR LAS REDES SOCIALES Y PÁGINA PRINCIPAL WEB DE LA UNIVERSIDAD DEL MAGDALENA, A TRAVÉS DE LA CONSTANTE ACTUALIZACIÓN DEL PORTAL WEB INSTITUCIONAL (WWW.UNIMAGDALENA.EDU.CO) Y LA PUBLICACIÓN DE ESTE Y OTROS CONTENIDOS DIARIOS EN LAS REDES SOCIALES. 2. ORGANIZAR, CREAR Y/O EDITAR EL CONTENIDO, INCLUYENDO LA REVISIÓN DE TEXTOS Y OTROS RECURSOS RELACIONADOS PARA SU PUBLICACIÓN EN LAS PLATAFORMAS DISPONIBLES. 3. OPTIMIZAR LA ARQUITECTURA DE LOS CANALES WEB DE LA INSTITUCIÓN. 4. LIDERAR LA ADMINISTRACIÓN DINÁMICA Y ÓPTIMA DEL ESTILO; CALIDAD Y ACTUALIZACIÓN DE LA PÁGINA PRINCIPAL WEB Y DE LAS REDES SOCIALES. 5. INVESTIGAR Y SUGERIR PLANES PARA LA IMPLEMENTACIÓN DE NUEVAS TÉCNICAS WEB. 6. DISEÑAR ESTRATEGIAS DE COMUNICACIÓN DIGITAL. 7. PARTICIPAR EN LA PLANIFICACIÓN DEL CRECIMIENTO FUTURO Y ESTRATEGIAS DE LOS PORTALES UNIVERSITARIOS. 8. TRABAJAR EN PROYECTOS WEB EN COORDINACIÓN CON LA DIRECCIÓN DE COMUNICACIONES. 9. COORDINAR CON EL GRUPO DE SERVICIOS TECNOLÓGICOS DE UNIMAGDALENA, ACTIVIDADES Y ASPECTOS RELACIONADOS A LA PROGRAMACIÓN Y MANEJO DEL SITIO WEB PRINCIPAL DE LA UNIVERSIDAD. 10. ATENDER DE FORMA INMEDIATA LAS SOLICITUDES, SUGERENCIAS, RECLAMOS O INQUIETUDES DE LOS USUARIOS POR CUALQUIERA DE LOS MEDIOS DE INTERACCIÓN. 11. MONITOREAR LA INFORMACIÓN QUE PUBLICAN LOS MEDIOS DE DIFUSIÓN EXTERNOS PARA DETECTAR LA QUE ES DE INTERÉS PARA LA INSTITUCIÓN Y SUS ACCIONES DE POSICIONAMIENTO. 12. ELABORAR Y ACTUALIZAR DE FORMA PERMANENTE UN CALENDARIO DE FECHAS ESPECIALES, ONOMÁSTICAS, DÍAS CONMEMORATIVOS DE PROFESIONALES, DESARROLLANDO ACCIONES DE INTERACCIÓN EN PRO DE LA FIDELIZACIÓN DE LA INSTITUCIÓN.13. PRESENTAR INFORMES DE RESULTADOS MENSUALES Y REUNIONES REQUERIDAS PARA INFORME DE AVANCES. LAS DEMÁS ACTIVIDADES QUE SE DERIVEN DE LA EJECUCIÓN DE LA ORDEN Y QUE TENGAN RELACIÓN DIRECTA CON EL OBJETO CONTRACTUAL</t>
  </si>
  <si>
    <t>OPSP-VAD-906</t>
  </si>
  <si>
    <t>LA PRESENTE ORDEN TIENE POR OBJETO: 1. CONDUCIR EL MAGAZÍN 'RUTAS PARA AVANZAR ' TRANSMITIDO POR UNIMAGDALENA RADIO. 2. HACER REPORTERÍA CON LAS DEPENDENCIAS QUE GENEREN INFORMACIÓN ÚTIL PARA EL PROGRAMA. 3. PARTICIPAR EN LAS TRANSMISIONES EN VIVO Y EN DIRECTO DE LOS EVENTOS DE LA EMISORA CULTURAL. 4. ELABORAR LAS BASES DE DATOS DE FUNCIONARIOS ESTATALES Y PRIVADOS QUE PUEDAN SER CONSULTADOS EN EL ESPACIO DE LA EMISORA.5. REDACTAR DOCUMENTOS INSTITUCIONALES QUE SE REQUIERAN.6. PRODUCIR Y EDITAR LOS MATERIALES SONOROS INSTITUCIONALES QUE SE REQUIERAN, (CAMPUS AL AIRE FINES DE SEMANA) 7. APOYAR EN LA COORDINACIÓN, LA PRODUCCIÓN TÉCNICA Y PROGRAMACIÓN DE LA EMISORA CULTURAL UNIMAGDALENA RADIO LOS FINES DE SEMANA. 8. PRODUCIR Y REALIZAR EL PROGRAMA RADIAL QUE TALENTO, EMITIDO EN REDES SOCIALES Y EMISORA CULTURAL 9. PRODUCIR Y REALIZAR EL CLICK RADIAL LA HORA 15. 10. COORDINAR Y CONDUCIR ESPECIALES PARA DÍAS FESTIVOS. 11. REDACTAR BOLETINES INSTITUCIONALES. 12. APOYAR EN LA VERIFICACIÓN DEL CUMPLIMIENTO Y DESARROLLO DE LA PROGRAMACIÓN DE LA EMISORA CULTURAL UNIMAGDALENA RADIO. LAS DEMÁS ACTIVIDADES QUE SE DERIVEN DE LA EJECUCIÓN DE LA ORDEN Y QUE TENGAN RELACIÓN DIRECTA CON EL OBJETO CONTRACTUAL.</t>
  </si>
  <si>
    <t>OPSP-VAD-907</t>
  </si>
  <si>
    <t>LA PRESENTE ORDEN TIENE POR OBJETO: 1. APOYAR EN LA FACULTAD DE CIENCIAS BÁSICAS LAS ACTIVIDADES DEL DIRECTOR DE INVESTIGACIÓN Y EXTENSIÓN EN LOS PROCESOS DE PROGRAMACIÓN, RELATORÍAS Y PROCESAMIENTO DE INFORMACIÓN. 2. APOYAR EL ANÁLISIS FINANCIERO, MERCADEO, PLANEACIÓN ACADÉMICA,ADMINISTRATIVA Y LOGÍSTICA DE LOS PROYECTOS DE EDUCACIÓN CONTINUADA. 3. REALIZAR ACOMPAÑAMIENTO EN LOS PROYECTOS ESTRATÉGICOS DEL CENTRO DE COLECCIONES BIOLÓGICAS. 4. MANTENER AL DÍA EL ARCHIVO DE INFORMES SEMESTRALES DE PROYECTOS ESTRATÉGICOS: CENTRO DE COLECCIONES BIOLÓGICA Y PARCELA DE BOSQUE SECO. 5. REALIZAR ACCIONES PARA ALIMENTAR LA BASE DE DATOS DEL SISTEMA DE INFORMACIÓN DOCENTE. 6. REALIZAR EL ANÁLISIS CURRICULAR DE LOS PRODUCTOS DE INVESTIGACIÓN Y EXTENSIÓN OBTENIDOS DE LA BASE DE DATOS DEL SISTEMA DE INFORMACIÓN DOCENTE. 7. APOYAR EL PROCESO DE ELABORACIÓN DE INFORMES, RELATORÍAS DE LAS REUNIONES ASOCIADAS CON LA EXTENSIÓN DE LA FACULTAD Y PROCESAMIENTODE INFORMACIÓN. LAS DEMÁS ACTIVIDADES QUE SE DERIVEN DE LA EJECUCIÓN DE LA ORDEN Y QUE TENGAN RELACIÓN DIRECTA CON EL OBJETO CONTRACTUAL.</t>
  </si>
  <si>
    <t>OPSP-VAD-908</t>
  </si>
  <si>
    <t xml:space="preserve"> LA PRESENTE ORDEN TIENE POR OBJETO: 1. APOYAR LA COORDINACIÓN DE LA EJECUCIÓN DE POLÍTICAS QUE CONTRIBUYAN AL CONTROL Y RECAUDO DE INGRESOS POR ESTAMPILLAS. 2. APOYAR LA COORDINACIÓN DEL FUNCIONAMIENTO DE LAS ACCIONES RELACIONADAS CON EL CONTROL, GIRO Y AUDITORIA DE INGRESOS POR ESTAMPILLAS. 3. APOYAR LA PARTICIPACIÓN EN ACTIVIDADES Y ACCIONES DESTINADAS A MOTIVAR, VERIFICAR Y COMPROBAR EL CUMPLIMIENTO DE PAGOS POR ESTAMPILLAS. 4. APOYAR LA COORDINACIÓN DE LAS ACCIONES QUE PERMITAN GARANTIZAR EL CONOCIMIENTO DE LA LIQUIDACIÓN, ADMINISTRACIÓN, COBRO Y GIRO DE INGRESOS POR ESTAMPILLAS ASIGNADAS AL FINANCIAMIENTO DE UNIMAGDALENA. 5. APOYAR LA COORDINACIÓN Y SUPERVISIÓN DE LOS PLANES Y PROGRAMAS DE AUDITORÍA SOBRE EL RECAUDO DE RECURSOS POR ESTAMPILLAS. 6. APOYAR EN LA ELABORACIÓN DE INFORMES Y RECOMENDACIONES SOBRE EL NIVEL DE CUMPLIMIENTO DE OBLIGACIONES A CARGO DE RESPONSABLES DE LA LIQUIDACIÓN Y PAGO DEL IMPUESTO POR ESTAMPILLAS. 7. APOYAR LA ELABORACIÓN Y SUSTENTACIÓN DE INFORMES, DOCUMENTOS Y PRESENTACIONES. 8. APOYAR EN LA ATENCIÓN AL USUARIO, EN LA PRESTACIÓN DE SERVICIOS. LAS DEMÁS ACTIVIDADES QUE SE DERIVEN DE LA EJECUCIÓN DE LA ORDEN Y QUE TENGAN RELACIÓN DIRECTA CON EL OBJETO CONTRACTUAL.</t>
  </si>
  <si>
    <t>OPSP-VAD-909</t>
  </si>
  <si>
    <t xml:space="preserve"> LA PRESENTE ORDEN TIENE POR OBJETO: 1. IDENTIFICAR CONTRIBUYENTES, Y LOS AGENTES OBLIGADOS A RETENER O EXIGIR EL PAGO DEL TRIBUTO. 2. RECOPILAR, CONSOLIDAR Y CONFRONTAR LA INFORMACIÓN DE LAS ENTIDADES PARA INICIAR EL PROCESO DE AUDITORÍA Y ELABORAR EL EXPEDIENTE CON LAS NORMAS REQUERIDAS PARA TAL FIN. 3. VERIFICAR LAS DECLARACIONES DE RECAUDOS Y LIQUIDACIÓN DE LAS ENTIDADES, ASÍ COMO LOS PAGOS REALIZADOS POR LOS CONTRIBUYENTES Y LA RELACIÓN DE CONTRATOS SUSCRITOS. 4. CONFRONTAR LA INFORMACIÓN PROVISTA POR LA ENTIDAD VS LA INFORMACIÓN REMITIDA POR LA CONTRALORÍA DEPARTAMENTAL, DISTRITAL Y NACIONAL. 5. CONFRONTAR LA INFORMACIÓN DEL AVANCE DE LA AUDITORIA CONTRA LOS ARCHIVOS QUE REPOSAN EN LA OFICINA DE ESTAMPILLA. 6. ALIMENTAR LA MATRIZ DE INFORMACIÓN A FIN DE DEPURAR LOS RESULTADOS FINANCIEROS DE LA INVESTIGACIÓN. 7. REALIZAR EVALUACIÓN DE LA PRIMERA ETAPA DE LA AUDITORÍA EN CONJUNTO CON LA COORDINADORA Y EL ASESOR JURÍDICO Y DETERMINAR EL PLAN DE ACCIÓN EN CADA CASO EN PARTICULAR A SEGUIR. SE LEVANTA ACTA DE SEGUIMIENTO. 8. CLASIFICAR LOS HALLAZGOS RESULTANTES DE LA PRIMERA ETAPA. 9. CLASIFICAR LA INFORMACIÓN FINANCIERA Y DOCUMENTAL A FIN DE REMITIRLA AL ABOGADO, QUIEN JUNTO CON LA COORDINADORA Y EL ASESOR SEÑALARÁN LAS ACCIONES A SEGUIR.10. ADELANTAR LAS GESTIONES INSTRUIDAS POR LA COORDINACIÓN UNA VEZ SE HUBIERE RECIBIDO RESPUESTA DE LA AMPLIACIÓN DE LA INFORMACIÓN SOLICITADA A LAS ENTIDADES. 11. CONFRONTAR LA INFORMACIÓN PROVISTA POR LA ENTIDAD VS LA INFORMACIÓN RECIBIDA A FIN DE ESTABLECER EL HALLAZGO. 12. CLASIFICAR LOS DIFERENTES HALLAZGOS QUE SE PUEDAN EVIDENCIAR EN EL PROCESO AUDITOR. 13. ASESORAR Y APOYAR EN LA REALIZACIÓN DEL CONTROL DE EVALUACIÓN, TRAZABILIDAD Y TRASLADO DE HALLAZGOS DE ENTIDADES AUDITADAS. EVALUAR Y ANALIZAR LA INFORMACIÓN DE LOS HALLAZGOS ENCONTRADOS. CONFRONTAR LOS HALLAZGOS EMITIDOS POR EL GRUPO AUDITOR VS HALLAZGOS ENCONTRADOS EN LA VERIFICACIÓN DE LA AUDITORÍA, CON EL FIN DE DETERMINAR CUÁLES PERMANECEN, MODIFICAN, ELIMINAN O INGRESAN, Y QUEDAN DEBIDAMENTE JUSTIFICADOS CON SOPORTES PERTINENTES. 14. REALIZAR LAS ACTIVIDADES REQUERIDAS PARA CONFORMAR LAS MESAS DE TRABAJO. 15. ASESORAR Y APOYAR EN EL DESPLAZAMIENTO A LOS MUNICIPIOS EN LA JURISDICCIÓN DEL MAGDALENA Y A LAS ENTIDADES DEL DISTRITO, PARA EL DESARROLLO DE ACTIVIDADES DE CAMPO EN EL PROCESO AUDITOR SEGÚN CRONOGRAMA QUE SE ESTABLEZCA PARA TAL FIN O PARA LA CONFORMACIÓN DE LAS MESAS DE TRABAJO.16. ASESORAR Y APOYAR EL SEGUIMIENTO AL CUMPLIMIENTO DE LOS COMPROMISOS ADQUIRIDOS EN LA MESA DE TRABAJO. 17. SALVAGUARDAR LA INFORMACIÓN OBTENIDA EN EL PROCESO AUDITOR Y GUARDAR LA DEBIDA RESERVA. 18. ASESORAR Y APOYAR EL DESARROLLO DE ACCIONES ENCAMINADAS AL PLAN DE MEJORAMIENTO DEL RECAUDO DE LOS RECURSOS Y LOS REGISTROS DE INFORMACIÓN DE LA ESTAMPILLA EN BENEFICIO DE LA UNIVERSIDAD. 19. ELABORAR Y EMITIR INFORME FINAL DE LAS ENTIDADES AUDITADAS A LA COORDINACIÓN DE LA OFICINA. 20. LLEVAR LA BITÁCORA EN EL SISTEMA DE CADA ENTIDAD AUDITADA. 21. APOYAR EN LA CAPACITACIÓN Y ACTUALIZACIÓN PERMANENTE DE LAS ENTIDADES RECAUDADORAS DE LAS ESTAMPILLAS DEPARTAMENTALES. LAS DEMÁS ACTIVIDADES QUE SE DERIVEN DE LA EJECUCIÓN DE LA ORDEN Y QUE TENGAN RELACIÓN DIRECTA CON EL OBJETO CONTRACTUAL.</t>
  </si>
  <si>
    <t>OPSP-VAD-910</t>
  </si>
  <si>
    <t>LA PRESENTE ORDEN TIENE POR OBJETO: 1, COORDINAR LAS ACTIVIDADES ASOCIADAS A LA TRANSMISIÓN DE EVENTOS DENTRO DE LOS AUDITORIOS DEL EDIFICIO MAR CARIBE Y LAS SALAS ESPECIALIZADAS. 2. MANTENER EN ESTADO FUNCIONAL LAS HERRAMIENTAS MULTIMEDIALES QUE DAN SOPORTE A LAS TRANSMISIONES DE EVENTOS DURANTE EL USO DE LOS AUDITORIOS. 3. COORDINAR JUNTAMENTE CON EL PERSONAL DE PRENSA, CETEP, Y NUEVAS TECNOLOGÍAS LAS ACCIONES NECESARIAS PARA GARANTIZAR LA PRODUCCIÓN DE CONTENIDOS STREAMING QUE SE REALIZAN DESDE LOS AUDITORIOS. 4. MANTENER COMUNICACIÓN PERMANENTE CON LA OFICINA DE TIC, A FIN DE MEJORAR EL SOPORTE Y LA CONFIGURACIÓN DE LOS EQUIPOS MULTIMEDIALES (ATRIL PILOT Y SISTEMA DE AUTOMATIZACIÓN) CON QUE CUENTAN LAS SALAS ESPECIALIZADAS Y AUDITORIOS. 5. LLEVAR REGISTRO DE EVENTOS Y RESPONSABLES DEL MAL USO DE LAS HERRAMIENTAS Y REPORTAR SU MAL DESEMPEÑO ANTE LA OFICINA DE REDAL. 6. VERIFICAR EL BUEN MANTENIMIENTO Y OPERACIÓN DEL SOFTWARE Y HARDWARE QUE COMPLEMENTAN LA OPERACIÓN DE LOS AUDITORIOS. 7. APOYAR LA ASISTENCIA A EXPOSITORES DURANTE LOS EVENTOS QUE SE DESARROLLAN EN LOS AUDITORIOS. 8. APOYAR EN LA ATENCIÓN Y LA OPORTUNA RESPUESTA A LAS INQUIETUDES O SOLICITUDES DE LOS USUARIOS MIENTRAS SE PRESTAN LOS SERVICIOS. 9. APOYAR CON LA INFORMACIÓN AL SUPERVISOR DE CUALQUIER NOVEDAD QUE SE PRESENTE CON LOS EQUIPOS CUANDO SE PRESTEN LOS SERVICIOS. 10. HACER RECOMENDACIONES A LOS USUARIOS SOBRE EL USO ESPECIAL QUE DEBE DARSE A LOS RECURSOS, YA SEA A TRAVÉS DE INSTRUCTIVOS, CAPACITACIONES O DIRECTAMENTE EN EL MOMENTO DEL PRÉSTAMO. 11. APOYAR LA CAPACITACIÓN A USUARIOS EN EL MANEJO DE LAS AYUDAS MULTIMEDIALES DEL AUDITORIO. 12. APOYAR EL SEGUIMIENTO AL MANEJO Y FUNCIONAMIENTO DE LOS EQUIPOS Y DEMÁS DOTACIONES PERTENECIENTES A LOS AUDITORIOS Y APOYAR POR LA CORRECTA Y OPORTUNA GESTIÓN DEL MANTENIMIENTO A TRAVÉS DE LA PLATAFORMA AMSI. 13. VERIFICAR Y SOCIALIZAR LA PROGRAMACIÓN QUE DESDE LA PLATAFORMA SIARE SE ESTABLEZCA PARA EL USO DE LOS ESPACIOS. 14. REALIZAR EVALUACIÓN A LOS USUARIOS FRENTE AL PRÉSTAMO DEL RECURSO AUDITORIO SU DOTACIÓN Y ESPACIO. LAS DEMÁS ACTIVIDADES QUE SE DERIVEN DE LA EJECUCIÓN DE LA ORDEN Y QUE TENGAN RELACIÓN DIRECTA CON EL OBJETO CONTRACTUAL.</t>
  </si>
  <si>
    <t>OPSP-VAD-911</t>
  </si>
  <si>
    <t xml:space="preserve"> LA PRESENTE ORDEN TIENE POR OBJETO: 1. REALIZAR LEVANTAMIENTO DE INFORMACIÓN Y ELABORACIÓN DE REQUERIMIENTOS Y TÉRMINOS DE REFERENCIA PARA EL DESARROLLO DE NUEVAS FUNCIONALIDADES DE SISTEMA DE INFORMACIÓN DE RECURSOS EDUCATIVOS SIARE (SISTEMA DE INFORMACIÓN PARA LA ADMINISTRACIÓN DE RECURSOS EDUCATIVOS). 2. DISEÑAR, DESARROLLAR, IMPLEMENTAR LOS CAMBIOS REQUERIDOS DEL SISTEMA DE INFORMACIÓN SIARE. 3. REALIZAR MANTENIMIENTO Y ACTUALIZACIÓN DEL SISTEMA DE INFORMACIÓN DE RECURSOS EDUCATIVOS. 4. REALIZAR CONSTRUCCIÓN DE ESTADÍSTICAS DE LOS PROCESOS Y/O SERVICIOS DEL GRUPO DE RECURSOS EDUCATIVOS Y ADMINISTRACIÓN DE LABORATORIOS. 5. BRINDAR CAPACITACIÓN A USUARIOS FINALES DEL SIARE. 6. PREPARAR Y PRESENTAR INFORMES DE LOS PROCESOS DE ASIGNACIÓN ACADÉMICA. 7. ASESORAR EN LAS ACTIVIDADES DE PLANIFICACIÓN DEL PROCESO DE GESTIÓN DE RECURSOS EDUCATIVOS. LAS DEMÁS ACTIVIDADES QUE SE DERIVEN DE LA EJECUCIÓN DE LA ORDEN Y QUE TENGAN RELACIÓN DIRECTA CON EL OBJETO CONTRACTUAL.</t>
  </si>
  <si>
    <t>OAG-VAD-912</t>
  </si>
  <si>
    <t>OPSP-VAD-913</t>
  </si>
  <si>
    <t>LA PRESENTE ORDEN TIENE POR OBJETO: 1. APOYAR EL TRABAJO EN EL LABORATORIO  ASIGNADO PARA LAS PRÁCTICAS Y SERVICIOS REQUERIDOS EN EL MISMO, DE CONFORMIDAD CON LA PROGRAMACIÓN ESTABLECIDA, Y LAS DEMANDAS DE LOS GRUPOS DE INVESTIGACIÓN, ASI COMO LOS P´ROYETOS QUE DE EXTENSION SE DESARROLLEN EN EL LABORATORIO. 2. APOYAR EN EL USO DE EQUIPOS, MATERIALES E INSUMOS REQUERIDOS EN EL MONTAJE DE PRÁCTICAS Y SERVICIOS DE LABORATORIO SE MENTENGAN AL DIA Y EN BUEN ESTADO. 3. APOYAR EL PROCESO DE PRESTAMOS Y SALIDAS DE EQUIPOS, Y ASI MISMO VELAR POR EL BUEN ESTADO Y EXISTENCIA DEL INVENTARIO. 4. APOYAR LAS ACTIVIDADES Y RESPONSABILIDADES ESTABLECIDAS EN EL SISTEMA DE GESTIÓN INTEGRAL Y EL MODELO ESTÁNDAR DE CONTROL INTERNO.5. APOYAR EL CUMPLIMIENTO DE LAS NORMAS Y PROTOCOLOS DEL PLAN INSTITUCIONAL DE GESTIÓN AMBIENTAL – PIGA, EL PROGRAMA DE SEGURIDAD Y SALUD EN EL TRABAJO. 6. APOYAR ANTE LAS INSTANCIAS SUPERIORES SOBRE AQUELAS SITUACIONES QUE AFECTEN EL DESARROLLO DE LAS ACTIVIDADES EN EL LABORATORIO. 7. APOYAR LA ATENCIÓN OPORTUNA DE LAS PETICIONES, QUEJAS, RECLAMOS Y SUGERENCIAS, RELACIONADAS CON LOS SERVICIOS DE LABORATORIO.  8. APOYAR LA VERIFICACIÓN DE LAS PRÁCTICAS A DESARROLLAR CARGADAS A LA PLATAFORMA SIARE Y QUE LAS MISMAS CUENTEN CON EL VISTO BUENO DEL DIRECTOR DE PROGRAMA.  LAS DEMÁS ACTIVIDADES QUE SE DERIVEN DE LA EJECUCIÓN DE LA ORDEN Y QUE TENGAN RELACIÓN DIRECTA CON EL OBJETO CONTRACTUAL.</t>
  </si>
  <si>
    <t>OPSP-VAD-914</t>
  </si>
  <si>
    <t>LA PRESENTE ORDEN TIENE POR OBJETO: 1. APOYAR EN LA GESTIÓN ADMINISTRATIVA Y CONTRACTUAL DEL GRUPO DE SERVICIOS GENERALES. 2. APOYAR EN LA EJECUCIÓN Y SEGUIMIENTO DE PLANES Y PROYECTOS A CARGO DEL GRUPO DE SERVICIOS GENERALES. 3. APOYAR EN EL SEGUIMIENTO Y EVALUACIÓN A LAS ACTIVIDADES DESARROLLADAS POR DEL GRUPO DE SERVICIOS GENERALES. 4. APOYAR LA SUPERVISIÓN TÉCNICA Y FINANCIERA DE CONTRATOS A CARGO DEL RESPONSABLE DEL GRUPO DE SERVICIOS GENERALES. 5. ELABORAR Y PREPARAR INFORMES SOBRE LAS ACTIVIDADES Y GESTIÓN DE LA DEPENDENCIA. 6. PLANIFICAR Y COORDINAR LOS MANTENIMIENTOS DE LOS DIFERENTES EQUIPOS Y ELEMENTOS QUE ESTÁN A CARGO DE SERVICIOS GENERALES CONJUNTAMENTE CON EL ADMINISTRADOR DE LA PLATAFORMA AMSI Y DE AM. 7. APOYAR EN LA RECEPCIÓN Y VERIFICACIÓN DE LA DOCUMENTACIÓN QUE SE REQUIERE EN CADA CONTRATO Y ORDEN DE SERVICIOS DE MANTENIMIENTO. 8. REALIZAR INFORMES PERIÓDICOS DE LAS EJECUCIONES DE LOS DIFERENTES CONTRATOS Y ÓRDENES DE SERVICIOS. 9. APOYAR LA RECEPCIÓN DE FACTURAS EMITIDAS POR EL COBRO DE LOS SERVICIOS DE LOS DIFERENTES CONTRATISTAS EXTERNOS Y VERIFICAR QUE EL SERVICIO COBRADO SEA EL QUE REALMENTE SE RECIBIÓ. LAS DEMÁS ACTIVIDADES QUE SE DERIVEN DE LA EJECUCIÓN DE LA ORDEN Y QUE TENGAN RELACIÓN DIRECTA CON EL OBJETO CONTRACTUAL.</t>
  </si>
  <si>
    <t>OAG-VAD-915</t>
  </si>
  <si>
    <t xml:space="preserve"> LA PRESENTE ORDEN TIENE POR OBJETO: 1. APOYAR LA SUPERVISIÓN ESPACIOS FÍSICOS, 2. APOYAR LAS APERTURAS DE SALONES Y ESPACIOS ACADÉMICOS Y ADMINISTRATIVOS. 3. EFECTUAR REPORTE DE ANOMALÍAS EN ESPACIOS FÍSICOS, COADYUVAR EN ORIENTACIONES LOCATIVAS. 4. APOYAR LA REALIZACIÓN DE RONDAS A PARQUEADEROS (CARROS Y MOTOS). 5. APOYAR LA ALERTA SOBRE PERSONAS EXTRAÑAS QUE SE ENCUENTREN EN LOS ALREDEDORES DEL CAMPUS UNIVERSITARIO. 6. APOYAR LA ATENCIÓN LOS REQUERIMIENTOS DE LOS FUNCIONARIOS DE LA UNIVERSIDAD PARA FACILITAR EL CABAL DESARROLLO DE LAS ACTIVIDADES ACADÉMICAS Y ADMINISTRATIVAS, 7. APOYAR EL CONTROL DE TRÁNSITO INTERNO DE ELEMENTOS Y EQUIPOS DENTRO DE LAS INSTALACIONES, 8. CUMPLIR CON TODAS LAS NORMAS DE HIGIENE, MEDICINA DEL TRABAJO, SALUD OCUPACIONAL, PREVENCIÓN Y CONTROL DE RIESGO QUE DETERMINE LA INSTITUCIÓN COMO DE OBLIGATORIO CUMPLIMIENTO LAS DEMÁS ACTIVIDADES QUE SE DERIVEN DE LA EJECUCIÓN DE LA ORDEN Y QUE TENGAN RELACIÓN DIRECTA CON EL OBJETO CONTRACTUAL.</t>
  </si>
  <si>
    <t>OPSP-VAD-916</t>
  </si>
  <si>
    <t>LA PRESENTE ORDEN TIENE POR OBJETO: 1. BRINDAR SOPORTE A USUARIOS. 2. APOYAR EN LA EJECUCIÓN DE LOS MANTENIMIENTOS PREVENTIVOS PMP. LAS DEMÁS ACTIVIDADES QUE SE DERIVEN DE LA EJECUCIÓN DE LA ORDEN Y QUE TENGAN RELACIÓN DIRECTA CON EL OBJETO CONTRACTUAL.</t>
  </si>
  <si>
    <t>OPSP-VAD-917</t>
  </si>
  <si>
    <t>LA PRESENTE ORDEN TIENE POR OBJETO: 1. DIAGNOSTICAR LOS RECURSOS TECNOLÓGICOS DE LA INFORMACIÓN Y COMUNICACIÓN CON LOS QUE CUENTA UNIMAGDALENA EN LA ACTUALIDAD PARA APOYAR LOS PROCESOS ESTRATÉGICOS, MISIONALES Y DE APOYO. 2. REALIZAR UN ESTUDIO EN DONDE SE ANALICE Y DETERMINE LAS TECNOLOGÍAS DE LA INFORMACIÓN Y COMUNICACIÓN QUE DEBEN SER IMPLEMENTADAS EN UNIMAGDALENA PARA APOYAR LOS PROCESOS ESTRATÉGICOS, MISIONALES Y DE APOYO. 3. PROPONER LA ACTUALIZACIÓN DE RECURSOS TECNOLÓGICOS DE CONFORMIDAD CON LAS NECESIDADES DE LOS PROCESOS ESTRATÉGICOS, MISIONALES Y DE APOYO. 4. PROMOVER Y APOYAR EL DESARROLLO Y UTILIZACIÓN DE LOS RECURSOS TECNOLÓGICOS DE UNIMAGDALENA. 5. PRESENTAR UN INFORME FINAL EN DONDE EVALUÉ EL USO Y APROPIACIÓN DE LAS TECNOLOGÍAS DE LA INFORMACIÓN Y COMUNICACIÓN. LAS DEMÁS ACTIVIDADES QUE SE DERIVEN DE LA EJECUCIÓN DE LA ORDEN Y QUE TENGAN RELACIÓN DIRECTA CON EL OBJETO CONTRACTUAL.</t>
  </si>
  <si>
    <t>OAG-VAD-918</t>
  </si>
  <si>
    <t>LA PRESENTE ORDEN TIENE POR OBJETO: 1. REALIZAR SEGUIMIENTO Y ACTUALIZACIÓN AL PROCESO APOYO TECNOLÓGICO TIC, PARA LA TOMA DE ACCIONES PREVENTIVAS, CORRECTIVAS Y MEJORAS. 2. LEVANTAR FORMATOS, PROCEDIMIENTO, GUÍAS, INSTRUCTIVOS, MANUALES E INDICADORES AL PROCESO DE APOYO TECNOLÓGICO. 3. APOYAR EN LA REALIZACIÓN DE TRÁMITES ADMINISTRATIVOS. LAS DEMÁS ACTIVIDADES QUE SE DERIVEN DE LA EJECUCIÓN DE LA ORDEN Y QUE TENGAN RELACIÓN DIRECTA CON EL OBJETO CONTRACTUAL.</t>
  </si>
  <si>
    <t>OAG-VAD-919</t>
  </si>
  <si>
    <t>LA PRESENTE ORDEN TIENE POR OBJETO: 1. APOYAR LA INFRAESTRUCTURA TECNOLÓGICA EN LA INSTALACIÓN, MANTENIMIENTO Y SOPORTE EN LAS REDES DE LA INSTITUCIÓN. 2. APOYAR A LA PERSONA DE INFRAESTRUCTURA TECNOLÓGICA EN LA INSTALACIÓN, MANTENIMIENTO Y SOPORTE DE LAS CÁMARAS DE VIGILANCIA DE LA INSTITUCIÓN. 3. APOYAR EL SEGUIMIENTO, MANTENIMIENTO (CORRECTIVO Y PREVENTIVO) AL CONTROL DE ACCESO BIOMÉTRICO. LAS DEMÁS ACTIVIDADES QUE SE DERIVEN DE LA EJECUCIÓN DE LA ORDEN Y QUE TENGAN RELACIÓN DIRECTA CON EL OBJETO CONTRACTUAL.</t>
  </si>
  <si>
    <t>OAG-VAD-920</t>
  </si>
  <si>
    <t>LA PRESENTE ORDEN TIENE POR OBJETO: 1. REALIZAR MANTENIMIENTO PREVENTIVO Y CORRECTIVO A LOS EQUIPOS DE CÓMPUTO DE LA INSTITUCIÓN, INCLUYENDO SEDES ALTERNAS (SEDE-CENTRO, PLANTA PILOTO, CONSULTORIO JURÍDICO, SAN JUAN NEPOMUCENO). 2. BRINDAR SOPORTE A USUARIOS. 3. APOYAR EN LA INSTALACIÓN DE SOFTWARE LICENCIADO QUE SOLICITEN LOS USUARIOS DESPUÉS DE SU CONFIGURACIÓN INICIAL. 4. APOYAR EN LA CONFIGURACIÓN DE LAS IMPRESORAS CON LOS EQUIPOS DE CÓMPUTO. 5. APOYAR LA CONFIGURACIÓN DE LOS EQUIPOS NUEVOS DE COMPUTO (INSTALACIÓN DE SOFTWARE, SISTEMA OPERATIVO). 6. BRINDAR APOYO EN VIDEO CONFERENCIAS. LAS DEMÁS ACTIVIDADES QUE SE DERIVEN DE LA EJECUCIÓN DE LA ORDEN Y QUE TENGAN RELACIÓN DIRECTA CON EL OBJETO CONTRACTUAL</t>
  </si>
  <si>
    <t>OAG-VAD-921</t>
  </si>
  <si>
    <t>LA PRESENTE ORDEN TIENE POR OBJETO: 1. REALIZAR SEGUIMIENTO Y APOYO AL PROCESO DE MANTENIMIENTO 2. APOYAR EN EL LEVANTAMIENTO DE FORMATOS, PROCEDIMIENTO, GUÍAS, INSTRUCTIVOS, MANUALES E INDICADORES AL PROCESO DE APOYO TECNOLÓGICO. 3. APOYAR EN LA RECOLECCION DE INFORMACION PARA PRESENTACION DE INFORMES. 4. APOYAR EN LA ATENCION DE LOS REQUERIMIENTOS DE LOS DIFERENTES USUARIOS (ADMINISTRATIVOS, DOCENTES Y ESTUDIANTES). 5. APOYAR LOS EVENTOS CON TRANSMISIONES VIA STREAMING INSTITUCIONALES. LAS DEMÁS ACTIVIDADES QUE SE DERIVEN DE LA EJECUCIÓN DE LA ORDEN Y QUE TENGAN RELACIÓN DIRECTA CON EL OBJETO CONTRACTUAL.</t>
  </si>
  <si>
    <t>OAG-VAD-922</t>
  </si>
  <si>
    <t>LA PRESENTE ORDEN TIENE POR OBJETO: 1. APOYAR EN LA ATENCIÓN EN LOS DIFERENTES USUARIOS QUE SE PRESENTAN EN LAS DIFERENTES VENTANILLAS DE ADMISIONES. 2. APOYAR EN LA RECEPCIÓN DE LA DOCUMENTACIÓN REQUERIDA A LOS NUEVOS ESTUDIANTES DE LAS DIFERENTES MODALIDADES DE LA UNIVERSIDAD DEL MAGDALENA. 3. APOYAR EL PROCESO DE ARCHIVO DE LA DOCUMENTACIÓN DE LOS HISTORIALES ACADÉMICOS, DISCIPLINARIOS Y FINANCIEROS EN LA MEDIDA EN QUE SEAN GENERADOS O REMITIDOS EN O HACIA EL GRUPO DE ADMISIONES, REGISTRO Y CONTROL ACADÉMICO. 4. APOYAR LA ACTUALIZACIÓN DEL INVENTARIO DE ARCHIVO DOCUMENTAL DEL GRUPO DE ADMISIONES, REGISTRO Y CONTROL Y ACADÉMICO. 5. COADYUVAR EN LA GESTIÓN DOCUMENTAL DEL GRUPO. LAS DEMÁS ACTIVIDADES QUE SE DERIVEN DE LA EJECUCIÓN DE LA ORDEN Y QUE TENGAN RELACIÓN DIRECTA CON EL OBJETO CONTRACTUAL</t>
  </si>
  <si>
    <t>OAG-VAD-923</t>
  </si>
  <si>
    <t>LA PRESENTE ORDEN TIENE POR OBJETO: 1. APOYAR EN LA ELABORACIÓN DE LOS INFORMES QUE REQUIERA LA CONTRALORÍA GENERAL DE LA REPÚBLICA Y LA CONTRALORÍA DEPARTAMENTAL DEL MAGDALENA DEL PROCESO CONTRACTUAL LLEVADO POR LA VICERRECTORÍA ADMINISTRATIVA. 2. APOYAR EN LAS ENTREGA DE LA INFORMACIÓN QUE SE REQUIERA EN EL MARCO DE LAS EXIGENCIAS ESTABLECIDAS POR LA LEY DE TRANSPARENCIA DEL PROCESO CONTRACTUAL LLEVADO POR LA VICERRECTORÍA ADMINISTRATIVA. 3. APOYAR EN EL CARGUE DE LA INFORMACIÓN EN LA PLATAFORMA SIA-OBSERVA DE LA AUDITORÍA GENERAL DE LA REPÚBLICA DE LOS CONTRATOS DE LA VICERRECTORÍA ADMINISTRATIVA. 4. APOYAR EN EL PROCESO DE DIGITALIZACIÓN DE LA DOCUMENTACIÓN CONTRACTUAL Y EL ARCHIVO DE LAS CARPETAS DE LAS ÓRDENES Y/O CONTRATOS. LAS DEMÁS ACTIVIDADES QUE SE DERIVEN DE LA EJECUCIÓN DE LA ORDEN Y QUE TENGAN RELACIÓN DIRECTA CON EL OBJETO CONTRACTUAL.</t>
  </si>
  <si>
    <t>OPSP-VAD-924</t>
  </si>
  <si>
    <t>LA PRESENTE ORDEN TIENE POR OBJETO: 1. ATENDER LAS SOLICITUDES DE ASESORÍA Y CONSULTA PARA LA ELABORACIÓN O MEJORAMIENTO DE LA DOCUMENTACIÓN (CARACTERIZACIÓN, PROCEDIMIENTOS, FORMATOS, ENTRE OTROS). 2. ATENDER LAS SOLICITUDES QUE INCIDAN EN EL MEJORAMIENTO DE LOS PROCEDIMIENTOS PARA LA ELABORACIÓN Y CONTROL DE DOCUMENTOS Y REGISTROS. 3. VERIFICAR QUE LOS DOCUMENTOS DEL SISTEMA DE GESTIÓN “COGUI+” CUMPLAN CON LAS DISPOSICIONES DE FORMA DADAS EN LA GUÍA PARA LA ELABORACIÓN DE DOCUMENTOS, ANTES DE SU PUBLICACIÓN. 4. APOYAR LA COORDINACIÓN Y ASEGURAMIENTO DE LA PUBLICACIÓN DE LOS DOCUMENTOS APROBADOS DEL SISTEMA “COGUI+”, CON EL FIN DE GARANTIZAR LA DISPONIBILIDAD DE LOS MISMOS PARA TODA LA COMUNIDAD UNIVERSITARIA. 5. APOYAR EN LA ADMINISTRACIÓN DE LOS LISTADOS MAESTROS DEL SISTEMA DE GESTIÓN “COGUI+”. 6. APOYAR EN LA ADMINISTRACIÓN, CUIDADO Y PROTECCIÓN DE LA DOCUMENTACIÓN DEL SISTEMA DE GESTIÓN. 7. APOYAR EN LA ORGANIZACIÓN, COORDINACIÓN Y ASESORARÍA DE LA FORMULACIÓN Y EJECUCIÓN DE ACCIONES CORRECTIVAS, PREVENTIVAS Y DE MEJORAMIENTO PARA GARANTIZAR LA EFICACIA DEL SISTEMA DE GESTIÓN. 8. APOYAR EN LA ORGANIZACIÓN Y EJECUCIÓN DEL PROCESO DE AUDITORÍA INTERNA. 9. ASESORAR A LOS PROCESOS EN EL MANEJO Y USO DE LAS PLATAFORMAS QUE SE DISPONGA PARA LA GESTIÓN DE LAS ACTIVIDADES DEL SISTEMA DE GESTIÓN. 10. APOYAR EN LA RECEPCIÓN DE LAS SOLICITUDES DE INFORMACIÓN QUE SE RECIBEN A TRAVÉS DEL CORREO ATENCIÓN AL CIUDADANO. LAS DEMÁS ACTIVIDADES QUE SE DERIVEN DE LA EJECUCIÓN DE LA ORDEN Y QUE TENGAN RELACIÓN DIRECTA CON EL OBJETO CONTRACTUAL.</t>
  </si>
  <si>
    <t xml:space="preserve">EIRA ROSARIO MADERA REYES </t>
  </si>
  <si>
    <t>OPSP-VAD-925</t>
  </si>
  <si>
    <t>LA PRESENTE ORDEN TIENE POR OBJETO: 1. ASESORAR Y APOYAR LA REALIZACIÓN DE ESTUDIOS, GENERALES Y ESPECÍFICOS, REQUERIDOS EN LA ELABORACIÓN DE LOS PLANES, PROGRAMAS Y PROYECTOS INSTITUCIONALES DENTRO DE LA OFICINA ASESORA DE PLANEACIÓN. 2. ASESORAR Y APOYAR LOS SISTEMAS DE INFORMACIÓN ESTADÍSTICA RELACIONADOS CON EL PROCESO DE PLANEACIÓN. 3. ASESORAR Y APOYAR EN EL DISEÑO, APLICACIÓN Y PROCESAMIENTO DE INDICADORES DESTINADOS AL SEGUIMIENTO Y EVALUACIÓN DE LA GESTIÓN Y RESULTADOS INSTITUCIONALES. 4. ASESORAR Y APOYAR EL DISEÑO, PRESENTACIÓN, EJECUCIÓN Y EVALUACIÓN DE PLANES INSTITUCIONALES, ESTRATEGIAS Y PROYECTOS DE INVERSIÓN. 5. APOYAR EN LA ELABORACIÓN Y PRESENTACIÓN DE INFORMES RELACIONADOS CON LA EJECUCIÓN DE PLANES Y PROYECTOS INSTITUCIONALES. LAS DEMÁS ACTIVIDADES QUE SE DERIVEN DE LA EJECUCIÓN DE LA ORDEN Y QUE TENGAN RELACIÓN DIRECTA CON EL OBJETO CONTRACTUAL.</t>
  </si>
  <si>
    <t>OPSP-VAD-926</t>
  </si>
  <si>
    <t>LA PRESENTE ORDEN TIENE POR OBJETO: 1. EMITIR CONCEPTOS Y RESOLVER CONSULTAS RELACIONADAS CON EL DERECHO LABORAL Y/O ADMINISTRATIVO QUE LE SEAN SOLICITADOS POR LA DIRECCIÓN DE TALENTO HUMANO, POR EL JEFE DE LA OFICINA ASESORA JURÍDICA, POR EL RECTOR Y DEMÁS AUTORIDADES QUE ESTE DESIGNE. 2. RESOLVER LAS PETICIONES QUE SE LE HAGAN A LA UNIVERSIDAD DEL MAGDALENA DENTRO DE LOS PLAZOS Y/O TÉRMINOS ESTABLECIDOS EN LA LEY, QUE LE SEAN TRASLADADAS POR PARTE DE LA DIRECCIÓN DE TALENTO HUMANO, POR EL JEFE DE LA OFICINA ASESORA JURÍDICA, POR EL RECTOR Y DEMÁS AUTORIDADES QUE ESTE DESIGNE. 3. ATENDER, HACER SEGUIMIENTO Y REVISIÓN A LOS DIARIOS JUDICIALES PARA EXTRAER INFORMACIÓN DE INTERÉS PARA LA UNIVERSIDAD. 4 EFECTUAR INSPECCIÓN A LOS EXPEDIENTES JUDICIALES. 5. MANTENER LA DIGITALIZACIÓN DE LOS EXPEDIENTES JUDICIALES DE LA INSTITUCIÓN. 6. COMPILAR Y ACTUALIZAR LAS NORMAS LEGALES, DE JURISPRUDENCIA DOCTRINA Y DE LOS CONCEPTOS QUE TENGAN RELACIÓN CON EL ÁMBITO DE COMPETENCIA DE LA UNIVERSIDAD. 7. RENDIR INFORMES MENSUALES SOBRE LAS ACTIVIDADES DESARROLLADAS, EN CUMPLIMIENTO DE LA PRESENTE ORDEN DE PRESTACIÓN DE SERVICIOS. 8. CUMPLIR CON LOS PROCEDIMIENTOS DEL PROCESO GESTIÓN JURÍDICA DEL SISTEMA DE GESTIÓN INTEGRAL DE LA CALIDAD "COGUI". LAS DEMÁS ACTIVIDADES QUE SE DERIVEN DE LA EJECUCIÓN DE LA ORDEN Y QUE TENGAN RELACIÓN DIRECTA CON EL OBJETO CONTRACTUAL.</t>
  </si>
  <si>
    <t>OPSP-VAD-927</t>
  </si>
  <si>
    <t xml:space="preserve">JORGE VARGAS RONCALLO </t>
  </si>
  <si>
    <t>OPSP-VAD-928</t>
  </si>
  <si>
    <t>LA PRESENTE ORDEN TIENE POR OBJETO: 1. EMITIR DE CONCEPTOS VERBALES O ESCRITOS SOLICITADOS POR EL VICERRECTOR ADMINISTRATIVO EN MATERIA CONTRACTUAL. 2. REALIZAR PROCESOS CONTRACTUALES EN LA MODALIDAD DE SELECCIÓN DIRECTA. 3. REALIZAR ORIENTACIÓN JURÍDICA SEGUIMIENTO A PROCESOS DE SELECCIÓN DIRECTA DE CONFORMIDAD CON EL ESTATUTO DE CONTRATACIÓN. 4. APOYAR A LA OFICINA DE CONTRATACIÓN EN LAS PETICIONES QUE SE PRESENTEN DENTRO DE LOS PLAZOS Y/O TÉRMINOS ESTABLECIDOS EN LA LEY, QUE SEAN TRASLADADAS POR PARTE DEL VICERRECTOR ADMINISTRATIVO. 5. PROYECTAR ACTOS ADMINISTRATIVOS RELACIONADOS CON ACTIVIDADES CONTRACTUALES. 6. REALIZAR SEGUIMIENTO A PROCESOS CONTRACTUALES. LAS DEMÁS ACTIVIDADES QUE SE DERIVEN DE LA EJECUCIÓN DE LA ORDEN Y QUE TENGAN RELACIÓN DIRECTA CON EL OBJETO CONTRACTUAL.</t>
  </si>
  <si>
    <t>OPSP-VAD-929</t>
  </si>
  <si>
    <t>LA PRESENTE ORDEN TIENE POR OBJETO: 1. PRESTAR ASESORÍA, EMITIR LOS CONCEPTOS Y RESOLVER LAS CONSULTAS DE TIPO JURÍDICO EN TODAS LAS ÁREAS DEL DERECHO QUE LE SEAN SOLICITADOS POR PARTE DEL RECTOR, EL JEFE DE LA OFICIN ASESORA JURÍDICA Y DEMÁS AUTORIDADES DEL ÁREA ADMINISTRATIVA Y DE DIRECCIÓN DE LA UNIVERSIDAD. 2. RESOLVER LAS PETICIONES QUE SE LE HAGAN A LA UNIVERSIDAD DEL MAGDALENA DENTRO DE LOS PLAZOS Y/O TÉRMINOS ESTABLECIDOS EN LA LEY. 3. ATENDER Y HACER SEGUIMIENTO A LOS PROCEDIMIENTOS ADMINISTRATIVOS, ACCIONES ADMINISTRATIVAS, REQUERIMIENTOS ORDINARIOS Y/O ESPECIALES PROFERIDOS POR LA DIAN, PLIEGOS DE CARGOS Y DEMÁS PROCESOS JURÍDICOS Y ACCIONES PÚBLICAS QUE EL RECTOR, EL VICERRECTOR ADMINISTRATIVO Y DEMÁS AUTORIDADES DEL ÁREA ADMINISTRATIVA Y DE LA DIRECCIÓN DE LA UNIVERSIDAD QUE LE ENCOMIENDEN EN RELACIÓN CON EL CUMPLIMIENTO DE LAS NORMAS QUE REGULAN EL COBRO DE LOS IMPUESTOS DE LOS CUALES SEA RESPONSABLE A CUALQUIER TITULO LA UNIVERSIDAD, EL RECAUDO DE LA ESTAMPILLA PRO UNIVERSIDAD, ASÍ COMO LA ASESORÍA A LA DIRECCIÓN FINANCIERA EN LO RELACIONADO CON IMPUESTOS, TASAS Y CONTRIBUCIONES 4. FORMULAR LOS PROCESOS Y PROCEDIMIENTOS DE TIPO JURÍDICO QUE SEAN REQUERIDOS POR EL RECTOR, EL VICERRECTOR ADMINISTRATIVO EL JEFE DE LA OFICINA ASESORA JURÍDICA Y DEMÁS AUTORIDADES DE DIRECCIÓN DE LA UNIVERSIDAD RELACIONADOS CON APLICACIÓN DE LA LEY 654 DE 2001 Y LA ORDENANZA 019 DE 2001. 5. ELABORAR MINUTAS PARA CONTRATOS, CONVENIOS, PROCESOS DE CONVOCATORIAS Y DEMÁS QUE REQUIERA LA UNIVERSIDAD DEL MAGDALENA Y QUE SEAN SOLICITADOS POR EL RECTOR, EL VICERRECTOR ADMINISTRATIVO EL JEFE DE LA OFICINA ASESORA JURÍDICA Y DEMÁS AUTORIDADES DE DIRECTIVAS DE LA UNIVERSIDAD. 6. VELAR POR EL BUEN MANEJO DEL ARCHIVO Y LA CORRESPONDENCIA DE LA OFICINA ASESORA JURÍDICA. 7. COMPILAR Y ACTUALIZAR LAS NORMAS LEGALES, DE JURISPRUDENCIA DOCTRINA Y DE LOS CONCEPTOS QUE TENGAN RELACIÓN CON EL ÁMBITO DE COMPETENCIA DE LA UNIVERSIDAD 8. RENDIR INFORMES MENSUALES, SOBRE LAS ACTIVIDADES DESARROLLADAS, EN CUMPLIMIENTO DE LA PRESENTE ORDEN DE PRESTACIÓN DE SERVICIOS. 9. CUMPLIR CON LOS PROCEDIMIENTOS DEL PROCESO GESTIÓN JURÍDICA DEL SISTEMA DE GESTIÓN INTEGRAL DE LA CALIDAD "COGUI". 10. CUMPLIR CON LOS PROCEDIMIENTOS DEL PROCESO GESTIÓN DE CONTRATACIÓN DEL SISTEMA DE GESTIÓN INTEGRAL DE LA CALIDAD "COGUI". LAS DEMÁS ACTIVIDADES QUE SE DERIVEN DE LA EJECUCIÓN DE LA ORDEN Y QUE TENGAN RELACIÓN DIRECTA CON EL OBJETO CONTRACTUAL.</t>
  </si>
  <si>
    <t>OPSP-VAD-930</t>
  </si>
  <si>
    <t>LA PRESENTE ORDEN TIENE POR OBJETO: 1. ASESORAR EN LA COORDINACIÓN DEL EQUIPO DE SOPORTE ADMINISTRATIVO Y FINANCIERO DE LOS PROYECTOS DE LA VICERRECTORÍA DE EXTENSIÓN Y PROYECCIÓN SOCIAL. 2. ASESORAR EN LA EJECUCIÓN DEL PRESUPUESTO DE LOS PROYECTOS DE LA VICERRECTORÍA DE EXTENSIÓN Y PROYECCIÓN SOCIAL. 3. REALIZAR SEGUIMIENTO A LOS PROYECTOS QUE SE ENCUENTRAN EN EJECUCIÓN EN LA VICERRECTORÍA DE EXTENSIÓN Y PROYECCIÓN SOCIAL. 4. REALIZAR SEGUIMIENTO A LOS DIFERENTES ACTOS ADMINISTRATIVOS QUE SE EMITAN DE LOS PROYECTOS DE LA VICERRECTORÍA DE EXTENSIÓN Y PROYECCIÓN SOCIAL. 5. ASESORAR EN LA ELABORACIÓN DE INFORMES A LOS PROYECTOS EN EJECUCIÓN EN LA VICERRECTORIA DE EXTENSIÓN Y PROYECCIÓN SOCIAL. 6. REALIZAR SEGUIMIENTO A LOS PROCEDIMIENTOS FINANCIEROS QUE SE EJECUTAN EN LA VICERRECTORÍA DE EXTENSIÓN Y PROYECCIÓN SOCIAL. 7. ASESORAR EN LA FINALIZACIÓN Y LIQUIDACIÓN DE LOS CONTRATOS Y CONVENIOS QUE SE EJECUTEN EN LA VICERRECTORÍA DE EXTENSIÓN Y PROYECCIÓN SOCIAL. 8. SUPERVISAR ACTIVIDADES DE LOS CONTRATISTAS CON ACTIVIDADES FINANCIERAS EN LA VICERRECTORÍA DE EXTENSIÓN. LAS DEMÁS ACTIVIDADES QUE SE DERIVEN DE LA EJECUCIÓN DE LA ORDEN Y QUE TENGAN RELACIÓN DIRECTA CON EL OBJETO CONTRACTUAL.</t>
  </si>
  <si>
    <t>OAG-VAD-931</t>
  </si>
  <si>
    <t>LA PRESENTE ORDEN TIENE POR OBJETO: 1. APOYAR EN LA ORGANIZACIÓN Y PRESENTACIÓN DE EVENTOS DE LA VICERRECTORÍA DE EXTENSIÓN Y PROYECCIÓN SOCIAL. 2. APOYAR EN LA ELABORACIÓN DE LOS INVENTARIOS DOCUMENTALES DE LOS ARCHIVOS QUE LE SEAN ASIGNADOS. 3. APOYO EN LA REVISIÓN DE INFORMES DE LOS PROYECTOS. 4. APOYAR EN LA RECEPCIÓN DE CORRESPONDENCIA. LAS DEMÁS ACTIVIDADES QUE SE DERIVEN DE LA EJECUCIÓN DE LA ORDEN Y QUE TENGAN RELACIÓN DIRECTA CON EL OBJETO CONTRACTUAL.</t>
  </si>
  <si>
    <t>OPSP-VAD-932</t>
  </si>
  <si>
    <t>MARTHA LUZ GRANADOS VANEGAS</t>
  </si>
  <si>
    <t>LA PRESENTE ORDEN TIENE POR OBJETO: 1. APOYAR LA ATENCIÓN AL PÚBLICO EN GENERAL DE LA COMUNIDAD UNIVERSITARIA. 2. APOYAR LA EXPEDICIÓN DE PAZ Y SALVOS Y/O CONSTANCIA DE DEUDAS. 3. REALIZAR EL INGRESO DE LOS PAGOS DE CUOTAS, A LA BASE DE DATOS CORRESPONDIENTES A LOS CRÉDITOS CORTO PLAZO (BASE DE DATOS ANTIGUA).  4. APOYAR EN LA ELABORACIÓN DE VOLANTES DE CONSIGNACIÓN PARA EL PAGO DE LAS CUOTAS MENSUALES (RECAUDO VIGENCIA ANTERIOR). 5. APOYAR EN LA ORGANIZACIÓN, RELACIÓN Y ENTREGA DE DOCUMENTACIÓN PARA EL ARCHIVO DE GESTIÓN. 6. CUMPLIR CON LOS PROCEDIMIENTOS DEL PROCESO DE GESTIÓN FINANCIERA DEL SISTEMA INTEGRAL DE LA CALIDAD COGUI. 7. COADYUVAR EN LA ACTUALIZACIÓN DE LOS PROCEDIMIENTOS DE SISTEMA DE CALIDAD DEL GRUPO DE FACTURACIÓN, CRÉDITO Y CARTERA. 8. PREPARAR INFORMES DE AUDITORÍAS INTERNAS Y EXTERNAS DE LOS PROCEDIMIENTOS DE CALIDAD DEL GRUPO DE FACTURACIÓN, CRÉDITO Y CARTERA. 9. REALIZAR EL SEGUIMIENTO AL ACTA DE LIQUIDACIÓN DEL 7 DE FEBRERO DE 2006 DEL CONVENIO 12-0307 SUSCRITO ENTRE LA UNIVERSIDAD DEL MAGDALENA Y EL INSTITUTO COLOMBIANO DE CRÉDITO EDUCATIVO Y ESTUDIOS TÉCNICOS EN EL EXTERIOR, MARIANO OSPINA PÉREZ – ICETEX CÓDIGO 12-0213. 10. APOYAR LA REALIZACIÓN DE LLAMADAS TELEFÓNICAS GESTIONANDO EL COBRO DE LAS DEUDAS DE CRÉDITOS A CORTO PLAZO QUE TIENEN LOS ESTUDIANTES DE LAS DIFERENTES MODALIDADES (PRESENCIAL, CREO, POSGRADOS Y DIPLOMADOS). LAS DEMÁS ACTIVIDADES QUE SE DERIVEN DE LA EJECUCIÓN DE LA ORDEN Y QUE TENGAN RELACIÓN DIRECTA CON EL OBJETO CONTRACTUAL.</t>
  </si>
  <si>
    <t>OAG-VAD-933</t>
  </si>
  <si>
    <t>LA PRESENTE ORDEN TIENE POR OBJETO: 1. APOYAR EN EL DISEÑO GRÁFICO PARA LOS DISTINTOS PROCESOS INSTITUCIONALES. 2. APOYAR EN LA CONSTRUCCIÓN DE PIEZAS GRÁFICAS SOLICITADAS PARA EL DESARROLLO DE EVENTOS INTERNOS O EXTERNOS DE LA UNIVERSIDAD DE MAGDALENA. 3. APOYAR EN EL DISEÑO DE LA IMAGEN CORPORATIVA DE LA UNIVERSIDAD. 4. APOYAR EN LA ELABORACIÓN DE PIEZAS PARA LO OFERTA ACADÉMICA Y ELEMENTOS DE MERCHANDISING PARA DIFERENTES ÁREAS Y/O EVENTOS INSTITUCIONALES. LAS DEMÁS ACTIVIDADES QUE SE DERIVEN DE LA EJECUCIÓN DE LA ORDEN Y QUE TENGAN RELACIÓN DIRECTA CON EL OBJETO CONTRACTUAL.</t>
  </si>
  <si>
    <t>OPSP-VAD-934</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</si>
  <si>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NUTRICIONISTA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PARA SER PRESENTADOS EN OTRAS DEPENDENCIAS.8. REALIZAR ACTIVIDADES DOCENTE ASISTENCIALES BAJO LA MODALIDAD DE SUPERVISIÓN DE PRÁCTICAS FORMATIVAS A LOS ESTUDIANTES DE LA FACULTAD DE CIENCIAS DE LA SALUD DE LA UNIVERSIDAD DEL MAGDALENA. 9. APOYAR EN LA PARTICIPACIÓN EN EVENTOS ACADÉMICOS, CIENTÍFICOS, ARTÍSTICOS, CULTURALES Y DEPORTIVOS QUE PROGRAME LA UNIVERSIDAD DEL MAGDALENA. LAS DEMÁS ACTIVIDADES QUE SE DERIVEN DE LA EJECUCIÓN DE LA ORDEN Y QUE TENGAN RELACIÓN DIRECTA CON EL OBJETO CONTRACTUAL.</t>
  </si>
  <si>
    <t>OPSP-VAD-935</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</si>
  <si>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MEDICO DEPORTOLOGO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PARA SER PRESENTADOS EN OTRAS DEPENDENCIAS. 8. APOYAR EN LA PARTICIPACIÓN EN EVENTOS ACADÉMICOS, CIENTÍFICOS, ARTÍSTICOS, CULTURALES Y DEPORTIVOS QUE PROGRAME LA UNIVERSIDAD DEL MAGDALENA. 9- APOYAR LA IMPLEMENTACIÓN DE LAS NUEVAS MEDIDAS ACADÉMICAS DE LA FACULTAD DE CIENCIAS EMPRESARIALES Y ECONÓMICAS ASÍ COMO REALIZAR SEGUIMIENTO Y ACOMPAÑAMIENTO A DOCENTES Y ESTUDIANTES EN EL DESARROLLO DE SUS PROCESOS ACADÉMICOS. LAS DEMÁS ACTIVIDADES QUE SE DERIVEN DE LA EJECUCIÓN DE LA ORDEN Y QUE TENGAN RELACIÓN DIRECTA CON EL OBJETO CONTRACTUAL</t>
  </si>
  <si>
    <t>OPSP-VAD-936</t>
  </si>
  <si>
    <t>LA PRESENTE ORDEN TIENE POR OBJETO: 1. COORDINAR EL PROGRAMA DE RADIO "DESDE EL CAMPUS AL AIRE" QUE SE EMITE EN LA EMISORA CULTURAL DE LA UNIVERSIDAD DEL MAGDALENA. 2. COORDINAR FUENTES INSTITUCIONALES. 3. MONITOREAR LOS NOTICIEROS EMITIDOS POR LA EMISORA "RADIO RODADERO". 4. HACER TRANSMISIONES EN DIRECTO DEL PROGRAMA DE RADIO "DESDE EL CAMPUS AL AIRE". 5. PRESENTAR EVENTOS. 6. REDACTAR BOLETINES. 7. PRESENTAR LOS INFORMES QUE SEAN REQUERIDOS POR EL SUPERVISOR DE LA ORDEN. LAS DEMÁS ACTIVIDADES QUE SE DERIVEN DE LA EJECUCIÓN DE LA ORDEN Y QUE TENGAN RELACIÓN DIRECTA CON EL OBJETO CONTRACTUAL.</t>
  </si>
  <si>
    <t>OAG-VAD-937</t>
  </si>
  <si>
    <t>LA PRESENTE ORDEN TIENE POR OBJETO: 1. APOYAR EN LA ATENCIÓN DE REQUERIMIENTOS DE EVENTOS EN STREAMING DE LAS DIFERENTES DEPENDENCIAS Y DOCENTES QUE LA SOLICITAN. 2. APOYAR EN LA ARTICULACIÓN DE PROCESOS DE EVENTOS EN STREAMING ENTRE CETEP Y COMUNICACIONES. 3. APOYAR DE MANERA PRESENCIAL EN LOS DIFERENTES EVENTOS DE STREAMING QUE SE REQUIERAN. 4. APOYAR LA LOGÍSTICA EN EVENTOS TRANSMITIDOS DESDE EL CAMPUS. 5. APOYAR EN LA ELABORACIÓN DE GUÍAS DE USO Y BUENAS PRÁCTICAS DE STREAMING. 6. APOYAR EN LA GRABACIÓN DE IMÁGENES Y SONIDO PARA VIDEOS EN EL MARCO DEL PROCESO DE ACREDITACIÓN INSTITUCIONAL. 7. APOYAR EN EL MONTAJE DE IMÁGENES PARA VIDEO EN EL MARCO DEL PROCESO DE ACREDITACIÓN INSTITUCIONAL. 8. APOYAR EN LA EDICIÓN Y POSTPRODUCIÓN DE LOS MATERIALES AUDIOVISUALES EN EL MARCO DEL PROCESO DE ACREDITACIÓN INSTITUCIONAL. LAS DEMÁS ACTIVIDADES QUE SE DERIVEN DE LA EJECUCIÓN DE LA ORDEN Y QUE TENGAN RELACIÓN DIRECTA CON EL OBJETO CONTRACTUAL.</t>
  </si>
  <si>
    <t>OPSP-VAD-938</t>
  </si>
  <si>
    <t>LA PRESENTE ORDEN TIENE POR OBJETO: 1.REALIZAR LA PRODUCCIÓN AUDIOVISUAL DE TODAS LAS ACTIVIDADES QUE SE DESARROLLA EN LA UNIVERSIDAD Y NECESITAN DE UN REGISTRO HISTÓRICO. 2. REALIZAR LA FILMACIÓN, SELECCIÓN Y EDICIÓN DE MATERIAL FÍLMICO PARA EL PROGRAMA DE TELEVISIÓN INSTITUCIONAL EL CAMPUS TV QUE SE TRANSMITE POR EL CANAL REGIONAL TELECARIBE Y EL CANAL UNIVERSITARIO ZOOM. 3. REALIZAR LA GRABACIÓN DE ENTREVISTAS DE TODO TIPO PARA EL PROGRAMA EL CAMPUS TV. 4. REALIZAR LA GRABACIÓN DE IMÁGENES ESPECIALES Y PREPARACIÓN DE MATERIAL AUDIOVISUAL PARA VIDEOS CLIP INSTITUCIONALES. 5. SUMINISTRAR EL MATERIAL FÍLMICO EDITADO PARA EL CANAL UNIVERSITARIO ZOOM, INFO ZOOM. 6. REALIZAR LA PRODUCCIÓN, EDICIÓN Y POSTPRODUCCIÓN DE VIDEOS, MICROPROGRAMAS Y MICRONOTAS. 7. PRESENTAR LOS INFORMES QUE SEAN REQUERIDOS POR EL SUPERVISOR DE LA ORDEN. LAS DEMÁS ACTIVIDADES QUE SE DERIVEN DE LA EJECUCIÓN DE LA ORDEN Y QUE TENGAN RELACIÓN DIRECTA CON EL OBJETO CONTRACTUAL.</t>
  </si>
  <si>
    <t>OPSP-VAD-939</t>
  </si>
  <si>
    <t>LA PRESENTE ORDEN TIENE POR OBJETO: 1. PREPARAR Y LLEVAR A CABO CAMPAÑAS EN REDES SOCIALES Y DE COMUNICACIÓN ALINEADAS CON LAS ESTRATEGIAS DE MARKETING INSTITUCIONAL. 2. PROPORCIONAR CONTENIDO DE TEXTO, IMÁGENES Y VÍDEO ATRACTIVO PARA CUENTAS DE REDES SOCIALES. 3. APOYAR EN LAS RESPUESTAS PUNTUALES A COMENTARIOS Y CONSULTAS DE LA COMUNIDAD UNIVERSITARIA Y CIUDADANÍA EN GENERAL. 4. MONITOREAR E INFORMAR SOBRE COMENTARIOS Y RESEÑAS QUE SE REALIZAN EN INTERNET. 5. ORGANIZAR Y PARTICIPAR EN EVENTOS PARA CREAR UNA COMUNIDAD Y POTENCIAR EL RECONOCIMIENTO DE LA MARCA UNIMAGDALENA. 6. COORDINAR CON LOS DISEÑADORES Y OTRAS DEPENDENCIAS DE LA UNIVERSIDAD PARA GARANTIZAR LA UNIDAD DE MARCA. 7. MANTENER ACTUALIZADA LA INFORMACIÓN DE NUEVOS PRODUCTOS ACADÉMICOS, DE INVESTIGACIÓN, DE EXTENSIÓN Y SUS BENEFICIOS. 8. APOYAR LA CREACIÓN DE RELACIONES CON LA COMUNIDAD UNIVERSITARIA, ESTUDIANTES POTENCIALES, PROFESIONALES DEL SECTOR GOBIERNO Y EDUCACIÓN Y PERIODISTAS. 9. MANTENER INFORMACIÓN ACTUALIZADA DE LAS NUEVAS TENDENCIAS EN TECNOLOGÍA DIGITAL. LAS DEMÁS ACTIVIDADES QUE SE DERIVEN DE LA EJECUCIÓN DE LA ORDEN Y QUE TENGAN RELACIÓN DIRECTA CON EL OBJETO CONTRACTUAL.</t>
  </si>
  <si>
    <t>OPSP-VAD-940</t>
  </si>
  <si>
    <t>LA PRESENTE ORDEN TIENE POR OBJETO: 1. COORDINAR LOS CUBRIMIENTOS DE LAS FUENTES INSTITUCIONALES COMO: FACULTAD DE CIENCIAS DE LA SALUD, CENTRO PARA LA REGIONALIZACIÓN DEL TRABAJO Y LAS OPORTUNIDADES - CREO, DIRECCIÓN DE DESARROLLO ESTUDIANTIL, 2. MONITOREAR LOS NOTICIEROS EMITIDOS POR RCN. 3. REALIZAR LA LOCUCIÓN DEL PROGRAMA DE RADIO. 4. PRESENTAR EVENTOS. 5. REDACTAR BOLETINES. 6. PRESENTAR LOS INFORMES QUE SEAN REQUERIDOS POR EL SUPERVISOR DE LA ORDEN. LAS DEMÁS ACTIVIDADES QUE SE DERIVEN DE LA EJECUCIÓN DE LA ORDEN Y QUE TENGAN RELACIÓN DIRECTA CON EL OBJETO CONTRACTUAL.</t>
  </si>
  <si>
    <t>OPSP-VAD-941</t>
  </si>
  <si>
    <t>LA PRESENTE ORDEN TIENE POR OBJETO: 1. ASESORAR EN EL SISTEMA DE ANÁLISIS, SEGUIMIENTO Y EVALUACIÓN DE LA DESERCIÓN (SASED). 2. ASESORAR EN LA APLICACIÓN DE PRUEBAS PSICOTÉCNICAS A ESTUDIANTES QUE INGRESARÁN EN EL PRIMER SEMESTRE DE 2021-I. 3. ELABORACIÓN DE INFORMES DE LA CARACTERIZACIÓN DE FACTORES DE RIESGO PSICOSOCIALES Y ACADÉMICOS EN ESTUDIANTES DE PRIMER SEMESTRE DURANTE LA VIGENCIA DE 2021-I POR PROGRAMA ACADÉMICO, FACULTAD E INSTITUCIONAL. 4. COORDINAR EL PROCESO DE ACOMPAÑAMIENTO PSICOPEDAGÓGICO CON LOS ESTUDIANTES PERTENECIENTES A LOS CUPOS ESPECIALES EN LA INSTITUCIÓN. 5. IMPLEMENTAR TALLERES PSICOSOCIALES Y ATENCIONES INDIVIDUALES BUSCANDO GENERAR EN LOS ESTUDIANTES DE CUPOS ESPECIALES LA ADQUISICIÓN DE COMPETENCIAS QUE LE PERMITAN ADAPTARSE AL AMBIENTE UNIVERSITARIO. 6. CONSTRUIR UNA RUTA DE ATENCIÓN PSICOSOCIAL PARA LOS ESTUDIANTES DE CUPOS ESPECIALES. 7. REALIZAR INFORMES DONDE SE RELACIONEN LAS ACTIVIDADES, PROCEDIMIENTOS REALIZADOS EN EL MARCO DEL ACOMPAÑAMIENTO PSICOPEDAGÓGICO QUE SE REALIZA A LOS ESTUDIANTES DE CUPO ESPECIAL. 8. CONSTRUIR EL PROGRAMA DE SEGUIMIENTO Y APOYO ACADÉMICO A ESTUDIANTES DE CUPOS ESPECIALES. 9. DISEÑAR MATERIALES DE ACOMPAÑAMIENTO VIRTUAL PARA LOS ESTUDIANTES DE LA UNIVERSIDAD DEL MAGDALENA. LAS DEMÁS ACTIVIDADES QUE SE DERIVEN DE LA EJECUCIÓN DE LA ORDEN Y QUE TENGAN RELACIÓN DIRECTA CON EL OBJETO CONTRACTUAL.</t>
  </si>
  <si>
    <t>OPSP-VAD-942</t>
  </si>
  <si>
    <t>LA PRESENTE ORDEN TIENE POR OBJETO: 1. DESARROLLAR UN SISTEMA DE REGISTRO, ANÁLISIS Y SEGUIMIENTO A LAS ACTIVIDADES QUE SE REALIZAN CON LOS ESTUDIANTES DEL PROGRAMA TALENTO MAGDALENA. 2. REALIZAR UN MANUAL DE USUARIOS PARA EL SISTEMA DEL PROGRAMA TALENTO MAGDALENA, DONDE ESTE ESPECIFICADO LOS CÓDIGOS UTILIZADOS EN LA PROGRAMACIÓN. 3. CAPACITAR AL PERSONAL QUE REALIZA EL ACOMPAÑAMIENTO A LOS ESTUDIANTES DEL PROGRAMA TALENTO MAGDALENA, EN EL SISTEMA DE INFORMACIÓN QUE SE ESTÁ DESARROLLANDO. 4. APOYAR LA COORDINACIÓN DE LA LOGÍSTICA EN LAS ACTIVIDADES DESARROLLADAS Y LIDERADAS POR LA DIRECCIÓN DE DESARROLLO ESTUDIANTIL, EN EL MARCO DEL PROGRAMA TALENTO MAGDALENA. 5. INFORMAR AL SUPERVISOR Y/O LA DIRECCIÓN DE DESARROLLO ESTUDIANTIL SOBRE CUALQUIER NOVEDAD PRESENTADA QUE INTERFIERA EN EL DESARROLLO DEL PROGRAMA TALENTO MAGDALENA. 6. APOYAR A LA DIRECCIÓN DE DESARROLLO ESTUDIANTIL EN LA EJECUCIÓN DE LAS ESTRATEGIAS DISEÑADAS PARA FAVORECER LA PERMANENCIA ESTUDIANTIL Y DISMINUIR LOS ÍNDICES DE DESERCIÓN DE LOS ESTUDIANTES DEL PROGRAMA TALENTO MAGDALENA. 7. RECOPILAR LA INFORMACIÓN Y ENTREGA DE INFORMES SOLICITADOS POR EL SUPERVISOR DE LA ORDEN. LAS DEMÁS ACTIVIDADES QUE SE DERIVEN DE LA EJECUCIÓN DE LA ORDEN Y QUE TENGAN RELACIÓN DIRECTA CON EL OBJETO CONTRACTUAL.</t>
  </si>
  <si>
    <t>OPSP-VAD-943</t>
  </si>
  <si>
    <t>LA PRESENTE ORDEN TIENE POR OBJETO: 1. APOYAR EL PROCESO DE ACOMPAÑAMIENTO ACADÉMICO DE LOS ESTUDIANTES PERTENECIENTES AL PROGRAMA “TALENTO MAGDALENA”. 2. REALIZAR TUTORÍAS ACADÉMICAS A LOS ESTUDIANTES PERTENECIENTES AL PROGRAMA “TALENTO MAGDALENA” EN LAS ASIGNATURAS DE TOPOGRAFÍA, DIBUJO TÉCNICO, GEOMETRÍA DESCRIPTIVA Y RAZONAMIENTO Y REPRESENTACIÓN DE LA MATEMÁTICA. 3. APOYAR EN LA PLANEACIÓN Y EJECUCIÓN DE ACTIVIDADES RELACIONADAS CON EL DESARROLLO DE HABILIDADES ACADÉMICAS EN LOS ESTUDIANTES DEL PROGRAMA TALENTO MAGDALENA. 4. APOYAR A LA DIRECCIÓN DE DESARROLLO ESTUDIANTIL EN LA EJECUCIÓN DE LAS ESTRATEGIAS DISEÑADAS PARA FAVORECER LA PERMANENCIA ESTUDIANTIL Y DISMINUIR LOS ÍNDICES DE DESERCIÓN DE LOS ESTUDIANTES DEL PROGRAMA TALENTO MAGDALENA. 5. INCENTIVAR Y ACOMPAÑAR A LOS ESTUDIANTES DEL PROGRAMA TALENTO MAGDALENA EN LA REALIZACIÓN DE ACTIVIDADES ACADÉMICAS DE APOYO EXTRACLASE. 6. PREPARAR EL MATERIAL DE AYUDA EN LAS ASIGNATURAS DE TOPOGRAFÍA, GEOMETRÍA DESCRIPTIVA Y RAZONAMIENTO Y REPRESENTACIÓN DE LA MATEMÁTICA, PARA LAS HORAS DE ACOMPAÑAMIENTO ACADÉMICO CON EL FIN DE FACILITAR EL APRENDIZAJE DE LOS ESTUDIANTES DEL PROGRAMA TALENTO MAGDALENA QUE RECIBA ACOMPAÑAMIENTO. 7. ESTRUCTURAR UN PLAN DE TRABAJO EN EL QUE SE DESCRIBIRÁN LAS ACTIVIDADES DE FORTALECIMIENTO ACADÉMICO A REALIZAR DURANTE EL SEMESTRE 2021-I. 8. RETROALIMENTAR A LOS PROFESIONALES DE ACOMPAÑAMIENTO AL PROGRAMA TALENTO MAGDALENA SOBRE LAS ASIGNATURAS DONDE LOS ESTUDIANTES TIENEN DIFICULTADES Y FORTALEZAS. 9. CONTRIBUIR EN LA ELABORACIÓN DE PROPUESTAS ACADÉMICAS Y PEDAGÓGICAS DE ACOMPAÑAMIENTO JUNTO AL PERSONAL QUE LIDERA EL PROGRAMA TALENTO MAGDALENA. 10. RECOPILAR LA INFORMACIÓN Y ENTREGA DE INFORMES SOLICITADOS POR EL SUPERVISOR DE LA ORDEN. 11. INFORMAR AL SUPERVISOR Y/O LA DIRECCIÓN DE DESARROLLO ESTUDIANTIL SOBRE CUALQUIER NOVEDAD PRESENTADA QUE INTERFIERA EN EL DESARROLLO DEL PROGRAMA TALENTO MAGDALENA. LAS DEMÁS ACTIVIDADES QUE SE DERIVEN DE LA EJECUCIÓN DE LA ORDEN Y QUE TENGAN RELACIÓN DIRECTA CON EL OBJETO CONTRACTUAL.</t>
  </si>
  <si>
    <t>OPSP-VAD-944</t>
  </si>
  <si>
    <t>LA PRESENTE ORDEN TIENE POR OBJETO: 1. REALIZAR SEGUIMIENTO A LOS PROYECTOS DEL PLAN DE ACCIÓN Y DE FUNCIONAMIENTO DE LA FACULTAD. 2. ORGANIZAR LAS SOLICITUDES PARA LOS CONSEJOS DE FACULTAD, PROYECTAR LAS ACTAS Y LAS NOTIFICACIONES DE LOS MISMOS PARA DOCENTES, ESTUDIANTES Y UNIDADES REQUERIDAS. 3. APOYAR LA GESTIÓN DE CONTRATACIONES DE LA FACULTAD E INFORMES DE GESTIÓN SOLICITADOS. 4. APOYAR EN LOS PROCESOS DE SOLICITUDES PARA LA PARTICIPACIÓN A EVENTOS ACADÉMICOS Y CIENTÍFICOS VIRTUALES POR PARTE DE LOS ESTUDIANTES Y DOCENTES DE LA FACULTAD DE CIENCIAS BÁSICAS. 5. APOYAR EN LA ACTUALIZACIÓN DIARIA DEL ARCHIVO Y CORRESPONDENCIA. 6. APOYAR EN EL PROCESO DE SOLICITUDES REALIZADAS PARA ASCENSO EN EL ESCALAFÓN DOCENTE DE LA FACULTAD DE CIENCIAS BÁSICAS. 7. APOYAR EN EL SEGUIMIENTO DE LOS AYUDANTES DE INCLUSIÓN Y PERMANENCIA DE LA FACULTAD. 8. APOYAR EL PROCESO DE CONVOCATORIAS DE MONITORIAS ACADÉMICAS DE LA FACULTAD. LAS DEMÁS ACTIVIDADES QUE SE DERIVEN DE LA EJECUCIÓN DE LA ORDEN Y QUE TENGAN RELACIÓN DIRECTA CON EL OBJETO DEL CONTRATO</t>
  </si>
  <si>
    <t>OAG-VAD-945</t>
  </si>
  <si>
    <t>LA PRESENTE ORDEN TIENE POR OBJETO: 1. ELABORAR CRONOGRAMA DE TRABAJO Y CUMPLIR LAS ACTIVIDADES ACORDADAS CON LA FACULTAD Y LAS DOCENTES ASIGNADAS A LAS FUNCIONES DE BOSQUE SECO, DENTRO DE LOS TIEMPOS ESTABLECIDOS. 2. APOYAR EN LA REALIZACIÓN DEL MONITOREO ORNITOLÓGICO EN LA DURANTE Y DESPUÉS DE LA EMERGENCIA SANITARIA CAUSADA POR EL COVID-19 PARA EVALUAR LOS EFECTOS EN LAS COMUNIDADES DE AVES ASOCIADAS AL CAMPUS Y EL BOSQUE SECO. 3. APOYAR TAREAS DE CARÁCTER ADMINISTRATIVO, HACER SEGUIMIENTO A SOLICITUDES Y PROCESOS PARA EL PLAN RETORNO AL CAMPUS DE LOS ESTUDIANTES Y DOCENTES QUE TENDRÁN ACCESO AL BOSQUE SECO DURANTE Y DESPUÉS DE LA EMERGENCIA SANITARIA. 4. APOYAR PROCESOS ADMINISTRATIVOS RELACIONADOS CON LA CREACIÓN DE NUEVOS ESPACIOS (OBSERVATORIO EXPERIMENTAL ORNITOLÓGICO Y VIVERO QUE DONARÁ LA FUNDACIÓN BACHAQUEROS). 5. ELABORAR BASE DE DATOS DE LOS PRODUCTOS HISTÓRICOS Y ACTUALES DEL BOSQUE SECO (TESIS, PRÁCTICAS, ARTÍCULOS CIENTÍFICOS, ENTRE OTROS). 6. ORGANIZAR INFORMACIÓN DEL BOSQUE SECO CON FINES DE PUBLICACIÓN EN LAS REDES SOCIALES DE LA UNIVERSIDAD Y DE LA FACULTAD DE CIENCIAS BÁSICAS. 7. CUMPLIR Y SUPERVISAR EL CUMPLIMIENTO DE LAS NORMAS DE INGRESO DURANTE LAS VISITAS AL BOSQUE. LAS DEMÁS ACTIVIDADES QUE SE DERIVEN DE LA EJECUCIÓN DE LA ORDEN Y QUE TENGAN RELACIÓN DIRECTA CON EL OBJETO DEL CONTRATO.</t>
  </si>
  <si>
    <t>OPSP-VAD-946</t>
  </si>
  <si>
    <t>LA PRESENTE ORDEN TIENE POR OBJETO: 1. FORMULAR PROPUESTAS DE FORMACIÓN CONTINUA Y POSTGRADOS 2. COORDINAR, APOYAR Y ORGANIZAR LAS ACTIVIDADES ADMINISTRATIVAS RELACIONADAS CON EL FUNCIONAMIENTO DE LA ESPECIALIZACIÓN EN FORMULACIÓN Y GESTIÓN INTEGRAL DE PROYECTOS. 3. PRESENTAR DENTRO DE LAS FECHAS ESTABLECIDAS LA PROGRAMACIÓN DE ACTIVIDADES ACADÉMICAS, JUNTO CON EL RESPECTIVO PRESUPUESTO DE INGRESOS Y GASTOS, CON EL VISTO BUENO DE LA DECANA DE LA FACULTAD DE CIENCIAS EMPRESARIALES Y ECONÓMICAS. 4. REALIZAR EL CONTROL, SEGUIMIENTO Y EVALUACIÓN DE LAS ACTIVIDADES ACADÉMICAS DEL PROGRAMA. 5. ASESORAR Y HACER SEGUIMIENTO AL PROCESO DE MATRÍCULA DE LOS ESTUDIANTES, Y PRESENTAR LOS INFORMES REQUERIDOS ACERCA DE LA SITUACIÓN ACADÉMICA Y FINANCIERA DE LOS ESTUDIANTES DEL PROGRAMA. 6. SOLICITAR, RECIBIR Y ENTREGAR EN LAS FECHAS ESTABLECIDAS, LA INFORMACIÓN Y DOCUMENTACIÓN PRECONTRACTUAL, Y POS CONTRACTUAL DURANTE LA EJECUCIÓN DE LAS ACTIVIDADES DEL DOCENTE PARA EL PROCESO DE CONTRATACIÓN Y AUTORIZACIÓN DE PAGO. 7. ORIENTAR Y CAPACITAR AL DOCENTE QUE REQUIERA INFORMACIÓN SOBRE EL USO DE LAS PLATAFORMAS VIRTUALES QUE PUEDE UTILIZAR PARA EL DESARROLLO DE LAS CLASES. 8. MANTENER ACTUALIZADA UNA BASE DE DATOS HISTÓRICA CON INFORMACIÓN ACADÉMICA Y FINANCIERA DE LOS PROGRAMAS. 9. PARTICIPAR, APOYAR, CONTRIBUIR EN LA ELABORACIÓN DEL PROCESO DE AUTOEVALUACIÓN, REGISTRO CALIFICADO Y ACREDITACIÓN. 10. DAR A CONOCER A LOS ESTUDIANTES EL PROGRAMA MEDIANTE UNA INDUCCIÓN VIRTUAL: PROGRAMACIONES, MICRODISEÑO Y MATERIAL PEDAGÓGICO DE LAS ASIGNATURAS QUE VAN A CURSAR. 11. APOYAR EN EL CUMPLIMIENTO DE LAS CLASES DE CADA MÓDULO, VERIFICARLA LA ASISTENCIA SINCRÓNICA DE LOS ESTUDIANTES, DESARROLLO DE LOS MICRODISEÑOS Y ENTREGA OPORTUNA DE NOTAS DE LOS DOCENTES. 12. APOYAR EN EL CUMPLIMIENTO DE LA EVALUACIÓN DOCENTE POR CADA ESTUDIANTE, AL TÉRMINO DE CADA MÓDULO. 13. APOYAR Y HACER SEGUIMIENTO A LAS PETICIONES, QUEJAS, RECLAMOS Y TRÁMITES JUDICIALES PRESENTADOS DURANTE EL DESARROLLO DEL PROGRAMA. 14. REALIZAR EL TRÁMITE DE VINCULACIÓN (RESOLUCIÓN, ACTA DE VINCULACIÓN, Y LIQUIDACIÓN DE HONORARIOS) DE HORA CÁTEDRA PARA LOS DOCENTES DE LA ESPECIALIZACIÓN Y/O MAESTRÍA. LAS DEMÁS ACTIVIDADES QUE SE DERIVEN DE LA EJECUCIÓN DE LA ORDEN Y QUE TENGAN RELACIÓN DIRECTA CON EL OBJETO CONTRACTUAL.</t>
  </si>
  <si>
    <t>OPSP-VAD-947</t>
  </si>
  <si>
    <t>OAG-VAD-948</t>
  </si>
  <si>
    <t>OAG-VAD-949</t>
  </si>
  <si>
    <t>OAG-VAD-950</t>
  </si>
  <si>
    <t>OAG-VAD-951</t>
  </si>
  <si>
    <t>LA PRESENTE ORDEN TIENE POR OBJETO: 1. APOYAR LA ADMINISTRACIÓN DEL SISTEMA PARA LA ELABORACIÓN Y RADICACIÓN DE COMUNICACIONES INTERNAS ELECTRONICAS - SERIES. 1.1. REALIZAR SEGUIMIENTOS DIARIOS DE LOS MÓDULOS DE COMUNICACIONES RADICADAS, COMUNICACIONES, ESTANCAMIENTO DE LOS FLUJOS Y ENVÍOS DE REPORTES DE COMUNICACIONES EN ESTADO PROYECTADAS Y PENDIENTES POR VISTOS BUENOS. 1.2. HABILITAR USUARIOS SOLICITADOS POR LAS DEPENDENCIAS PARA PROYECTAR Y APROBAR COMUNICACIONES. 1.3. REALIZAR CAPACITACIONES Y ASESORÍA A USUARIOS FINALES Y SOPORTE. 2. APOYAR LA ADMINISTRACIÓN EN LA PLATAFORMA WEB “GAIRACA” (GESTIÓN PARA LA ADMINISTRACIÓN INTEGRADA DE RADICADOS DE CORRESPONDENCIA DEL CONSEJO ACADÉMICO), ATENDER LAS SOLICITUDES DE RADICACIÓN DE LAS COMUNICACIONES PRESENTADAS POR LOS ESTUDIANTES Y RESPUESTAS ANTE EL CONSEJO ACADÉMICO. 3. APOYAR LA REALIZACIÓN DE LAS ACTIVIDADES PROPIAS DE LA DEPENDENCIA. LAS DEMÁS ACTIVIDADES QUE SE DERIVE DE LA EJECUCIÓN DE LA ORDEN Y TENGAN RELACIÓN DIRECTA CON EL OBJETO CONTRACTUAL.</t>
  </si>
  <si>
    <t>OAG-VAD-952</t>
  </si>
  <si>
    <t>LA PRESENTE ORDEN TIENE POR OBJETO: 1. LLEVAR EL REGISTRO DE LAS COMUNICACIONES OFICIALES INTERNAS Y EXTERNAS RECIBIDAS EN LA BASE DE DATOS CONSECUTIVO INSTITUCIONAL DE COMUNICACIONES OFICIALES 2. ATENDER CONSULTAS RELACIONADAS CON LAS COMUNICACIONES OFICIALES INTERNAS Y EXTERNAS RECIBIDAS 3. APOYAR LA CONSOLIDACIÓN DEL INFORME DE SOLICITUDES DE ACCESO A LA INFORMACIÓN PÚBLICA, EN EL MARCO DE LA LEY DE TRANSPARENCIA Y ACCESO A LA INFORMACIÓN. 4. APOYAR LABORES DE CONSOLIDACIÓN DE INFORMACIÓN INSTITUCIONAL RELACIONADAS CON LA GESTIÓN DOCUMENTAL. LAS DEMÁS ACTIVIDADES QUE SE DERIVEN DE LA EJECUCIÓN DE LA ORDEN Y QUE TENGAN RELACIÓN DIRECTA CON EL OBJETO CONTRACTUAL</t>
  </si>
  <si>
    <t>OAG-VAD-953</t>
  </si>
  <si>
    <t>OAG-VAD-954</t>
  </si>
  <si>
    <t>AMANDA ESTER MOJICA CUETO</t>
  </si>
  <si>
    <t>OAG-VAD-955</t>
  </si>
  <si>
    <t>LA PRESENTE ORDEN TIENE POR OBJETO: 1. ATENDER LAS SOLICITUDES DE CONSULTA DE DOCUMENTOS DEL ARCHIVO CENTRAL. 2. ORGANIZAR LAS JORNADAS DE CAPACITACIÓN Y ASISTENCIA TÉCNICA SOLICITADAS POR LAS DEPENDENCIAS. 3. APOYAR EN LA ELABORACIÓN DE INFORMES RELACIONADOS CON LA GESTIÓN DOCUMENTAL. 4. REALIZAR LA MEDICIÓN DE LOS INDICADORES DE GESTIÓN DEL PROCESO DE GESTIÓN DOCUMENTAL. LAS DEMÁS ACTIVIDADES QUE SE DERIVEN DE LA EJECUCIÓN DE LA ORDEN Y QUE TENGAN RELACIÓN DIRECTA CON EL OBJETO CONTRACTUAL.</t>
  </si>
  <si>
    <t>OAG-VAD-956</t>
  </si>
  <si>
    <t>OAG-VAD-957</t>
  </si>
  <si>
    <t>OAG-VAD-958</t>
  </si>
  <si>
    <t>LA PRESENTE ORDEN TIENE POR OBJETO: 1. APOYAR LA APERTURA Y CIERRE DEL AUDITORIO MAR CARIBE. 2. APOYAR LA ATENCIÓN AL PÚBLICO PARA LA RESERVA Y PRÉSTAMO DE EQUIPOS, SEGUIMIENTO Y CONTROL DE RECURSOS 3. APOYAR EN LA ATENCIÓN DE LAS INQUIETUDES O SOLICITUDES DE LOS USUARIOS MIENTRAS SE PRESTAN LOS SERVICIOS. 4. APOYAR EN LA OPORTUNA RESPUESTA A LAS PETICIONES DE LOS USUARIOS. 5. APOYAR EN LA VERIFICACIÓN DEL ESTADO DE LOS RECURSOS EN LOS MOMENTOS DE PRÉSTAMO Y RETORNO. 6. CUMPLIR A CABALIDAD CON LOS PROCEDIMIENTOS ESTABLECIDOS PARA LA PRESTACIÓN DE LOS SERVICIOS. 7. APOYAR CON LA INFORMACIÓN AL SUPERVISOR DE CUALQUIER NOVEDAD QUE SE PRESENTE CUANDO SE PRESTEN LOS SERVICIOS. 8. APOYAR EN EL REPORTE DE CUALQUIER ANOMALÍA IDENTIFICADA CON EL FIN DE MANTENER ACTUALIZADO EL INVENTARIO DE LOS EQUIPOS. 9. HACER RECOMENDACIONES A LOS USUARIOS SOBRE EL USO ESPECIAL QUE DEBE DARSE A LOS RECURSOS, YA SEA A TRAVÉS DE INSTRUCTIVOS, CAPACITACIONES O DIRECTAMENTE EN EL MOMENTO DEL PRÉSTAMO. 10. APOYAR EN LA REALIZACIÓN DE SOPORTE TÉCNICO Y CAPACITACIÓN PARA EL BUEN USO DE LOS EQUIPOS- AUDIOVISUALES Y DESARROLLO DEL PLAN DE MANTENIMIENTO DE LOS RECURSOS EDUCATIVOS. 11. APOYAR EN LAS ACTIVIDADES QUE SE PROGRAMEN PARA GARANTIZAR LA EFICIENCIA EN LA PRESTACIÓN DE LOS SERVICIOS. 12. APOYAR LA CAPACITACIÓN A USUARIOS EN EL MANEJO DE LAS AYUDAS MULTIMEDIALES DEL AUDITORIO. 13. APOYAR EL SEGUIMIENTO AL MANEJO Y FUNCIONAMIENTO DE LOS EQUIPOS Y DEMÁS DOTACIONES PERTENECIENTES A LOS AUDITORIOS Y APOYAR POR LA CORRECTA Y OPORTUNA GESTIÓN DEL MANTENIMIENTO A TRAVÉS DE LA PLATAFORMA AMSI. 14. RESPETAR Y SOCIALIZAR LA PROGRAMACIÓN QUE DESDE LA PLATAFORMA SIARE SE ESTABLEZCA PARA EL USO DE LOS ESPACIOS. 15. HACER EVALUACIÓN A LOS USUARIOS FRENTE AL PRÉSTAMO DEL RECURSO AUDITORIO SU DOTACIÓN Y ESPACIO. LAS DEMÁS ACTIVIDADES QUE SE DERIVEN DE LA EJECUCIÓN DE LA ORDEN Y QUE TENGAN RELACIÓN DIRECTA CON EL OBJETO CONTRACTUAL.</t>
  </si>
  <si>
    <t>OAG-VAD-959</t>
  </si>
  <si>
    <t>OAG-VAD-960</t>
  </si>
  <si>
    <t>OPSP-VAD-961</t>
  </si>
  <si>
    <t>LA PRESENTE ORDEN TIENE POR OBJETO: 1. REALIZAR SOPORTE A LOS PROCEDIMIENTOS ADMINISTRATIVOS Y FINANCIEROS QUE REQUIEREN USO DEL SOFTWARE ADMINISTRATIVO Y FINANCIERO DE LA UNIVERSIDAD. 2. REALIZAR SEGUIMIENTO A LAS SOLICITUDES DE SOPORTE REALIZADAS A LA EMPRESA SINAP A TRAVÉS DE LA HERRAMIENTA JTRAC. 3.COADYUVAR EN LA ADMINISTRACIÓN DEL SOFTWARE FINANCIERO SINAP V6. LAS DEMÁS ACTIVIDADES QUE SE DERIVEN DE LA EJECUCIÓN DE LA ORDEN Y QUE TENGAN RELACIÓN DIRECTA CON EL OBJETO CONTRACTUAL.</t>
  </si>
  <si>
    <t>OPSP-VAD-962</t>
  </si>
  <si>
    <t>LA PRESENTE ORDEN TIENE POR OBJETO: 1. BRINDAR SOPORTE A USUARIOS. 2. ASESORAR Y APOYAR EN LA APLICACIÓN DE MEDIDAS DE SEGURIDAD INFORMÁTICA PARA CONTRARRESTAR AMENAZAS Y VULNERABILIDADES EN LA RED DE LA INSTITUCIÓN. 3. ASESORAR EN LA ACTUALIZACIÓN DE LA INFRAESTRUCTURA TECNOLÓGICA. 4. ASESORAR EN LA ADMINISTRACIÓN DE DISPOSITIVOS DE SEGURIDAD PERIMETRAL. 5. ASESORAR Y APOYAR EN LA GESTIÓN Y CONSTRUCCIÓN DE LAS POLÍTICAS DE SEGURIDAD INFORMÁTICA Y PROTECCIÓN DE LA INFORMACIÓN. 6. APOYAR EN EL REGISTRO DE INCIDENTE DE SEGURIDAD INFORMÁTICA. LAS DEMÁS ACTIVIDADES QUE SE DERIVEN DE LA EJECUCIÓN DE LA ORDEN Y QUE TENGAN RELACIÓN DIRECTA CON EL OBJETO CONTRACTUAL.</t>
  </si>
  <si>
    <t>OAG-VAD-963</t>
  </si>
  <si>
    <t>LA PRESENTE ORDEN TIENE POR OBJETO: 1. REALIZAR SEGUIMIENTO Y ACTUALIZACIÓN AL PROCESO APOYO TECNOLÓGICO TIC, PARA LA TOMA DE ACCIONES PREVENTIVAS, CORRECTIVAS Y MEJORAS. 2. LEVANTAR FORMATOS, PROCEDIMIENTO, GUÍAS, INSTRUCTIVOS, MANUALES E INDICADORES AL PROCESO DE APOYO TECNOLÓGICO. 3. SOPORTAR TRÁMITES ADMINISTRATIVOS. LAS DEMÁS ACTIVIDADES QUE SE DERIVEN DE LA EJECUCIÓN DE LA ORDEN Y QUE TENGAN RELACIÓN DIRECTA CON EL OBJETO CONTRACTUAL.</t>
  </si>
  <si>
    <t>OPSP-VAD-964</t>
  </si>
  <si>
    <t>LA PRESENTE ORDEN TIENE POR OBJETO: 1. BRINDAR SOPORTE A USUARIOS. 2. APLICAR MEDIDAS DE SEGURIDAD INFORMÁTICA PARA CONTRARRESTAR AMENAZAS Y VULNERABILIDAD EN LA RED DE LA INSTITUCIÓN. 3. IMPLEMENTAR LA ACTUALIZACIÓN DE LA INFRAESTRUCTURA TECNOLÓGICA. 4. ADMINISTRAR LOS DISPOSITIVOS DE SEGURIDAD PERIMETRAL. 5. IMPLEMENTAR LA GESTIÓN Y CONSTRUCCIÓN DE LAS POLÍTICAS DE SEGURIDAD INFORMÁTICA Y PROTECCIÓN DE LA INFORMACIÓN. 6. REGISTRAR LOS INCIDENTES DE SEGURIDAD INFORMÁTICA. LAS DEMÁS ACTIVIDADES QUE SE DERIVEN DE LA EJECUCIÓN DE LA ORDEN Y QUE TENGAN RELACIÓN DIRECTA CON EL OBJETO CONTRACTUAL.</t>
  </si>
  <si>
    <t>OAG-VAD-965</t>
  </si>
  <si>
    <t>LA PRESENTE ORDEN TIENE POR OBJETO: 1. APOYAR EN LA SUPERVISIÓN QUE LOS CRÉDITOS REGISTRADOS EN LAS DIFERENTES CUENTAS BANCARIAS DE LA UNIVERSIDAD SE ENCUENTREN DEBIDAMENTE IDENTIFICADOS Y REGISTRADOS EN EL SISTEMA DE INFORMACIÓN FINANCIERO (SINAP). 2. INFORMAR AL TESORERO EN LA IDENTIFICACIÓN Y REGISTRO DE AJUSTES DE TESORERÍA. 3. APOYAR LA REALIZACIÓN DE LAS CONCILIACIONES BANCARIAS, A PARTIR DE LOS EXTRACTOS BANCARIOS Y LIBROS DE BANCOS DE LA UNIVERSIDAD. 4. APOYAR LA RENDICIÓN DE INFORME PERIÓDICO DE RENDIMIENTOS Y GASTOS FINANCIEROS POR CADA UNA DE LAS CUENTAS BANCARIAS DE LA UNIVERSIDAD. 5. REVISAR MENSUALMENTE LAS RETENCIONES Y DEDUCCIONES POR CONCEPTO DE RETENCIÓN EN LA FUENTE Y ESTAMPILLAS DEPARTAMENTALES 6. REALIZAR EL SEGUIMIENTO A LAS COMUNICACIONES RECIBIDAS Y ENVIADAS. 7. RECEPCIONAR LAS SOLICITUDES DE EMBARGOS ENVIADAS POR LOS JUZGADOS Y REALIZAR EL DIRECCIONAMIENTO DE LAS MISMAS. 8. APOYAR LA SUPERVISIÓN DE LA APLICACIÓN DE LOS EMBARGOS DECRETADOS POR LOS JUZGADOS CONTRA FUNCIONARIOS Y CONTRATISTAS. 9. PROYECTAR PARA LA FIRMA DEL TESORERO, COMUNICACIONES EXTERNAS POR SOLICITUDES DE INFORMACIÓN DE LOS JUZGADOS EN RELACIÓN CON LOS EMBARGOS DECRETADOS. 10. REALIZAR LOS INFORMES DERIVADOS DE SUS ACTIVIDADES. LAS DEMÁS ACTIVIDADES QUE SE DERIVEN DE LA EJECUCIÓN DE LA ORDEN Y QUE TENGAN RELACIÓN DIRECTA CON EL OBJETO CONTRACTUAL.</t>
  </si>
  <si>
    <t>OAG-VAD-966</t>
  </si>
  <si>
    <t>LA PRESENTE ORDEN TIENE POR OBJETO: 1. APOYAR LA REALIZACIÓN DE LABORES DE DEPURACIÓN Y CONCILIACIÓN DE FINANCIAMIENTO DE MATRICULA DE LAS DISTINTAS MODALIDADES DE ESTUDIO. 2. APOYAR EN LA ELABORACIÓN DE INFORMES DE CARTERA POR FINANCIAMIENTO DE MATRICULA DE LOS DISTINTOS PROGRAMA DE LAS FACULTADES 3. APOYAR EN EL ESTUDIO DE LAS SOLICITUDES DE FINANCIAMIENTO DE MATRICULA DE LAS MODALIDADES DE PRESENCIAL, DISTANCIA Y POSGRADO. 4. APOYAR EN LA ELABORACIÓN DE INFORMES FINANCIEROS DEL GRUPO DE FACTURACIÓN, CRÉDITO Y CARTERA.LAS DEMÁS ACTIVIDADES QUE SE DERIVEN DE LA EJECUCIÓN DE LA ORDEN Y QUE TENGAN RELACIÓN DIRECTA CON EL OBJETO CONTRACTUAL.</t>
  </si>
  <si>
    <t>OPSP-VAD-967</t>
  </si>
  <si>
    <t>LA PRESENTE ORDEN TIENE POR OBJETO: 1. APOYAR EN LA COORDINACIÓN DE LOS EQUIPOS DE TRABAJO INVOLUCRADOS EN EL SISTEMA INTEGRADO DE PLANEACIÓN Y GESTIÓN COGUI+. 2. APOYAR LA COORDINACIÓN DE ACTIVIDADES RELACIONADAS CON EL DESPACHO DE LA OFICINA ASESORA DE PLANEACION Y APOYAR EN LA REALIZACIÓN DE ESTUDIOS, GENERALES Y ESPECÍFICOS, REQUERIDOS EN LA ELABORACIÓN DE LOS PLANES, PROGRAMAS Y PROYECTOS INSTITUCIONALES. 3. APOYAR EN LA ELABORACIÓN Y PRESENTACIÓN DE INFORMES RELACIONADOS CON LA EJECUCIÓN DE PLANES Y PROYECTOS INSTITUCIONALES. 4. APOYAR EN LA COORDINACIÓN DE LA IMPLEMENTACIÓN DE LA POLÍTICA DE SOSTENIBILIDAD DESDE LA OFICINA ASESORA DE PLANEACIÓN. 5. APOYAR EN LA COORDINACIÓN DE LAS ACTIVIADES RELACIONADAS CON CREACIÓN DEL NUEVO PROGRAMA EN INGENIERIA MARINO-COSTERA. LAS DEMÁS ACTIVIDADES QUE SE DERIVEN DE LA EJECUCIÓN DE LA ORDEN Y QUE TENGAN RELACIÓN DIRECTA CON EL OBJETO CONTRACTUAL</t>
  </si>
  <si>
    <t>OPSP-VAD-968</t>
  </si>
  <si>
    <t>OPSP-VAD-969</t>
  </si>
  <si>
    <t>LA PRESENTE ORDEN TIENE POR OBJETO: 1. VERIFICAR LA DOCUMENTACION PERTENECIENTE A LOS CONTRATOS DE LA VICERRECTORIA Y DIRECCION ADMINISTRATIVA DEL PERIODO 2020. 2. DIGITALIZAR LOS EXPEDIENTES CONTRACTUALES. 3. DISEÑO DE LAS ESTRATEGIAS DE COMUNICACIÓN Y FLUJO DE LA INFORRNACION CONTRACTUAL PARA EL AÑO 2021 .4 ASESORAR A LAS DIVERSAS DEPENDENCIAS DE LA VICERRECTORÍA ADMINISTRATIVA EN REDACCIÓN Y PRESENTACION DE DOCUMENTOS CONTRACTUALES. LAS DEMÁS ACTIVIDADES QUE SE DERIVEN DE LA EJECUCIÓN DE LA ORDEN Y QUE TENGAN RELACIÓN DIRECTA CON EL OBJETO CONTRACTUAL.</t>
  </si>
  <si>
    <t>OAG-VAD-970</t>
  </si>
  <si>
    <t>LA PRESENTE ORDEN TIENE POR OBJETO: 1. APOYAR A LA VICERRECTORÍA ADMINISTRATIVA, EN EL DESARROLLO DE ACTIVIDADES ADMINISTRATIVAS. 2. APOYAR EN LA ATENCIÓN AL PÚBLICO EN GENERAL. 3. APOYAR LA RECEPCIÓN Y SEGUIMIENTO A CORRESPONDENCIA INTERNAS RECIBIDAS Y ENVIADAS FÍSICAS Y DIGITALES, EXTERNAS RECIBIDAS Y ENVIADAS. 4. APOYAR EN DAR RESPUESTA OPORTUNA A SOLICITUDES PRESENTADAS A LA DEPENDENCIA. 5. MANTENER ACTUALIZADA LA BASE DE DATOS DE CORRESPONDENCIA TRAMITADA. 6. ORGANIZAR ARCHIVOS PARA TRANSFERENCIA DOCUMENTAL DE LA VIGENCIA ESPECIFICADA.7. APOYAR LOGÍSTICAMENTE EN LOS EVENTOS ORGANIZADOS POR LA DEPENDENCIA. 8. CREAR PROCEDIMIENTOS A TRÁMITES ADMINISTRATIVOS INTERNOS. LAS DEMÁS ACTIVIDADES QUE SE DERIVEN DE LA EJECUCIÓN DE LA ORDEN Y QUE TENGAN RELACIÓN DIRECTA CON EL OBJETO CONTRACTUAL.</t>
  </si>
  <si>
    <t>OPSP-VAD-971</t>
  </si>
  <si>
    <t>LA PRESENTE ORDEN TIENE POR OBJETO: APOYAR EN LA REALIZACIÓN DE ACTIVIDADES ADMINISTRATIVAS Y FINANCIERAS RELACIONADAS CON EL PROYECTO GACE ADSCRITO A LA VICERRECTORÍA DE EXTENSIÓN Y PROYECCIÓN SOCIAL. LAS DEMÁS ACTIVIDADES QUE SE DERIVEN DE LA EJECUCIÓN DE LA ORDEN Y QUE TENGAN RELACIÓN DIRECTA CON EL OBJETO CONTRACTUAL.</t>
  </si>
  <si>
    <t xml:space="preserve"> JAIME ALBERTO MORON CARDENAS</t>
  </si>
  <si>
    <t>OPSP-VAD-972</t>
  </si>
  <si>
    <t>OPSP-VAD-973</t>
  </si>
  <si>
    <t>OPSP-VAD-974</t>
  </si>
  <si>
    <t>LA PRESENTE ORDEN TIENE POR OBJETO: 1. HACER REPORTERÍA CON LAS DEPENDENCIAS QUE GENEREN INFORMACIÓN ÚTIL PARA LA EMISORA 2. PARTICIPAR EN LAS TRASMISIONES EN VIVO Y EN DIRECTO DE LOS EVENTOS DE LA EMISORA CULTURAL 3. APORTAR MATERIAL PERIODÍSTICO PARA EL MAGAZÍN –LA REVISTA- 4. ADMINISTRAR LAS REDES SOCIALES DE LA EMISORA CULTURAL (FACEBOOK, INSTAGRAM Y TWITTER) 5. DISEÑAR ESTRATEGIAS DE POSICIONAMIENTO DE LA EMISORA CULTURAL EN REDES SOCIALES 6. REDACTAR DOCUMENTOS INSTITUCIONALES QUE SE REQUIERAN 7. CONDUCIR EL MAGAZÍN 'RUTAS PARA AVANZAR ' TRANSMITIDO POR UNIMAGDALENA RADIO. 8. ADMINISTRAR LOS CONTENIDOS PARA LA PÁGINA WEB DE LA EMISORA CULTURAL 9. APOYAR LAS ACTIVIDADES PERIODÍSTICAS INSTITUCIONALES QUE SE REQUIERAN POR PARTE DE LA DIRECCIÓN DE COMUNICACIONES 10. APOYAR EN LA CONSERVACIÓN Y BUEN USO DE LOS EQUIPOS Y MATERIALES QUE PERMANECEN LAS INSTALACIONES DE LA EMISORA 11. CONTRIBUIR CON EL FORTALECIMIENTO DEL SISTEMA DE GESTIÓN INTEGRAL DE LA UNIVERSIDAD DEL MAGDALENA “SISTEMA COGUI” 12. REDACTAR BOLETINES INSTITUCIONALES .13. APOYAR EN LA VERIFICACIÓN DEL CUMPLIMIENTO Y DESARROLLO DE LA PROGRAMACIÓN DE LA EMISORA CULTURAL UNIMAGDALENA RADIO. LAS DEMÁS ACTIVIDADES QUE SE DERIVEN DE LA EJECUCIÓN DE LA ORDEN Y QUE TENGAN RELACIÓN DIRECTA CON EL OBJETO CONTRACTUAL.</t>
  </si>
  <si>
    <t>OAG-VAD-975</t>
  </si>
  <si>
    <t>LA PRESENTE ORDEN TIENE POR OBJETO: 1. APOYAR LA CONSTRUCCIÓN DE PIEZAS DE DISEÑO GRÁFICA Y APOYAR LA REVISIÓN DE LAS PRODUCCIONES GRÁFICAS ELABORADAS POR LOS COLABORADORES DEL ÁREA. 2. APOYAR EN MATERIA DE DISEÑO GRÁFICO A LA RECTORIA, VICERRECTORÍAS, FACULTADES, DIRECCIÓN DE PROGRAMAS, DIRECCIONES Y OFICINAS INSTITUCIONALES PARA FORTALECER LA IMAGEN CORPORATIVA. 3. DESARROLLAR EL MANUAL DE IMAGEN CORPORATIVA. 4. DESARROLLAR PIEZAS PARA LA OFERTA ACADÉMICA INSTITUCIONAL. 5. DESARROLLAR PIEZAS PARA LOS DIFERENTES EVENTOS INSTITUCIONALES, CULTURALES Y ACADÉMICOS. 6. DISEÑAR Y HACER SEGUIMIENTO A LAS DIFERENTES PUBLICACIONES INTERNAS. 7. DISEÑAR ELEMENTOS DE MERCHANDISING PARA DIFERENTES ÁREAS Y/O EVENTOS INSTITUCIONALES. 8. APOYAR EL DESARROLLO Y MONTAJE DE INTERFACES GRÁFICAS DE LOS SISTEMAS DE INFORMACIÓN WEB. 9. DISEÑAR Y DIAGRAMAR LAS PRESENTACIONES INSTITUCIONALES. 10. DISEÑAR Y DIAGRAMAR LIBROS, REVISTAS E INFORMES. 11. APOYAR EN EL ÁREA DE DISEÑO GRÁFICO A LAS DIFERENTES DEPENDENCIAS DE LA INSTITUCIÓN EN COORDINACIÓN CON LA DIRECCIÓN DE COMUNICACIONES. 12. APOYAR LAS ACTIVIDADES DE LA DIRECCIÓN DE COMUNICACIONES. 13. CONTRIBUIR CON EL FORTALECIMIENTO DE GESTIÓN DE LA CALIDAD "SISTEMA COGUI". 14. APOYAR EN EL PROCESO DE GESTIÓN DOCUMENTAL. 15. APOYAR EN LOS PROCEDIMIENTOS Y PROCESOS DEL SISTEMA DE GESTIÓN DE LA CALIDAD. 16. PRESENTAR LOS INFORMES QUE SEAN REQUERIDOS POR EL SUPERVISOR DE LA ORDEN. LAS DEMÁS ACTIVIDADES QUE SE DERIVEN DE LA EJECUCIÓN DE LA ORDEN Y QUE TENGAN RELACIÓN DIRECTA CON EL OBJETO CONTRACTUAL.</t>
  </si>
  <si>
    <t>OAG-VAD-976</t>
  </si>
  <si>
    <t>LA PRESENTE ORDEN TIENE POR OBJETO: 1. CONSOLIDAR LAS POLÍTICAS DE INCLUSIÓN EDUCATIVA PARA LOS ESTUDIANTES CON DISCAPACIDAD AUDITIVA, A TRAVÉS DE LA FORMACIÓN BÁSICA EN LENGUA DE SEÑAS COLOMBIANA PARA LOS FUNCIONARIOS, CONTRATISTAS Y DOCENTES DE LA UNIVERSIDAD DEL MAGDALENA. 2. DESARROLLAR ACTIVIDADES QUE PROMUEVAN EL RESPETO POR LA DIFERENCIA Y LA ACEPTACIÓN DE LAS PERSONAS CON DISCAPACIDAD COMO PARTE DE LA DIVERSIDAD Y LA CONDICIÓN HUMANA. 3. ORGANIZAR LAS ACTIVIDADES DE APOYO EXTRA-CLASE CON LOS ESTUDIANTES CON DISCAPACIDAD AUDITIVA DE LA UNIVERSIDAD DEL MAGDALENA. 4. REALIZAR INFORMES MENSUALES DE LOS APOYOS EXTRA-CLASE BRINDADOS A LOS ESTUDIANTES CON DISCAPACIDAD AUDITIVA. 5. CREAR UN REPOSITORIO DE LAS LECTURAS BÁSICAS DE CADA UNO DE LOS PROGRAMAS ACADÉMICOS DE LA INSTITUCIÓN EN LENGUA DE SEÑAS COLOMBIANA PARA LOS ESTUDIANTES CON DISCAPACIDAD AUDITIVA. 6. CREAR CARTILLAS DE VOCABULARIO EN LENGUA DE SEÑAS COLOMBIANA. 7. REALIZAR LA CREACIÓN DE NEOLOGISMOS EN LENGUA DE SEÑAS COLOMBIANA. 8. REALIZAR ACOMPAÑAMIENTO EN CURSO DE LENGUA CASTELLANA PARA PERSONAS SORDAS. 9. CREAR VIDEOS INFORMATIVOS PARA LA COMUNIDAD SORDA.10. REALIZAR INDUCCIÓN A ESTUDIANTES DE PRIMER SEMESTRE CON DISCAPACIDAD AUDITIVA.11. APOYAR EN TRABAJOS DE INVESTIGACIÓN REALIZADOS POR LA DIRECCIÓN DE DESARROLLO ESTUDIANTIL. LAS DEMÁS ACTIVIDADES QUE SE DERIVEN DE LA EJECUCIÓN DE LA ORDEN Y QUE TENGAN RELACIÓN DIRECTA CON EL OBJETO CONTRACTUAL.</t>
  </si>
  <si>
    <t>OAG-VAD-977</t>
  </si>
  <si>
    <t>LA PRESENTE ORDEN TIENE POR OBJETO: 1. PRESTAR SERVICIO DE INTERPRETACIÓN EN LENGUA DE SEÑAS COLOMBIANA Y CASTELLANO A LA COMUNIDAD ESTUDIANTIL (SORDOS- OYENTES). 2. REALIZAR ACOMPAÑAMIENTO A ESTUDIANTES CON DISCAPACIDAD AUDITIVA EN SUS ACTIVIDADES ACADÉMICAS DURANTE EL SEGUNDO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AUDITIVA.5. REALIZAR ACOMPAÑAMIENTO DE ACTIVIDADES EXTRA-CLASE CON LOS ESTUDIANTES CON DISCAPACIDAD AUDITIVA DE LA UNIVERSIDAD DEL MAGDALENA.6. REALIZAR INFORMES MENSUALES DE RETROALIMENTACIÓN DEL ACOMPAÑAMIENTO REALIZADO. 7. ASISTIR A LAS REUNIONES, TALLERES Y CAPACITACIONES PROGRAMADAS POR LA DIRECCIÓN DE DESARROLLO ESTUDIANTIL. 8. REALIZAR ACOMPAÑAMIENTO EN EVENTOS INSTITUCIONALES. 9. SERVIR COMO INTÉRPRETE EN LAS GRABACIONES DEL CAMPUS TV. LAS DEMÁS ACTIVIDADES QUE SE DERIVEN DE LA EJECUCIÓN DE LA ORDEN Y QUE TENGAN RELACIÓN DIRECTA CON EL OBJETO CONTRACTUAL</t>
  </si>
  <si>
    <t>OPSP-VAD-978</t>
  </si>
  <si>
    <t>LA PRESENTE ORDEN TIENE POR OBJETO: 1. REALIZAR LA CARACTERIZACIÓN PSICOSOCIAL DE LOS ESTUDIANTES PERTENECIENTES AL PROGRAMA TALENTO MAGDALENA. 2. HACER SEGUIMIENTO PSICOPEDAGÓGICO CON LOS ESTUDIANTES PERTENECIENTES AL PROGRAMA TALENTO MAGDALENA. 3. IMPLEMENTAR Y DESARROLLAR TALLERES PSICOSOCIALES Y ATENCIONES INDIVIDUALES BUSCANDO GENERAR EN DICHA POBLACIÓN LA ADQUISICIÓN DE COMPETENCIAS QUE LE PERMITAN ADAPTARSE AL AMBIENTE UNIVERSITARIO. 4. PRESTAR LOS SERVICIOS PROFESIONALES PARA DESARROLLAR ESTRATEGIAS DE ATENCIÓN Y ASESORÍA INDIVIDUAL A ESTUDIANTES DEL PROGRAMA TALENTO MAGDALENA. 5. ACTUALIZAR LOS DOCUMENTOS, PROCESOS Y FORMATOS DEL PROGRAMA TALENTO MAGDALENA. 6. REALIZAR ACOMPAÑAMIENTO Y APOYO PSICOLÓGICO A ESTUDIANTES DEL PROGRAMA TALENTO MAGDALENA. 7. DISEÑAR Y EJECUTAR ESTRATEGIAS DE PROMOCIÓN Y PREVENCIÓN DE CONDUCTAS DE RIESGO PARA EL CONSUMO DE SUSTANCIAS PSICOACFIVAS EN ESTUDIANTES DEL PROGRAMA TALENTO MAGDALENA. 8. APOYAR DURANTE EL PROCESO DE APLICACIÓN DE PRUEBAS PSICOTÉCNICAS QUE HACEN PARTE DEL SISTEMA DE ANÁLISIS, SEGUIMIENTO Y EVALUACIÓN A LA DESERCIÓN ESTUDIANTIL -SASED. 9. REALIZAR SEGUIMIENTO ACTIVO A LAS ACTIVIDADES QUE SE DESARROLLEN CON LOS ESTUDIANTES DEL PROGRAMA TALENTO MAGDALENA. 10. REALIZAR INFORMES DONDE SE RELACIONEN LAS ACTIVIDADES, AVANCES Y PROCEDIMIENTOS REALIZADOS EN EL MARCO DEL ACOMPAÑAMIENTO PSICOPEDAGÓGICO QUE SE REALIZA A LOS ESTUDIANTES DEL PROGRAMA TALENTO MAGDALENA. LAS DEMÁS ACTIVIDADES QUE SE DERIVEN DE LA EJECUCIÓN DE LA ORDEN Y QUE TENGAN RELACIÓN DIRECTA CON EL OBJETO CONTRACTUAL.</t>
  </si>
  <si>
    <t>OAG-VAD-979</t>
  </si>
  <si>
    <t>LA PRESENTE ORDEN TIENE POR OBJETO: 1. APOYAR EL PROCESO DE ACOMPAÑAMIENTO DE LOS ESTUDIANTES PERTENECIENTES AL PROGRAMA “TALENTO MAGDALENA”. 2. APOYAR EN LA PLANEACIÓN Y EJECUCIÓN DE ACTIVIDADES RELACIONADAS CON EL DESARROLLO DE HABILIDADES DE ACADÉMICAS EN LOS ESTUDIANTES DEL PROGRAMA TALENTO MAGDALENA. 3. APOYAR A LA DIRECCIÓN DE DESARROLLO ESTUDIANTIL EN LA EJECUCIÓN DE LAS ESTRATEGIAS DISEÑADAS PARA FAVORECER LA PERMANENCIA ESTUDIANTIL Y DISMINUIR LOS ÍNDICES DE DESERCIÓN DE LOS ESTUDIANTES DEL PROGRAMA TALENTO MAGDALENA. 4. INCENTIVAR Y ACOMPAÑAR A LOS ESTUDIANTES DEL PROGRAMA TALENTO MAGDALENA EN LA REALIZACIÓN DE ACTIVIDADES ACADÉMICAS DE APOYO EXTRACLASE. 5. APOYAR LA ORGANIZACIÓN DE EXPEDIENTES DE ACUERDO CON LOS PROCEDIMIENTOS Y DIRECTRICES INSTITUCIONALES. 6. ORGANIZAR EL ARCHIVO DEL PROGRAMA TALENTO MAGDALENA. 7. RECOPILAR LA INFORMACIÓN Y ENTREGA DE INFORMES SOLICITADOS POR EL SUPERVISOR DE LA ORDEN. 8. INFORMAR AL SUPERVISOR Y/O LA DIRECCIÓN DE DESARROLLO ESTUDIANTIL SOBRE CUALQUIER NOVEDAD PRESENTADA QUE INTERFIERA EN EL DESARROLLO DEL PROGRAMA TALENTO MAGDALENA. LAS DEMÁS</t>
  </si>
  <si>
    <t>OPSP-VAD-980</t>
  </si>
  <si>
    <t>LA PRESENTE ORDEN TIENE POR OBJETO: 1. DIRIGIR LAS ESTRATEGIAS DE ATENCIÓN PSICOSOCIAL Y PSICOPEDAGÓGICA A ESTUDIANTES CON DISCAPACIDAD DE LA UNIVERSIDAD DEL MAGDALENA. 2. COORDINAR LA ACTUALIZACIÓN DE LOS DOCUMENTOS, PROCESOS, PROCEDIMIENTOS Y FORMATOS DE LA DIRECCIÓN DE DESARROLLO ESTUDIANTIL, PARA LA ATENCIÓN DE ESTUDIANTES CON DISCAPACIDAD. 3. COORDINAR JORNADAS DE SENSIBILIZACIÓN CON ESTUDIANTES Y PERSONAL ADMINISTRATIVO DE LA UNIVERSIDAD DEL MAGDALENA, PARA FAVORECER LA INCLUSIÓN DE LOS ESTUDIANTES CON DISCAPACIDAD. 4. ELABORAR LOS INFORMES DE CARACTERIZACIÓN DE CADA UNO DE LOS ESTUDIANTES CON DISCAPACIDAD DE LA UNIVERSIDAD DEL MAGDALENA. 5. COORDINAR EL PROCESO DE ADQUISICIÓN DE BIENES, SERVICIOS, EQUIPOS E INSTALACIONES DE DISEÑO UNIVERSAL, QUE REQUIERAN LA MENOR ADAPTACIÓN POSIBLE Y EL MENOR COSTO PARA SATISFACER LAS NECESIDADES ESPECÍFICAS DE LOS ESTUDIANTES CON DISCAPACIDAD DE LA UNIVERSIDAD DEL MAGDALENA. 6. APOYAR DURANTE EL PROCESO DE APLICACIÓN DE PRUEBAS PSICOTÉCNICAS A ESTUDIANTES CON DISCAPACIDAD QUE INGRESARÁN EN EL SEGUNDO SEMESTRE DE 2021. 7. PROMOVER LA PROTECCIÓN Y PROMOCIÓN DE LOS DERECHOS HUMANOS DE LAS PERSONAS CON DISCAPACIDAD. 8. PROMOVER LA INCLUSIÓN REAL Y EFECTIVA DE LOS ESTUDIANTES CON DISCAPACIDAD EN LA UNIVERSIDAD DEL MAGDALENA. 10. RECOPILAR LA INFORMACIÓN Y ENTREGA DE INFORMES SOLICITADOS POR EL SUPERVISOR DE LA ORDEN. 11. DISEÑAR MATERIALES DE ACOMPAÑAMIENTO VIRTUAL PARA LOS ESTUDIANTES CON DISCAPACIDAD DE LA UNIVERSIDAD DEL MAGDALENA.</t>
  </si>
  <si>
    <t>OAG-VAD-981</t>
  </si>
  <si>
    <t>LA PRESENTE ORDEN TIENE POR OBJETO: 1. APOYAR EN EL DESARROLLO DE DISEÑO GRÁFICO PARA LOS DISTINTOS PROCESOS INSTITUCIONALES. 2. APOYAR EN LA CONSTRUCCIÓN DE PIEZAS GRAFICAS SOLICITADAS PARA EL DESARROLLO DE EVENTOS INTERNOS O EXTERNOS DE LA UNIVERSIDAD DE MAGDALENA. 3. APOYAR EN EL DISEÑO DE LA IMAGEN CORPORATIVA DE LA UNIVERSIDAD. 4. APOYAR EN EL TRABAJO DE PIEZAS PARA LA OFERTA ACADÉMICA Y ELEMENTOS DE MERCHANDISING PARA DIFERENTES ÁREAS Y/O EVENTOS INSTITUCIONALES. 5. PRESENTAR LOS INFORMES QUE SEAN REQUERIDOS POR EL SUPERVISOR DE LA ORDEN. 6. APOYAR EN LA CONSTRUCCIÓN DE CAMPAÑAS DE EDUCACIÓN QUE PERMITA PRESERVAR LAS INSTALACIONES DE LA UNIVERSIDAD A TRAVÉS DE DISTINTOS MEDIOS DE COMUNICACIÓN. 7. APOYAR EN LA CONSTRUCCIÓN DE TALLERES DE CAPACITACIÓN DE CREACIÓN, CONSTRUCCIÓN Y PRODUCCIÓN CREATIVA PARA LA DESCRIPCIÓN DE LAS REALIDADES SOCIOCULTURALES DE LOS ESTUDIANTES DEL PROGRAMA TALENTO MAGDALENA. LAS DEMÁS ACTIVIDADES QUE SE DERIVEN DE LA EJECUCIÓN DE LA ORDEN Y QUE TENGAN RELACIÓN DIRECTA CON EL OBJETO CONTRACTUAL.</t>
  </si>
  <si>
    <t>OPSP-VAD-982</t>
  </si>
  <si>
    <t>LA PRESENTE ORDEN TIENE POR OBJETO: 1. PRESENTAR EL PLAN DE TRABAJO DE ACTIVIDADES A DESARROLLAR, DETALLANDO OBJETIVOS, FECHAS, METODOLOGÍA, METAS, INDICADORES ACORDES CON LAS DIRECTRICES IMPARTIDAS POR EL DIRECTOR DE DESARROLLO ESTUDIANTIL QUE DÉ RESPUESTA A LAS ACTIVIDADES POR LA CUAL FUE CONTRATADO. 2. DISEÑAR E IMPLEMENTAR ESTRATEGIAS DE PROMOCIÓN DE LA PERMANENCIA Y PREVENCIÓN DE LA DESERCIÓN ESTUDIANTIL, A TRAVÉS DE TALLERES Y ATENCIONES INDIVIDUALES BUSCANDO GENERAR EN DICHA POBLACIÓN MEJORAR SU RENDIMIENTO ACADÉMICO. 3. HACER ACOMPAÑAMIENTO, SEGUIMIENTO Y MONITOREO A LOS ESTUDIANTES IDENTIFICADOS EN RIESGO DE DESERCIÓN ESTUDIANTIL EN LA UNIVERSIDAD DEL MAGDALENA. 4. APOYAR ACTIVIDADES DE PROMOCIÓN Y PREVENCIÓN AL INTERIOR DE LA COMUNIDAD UNIVERSITARIA QUE CONCIENTICEN A INCORPORAR ESTILOS DE VIDA SALUDABLE. 5. BRINDAR ATENCIÓN BÁSICA, OPORTUNA Y ADECUADA EN CONSULTA COMO PSICÓLOGO A TODOS LOS MIEMBROS DE LA COMUNIDAD UNIVERSITARIA QUE LO SOLICITEN. 6. APOYAR EL DILIGENCIAMIENTO OPORTUNO DE TODOS LOS FORMATOS ESTABLECIDOS POR LA DIRECCIÓN DE DESARROLLO ESTUDIANTIL Y EN EL SISTEMA DE GESTIÓN DE LA CALIDAD PARA EL REGISTRO DE LAS ACTIVIDADES QUE SE REALICEN DESDE EL SERVICIO QUE SE ORIENTA. 7.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8. ENTREGAR DE MANERA OPORTUNA Y BAJO SU RESPONSABILIDAD LOS INFORMES QUE SE LE SOLICITEN QUE SEAN DE SU COMPETENCIA PARA SER PRESENTADOS EN OTRAS DEPENDENCIAS. LAS DEMÁS ACTIVIDADES QUE SE DERIVEN DE LA EJECUCIÓN DE LA ORDEN Y QUE TENGAN RELACIÓN DIRECTA CON EL OBJETO CONTRACTUAL.</t>
  </si>
  <si>
    <t>OPSP-VAD-983</t>
  </si>
  <si>
    <t>LA PRESENTE ORDEN TIENE POR OBJETO: 1. COORDINAR EL PROCESO DE ACOMPAÑAMIENTO PSICOPEDAGÓGICO CON LOS ESTUDIANTES PERTENECIENTES AL PROGRAMA TALENTO MAGDALENA. 2. IMPLEMENTAR TALLERES PSICOSOCIALES Y ATENCIONES INDIVIDUALES BUSCANDO GENERAR EN DICHA POBLACIÓN LA ADQUISICIÓN DE COMPETENCIAS QUE LE PERMITAN ADAPTARSE AL AMBIENTE UNIVERSITARIO. 3. REALIZAR LA CONSTRUCCIÓN DE UNA RUTA DE ATENCIÓN PSICOSOCIAL PARA LOS ESTUDIANTES DEL PROGRAMA TALENTO MAGDALENA, QUE SE ENCUENTRAN EN RIESGO ACADÉMICO.  4. PRESTAR LOS SERVICIOS PROFESIONALES PARA DESARROLLAR LA ESTRATEGIA DE ATENCIÓN Y ASESORÍA INDIVIDUAL A ESTUDIANTES DEL PROGRAMA TALENTO MAGDALENA QUE PRESENTEN ALGUNA SITUACIÓN DE ESPECIAL PROTECCIÓN.  5. REALIZAR LA CONSTRUCCIÓN DE PROGRAMA DE SEGUIMIENTO Y APOYO ACADÉMICO A ESTUDIANTES DEL PROGRAMA TALENTO MAGDALENA. 6. COORDINAR LAS ESTRATEGIAS DE PROMOCIÓN Y PREVENCIÓN DE CONDUCTAS DE RIESGO PARA EL CONSUMO DE SUSTANCIAS PSICOACTIVAS EN ESTUDIANTES DEL PROGRAMA TALENTO MAGDALENA. 7. APOYAR DURANTE EL PROCESO DE APLICACIÓN DE PRUEBAS PSICOTÉCNICAS QUE HACEN PARTE DEL SISTEMA DE ANÁLISIS, SEGUIMIENTO Y EVALUACIÓN A LA DESERCIÓN ESTUDIANTIL -SASED. 8. REALIZAR SEGUIMIENTO ACTIVO A LAS ACTIVIDADES QUE SE DESARROLLEN CON LOS ESTUDIANTES DEL PROGRAMA TALENTO MAGDALENA. 9. REALIZAR INFORMES DONDE SE RELACIONEN LAS ACTIVIDADES, PROCEDIMIENTOS REALIZADOS EN EL MARCO DEL ACOMPAÑAMIENTO PSICOPEDAGÓGICO QUE SE REALIZA A LOS ESTUDIANTES DEL PROGRAMA TALENTO MAGDALENA. 10. CONSTRUIR ESPACIOS DE FORMACIÓN PARA LOS PADRES DE FAMILIA DE LOS ESTUDIANTES PERTENECIENTES AL PROGRAMA TALENTO MAGDALENA.  11. DISEÑAR MATERIALES DE ACOMPAÑAMIENTO VIRTUAL PARA LOS ESTUDIANTES DE LA UNIVERSIDAD DEL MAGDALENA. LAS DEMÁS ACTIVIDADES QUE SE DERIVEN DE LA EJECUCIÓN DE LA ORDEN Y QUE TENGAN RELACIÓN DIRECTA CON EL OBJETO CONTRACTUAL</t>
  </si>
  <si>
    <t>OPSP-VAD-984</t>
  </si>
  <si>
    <t>LA PRESENTE ORDEN TIENE POR OBJETO: 1. REALIZAR LA CARACTERIZACIÓN PSICOSOCIAL DE LOS ESTUDIANTES PERTENECIENTES AL PROGRAMA TALENTO MAGDALENA. 2. COORDINAR EL PROCESO DE ACOMPAÑAMIENTO PSICOPEDAGÓGICO CON LOS ESTUDIANTES PERTENECIENTES AL PROGRAMA TALENTO MAGDALENA. 3. IMPLEMENTAR TALLERES PSICOSOCIALES Y ATENCIONES INDIVIDUALES BUSCANDO GENERAR EN DICHA POBLACIÓN LA ADQUISICIÓN DE COMPETENCIAS QUE LE PERMITAN ADAPTARSE AL AMBIENTE UNIVERSITARIO. 4. REALIZAR LA CONSTRUCCIÓN DE UNA RUTA DE ATENCIÓN PSICOSOCIAL PARA LOS ESTUDIANTES DEL PROGRAMA TALENTO MAGDALENA. 5. PRESTAR LOS SERVICIOS PROFESIONALES PARA DESARROLLAR LA ESTRATEGIA DE ATENCIÓN Y ASESORÍA INDIVIDUAL A ESTUDIANTES DEL PROGRAMA TALENTO MAGDALENA. 6. ACTUALIZAR LOS DOCUMENTOS, PROCESOS Y FORMATOS DEL PROGRAMA TALENTO MAGDALENA. 7. ESTRUCTURAR LA CONSTRUCCIÓN DEL PROGRAMA DE SEGUIMIENTO Y APOYO ACADÉMICO A ESTUDIANTES DEL PROGRAMA TALENTO MAGDALENA. 8. COORDINAR LAS ESTRATEGIAS DE PROMOCIÓN Y PREVENCIÓN DE CONDUCTAS DE RIESGO PARA EL CONSUMO DE SUSTANCIAS PSICOACTIVAS EN ESTUDIANTES DEL PROGRAMA TALENTO MAGDALENA. 9. APOYAR DURANTE EL PROCESO DE APLICACIÓN DE PRUEBAS PSICOTÉCNICAS QUE HACEN PARTE DEL SISTEMA DE ANÁLISIS, SEGUIMIENTO Y EVALUACIÓN A LA DESERCIÓN ESTUDIANTIL -SASED. 10. REALIZAR SEGUIMIENTO PERMANENTE A LAS ACTIVIDADES QUE SE DESARROLLEN CON LOS ESTUDIANTES DEL PROGRAMA TALENTO MAGDALENA. 11. ELABORAR INFORMES DONDE SE RELACIONEN LAS ACTIVIDADES, PROCEDIMIENTOS REALIZADOS EN EL MARCO DEL ACOMPAÑAMIENTO PSICOPEDAGÓGICO QUE SE REALIZA A LOS ESTUDIANTES DEL PROGRAMA TALENTO MAGDALENA. 12. DISEÑAR MATERIALES DE ACOMPAÑAMIENTO VIRTUAL PARA LOS ESTUDIANTES DE LA UNIVERSIDAD DEL MAGDALENA. LAS DEMÁS ACTIVIDADES QUE SE DERIVEN DE LA EJECUCIÓN DE LA ORDEN Y QUE TENGAN RELACIÓN DIRECTA CON EL OBJETO CONTRACTUAL.</t>
  </si>
  <si>
    <t>OAG-VAD-985</t>
  </si>
  <si>
    <t>LA PRESENTE ORDEN TIENE POR OBJETO: 1. APOYAR EL PROCESO DE ACOMPAÑAMIENTO SOCIOECONÓMICO A LOS ESTUDIANTES PERTENECIENTES AL PROGRAMA "TALENTO MAGDALENA". 2. APOYAR EN LA PLANEACIÓN Y EJECUCIÓN DE ACTIVIDADES RELACIONADAS CON EL DESARROLLO DE HABILIDADES DE LIDERAZGO SOCIAL Y POLÍTICO EN LOS ESTUDIANTES DEL PROGRAMA TALENTO MAGDALENA. 3. APOYAR A LA DIRECCIÓN DE DESARROLLO ESTUDIANTIL EN LA EJECUCIÓN DE LAS ESTRATEGIAS DISEÑADAS PARA FAVORECER LA PERMANENCIA ESTUDIANTIL Y DISMINUIR LOS ÍNDICES DE DESERCIÓN DE LOS ESTUDIANTES DEL PROGRAMA TALENTO MAGDALENA. 4. APOYAR EN LOS ESPACIOS DE PROTECCIÓN Y PROMOCIÓN DE LOS DERECHOS DE LOS ESTUDIANTES DEL PROGRAMA TALENTO MAGDALENA. 5. RECOPILAR LA INFORMACIÓN Y ENTREGA DE INFORMES SOLICITADOS POR EL SUPERVISOR DE LA ORDEN. 6. DESARROLLAR EL PROCESO DE TABULACIÓN DE LA FICHA DE CARACTERIZACIÓN APLICADA, ASÍ COMO LA RESPECTIVA PREPARACIÓN DE INFORMES QUE SEAN SOLICITADOS POR EL SUPERVISOR O LA DIRECCIÓN DE DESARROLLO ESTUDIANTIL. 7. INFORMAR AL SUPERVISOR Y/O LA DIRECCIÓN DE DESARROLLO ESTUDIANTIL SOBRE CUALQUIER NOVEDAD PRESENTADA QUE INTERFIERA EN EL DESARROLLO DEL PROGRAMA TALENTO MAGDALENA. 8. LLEVAR A CABO CON LOS JÓVENES TALENTO MAGDALENA Y SUS HOGARES LAS ACTIVIDADES DE FOCALIZACIÓN, UBICACIÓN, CARACTERIZACIÓN Y SEGUIMIENTO INDICADAS POR LA UNIVERSIDAD. 9. RECOPILAR INFORMACIÓN ESPECIFICA DE LOS ESTUDIANTES BENEFICIADOS DEL PROGRAMA TALENTO MAGDALENA Y SUS HOGARES; CON LA FINALIDAD DE CONSTRUIR UNA BASE DE DATOS QUE FACILITE EL DISEÑO, PREPARACIÓN, IMPLEMENTACIÓN Y SEGUIMIENTO DE ACTIVIDADES FOCALIZADAS EN ESTA POBLACIÓN. 10. APOYAR LA COORDINACIÓN DE LA LOGÍSTICA EN LAS ACTIVIDADES DESARROLLADAS Y LIDERADAS POR LA DIRECCIÓN DE DESARROLLO ESTUDIANTIL, EN EL MARCO DEL PROGRAMA TALENTO MAGDALENA. LAS DEMÁS ACTIVIDADES QUE SE DERIVEN DE LA EJECUCIÓN DE LA ORDEN Y QUE TENGAN RELACIÓN DIRECTA CON EL OBJETO CONTRACTUAL.</t>
  </si>
  <si>
    <t>OAG-VAD-986</t>
  </si>
  <si>
    <t>LA PRESENTE ORDEN TIENE POR OBJETO: 1. APOYAR EN EL PROCESO DE SELECCIÓN DE LOS INTÉRPRETES DE LENGUA DE SEÑAS COLOMBIANA QUE ESTARÁ REALIZANDO ACOMPAÑAMIENTO, EN CLASE Y EXTRA-CLASE, A LOS ESTUDIANTES CON DISCAPACIDAD AUDITIVA EN LA UNIVERSIDAD DEL MAGDALENA. 2. CONSOLIDAR LAS POLÍTICAS DE INCLUSIÓN EDUCATIVA PARA LOS ESTUDIANTES CON DISCAPACIDAD AUDITIVA, A TRAVÉS DE LA ORGANIZACIÓN DEL PROCESO DE FORMACIÓN BÁSICA EN LENGUA DE SEÑAS COLOMBIANA PARA LOS ESTUDIANTES, FUNCIONARIOS, CONTRATISTAS Y DOCENTES DE LA UNIVERSIDAD DEL MAGDALENA. 3. APOYAR A LA UNIVERSIDAD EN LA CONSTRUCCIÓN DE NORMAS, REGLAMENTOS Y PRÁCTICAS INSTITUCIONALES QUE FORTALEZCAN LOS PROCESOS DE INCLUSIÓN DE LOS ESTUDIANTES CON DISCAPACIDAD. 4. REALIZAR ACOMPAÑAMIENTO EN TODOS LOS EVENTOS INSTITUCIONALES DONDE ASISTAN ESTUDIANTES CON DISCAPACIDAD AUDITIVA. 5. SERVIR COMO INTERPRETE EN LAS GRABACIONES DEL CAMPUS TV. 6. ORGANIZAR LAS ACTIVIDADES DE APOYO EXTRA-CLASE CON LOS ESTUDIANTES CON DISCAPACIDAD AUDITIVA DE LA UNIVERSIDAD DEL MAGDALENA. 7. ELABORACIÓN DE INFORMES DE CARACTERIZACIÓN Y DIAGNÓSTICO DE NECESIDADES DE CADA UNO DE LOS ESTUDIANTES CON DISCAPACIDAD DE LA UNIVERSIDAD DEL MAGDALENA. 8. DESARROLLAR ACTIVIDADES QUE PROMUEVAN EL RESPETO POR LA DIFERENCIA Y LA ACEPTACIÓN DE LAS PERSONAS CON DISCAPACIDAD COMO PARTE DE LA DIVERSIDAD Y LA CONDICIÓN HUMANA. 9. ORGANIZAR UN REPOSITORIO DE LAS LECTURAS BÁSICAS DE CADA UNO DE LOS PROGRAMAS ACADÉMICOS DE LA INSTITUCIÓN EN LENGUA DE SEÑAS COLOMBIANA PARA LOS ESTUDIANTES CON DISCAPACIDAD AUDITIVA. LAS DEMÁS ACTIVIDADES QUE SE DERIVEN DE LA EJECUCIÓN DE LA ORDEN Y QUE TENGAN RELACIÓN DIRECTA CON EL OBJETO CONTRACTUAL.</t>
  </si>
  <si>
    <t>OAG-VAD-987</t>
  </si>
  <si>
    <t>LA PRESENTE ORDEN TIENE POR OBJETO: 1. CONSOLIDAR LAS POLÍTICAS DE INCLUSIÓN EDUCATIVA PARA LOS ESTUDIANTES CON DISCAPACIDAD AUDITIVA, A TRAVÉS DE LA FORMACIÓN BÁSICA EN LENGUA DE SEÑAS COLOMBIANA PARA LOS FUNCIONARIOS, CONTRATISTAS Y DOCENTES DE LA UNIVERSIDAD DEL MAGDALENA. 2. DESARROLLAR ACTIVIDADES QUE PROMUEVAN EL RESPETO POR LA DIFERENCIA Y LA ACEPTACIÓN DE LAS PERSONAS CON DISCAPACIDAD COMO PARTE DE LA DIVERSIDAD Y LA CONDICIÓN HUMANA. 3. ORGANIZAR LAS ACTIVIDADES DE APOYO EXTRA-CLASE CON LOS ESTUDIANTES CON DISCAPACIDAD AUDITIVA DE LA UNIVERSIDAD DEL MAGDALENA. 4. REALIZAR INFORMES MENSUALES DE LOS APOYOS EXTRA-CLASE BRINDADOS A LOS ESTUDIANTES CON DISCAPACIDAD AUDITIVA. 5. CREAR UN REPOSITORIO DE LAS LECTURAS BÁSICAS DE CADA UNO DE LOS PROGRAMAS ACADÉMICOS DE LA INSTITUCIÓN EN LENGUA DE SEÑAS COLOMBIANA PARA LOS ESTUDIANTES CON DISCAPACIDAD AUDITIVA. 6. CREAR CARTILLAS DE VOCABULARIO EN LENGUA DE SEÑAS COLOMBIANA. 7. REALIZAR LA CREACIÓN DE NEOLOGISMOS EN LENGUA DE SEÑAS COLOMBIANA. 8. REALIZAR ACOMPAÑAMIENTO EN CURSO DE LENGUA CASTELLANA PARA PERSONAS SORDAS. 9. CREAR VIDEOS INFORMATIVOS PARA LA COMUNIDAD SORDA.10. REALIZAR INDUCCIÓN A ESTUDIANTES DE PRIMER SEMESTRE CON DISCAPACIDAD AUDITIVA. 11. APOYAR EN TRABAJOS DE INVESTIGACIÓN REALIZADOS POR LA DIRECCIÓN DE DESARROLLO ESTUDIANTIL. LAS DEMÁS ACTIVIDADES QUE SE DERIVEN DE LA EJECUCIÓN DE LA ORDEN Y QUE TENGAN RELACIÓN DIRECTA CON EL OBJETO CONTRACTUAL.</t>
  </si>
  <si>
    <t>OAG-VAD-988</t>
  </si>
  <si>
    <t>LA PRESENTE ORDEN TIENE POR OBJETO: 1. APOYAR LAS ACTIVIDADES PROPIAS DEL PROCESO DE PRÁCTICA PROFESIONAL. 2. APOYAR LA ATENCIÓN A LOS USUARIOS POR LOS DIFERENTES MEDIOS ESTABLECIDOS. 3. APOYAR LA REVISIÓN DE LOS PQR´S Y ELABORAR RESPUESTAS A LAS DIFERENTES SOLICITUDES. 4. APOYAR EN LOS PROCESOS DEL MANEJO DE ARCHIVO Y CORRESPONDENCIA. LAS DEMÁS ACTIVIDADES QUE SE DERIVEN DE LA EJECUCIÓN DE LA ORDEN Y QUE TENGAN RELACIÓN DIRECTA CON EL OBJETO DE LA MISMA.</t>
  </si>
  <si>
    <t>BETSY LAUDIT MANJARRES FERNANDEZ</t>
  </si>
  <si>
    <t>OPSP-VAD-989</t>
  </si>
  <si>
    <t>LA PRESENTE ORDEN TIENE POR OBJETO: 1. COORDINAR LAS ACTIVIDADES DEL CICLO DE FORMACIÓN PARA EL ENTORNO LABORAL (PRE-PRÁCTICAS), 2. BRINDAR ASESORIAS A LOS ESTUDIANTES EN PREPRÁCTICAS. 3. BRINDAR ASESORIA A LOS ESTUDIANTES EN PRÁCTICAS PROFESIONALES. LAS DEMÁS ACTIVIDADES QUE SE DERIVEN DE LA EJECUCIÓN DE LA ORDEN Y QUE TENGAN RELACIÓN DIRECTA CON EL OBJETO CONTRACTUAL.</t>
  </si>
  <si>
    <t>OPSP-VAD-990</t>
  </si>
  <si>
    <t>LA PRESENTE ORDEN TIENE POR OBJETO: 1. ELABORAR SOLICITUD DE INFORMACIÓN, REQUERIMIENTOS ESPECIALES, PROYECTOS DE DERECHOS DE PETICIONES, Y DEMÁS DOCUMENTOS DE ORDEN JURÍDICO QUE SE REQUIERAN REMITIR DENTRO DE LOS PROCESOS DE LA AUDITORÍAS SEGUIDOS A CADA UNA DE LAS ENTIDADES CONTRIBUYENTES, Y LOS AGENTES OBLIGADOS A RETENER O EXIGIR EL PAGO DEL TRIBUTO. 2 ELABORAR RESPUESTA A COMUNICACIONES ENVIADAS POR LAS DIFERENTES ENTIDADES. 3. REALIZAR EVALUACIÓN DE LA PRIMERA ETAPA DE LA AUDITORIA A LOS CONTRATOS QUE LAS ENTIDADES ENVÍAN COMO EXENTOS DEL PAGO DE LA ESTAMPILLA. 4. CLASIFICAR LOS HALLAZGOS RESULTANTES DE LA PRIMERA ETAPA Y ELABORACIÓN DE LAS COMUNICACIONES PERTINENTES. 5. ANALIZAR Y VERIFICAR LOS ACUERDOS MUNICIPALES POR MEDIO DEL CUAL LOS MUNICIPIOS ADOPTARON LA ESTAMPILLA. 6. DETERMINAR Y CLASIFICAR LOS HALLAZGOS ENCONTRADOS EN LOS ACUERDOS MUNICIPALES. 7. ANALIZAR LOS HALLAZGOS ENCONTRADOS CON LA COORDINACIÓN DE LA OFICINA Y EL ASESOR JURÍDICO. 8. SOLICITAR INFORMACIÓN ADICIONAL QUE SE REQUIERA DE LOS CONTRATOS OBJETOS DE ESTUDIO DE AUDITORIA. 9. ANALIZAR LAS ACTIVIDADES QUE SE DETERMINEN EN LAS DIFERENTES MESAS DE TRABAJOS. 10. ASISTIR A LAS REUNIONES QUE REALICE LA COORDINACIÓN DE LA OFICINA CON CADA UNA DE LAS ENTIDADES CONTRIBUYENTES, Y LOS AGENTES OBLIGADOS A RETENER O EXIGIR EL PAGO DEL TRIBUTO. 11. DESPLAZARSE A LOS MUNICIPIOS EN LA JURISDICCIÓN DEL MAGDALENA PARA EL DESARROLLO DE ACTIVIDADES DE CAMPO EN EL PROCESO AUDITOR PARA CASOS ESPECÍFICOS EN LA QUE SE REQUIERA. 12. REALIZAR SEGUIMIENTO AL CUMPLIMIENTO DE LOS COMPROMISOS ADQUIRIDOS EN LA MESA DE TRABAJO. 13. REALIZAR EL ESTUDIO DE LAS PROPUESTAS DE PAGO QUE PRESENTEN LAS ENTIDADES OBLIGADAS A EXIGIR O RETENER LA ESTAMPILLA. 14. REALIZAR SEGUIMIENTO Y CONTROL A LOS ACUERDOS DE PAGO OFRECIDOS. 15. SALVAGUARDAR LA INFORMACIÓN OBTENIDA EN EL PROCESO AUDITOR Y GUARDAR LA DEBIDA RESERVA. 16. DESARROLLAR ACCIONES ENCAMINADAS AL PLAN DE MEJORAMIENTO DEL RECAUDO DE LOS RECURSOS Y LOS REGISTROS DE INFORMACIÓN DE LA ESTAMPILLA EN BENEFICIO DE LA UNIVERSIDAD. 17. ELABORAR Y EMITIR INFORME FINAL DE LAS ENTIDADES AUDITADAS A LA COORDINACIÓN DE LA OFICINA. 18. REALIZAR CAPACITACIÓN Y ACTUALIZACIÓN PERMANENTE DE LAS ENTIDADES RECAUDADORAS DE LAS ESTAMPILLAS DEPARTAMENTALES.19. ASESORAR EN LA REALIZACIÓN DE INFORMES FINANCIEROS RELACIONADOS CON LA ESTAMPILLA. LAS DEMÁS ACTIVIDADES QUE SE DERIVEN DE LA EJECUCIÓN DE LA ORDEN Y QUE TENGAN RELACIÓN DIRECTA CON EL OBJETO CONTRACTUAL.</t>
  </si>
  <si>
    <t>OPSP-VAD-991</t>
  </si>
  <si>
    <t>LA PRESENTE ORDEN TIENE POR OBJETO: 1. ASESORAR EN LOS PROCEDIMIENTOS Y ACTIVIDADES DE GESTIÓN FINANCIERA, DE ACUERDO CON LAS DIRECTRICES TRAZADAS POR EL DIRECTOR FINANCIERO Y LA PROFESIONAL ESPECIALIZADA DEL GRUPO DE FACTURACIÓN CRÉDITO Y CARTERA. 2. ASESORAR LAS ACTIVIDADES DE NOTIFICACIÓN DE DEUDA A LOS CORREOS ELECTRÓNICOS DE LOS DEUDORES Y CODEUDORES. 3. ELABORAR Y SUSTENTAR INFORMES MENSUALES Y PRESENTACIONES REQUERIDOS EN EL MARCO DE LA GESTIÓN DE LA DIRECCIÓN FINANCIERA. 4. ASESORAR Y REALIZAR ACOMPAÑAMIENTO EN LOS TRAMITES DE LAS SOLICITUDES ESCRITAS (COMUNICACIÓN INTERNA Y CORREO ELECTRÓNICOS DE LA POBLACIÓN ESTUDIANTIL). 5. ASESORAR Y LLEVAR EL CONTROL DE LOS PROCEDIMIENTOS INTERNOS, RELACIONADOS CON LA GESTIÓN DE COBRO DE LAS DEUDAS DE CRÉDITOS A CORTO PLAZO QUE TIENEN LOS ESTUDIANTES EN LAS DIFERENTES MODALIDADES. 6. ASESORAR Y DAR RESPUESTA A LAS SOLICITUDES PRESENTADAS POR LOS ESTUDIANTES. LAS DEMÁS ACTIVIDADES QUE SE DERIVEN DE LA EJECUCIÓN DE LA ORDEN Y QUE TENGAN RELACIÓN DIRECTA CON EL OBJETO CONTRACTUAL.</t>
  </si>
  <si>
    <t>OPSP-VAD-992</t>
  </si>
  <si>
    <t>LA PRESENTE ORDEN TIENE POR OBJETO: 1. APOYAR EN LA EMISIÓN DE LOS CONCEPTOS Y RESOLVER LAS CONSULTAS DE TIPO JURÍDICO Y TRIBUTARIO QUE SEAN SOLICITADOS POR PARTE DE TODOS LOS ORDENADORES DE GASTOS A LA DIRECCIÓN FINANCIERA 2. RESOLVER LAS PETICIONES QUE SE LE HAGAN A LA DIRECCIÓN FINANCIERA DENTRO DE LOS PLAZOS Y/O TÉRMINOS ESTABLECIDOS EN LA LEY. 3. REALIZAR SEGUIMIENTO A LOS PROCEDIMIENTOS, FINANCIEROS, ACCIONES ADMINISTRATIVAS, REQUERIMIENTOS ESPECIALES, QUE EL DIRECTOR FINANCIERO Y DEMÁS AUTORIDADES DEL ÁREA LE ENCOMIENDEN. 4. APOYAR EN LA FORMULACIÓN DE LOS PROCESOS Y PROCEDIMIENTOS DE TIPO FINANCIERO CON CARÁCTER JURÍDICO QUE SEAN REQUERIDOS POR EL DIRECTOR FINANCIERO, 5. COMPILAR Y ACTUALIZAR LAS NORMAS TRIBUTARIAS Y/O LEGALES, Y DE LOS CONCEPTOS QUE TENGAN RELACIÓN CON EL ÁMBITO DE COMPETENCIA DE LA UNIVERSIDAD 6. RENDIR INFORMES MENSUALES, SOBRE LAS ACTIVIDADES DESARROLLADAS, EN CUMPLIMIENTO DE LA PRESENTE ORDEN DE PRESTACIÓN DE SERVICIOS. LAS DEMÁS ACTIVIDADES QUE SE DERIVEN DE LA EJECUCIÓN DE LA ORDEN Y QUE TENGAN RELACIÓN DIRECTA CON EL OBJETO CONTRACTUAL.</t>
  </si>
  <si>
    <t>OAG-VAD-993</t>
  </si>
  <si>
    <t>LA PRESENTE ORDEN TIENE POR OBJETO: 1. APOYAR EN LA RECEPCIÓN Y REVISIÓN DE LOS SOPORTES DE LOS ACTOS ADMINISTRATIVOS COMO: CONTRATOS, ÓRDENES DE SERVICIO, COMPRA, SUMINISTRO, CONVENIOS CON EL OBJETO DE INICIAR EL TRÁMITE DE PAGO. 2. APOYAR LA ELABORACIÓN DE RESOLUCIONES PROPIAS DE LA DIRECCIÓN FINANCIERA TALES COMO: ANTICIPOS, INSCRIPCIONES A EVENTOS, REEMBOLSOS, TUTORÍAS, APOYOS ECONÓMICOS, DESPLAZAMIENTOS. 3. APOYAR EN EL SEGUIMIENTO A LAS SOLICITUDES DE CARTERA VENCIDA POR PARTE DE PROVEEDORES. LAS DEMÁS ACTIVIDADES QUE SE DERIVEN DE LA EJECUCIÓN DE LA ORDEN Y QUE TENGAN RELACIÓN DIRECTA CON EL OBJETO CONTRACTUAL.</t>
  </si>
  <si>
    <t>OAG-VAD-994</t>
  </si>
  <si>
    <t>LA PRESENTE ORDEN TIENE POR OBJETO: 1. APOYAR EN LA RECEPCIÓN Y REVISIÓN DE LOS SOPORTES DE LOS ACTOS ADMINISTRATIVOS COMO: CONTRATOS, ÓRDENES DE SERVICIO, COMPRA, SUMINISTRO, CONVENIOS CON EL OBJETO DE INICIAR EL TRÁMITE DE PAGO. 2. APOYAR EN LA ELABORACIÓN DE RESOLUCIONES PROPIAS DE LA DIRECCIÓN FINANCIERA PARA: ANTICIPOS, INSCRIPCIONES A EVENTOS, REEMBOLSOS, TUTORÍAS, APOYOS ECONÓMICOS, DESPLAZAMIENTOS. 3. APOYAR EN EL SEGUIMIENTO A LAS SOLICITUDES DE CARTERA VENCIDA POR PARTE DE PROVEEDORES. LAS DEMÁS ACTIVIDADES QUE SE DERIVEN DE LA EJECUCIÓN DE LA ORDEN Y QUE TENGAN RELACIÓN DIRECTA CON EL OBJETO CONTRACTUAL.</t>
  </si>
  <si>
    <t>OPSP-VAD-995</t>
  </si>
  <si>
    <t>OPSP-VAD-996</t>
  </si>
  <si>
    <t>LA PRESENTE ORDEN TIENE POR OBJETO: 1.- REALIZAR LA BÚSQUEDA Y RECOLECCIÓN DE INFORMACIÓN DE CARÁCTER NACIONAL E INTERNACIONAL, INFORMACIÓN DE LAS MACROTENDENCIAS EN: *FUNDAMENTOS DEL DESARROLLO *PERSPECTIVAS TEÓRICAS *TENDENCIAS DE LA FORMACIÓN DISCIPLINAR. *SISTEMATIZACIÓN INFORMACIÓN INTERNACIONAL DE LA INFORMACIÓN 2.-REVISAR EL DIRECTORIO DE ASOCIACIONES DE PROFESIONALES O FACULTADES AFINES AL PROGRAMA ACADÉMICO E INDAGAR SOBRE LA EXISTENCIA DE INFORMES O INVESTIGACIONES RELACIONADAS CON EL PROCESO DE FORMACIÓN ACADÉMICA. 3.-IDENTIFICAR BUENAS PRÁCTICAS EN OTRAS UNIVERSIDADES. NACIONALES E INTERNACIONALES. 4.- REUNIR INFORMACIÓN SOBRE CARACTERÍSTICAS DE LA OFERTA DEL PROGRAMA A NIVEL NACIONAL. 5.- PRESENTAR INDICADORES NACIONALES DE LOS PROGRAMAS ACADÉMICOS. 6.- REALIZAR BÚSQUEDA Y RECOLECCIÓN DE INFORMACIÓN DE CARÁCTER INSTITUCIONAL. 7.-REVISAR EL PLAN DECENAL DE DESARROLLO, PROYECTO EDUCATIVO, INSTITUCIONAL, MISIÓN, VISIÓN, PLAN DE GOBIERNO, PLANES DE EXTENSIÓN, INVESTIGACIÓN E INTERNACIONALIZACIÓN, POLÍTICA DE CALIDAD, PLANES DE MEJORAMIENTO E INFORMES EMITIDOS POR PARES EVALUADORES NACIONALES E INTERNACIONALES.</t>
  </si>
  <si>
    <t>OPSP-VAD-997</t>
  </si>
  <si>
    <t>LA PRESENTE ORDEN TIENE POR OBJETO: 1. APOYAR LAS ACTIVIDADES ADMINISTRATIVAS Y OPERATIVAS QUE REALICE EL GRUPO DE INFRAESTRUCTURA Y PLANTA FÍSICA. 2. PARTICIPAR EN LA FORMULACIÓN, DISEÑO, ORGANIZACIÓN, EJECUCIÓN Y CONTROL DE PROYECTOS DEL GRUPO DE INFRAESTRUCTURA Y PLANTA FÍSICA. 3. REALIZAR ACTIVIDADES DE INTERVENTORÍAS DE LAS OBRAS DETERMINADAS POR UNIMAGDALENA. 4. ELABORAR, ANALIZAR Y REVISAR PRECIOS UNITARIOS. 5. ELABORAR, ANALIZAR Y REVISAR PRESUPUESTOS. 6. ELABORAR INFORMES DE DIAGNÓSTICO. 7. PROYECTAR LAS DIFERENTES ACTAS (INICIO, SUSPENSIÓN, TERMINACIÓN, LIQUIDACIÓN, PAGO). 8. REVISAR INFORMES DE INTERVENTORÍA. 9. APOYAR LA ELABORACIÓN Y REVISIÓN DE INFORMES DE SUPERVISIÓN. 10. PARTICIPAR EN COMITÉS EVALUADORES DE PROCESOS DE CONTRATACIÓN. 11. APOYAR EN LA ASESORÍA A LOS PROCESOS DE CONTRATACIÓN DE OBRAS CIVILES EN LA ETAPA PRECONTRACTUAL QUE ADELANTE EL GRUPO DE INFRAESTRUCTURA Y PLANTA FÍSICA, LA DIRECCIÓN ADMINISTRATIVA Y LA VICERRECTORÍA ADMINISTRATIVA. LAS DEMÁS ACTIVIDADES QUE SE DERIVEN DE LA EJECUCIÓN DE LA ORDEN Y QUE TENGAN RELACIÓN DIRECTA CON EL OBJETO CONTRACTUAL.</t>
  </si>
  <si>
    <t>OPSP-VAD-999</t>
  </si>
  <si>
    <t>OPSP-VAD-1000</t>
  </si>
  <si>
    <t>LA PRESENTE ORDEN TIENE POR OBJETO: 1. APOYAR LA ADMINISTRACIÓN Y ACTUALIZACIÓN DEL SITIO WEB DE CARTERA. 2. APOYAR EN LA ADMINISTRACIÓN Y ACTUALIZACIÓN DEL SISTEMA DE INFORMACIÓN DE CRÉDITOS ANTERIORES AL 2015- II. 3. REALIZAR DIARIAMENTE LOS BACKUPS DE LA BASE DE DATOS DE CRÉDITOS. 4. GENERAR REPORTES MENSUALES PARA LOS DIFERENTES INFORMES QUE SE REQUIERAN EN LA OFICINA DE CARTERA. 5. DEPURAR DE LA BASE DE DATOS DE CRÉDITOS. 6. DESARROLLAR E IMPLEMENTAR TECNOLOGÍAS DE INFORMACIÓN TENDIENTES A LA RECUPERACIÓN DE CARTERA. 7. CUMPLIR CON LOS PROCEDIMIENTOS DEL PROCESO DE GESTIÓN FINANCIERA DEL SISTEMA DE GESTIÓN INTEGRAL DE LA CALIDAD "COGUI. 8. APLICAR ENCUESTAS DE SATISFACCIÓN. 8. LAS DEMÁS ACTIVIDADES QUE SE DERIVEN DE LA EJECUCIÓN DE LA ORDEN Y QUE TENGAN RELACIÓN DIRECTA CON EL OBJETO CONTRACTUAL.</t>
  </si>
  <si>
    <t>OAG-VAD-1001</t>
  </si>
  <si>
    <t>LA PRESENTE ORDEN TIENE POR OBJETO: 1. APOYAR LA ATENCIÓN AL PÚBLICO EN GENERAL. 2. APOYAR EN LA ELABORACIÓN DE PAZ Y SALVOS. 3. INGRESAR PAGOS DE CUOTAS, A LA BASE DE DATOS CORRESPONDIENTES A LOS CRÉDITOS CORTO PLAZO (BASE DE DATOS ANTIGUA). 4. APOYAR EN LA ELABORACIÓN DE VOLANTES DE CONSIGNACIÓN PARA EL PAGO DE LAS CUOTAS MENSUALES (RECAUDO VIGENCIA ANTERIOR). 5. APOYAR EN LA ELABORACIÓN DE CONSTANCIAS REQUERIDAS POR LOS ESTUDIANTES. 6. TRAMITAR REEMBOLSO, CRUCES DE CUENTAS Y RE LIQUIDACIONES DE DEUDAS ESTUDIANTES DE ICETEX. 7. ORGANIZAR, RELACIONAR Y ENTREGAR DOCUMENTACIÓN PARA EL ARCHIVO DE GESTIÓN. 8. APOYAR EL TRAMITE Y RESPUESTA A LAS SOLICITUDES PRESENTADAS POR ESCRITO DE LOS ESTUDIANTES (SEGÚN EL SEGMENTO DE POBLACIÓN ASIGNADO). 9. APLICAR ENCUESTAS DE SATISFACCIÓN. 10. CUMPLIR CON LOS PROCEDIMIENTOS DEL PROCESO DE GESTIÓN FINANCIERA DEL SISTEMA DE GESTIÓN INTEGRAL DE LA CALIDAD - COGUI. 11. TRAMITAR LAS SOLICITUDES ESCRITAS (COMUNICACIÓN INTERNA Y CORREO ELECTRÓNICOS) DE LA POBLACIÓN DE ESTUDIANTES DE ICETEX". LAS DEMÁS ACTIVIDADES QUE SE DERIVEN DE LA EJECUCIÓN DE LA ORDEN Y QUE TENGAN RELACIÓN DIRECTA CON EL OBJETO CONTRACTUAL</t>
  </si>
  <si>
    <t>OAG-VAD-1002</t>
  </si>
  <si>
    <t>LA PRESENTE ORDEN TIENE POR OBJETO: 1. APOYAR EN LA ATENCIÓN AL PÚBLICO EN GENERAL 2. APOYAR EN LA EXPEDICIÓN DE PAZ Y SALVOS 3. APOYAR EN EL INGRESO DE LOS PAGOS DE CUOTAS, A LA BASE DE DATOS CORRESPONDIENTES A LOS CRÉDITOS CORTO PLAZO (BASE DE DATOS ANTIGUA) 4. APOYAR EN LA ELABORACIÓN DE VOLANTES DE CONSIGNACIÓN PARA EL PAGO DE LAS CUOTAS MENSUALES (RECAUDO VIGENCIA ANTERIOR) 5. ORGANIZAR, RELACIONAR Y ENTREGAR DOCUMENTACIÓN PARA EL ARCHIVO DE GESTIÓN. 6. APLICAR ENCUESTAS DE SATISFACCIÓN. 7. CUMPLIR CON LOS PROCEDIMIENTOS DEL PROCESO DE GESTIÓN FINANCIERA DEL SISTEMA DE GESTIÓN INTEGRAL DE LA CALIDAD “COGUI”. 8. APOYAR EN EL ENVÍO DE DEUDA A LOS CORREOS ELECTRÓNICOS DE LOS DEUDORES Y CODEUDORES. 9. APOYAR LA REALIZACIÓN DE LLAMADAS TELEFÓNICAS GESTIONANDO EL COBRO DE LAS DEUDAS DE CRÉDITOS CORTO PLAZO QUE TIENE LOS ESTUDIANTES DE LAS DIFERENTES, MODALIDADES (PRESENCIAL, IDEA, POSGRADOS Y DIPLOMADOS). 10. LLEVAR REPORTES ESTADÍSTICOS DE LAS LLAMADAS DE GESTIÓN DE COBRO REALIZADAS. 11. REALIZAR MENSUALMENTE INFORME DE EFECTIVIDAD DEL PROCESO DE GESTIÓN DE COBRO POR MEDIO DE LLAMADAS TELEFÓNICAS REALIZADAS. 12. APOYAR EN EL ENVÍO DE NOTIFICACIONES DE DEUDA A LOS CORREOS ELECTRÓNICOS DE LOS DEUDORES Y CODEUDORES. LAS DEMÁS ACTIVIDADES QUE SE DERIVEN DE LA EJECUCIÓN DE LA ORDEN Y QUE TENGAN RELACIÓN DIRECTA CON EL OBJETO CONTRACTUAL.</t>
  </si>
  <si>
    <t>OAG-VAD-1003</t>
  </si>
  <si>
    <t>LA PRESENTE ORDEN TIENE POR OBJETO: 1. APOYAR LA ATENCIÓN AL PÚBLICO EN GENERAL. 2. APOYAR LA EXPEDICIÓN DE PAZ Y SALVOS. 3. INGRESAR LOS PAGOS DE CUOTAS, A LA BASE DE DATOS CORRESPONDIENTES A LOS CRÉDITOS CORTO PLAZO (BASE DE DATOS ANTIGUA). 4. ELABORAR VOLANTES DE CONSIGNACIÓN PARA EL PAGO DE LAS CUOTAS MENSUALES (RECAUDO VIGENCIA ANTERIOR). 5. APOYAR EN LA EXPEDICIÓN DE CONSTANCIAS REQUERIDAS POR LOS ESTUDIANTES. 6. APOYAR LOS TRÁMITES DE REEMBOLSO, CRUCES DE CUENTAS Y RE LIQUIDACIONES DE DEUDAS ESTUDIANTES DE DIPLOMADOS. 7. ORGANIZAR, RELACIONAR Y ENTREGAR DOCUMENTACIÓN PARA EL ARCHIVO DE GESTIÓN. 8. APOYAR EN EL TRAMITE Y RESPUESTA A LAS SOLICITUDES PRESENTADAS POR ESCRITO DE LOS ESTUDIANTES. 9. APLICAR DE ENCUESTAS DE SATISFACCIÓN. 10. CUMPLIR CON LOS PROCEDIMIENTOS DEL PROCESO DE GESTIÓN FINANCIERA DEL SISTEMA DE GESTIÓN INTEGRAL DE LA CALIDAD "COGUI. 11. APOYAR EN EL TRAMITE DE LAS SOLICITUDES ESCRITAS (COMUNICACIÓN INTERNA Y CORREO ELECTRÓNICOS) DE ESTUDIANTES.12. APOYAR EL TRÁMITE DE SOLICITUDES DE DESCUENTO DE NÓMINA DE LAS DISTINTAS MODALIDADES. 13. APOYAR EN EL ENVÍO DE DEUDA A LOS CORREOS ELECTRÓNICOS DE LOS DEUDORES Y CODEUDORES 14. APOYAR EN LA REALIZACIÓN DE LLAMADAS TELEFÓNICAS GESTIONANDO EL COBRO DE LAS DEUDAS DE CRÉDITOS CORTO PLAZO QUE TIENEN LOS ESTUDIANTES DE LAS DIFERENTES MODALIDADES (PRESENCIAL, IDEA, POSGRADOS Y DIPLOMADOS) 15. LLEVAR REPORTE ESTADÍSTICO UN CONTROL DE LAS LLAMADAS DE GESTIÓN DE COBRO REALIZADAS 16. REALIZAR MENSUALMENTE INFORME DE EFECTIVIDAD DEL PROCESO DE GESTIÓN DE COBRO POR MEDIO DE LLAMADAS TELEFÓNICAS REALIZADAS. LAS DEMÁS ACTIVIDADES QUE SE DERIVEN DE LA EJECUCIÓN DE LA ORDEN Y QUE TENGAN RELACIÓN DIRECTA CON EL OBJETO CONTRACTUAL.</t>
  </si>
  <si>
    <t>OPSP-VAD-1004</t>
  </si>
  <si>
    <t>LA PRESENTE ORDEN TIENE POR OBJETO: 1. APOYAR LA ATENCIÓN AL PÚBLICO CON CARTERA EN COBRO PRE JURÍDICO Y JURÍDICO. 2. APOYAR EN LA ELABORACIÓN DE VOLANTES DE CONSIGNACIÓN PARA EL PAGO DE LAS CUOTAS MENSUALES (RECAUDO VIGENCIA ANTERIOR). 3. APOYAR EN LA EXPEDICIÓN DE CONSTANCIA REQUERIDAS POR LOS ESTUDIANTES. 4. ORGANIZAR, RELACIONAR Y ENTREGAR DOCUMENTACIÓN PARA EL ARCHIVO DE GESTIÓN. 5. APOYAR EL ENVIÓ DE NOTIFICACIÓN DE DEUDA A LOS CORREOS ELECTRÓNICOS DE LOS DEUDORES Y CODEUDORES. 6. APOYAR LA REALIZACIÓN DE LLAMADAS TELEFÓNICAS GESTIONANDO EL COBRO DE LAS DEUDAS DE CRÉDITOS CORTO PLAZO QUE TIENEN LOS ESTUDIANTES DE LAS DIFERENTES MODALIDADES (PRESENCIAL, IDEA, POSGRADOS Y DIPLOMADOS). 7. LLEVAR UN CONTROL DE LAS LLAMADAS DE GESTIÓN DE COBRO REALIZADAS. 8. REALIZAR MENSUALMENTE INFORME DE EFECTIVIDAD DEL PROCESO DE GESTIÓN DE COBRO POR MEDIO DE LLAMADAS TELEFÓNICAS REALIZADAS. 9. APLICAR ENCUESTA DE SATISFACCIÓN. 10. CUMPLIR CON LOS PROCEDIMIENTOS DEL PROCESO DE GESTIÓN FINANCIERA DEL SISTEMA DE GESTIÓN INTEGRAL DE LA CALIDAD ""COGUI". LAS DEMÁS ACTIVIDADES QUE SE DERIVEN DE LA EJECUCIÓN DE LA ORDEN Y QUE TENGAN RELACIÓN DIRECTA CON EL OBJETO CONTRACTUAL</t>
  </si>
  <si>
    <t>OAG-VAD-1005</t>
  </si>
  <si>
    <t>LA PRESENTE ORDEN TIENE POR OBJETO: 1. APOYAR EN LA ATENCIÓN AL PÚBLICO EN GENERAL 2. APOYAR EN LA EXPEDICIÓN DE PAZ Y SALVOS 3. INGRESAR LOS PAGOS DE CUOTAS, A LA BASE DE DATOS CORRESPONDIENTES A LOS CRÉDITOS A CORTO PLAZO (BASE DE DATOS ANTIGUA) 4. APOYAR EN LA ELABORACIÓN DE VOLANTES DE CONSIGNACIÓN PARA EL PAGO DE LAS CUOTAS MENSUALES (RECAUDO VIGENCIA ANTERIOR) 5. APOYAR EN LA ELABORACIÓN DE CONSTANCIAS REQUERIDAS POR LOS ESTUDIANTES 6. APOYAR EN EL TRÁMITE DE REEMBOLSO, CRUCES DE CUENTAS Y RE LIQUIDACIONES DE DEUDAS DE LOS ESTUDIANTES. 7. APOYAR EN LA ORGANIZACIÓN, RELACIÓN Y ENTREGA DE DOCUMENTACIÓN PARA EL ARCHIVO DE GESTIÓN. 8. APOYAR EN EL TRAMITE Y RESPUESTA A LAS SOLICITUDES PRESENTADAS POR ESCRITO DE LOS ESTUDIANTES 9. APOYAR EN LA APLICACIÓN DE ENCUESTAS DE SATISFACCIÓN 10. CUMPLIR CON LOS PROCEDIMIENTOS DEL PROCESO DE GESTIÓN FINANCIERA DEL SISTEMA DE GESTIÓN INTEGRAL DE LA CALIDAD "COGUI. 11. APOYAR EN EL ENVÍO DE DEUDA A LOS CORREOS ELECTRÓNICOS DE LOS DEUDORES Y CODEUDORES 12. APOYAR EN LA REALIZACIÓN DE LLAMADAS TELEFÓNICAS GESTIONANDO EL COBRO DE LAS DEUDAS DE CRÉDITOS CORTO PLAZO QUE TIENEN LOS ESTUDIANTES DE LAS DIFERENTES MODALIDADES (PRESENCIAL, IDEA, POSGRADOS Y DIPLOMADOS) 13. LLEVAR REPORTE ESTADÍSTICO UN CONTROL DE LAS LLAMADAS DE GESTIÓN DE COBRO REALIZADAS 14. REALIZAR MENSUALMENTE INFORME DE EFECTIVIDAD DEL PROCESO DE GESTIÓN DE COBRO POR MEDIO DE LLAMADAS TELEFÓNICAS REALIZADAS 15. APOYAR EN EL TRAMITE LAS SOLICITUDES ESCRITAS (COMUNICACIÓN INTERNA Y CORREO ELECTRÓNICOS) DE LA POBLACIÓN ESTUDIANTES. LAS DEMÁS ACTIVIDADES QUE SE DERIVEN DE LA EJECUCIÓN DE LA ORDEN Y QUE TENGAN RELACIÓN DIRECTA CON EL OBJETO CONTRACTUAL.</t>
  </si>
  <si>
    <t>OPSP-VAD-1006</t>
  </si>
  <si>
    <t>LA PRESENTE ORDEN TIENE POR OBJETO: 1. REVISAR LA ARTICULACIÓN DEL SISTEMA DE ASEGURAMIENTO DE LA CALIDAD DE LAS FACULTADES CON EL PLAN DE DESARROLLO 2020-2030. 2. APOYAR EN LA ESTANDARIZACIÓN DE LOS PROCESOS DE ASEGURAMIENTO DE LA CALIDAD DE LAS FACULTADES Y PROGRAMAS ACADÉMICOS. 3. ANALIZAR Y REALIZAR SEGUIMIENTO DE LOS INDICADORES DEL PLAN DE ACCIÓN DEL PROYECTO FORTALECIMIENTO DE LOS PROCESOS DE AUTOEVALUACIÓN, ACREDITACIÓN Y MEJORAMIENTO CONTINUO. 4. COADYUVAR EN LA FORMULACIÓN Y EJECUCIÓN DE ACCIONES DE MEJORAMIENTO PARA GARANTIZAR LA EFICACIA DE LA ARTICULACIÓN DEL SISTEMA DE GESTIÓN INTEGRAL DE LA INSTITUCIÓN. 5. APOYAR EN LOS PROCESOS DE AUTOEVALUACIÓN CON FINES DE RENOVACIÓN DE REGISTROS CALIFICADOS Y ACREDITACIÓN. LAS DEMÁS ACTIVIDADES QUE SE DERIVEN DE LA EJECUCIÓN DE LA ORDEN Y QUE TENGAN RELACIÓN DIRECTA CON EL OBJETO CONTRACTUAL.</t>
  </si>
  <si>
    <t>OPSP-VAD-1007</t>
  </si>
  <si>
    <t>LA PRESENTE ORDEN TIENE POR OBJETO: 1. ASESORAR Y ACOMPAÑAR A LOS PROCESOS DEL SISTEMA COGUI+ PARA LA ARTICULACIÓN DE LOS PROCESOS DEL SISTEMA DE GESTIÓN INSTITUCIONAL INTEGRAL COGUI+ AL NUEVO PLAN DE GOBIERNO 2020- 2024 Y PLAN DE DESARROLLO 2020-2030. 2. ASESORAR EN EL DISEÑO DE INTERACCIONES DE PROCESOS EN EL MODELO DE SISTEMA VIABLE DE ACUERDO CON LA PLANEACIÓN, SISTÉMICA, ADAPTATIVA. 3. ASESORAR Y REVISAR EL SEGUIMIENTO, MEDICIÓN, ANÁLISIS Y EVALUACIÓN DEL SISTEMA DE GESTIÓN DEL CONSULTORIO JURÍDICO Y CENTRO DE CONCILIACIÓN. 4. ASESORAR Y ACOMPAÑAR A LOS PROCESOS DEL SISTEMA INTEGRADO DE GESTIÓN EN LA FORMULACIÓN DE ACCIONES A PARTIR DEL PLAN DE MEJORAMIENTO DE AUTOEVALUACIÓN INSTITUCIONAL ARTICULADO AL PLAN DE DESARROLLO 2020-2030. 5. COORDINAR EL DISEÑO E IMPLEMENTACIÓN DEL SISTEMA DE GESTIÓN DE CALIDAD DEL CENTRO PARA LA REGIONALIZACIÓN DE LA EDUCACIÓN Y LAS OPORTUNIDADES (CREO). 6.COORDINAR Y ASESORAR EL DISEÑO DOCUMENTAL ATENDIENDO LOS REQUISITOS DE LAS NORMAS DE CALIDAD PARA LOS PROGRAMAS TÉCNICOS LABORALES POR COMPETENCIA DE CREO. LAS DEMÁS ACTIVIDADES QUE SE DERIVEN DE LA EJECUCIÓN DE LA ORDEN Y QUE TENGAN RELACIÓN DIRECTA CON EL OBJETO CONTRACTUAL.</t>
  </si>
  <si>
    <t>OAG-VAD-1016</t>
  </si>
  <si>
    <t>LA PRESENTE ORDEN TIENE POR OBJETO: 1. APOYAR EN LAS ACTIVIDADES DE LOS LABORATORIOS DE LA FACULTAD DE CIENCIAS DE LA SALUD: ANFITEATRO ORGÁNICO Y CLÍNICA DE SIMULACIÓN. 2. APOYAR EN LA ORGANIZACIÓN Y PREPARACIÓN DE LOS LABORATORIOS PARA LAS PRÁCTICAS Y SERVICIOS REQUERIDOS EN EL MISMO, DE CONFORMIDAD CON LA PROGRAMACIÓN ESTABLECIDA. 3. APOYAR ACTIVIDADES ADMINISTRATIVAS Y DE GESTIÓN PARA ASEGURAR LA EFICIENCIA Y CALIDAD DEL SERVICIO, TALES COMO: IDENTIFICACIÓN DE NECESIDADES Y MEJORAS EN LA PRESTACIÓN DEL SERVICIO; PLANEACIÓN DEL SERVICIO; GESTIÓN DE RECURSOS PARA CUBRIR LAS NECESIDADES DE LOS LABORATORIOS.4. APOYAR EN LA DISPOSICIÓN OPORTUNA DE LOS EQUIPOS, MATERIALES E INSUMOS REQUERIDOS EN EL MONTAJE DE PRÁCTICAS Y SERVICIOS DE LABORATORIO. 5. APLICAR PROCEDIMIENTOS Y PROTOCOLOS ESTABLECIDOS PARA EL FUNCIONAMIENTO, CUIDADO, PRESERVACIÓN Y MANTENIMIENTO DE EQUIPOS, MATERIALES E INSTALACIONES DE LABORATORIO. 6. APOYAR LA ADMINISTRACIÓN Y ACTUALIZACIÓN DEL INVENTARIO DE BIENES, MATERIALES E INSUMOS DE LABORATORIO, VERIFICANDO SU EFICIENTE Y ADECUADO USO, ASÍ COMO ELABORAR Y PRESENTAR LOS INFORMES RESPECTIVOS. 7. APOYAR EN EL CONTROL DE INGRESO, PERMANENCIA Y EGRESO DE DOCENTES, ESTUDIANTES Y FUNCIONARIOS A LOS LABORATORIOS, ASÍ MISMO, BRINDAR INFORMACIÓN Y VERIFICAR LA APLICACIÓN ADECUADA DE NORMAS Y PROTOCOLOS DE BIOSEGURIDAD, BUENAS PRÁCTICAS DE MANUFACTURA Y SEGURIDAD INDUSTRIAL. 8. COORDINAR CON EL ÁREA CORRESPONDIENTE EL MANTENIMIENTO PREVENTIVO Y CORRECTIVO DE EQUIPOS E INSTALACIONES DEL LABORATORIO. 9. REALIZAR LA VALIDACIÓN DE CARGUE Y VISTO BUENO DE LA DIRECCIÓN DE PROGRAMA CORRESPONDIENTE DE LAS PRACTICAS A DESARROLLAR EN LA PLATAFORMA SIARE. 10. ATENDER LOS REQUERIMIENTOS, LLEVAR EL CONTROL DE LAS HORAS DE USO DE LOS EQUIPOS EN CADA PRÁCTICA. 11. LLEVAR LOS DIFERENTES REGISTROS DE ACTIVIDADES QUE SE REALIZAN EN LAS CLASES. LAS DEMÁS ACTIVIDADES QUE SE DERIVEN DE LA EJECUCIÓN DE LA ORDEN Y QUE TENGAN RELACIÓN DIRECTA CON EL OBJETO CONTRACTUAL.</t>
  </si>
  <si>
    <t>OPSP-VAD-1017</t>
  </si>
  <si>
    <t>LA PRESENTE ORDEN TIENE POR OBJETO: 1. APOYAR EN LOS PROCESOS ADMINISTRATIVOS PRE-CONTRACTUALES DE LA DIRECCIÓN ADMINISTRATIVA. 2. REALIZAR INFORMES SOBRE EL MANEJO DE LOS RUBROS DE FUNCIONAMIENTO QUE SOPORTEN LOS PROCESOS ADMINISTRATIVOS A CARGO DE LA DIRECCIÓN ADMINISTRATIVA. 3. REALIZAR SEGUIMIENTO A LOS PLANES, PROYECTOS Y ACTIVIDADES PROPIAS DE LA DEPENDENCIA Y, PROYECTAR PROCEDIMIENTOS PARA MEJORAR LA PRESTACIÓN DE SERVICIOS. 4. ELABORAR INFORMES SOBRE LA GESTIÓN Y ADMINISTRACIÓN DE LA DEPENDENCIA. 5. PROPONER ESTRATEGIAS QUE CONTRIBUYAN AL MEJORAMIENTO DEL DESEMPEÑO DE LA DEPENDENCIA. LAS DEMÁS ACTIVIDADES QUE SE DERIVEN DE LA EJECUCIÓN DE LA ORDEN Y QUE TENGAN RELACIÓN DIRECTA CON EL OBJETO CONTRACTUAL.</t>
  </si>
  <si>
    <t>OPSP-VAD-1018</t>
  </si>
  <si>
    <t>LA PRESENTE ORDEN TIENE POR OBJETO: 1. APOYAR EN LA EJECUCIÓN, SEGUIMIENTO Y EVALUACIÓN DE PLANES Y PROYECTOS A CARGO DE LA DIRECCIÓN ADMINISTRATIVA Y SUS GRUPOS DE TRABAJO ADSCRITOS. 2. APOYAR EN EL SEGUIMIENTO Y EVALUACIÓN A LAS ACTIVIDADES DESARROLLADAS POR LOS DIFERENTES GRUPOS DE TRABAJO ADSCRITOS A LA DIRECCIÓN ADMINISTRATIVA. 3. APOYAR LA ELABORACIÓN DE INFORMES Y SUMINISTRO DE INFORMACIÓN REQUERIDOS PARA LOS PROCESOS DE ACREDITACIÓN INSTITUCIONAL Y DE PROGRAMAS, ASÍ COMO DE LOS PROCESOS DE REGISTRO CALIFICADO Y CERTIFICACIÓN. 4. APOYAR LA SUPERVISIÓN TÉCNICA Y FINANCIERA DE CONTRATOS A CARGO DEL DIRECTOR ADMINISTRATIVO. 5. APOYAR EN LA FORMULACIÓN DE MEJORAS A LOS PROCESOS Y PROCEDIMIENTOS A CARGO DE LA DIRECCIÓN ADMINISTRATIVA. 6. ELABORAR Y PREPARAR INFORMES SOBRE LA GESTIÓN ADMINISTRATIVA Y PROYECTOS DE LA DIRECCIÓN ADMINISTRATIVA. LAS DEMÁS ACTIVIDADES QUE SE DERIVEN DE LA EJECUCIÓN DE LA ORDEN Y QUE TENGAN RELACIÓN DIRECTA CON EL OBJETO CONTRACTUAL.</t>
  </si>
  <si>
    <t>OAG-VAD-1019</t>
  </si>
  <si>
    <t>LA PRESENTE ORDEN TIENE POR OBJETO: 1. APOYAR TODAS LAS ACTIVIDADES QUE SE REALICEN DESDE LA DIRECCIÓN DE BIENESTAR UNIVERSITARIO Y QUE VAYAN ENCAMINADAS A PROMOVER EL MEJORAMIENTO DE LA CALIDAD DE VIDA EN LA COMUNIDAD UNIVERSITARIA. 2. PRESENTAR PLAN DE TRABAJO DE ACTIVIDADES A DESARROLLAR, DETALLANDO OBJETIVOS, FECHAS, METODOLOGÍA, METAS, INDICADORES ACORDES CON LAS DIRECTRICES IMPARTIDAS POR EL DIRECTOR DE BIENESTAR Y EL COORDINADOR (A) DEL ÁREA QUE DÉ RESPUESTA A LAS ACTIVIDADES POR LA CUAL FUE CONTRATADO. 3. CONSOLIDAR LAS ESTADÍSTICAS DE LAS ÁREAS ADSCRITAS A BIENESTAR UNIVERSITARIO. 4. APOYAR EN LA PLANEACIÓN, ORGANIZACIÓN, EJECUCIÓN Y SEGUIMIENTO DE LOS PROGRAMAS DE ESTÍMULOS Y BECAS ESTUDIANTILES. 5. APOYAR EN LA ORGANIZACIÓN Y TRASFERENCIA DEL ARCHIVO DE LA DIRECCIÓN DE BIENESTAR UNIVERSITARIO. 6. PRESENTAR INFORMES MENSUALES AL DIRECTOR DE BIENESTAR UNIVERSITARIO SOBRE LAS ACTIVIDADES DESARROLLADAS Y PLANTEADAS EN EL PLAN DE TRABAJO. 7. PROPONER E IMPLEMENTAR ESTRATEGIAS CON LAS DISTINTAS ÁREAS DE BIENESTAR PARA ACOMPAÑAR DE MANERA INTEGRAL A LOS ESTUDIANTES QUE HAGAN PARTE DEL PROGRAMA DE BECAS DE LA INSTITUCIÓN. 7. CONSOLIDAR Y REVISAR LOS INFORMES DE EXONERACIÓN DE MATRÍCULA DE LOS ESTUDIANTES ARTISTA Y DEPORTISTAS DE LOS DIFERENTES GRUPOS CULTURALES Y DEPORTIVOS. 8. APOYAR AL DIRECTOR DE BIENESTAR UNIVERSITARIO, EN LOS ASUNTOS RELACIONADOS CON EL PROCESO "BIENESTAR UNIVERSITARIO" DE CONFORMIDAD AL SISTEMA DE GESTIÓN INTEGRAL, TENIENDO EN CUENTA LOS FUNDAMENTOS Y LINEAMIENTOS IMPARTIDOS POR EL GRUPO DE GESTIÓN DE LA CALIDAD. 9. ASISTIR A LAS REUNIONES CONVOCADAS POR EL DIRECTOR DE BIENESTAR UNIVERSITARIO. LAS DEMÁS ACTIVIDADES QUE SE DERIVEN DE LA EJECUCIÓN DE LA ORDEN Y QUE TENGAN RELACIÓN DIRECTA CON EL OBJETO CONTRACTUAL.</t>
  </si>
  <si>
    <t>OPSP-VAD-1020</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</si>
  <si>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MEDICO GENERAL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QUE SEAN DE SU COMPETENCIA PARA SER PRESENTADOS EN OTRAS DEPENDENCIAS. 8. PARTICIPAR EN EVENTOS ACADÉMICOS, CIENTÍFICOS, ARTÍSTICOS, CULTURALES Y DEPORTIVOS DENTRO Y FUERA DEL LUGAR HABITUAL DE LA EJECUCIÓN DE SUS ACTIVIDADES. 9. REALIZAR ACTIVIDADES DOCENTE ASISTENCIALES BAJO LA MODALIDAD DE SUPERVISIÓN DE PRÁCTICAS FORMATIVAS A LOS ESTUDIANTES DE LA FACULTAD DE CIENCIAS DE LA SALUD DE LA UNIVERSIDAD DEL MAGDALENA. LAS DEMÁS ACTIVIDADES QUE SE DERIVEN DE LA EJECUCIÓN DE LA ORDEN Y QUE TENGAN RELACIÓN DIRECTA CON EL OBJETO CONTRACTUAL.</t>
  </si>
  <si>
    <t>OPSP-VAD-1021</t>
  </si>
  <si>
    <t>LA PRESENTE ORDEN TIENE POR OBJETO: 1.APOYAR EN LA ESTRUCTURACIÓN DEL CONTENIDO QUE SERÁ REVISADO, APROBADO Y PUBLICADO EN LAS REDES SOCIALES. 2. MONITOREAR Y REALIZAR INFORMES SOBRE LAS INTERACCIONES DE USUARIOS QUE SE GENERAN EN LAS REDES SOCIALES DE FACEBOOK, TWITTER E INSTAGRAM, SOBRE ASPECTOS PERTINENTES DE LA UNIVERSIDAD. 3. MONITOREAR LA INFORMACIÓN QUE PUBLICAN LOS MEDIOS DE DIFUSIÓN EXTERNOS PARA DETECTAR LA QUE ES DE INTERÉS PARA LA INSTITUCIÓN Y SUS ACCIONES DE POSICIONAMIENTO. 4. COORDINAR CON LAS DEPENDENCIAS, LA INFORMACIÓN REQUERIDA PARA LA ATENCIÓN DE LAS SOLICITUDES, SUGERENCIAS, RECLAMOS O INQUIETUDES DE LOS USUARIOS POR CUALQUIERA DE LOS MEDIOS DE INTERACCIÓN INSTITUCIONAL. 5. COORDINAR CON DEPENDENCIAS INSTITUCIONALES CONTENIDOS PROPIOS PARA REDES SOCIALES, QUE APORTEN AL SENTIDO DE PERTENENCIA INSTITUCIONAL. 6. PRESENTAR INFORMES DE RESULTADOS MENSUALES Y REUNIONES SEMANALES DEL EQUIPO DE REDES SOCIALES LAS DEMÁS ACTIVIDADES QUE SE DERIVEN DE LA EJECUCIÓN DE LA ORDEN Y QUE TENGAN RELACIÓN DIRECTA CON EL OBJETO CONTRACTUAL.</t>
  </si>
  <si>
    <t>OAG-VAD-1022</t>
  </si>
  <si>
    <t>LA PRESENTE ORDEN TIENE POR OBJETO: LA PRESTACIÓN DE SERVICOS DE APOYO COMO FOTÓGRAFO PARA CUBRIR LAS ACTIVIDADES Y EVENTOS INSTITUCIONALES, NACIONALES E INTERNACIONALES EN DONDE PARTICIPE EL RECTOR DE UNIMAGDALENA, LA CUAL INCLUYE EQUIPOS DE FOTOGRAFÍA DE ULTIMA GENERACIÓN QUE SEAN DE SU PROPIEDAD Y PROPORCIONAR MATERIAL FOTOGRÁFICO UNA VEZ FINALIZADO CADA EVENTO PARA PONERLO A DISPOSICIÓN DE LA DIRECCION DE COMUNICACIONES Y A LOS DIFERENTES CANALES Y/O REDES. LO ANTERIOR ENMARCADO EN EL PLAN DE GOBIERNO "UNA UNIVERSIDAD MAS INCLUYENTE E INNOVADORA" LAS DEMÁS ACTIVIDADES QUE SE DERIVEN DE LA EJECUCIÓN DE LA ORDEN Y QUE TENGAN RELACIÓN DIRECTA CON EL OBJETO CONTRACTUAL.</t>
  </si>
  <si>
    <t>OAG-VAD-1023</t>
  </si>
  <si>
    <t>LA PRESENTE ORDEN TIENE POR OBJETO: 1. APOYAR EN LA PRESENTACIÓN DEL PLAN DE TRABAJO DE ACTIVIDADES A DESARROLLAR, DETALLANDO OBJETIVOS, FECHAS, METODOLOGÍA, METAS, INDICADORES ACORDES CON LAS DIRECTRICES IMPARTIDAS POR LA DIRECTORA DE DESARROLLO ESTUDIANTIL ORIENTADAS AL TEMA DE GÉNERO EN LOS CONTEXTOS UNIVERSITARIOS. 2. APOYAR A FOMENTAR AL INTERIOR DE LA COMUNIDAD UNIVERSITARIA, PROGRAMAS Y ACTIVIDADES DE PROMOCIÓN Y PREVENCIÓN ENTORNO AL TRABAJO DEL PAPEL DE LA MUJER QUE PERMITAN LA TOMA DE CONCIENCIA Y EL ADECUADO MANEJO QUE SE LE DEBE DAR A LOS PROBLEMAS DE GÉNERO E IGUALDAD. 3. APOYAR A LA CONSTRUCCIÓN DE PROGRAMAS ORIENTADOS A LA PARTICIPACIÓN JUVENIL, QUE PERMITAN EL DESARROLLO DE PROPUESTAS INVESTIGATIVAS Y DE DESARROLLO SOCIAL AL INTERIOR DE LA COMUNIDAD EDUCATIVA. 4. APOYAR EN LA VERIFICACIÓN DEL DILIGENCIAMIENTO OPORTUNO DE TODOS LOS FORMATOS ESTABLECIDOS POR DESARROLLO ESTUDIANTIL EN EL SISTEMA DE GESTIÓN DE LA CALIDAD Y OTROS PROCESOS, PARA EL REGISTRO DE TODAS LAS ACTIVIDADES QUE SE REALICEN DESDE EL SERVICIO QUE USTED ORIENTA, 5. APOYAR EN LA PRESENTACIÓN DE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6. ENTREGAR DE MANERA OPORTUNA Y BAJO SU RESPONSABILIDAD LOS INFORMES QUE SE LE SOLICITEN QUE SEAN DE SU COMPETENCIA PARA SER PRESENTADOS EN OTRAS DEPENDENCIAS. LAS DEMÁS ACTIVIDADES QUE SE DERIVEN DE LA EJECUCIÓN DE LA ORDEN Y QUE TENGAN RELACIÓN DIRECTA CON EL OBJETO CONTRACTUAL.</t>
  </si>
  <si>
    <t>OPSP-VAD-1024</t>
  </si>
  <si>
    <t>LA PRESENTE ORDEN TIENE POR OBJETO: 1. COORDINAR LAS ACTIVIDADES QUE SE REALICEN EN EL MARCO DE LA EJECUCIÓN DEL PROGRAMA TALENTO MAGDALENA. 2. COORDINAR EL PROCESO DE ACOMPAÑAMIENTO SOCIOECONÓMICO PARA LOS ESTUDIANTES DEL PROGRAMA TALENTO MAGDALENA 3.COORDINAR LA EJECUCIÓN DE LAS ESTRATEGIAS DISEÑADAS PARA FAVORECER LA PERMANENCIA ESTUDIANTIL Y DISMINUIR LOS ÍNDICES DE DESERCIÓN DE LOS ESTUDIANTES DEL PROGRAMA TALENTO MAGDALENA. 4. PROMOVER ESPACIOS DE PROTECCIÓN Y PROMOCIÓN DE LOS DERECHOS DE LOS ESTUDIANTES DEL PROGRAMA TALENTO MAGDALENA. 5. RECOPILAR LA INFORMACIÓN Y ENTREGA DE INFORMES SOLICITADOS POR EL SUPERVISOR DE LA ORDEN. 6. COORDINAR EL PROCESO DE CARACTERIZACIÓN SOCIOECONÓMICA DE LAS FAMILIAS DE LOS ESTUDIANTES PERTENECIENTES AL PROGRAMA TALENTO MAGDALENA. 7. INFORMAR AL SUPERVISOR Y/O LA DIRECCIÓN DE DESARROLLO ESTUDIANTIL SOBRE CUALQUIER NOVEDAD PRESENTADA QUE INTERFIERA EN EL DESARROLLO DEL PROGRAMA TALENTO MAGDALENA. 8. APOYAR LA CONSTRUCCIÓN DE UNA BASE DE DATOS DE LOS ESTUDIANTES BENEFICIADOS DEL PROGRAMA TALENTO MAGDALENA Y SUS HOGARES, CON LA FINALIDAD DE CONSTRUIR UNA BASE DE DATOS QUE FACILITE EL DISEÑO, PREPARACIÓN, IMPLEMENTACIÓN Y SEGUIMIENTO DE ACTIVIDADES FOCALIZADAS EN ESTA POBLACIÓN. 9 APOYAR LA COORDINACIÓN DE LA LOGÍSTICA EN LAS ACTIVIDADES DESARROLLADAS Y LIDERADAS POR LA DIRECCIÓN DE DESARROLLO ESTUDIANTIL EN EL MARCO DEL PROGRAMA TALENTO MAGDALENA. 10. REALIZAR SEGUIMIENTO ACTIVO A LA IMPLEMENTACIÓN DEL PROGRAMA TALENTO MAGDALENA. 11. ACOMPAÑAR LA SISTEMATIZACIÓN DE LAS ESTRATEGIAS IMPLEMENTADAS EN EL PROGRAMA TALENTO MAGDALENA. LAS DEMÁS ACTIVIDADES QUE SE DERIVEN DE LA EJECUCIÓN DE LA ORDEN Y QUE TENGAN RELACIÓN DIRECTA CON EL OBJETO CONTRACTUAL.</t>
  </si>
  <si>
    <t>OPSP-VAD-1025</t>
  </si>
  <si>
    <t>LA PRESENTE ORDEN TIENE POR OBJETO: 1. REALIZAR LA CARACTERIZACIÓN PSICOSOCIAL DE LOS ESTUDIANTES PERTENECIENTES AL PROGRAMA TALENTO MAGDALENA. 2. COORDINAR EL PROCESO DE ACOMPAÑAMIENTO PSICOPEDAGÓGICO CON LOS ESTUDIANTES PERTENECIENTES AL PROGRAMA TALENTO MAGDALENA. 3. IMPLEMENTAR TALLERES PSICOSOCIALES Y ATENCIONES INDIVIDUALES BUSCANDO GENERAR EN DICHA POBLACIÓN LA ADQUISICIÓN DE COMPETENCIAS QUE LE PERMITAN ADAPTARSE AL AMBIENTE UNIVERSITARIO. 4. ELABORAR RUTA DE ATENCIÓN PSICOSOCIAL PARA LOS ESTUDIANTES DEL PROGRAMA TALENTO MAGDALENA. 5. PRESTAR LOS SERVICIOS PROFESIONALES PARA DESARROLLAR LA ESTRATEGIA DE ATENCIÓN Y ASESORÍA INDIVIDUAL A ESTUDIANTES DEL PROGRAMA TALENTO MAGDALENA. 6. REALIZAR ACTUALIZACIÓN DE LOS DOCUMENTOS, PROCESOS Y FORMATOS DEL PROGRAMA TALENTO MAGDALENA. 7. ESTRUCTURAR LA CONSTRUCCIÓN DEL PROGRAMA DE SEGUIMIENTO Y APOYO ACADÉMICO A ESTUDIANTES DEL PROGRAMA TALENTO MAGDALENA. 8. COORDINAR LAS ESTRATEGIAS DE PROMOCIÓN Y PREVENCIÓN DE CONDUCTAS DE RIESGO PARA EL CONSUMO DE SUSTANCIAS PSICOACTIVAS EN ESTUDIANTES DEL PROGRAMA TALENTO MAGDALENA. 9. APOYAR DURANTE EL PROCESO DE APLICACIÓN DE PRUEBAS PSICOTÉCNICAS QUE HACEN PARTE DEL SISTEMA DE ANÁLISIS, SEGUIMIENTO Y EVALUACIÓN A LA DESERCIÓN ESTUDIANTIL -SASED. 10. REALIZAR SEGUIMIENTO PERMANENTE A LAS ACTIVIDADES QUE SE DESARROLLEN CON LOS ESTUDIANTES DEL PROGRAMA TALENTO MAGDALENA. 11. ELABORAR INFORMES DONDE SE RELACIONEN LAS ACTIVIDADES, PROCEDIMIENTOS REALIZADOS EN EL MARCO DEL ACOMPAÑAMIENTO PSICOPEDAGÓGICO QUE SE REALIZA A LOS ESTUDIANTES DEL PROGRAMA TALENTO MAGDALENA. 12. DISEÑAR MATERIALES DE ACOMPAÑAMIENTO VIRTUAL PARA LOS ESTUDIANTES DE TALENTO MAGDALENA. LAS DEMÁS ACTIVIDADES QUE SE DERIVEN DE LA EJECUCIÓN DE LA ORDEN Y QUE TENGAN RELACIÓN DIRECTA CON EL OBJETO CONTRACTUAL.</t>
  </si>
  <si>
    <t>OPSP-VAD-1026</t>
  </si>
  <si>
    <t>LA PRESENTE ORDEN TIENE POR OBJETO: 1. PRESENTAR EL PLAN DE TRABAJO DE ACTIVIDADES A DESARROLLAR, DETALLANDO OBJETIVOS, FECHAS, METODOLOGÍA, METAS, INDICADORES ACORDES CON LAS DIRECTRICES IMPARTIDAS POR EL DIRECTOR DE DESARROLLO ESTUDIANTIL QUE DÉ RESPUESTA A LAS ACTIVIDADES POR LA CUAL FUE CONTRATADO. 2. DISEÑAR E IMPLEMENTAR ESTRATEGIAS DE PROMOCIÓN DE LA PERMANENCIA Y PREVENCIÓN DE LA DESERCIÓN ESTUDIANTIL, A TRAVÉS DE TALLERES Y ATENCIONES INDIVIDUALES BUSCANDO GENERAR EN DICHA POBLACIÓN MEJORAR SU RENDIMIENTO ACADÉMICO. 3. HACER ACOMPAÑAMIENTO, SEGUIMIENTO Y MONITOREO A LOS ESTUDIANTES IDENTIFICADOS EN RIESGO DE DESERCIÓN ESTUDIANTIL EN LA UNIVERSIDAD DEL MAGDALENA. 4. APOYAR ACTIVIDADES DE PROMOCIÓN Y PREVENCIÓN AL INTERIOR DE LA COMUNIDAD UNIVERSITARIA QUE CONCIENTICEN A INCORPORAR ESTILOS DE VIDA SALUDABLE. 5. BRINDAR ATENCIÓN BÁSICA, OPORTUNA Y ADECUADA EN CONSULTA COMO PSICÓLOGO A TODOS LOS MIEMBROS DE LA COMUNIDAD UNIVERSITARIA QUE LO SOLICITEN. 6. APOYAR EL DILIGENCIAMIENTO OPORTUNO DE TODOS LOS FORMATOS ESTABLECIDOS POR LA DIRECCIÓN DE DESARROLLO ESTUDIANTIL Y EN EL SISTEMA DE GESTION DE LA CALIDAD PARA EL REGISTRO DE LAS ACTIVIDADES QUE SE REALICEN DESDE EL SERVICIO QUE SE ORIENTA. 7.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8. ENTREGAR DE MANERA OPORTUNA Y BAJO SU RESPONSABILIDAD LOS INFORMES QUE SE LE SOLICITEN QUE SEAN DE SU COMPETENCIA PARA SER PRESENTADOS EN OTRAS DEPENDENCIAS. LAS DEMÁS ACTIVIDADES QUE SE DERIVEN DE LA EJECUCIÓN DE LA ORDEN Y QUE TENGAN RELACIÓN DIRECTA CON EL OBJETO CONTRACTUAL.</t>
  </si>
  <si>
    <t>OPSP-VAD-1027</t>
  </si>
  <si>
    <t>LA PRESENTE ORDEN TIENE POR OBJETO: 1. ASESORAR Y APOYAR EN LA COORDINACIÓN DE LAS RELACIONES INTERNAS Y EXTERNAS DEL CONSULTORIO JURÍDICO Y CENTRO DE CONCILIACIÓN. 2. PLANEAR CON EL COORDINADOR Y LOS DOCENTES ASESORES DE ÁREA, MONITORES Y ESTUDIANTES, LAS ACTIVIDADES ACADÉMICAS, DE INVESTIGACIÓN Y DE EXTENSIÓN DEL CONSULTORIO JURÍDICO Y CENTRO DE CONCILIACIÓN. 3. APOYAR EN EL ESTABLECIMIENTO DE LOS CRITERIOS PARA LA FIJACIÓN DE LOS TURNOS QUE DEBAN CUMPLIR LOS ESTUDIANTES DEL CONSULTORIO JURÍDICO Y CENTRO DE CONCILIACIÓN Y EL REPARTO DE LOS CASOS. 4. INFORMAR A LOS ESTUDIANTES SOBRE LAS POLÍTICAS ADOPTADAS PARA EL DESARROLLO DEL CONSULTORIO JURÍDICO Y CENTRO DE CONCILIACIÓN. 5. APOYAR EN EL DISEÑO Y REALIZACIÓN DE ACTIVIDADES QUE BUSQUEN CAPACITAR A ESTUDIANTES, DOCENTES, DIRECTIVOS Y DEMÁS MIEMBROS DE LA COMUNIDAD ACADÉMICA. 6. APOYAR EN LA PRESENTACIÓN DE PLAN DE ACCIÓN ANUAL QUE DESARROLLE LOS ÍTEMS DE DOCENCIA, INVESTIGACIÓN Y EXTENSIÓN DEL CONSULTORIO JURÍDICO Y CENTRO DE CONCILIACIÓN. 7. ASESORAR Y APOYAR LA RESPUESTA A LAS SOLICITUDES INTERNAS O EXTERNAS PRESENTADAS FRENTE A ASUNTOS DE COMPETENCIA DEL CONSULTORIO JURÍDICO Y CENTRO DE CONCILIACIÓN. 8. PROMOVER LA CELEBRACIÓN DE CONVENIOS DE COOPERACIÓN CON ENTIDADES DE ORDEN PÚBLICO Y ADELANTAR LOS TRÁMITES INDISPENSABLES PARA SU SUSCRIPCIÓN. 9. ASESORAR Y APOYAR EN LA CALIFICACIÓN EN ASOCIO CON LOS DOCENTES ASESORES DE ÁREA DEL CONSULTORIO JURÍDICO, A LOS ESTUDIANTES QUE CURSEN DICHA PRÁCTICA CON BASE EN LOS INFORMES, CONCEPTOS, ACCIONES JUDICIALES O ADMINISTRATIVAS ELABORADAS Y/O PRESENTADAS, CONCEPTOS, DILIGENCIAMIENTO DE CONSULTAS, ASISTENCIAS A BRIGADAS Y CAPACITACIONES Y DEMÁS COMPROMISOS QUE INVOLUCREN AL CONSULTORIO JURÍDICO CENTRO DE CONCILIACIÓN.LAS DEMÁS ACTIVIDADES QUE SE DERIVEN DE LA EJECUCIÓN DE LA ORDEN Y QUE TENGAN RELACIÓN DIRECTA CON EL OBJETO CONTRATUAL</t>
  </si>
  <si>
    <t>OAG-VAD-1028</t>
  </si>
  <si>
    <t>LA PRESENTE ORDEN TIENE POR OBJETO: 1. APOYAR EN LOS PROCESOS ACADÉMICOS QUE ADELANTA LA DIRECCIÓN DE PROGRAMA Y PREPARAR DICHOS INFORMES. 2. APOYAR EN LA COORDINACIÓN DE LOS PROCESOS Y PROYECTOS ESTRATÉGICOS DEL PROGRAMA DE NEGOCIOS INTERNACIONALES. 3. APOYAR EN LA ORGANIZACIÓN ACTIVIDADES ACADÉMICAS CON ESTUDIANTES, DOCENTES Y EGRESADOS. 4. APOYAR AL DIRECTOR TÉCNICO EN LOS PROCESOS MISIONALES DEL PROGRAMA DE NEGOCIOS INTERNACIONALES. LAS DEMÁS ACTIVIDADES QUE SE DERIVEN DE LA EJECUCIÓN DE LA ORDEN Y QUE TENGAN RELACIÓN DIRECTA CON EL OBJETO CONTRACTUAL.</t>
  </si>
  <si>
    <t>OPSP-VAD-1029</t>
  </si>
  <si>
    <t xml:space="preserve">LA PRESENTE ORDEN TIENE POR OBJETO: 1. APOYAR EN EL DESARROLLO DE ACTIVIDADES DEL SISTEMA DE SEGURIDAD Y SALUD EN EL TRABAJO, RELACIONADAS CON LA PROMOCIÓN DE HÁBITOS EN LOS EMPLEADOS Y ACTORES DEL SISTEMA PARA UN ESTILO DE VIDA SALUDABLE. 2. BRINDAR ATENCIÓN BÁSICA EN CONSULTA DE MEDICINA GENERAL, CONFORME A LAS ACTIVIDADES DEL SISTEMA DE GESTIÓN DE SST DESARROLLADO POR LA UNIVERSIDAD. 3. APOYAR EN LA SENSIBILIZACIÓN Y SOCIALIZACIÓN DE LOS PROGRAMAS, PLANES Y PROYECTOS ESTABLECIDOS EN LA UNIVERSIDAD EN MATERIA DE SEGURIDAD Y SALUD EN EL TRABAJO. 4. PRESENTAR INFORMES A LA DIRECCIÓN DE TALENTO HUMANO Y AL GRUPO INTERNO DE SEGURIDAD Y SALUD EN EL TRABAJO, CONFORME A LAS ACTIVIDADES DESARROLLADAS EN MATERIA DE PREVENCIÓN Y PROMOCIÓN DE LOS PROGRAMAS DE LOS CUALES ES APOYO. LAS DEMÁS ACTIVIDADES QUE SE DERIVEN DE LA EJECUCIÓN DE LA ORDEN Y QUE TENGAN RELACIÓN DIRECTA CON EL OBJETO CONTRACTUAL </t>
  </si>
  <si>
    <t>OPSP-VAD-1030</t>
  </si>
  <si>
    <t>MILAGRO DEL CARMEN CORTINA OSPINO</t>
  </si>
  <si>
    <t>LA PRESENTE ORDEN TIENE POR OBJETO: 1. ASESORAR EN LOS PROCEDIMIENTOS Y ACTIVIDADES DE GESTIÓN FINANCIERA RELACIONADOS CON EL SISTEMA GENERAL DE REGALÍAS. 2. APOYAR EN LAS ACTIVIDADES DE NOTIFICACIÓN CUMPLIMIENTO DE INFORMES DEL SISTEMA GENERAL DE REGALÍAS. 3. ELABORAR Y SUSTENTAR INFORMES MENSUALES Y PRESENTACIONES REQUERIDOS EN EL MARCO DE LA GESTIÓN DE LA DIRECCIÓN FINANCIERA. LAS DEMÁS ACTIVIDADES QUE SE DERIVEN DE LA EJECUCIÓN DE LA ORDEN Y QUE TENGAN RELACIÓN DIRECTA CON EL OBJETO CONTRACTUAL.</t>
  </si>
  <si>
    <t>OPSP-VAD-1031</t>
  </si>
  <si>
    <t>LA PRESENTE ORDEN TIENE POR OBJETO: 1. APOYAR EN LA ELABORACIÓN DE NUEVOS PROCEDIMIENTOS Y ACTIVIDADES DE GESTIÓN FINANCIERA RELACIONADOS CON EL SISTEMA DE GESTIÓN DE LA CALIDAD, 2. APOYAR EN LAS ACTIVIDADES DE NOTIFICACIÓN CUMPLIMIENTO DE INFORMES DE LA GESTIÓN FINANCIERA. 3. ELABORAR Y SUSTENTAR INFORMES MENSUALES Y PRESENTACIONES REQUERIDOS EN EL MARCO DE LA GESTIÓN DE LA DIRECCIÓN FINANCIERA. 4. APOYAR EN EL SEGUIMIENTO A LOS REEMBOLSOS DE MATRICULA FONGES. LAS DEMÁS ACTIVIDADES QUE SE DERIVEN DE LA EJECUCIÓN DE LA ORDEN Y QUE TENGAN RELACIÓN DIRECTA CON EL OBJETO CONTRACTUAL.</t>
  </si>
  <si>
    <t>OPSP-VAD-1032</t>
  </si>
  <si>
    <t>LA PRESENTE ORDEN TIENE POR OBJETO: 1. ASESORAR EN LOS PROCEDIMIENTOS Y ACTIVIDADES DE GESTIÓN FINANCIERA, DE ACUERDO CON LAS DIRECTRICES TRAZADAS POR EL DIRECTOR FINANCIERO. 2. ASESORAR EN LAS ACTIVIDADES DE SEGUIMIENTO, CONSOLIDACIÓN Y PRESENTACIÓN DE INFORMES SOBRE EL RESULTADO DE LA GESTIÓN PRESUPUESTAL, DE TESORERÍA Y CONTABLE. 3. PROPONER REFORMAS A LOS PROCEDIMIENTOS DEL PROCESO FINANCIERO, CON MIRAS A OPTIMIZAR LA UTILIZACIÓN DE RECURSOS DISPONIBLES. 4. ASESORAR EN EL PROCESO DE DEPURACIÓN CONTABLE, ADMINISTRATIVA Y FINANCIERA DE LOS RECURSOS ADMINISTRADOS (CONVENIOS) A CARGO DE LA UNIVERSIDAD DEL MAGDALENA. 5. ASESORAR EL PROCEDIMIENTO PARA LA DEPURACIÓN DE LA INFORMACIÓN CONTABLE CON BASE EN LA SUSTANCIACIÓN DE LAS PARTIDAS QUE SE LLEVEN PARA SANEAMIENTO ANTE EL COMITÉ DE SOSTENIBILIDAD CONTABLE DE LA INSTITUCIÓN. 6. APOYAR AL GRUPO DE CONTABILIDAD EN LA PROGRAMACIÓN Y EJECUCIÓN DEL PLAN DE MEJORAMIENTO SUSCRITO CON LA CONTRALORÍA GENERAL DEL DEPARTAMENTO PARA LA MEJORA EN EL MANEJO DE LOS REGISTROS Y EJECUCIÓN DE LOS RECURSOS ADMINISTRADOS. 7. ASISTIR EN LAS REUNIONES QUE CONVOQUE LA VICERRECTORIA ADMINISTRATIVA EN ESPECIAL EN LAS QUE SE TRATEN TEMAS PRESUPUESTALES, DE SANEAMIENTO DE LA CUENTA CONTABLE DE RECURSOS ADMINISTRADOS Y FINANCIEROS. 8. PRESENTAR LOS INFORMES QUE SE REQUIERAN POR PARTE DE LA DIRECCIÓN FINANCIERA. 9. ELABORAR Y SUSTENTAR INFORMES, DOCUMENTOS Y PRESENTACIONES REQUERIDOS EN EL MARCO DE LA GESTIÓN DE LA DIRECCIÓN FINANCIERA. 10. APOYAR AL DIRECTOR FINANCIERO DE LA UNIVERSIDAD DEL MAGDALENA EN LOS PROCESOS QUE LE SON INHERENTES EN LE EJECUCIÓN DEL CONVENIO INTERADMINISTRATIVO 005 DE 2017, SUSCRITO ENTRE LA UNIVERSIDAD DEL MAGDALENA Y LA GOBERNACIÓN DEL MAGDALENA. LAS DEMÁS ACTIVIDADES QUE SE DERIVEN DE LA EJECUCIÓN DE LA ORDEN Y QUE TENGAN RELACIÓN DIRECTA CON EL OBJETO CONTRACTUAL.</t>
  </si>
  <si>
    <t>OPSP-VAD-1033</t>
  </si>
  <si>
    <t>LA PRESENTE ORDEN TIENE POR OBJETO: 1. EJECUTAR LAS ACTIVIDADES DE SEGUIMIENTO, CONSOLIDACIÓN Y REVISIÓN DE LOS SOPORTES DE LOS ACTOS ADMINISTRATIVOS COMO: CONTRATOS, ÓRDENES DE SERVICIO, COMPRA, SUMINISTRO, CONVENIOS CON EL OBJETO DE INICIAR EL TRÁMITE DE PAGO. 2. PROPONER REFORMAS A LOS PROCEDIMIENTOS DEL PROCESO FINANCIERO. 3. ELABORAR Y SUSTENTAR INFORMES, DOCUMENTOS Y PRESENTACIONES REQUERIDOS EN EL MARCO DE LA GESTIÓN DE LA DIRECCIÓN FINANCIERA. LAS DEMÁS ACTIVIDADES QUE SE DERIVEN DE LA EJECUCIÓN DE LA ORDEN Y QUE TENGAN RELACIÓN DIRECTA CON EL OBJETO CONTRACTUAL</t>
  </si>
  <si>
    <t>OAG-VAD-1034</t>
  </si>
  <si>
    <t>LA PRESENTE ORDEN TIENE POR OBJETO: 1. APOYAR EN LA REPECEPCIÓN Y REVISIÓN DE LOS SOPORTES DE LOS ACTOS ADMINISTRATIVOS COMO: CONTRATOS, ÓRDENES DE SERVICIO, COMPRA, SUMINISTRO, CONVENIOS CON EL OBJETO DE INICIAR EL TRÁMITE DE PAGO. 2. APOYAR LA ELABORACIÓN DE RESOLUCIONES PROPIAS DE LA DIRECCIÓN FINANCIERA TALES COMO: ANTICIPOS, INSCRIPCIONES A EVENTOS, REEMBOLSOS, TUTORÍAS, APOYOS ECONÓMICOS, DESPLAZAMIENTOS. 3. APOYAR EL SEGUIMIENTO A LAS SOLICITUDES DE CARTERA VENCIDA POR PARTE DE PROVEEDORES. LAS DEMÁS ACTIVIDADES QUE SE DERIVEN DE LA EJECUCIÓN DE LA ORDEN Y QUE TENGAN RELACIÓN DIRECTA CON EL OBJETO CONTRACTUAL.</t>
  </si>
  <si>
    <t>OPSP-VAD-1035</t>
  </si>
  <si>
    <t>LA PRESENTE ORDEN TIENE POR OBJETO: 1. REALIZAR SEGUIMIENTO AL DESARROLLO DE LAS PRÁCTICAS DE CIRUGÍA Y ANATOMÍA QUE REALIZAN LOS DIFERENTES PROGRAMAS DE LA FACULTAD DE CIENCIAS DE LA SALUD. 2. APOYAR A LA COORDINACIÓN DE LA CLÍNICA DE SIMULACIÓN PARA QUE SE DÉ EL CORRECTO FUNCIONAMIENTO Y APROVECHAMIENTO DE LOS EQUIPOS UTILIZADOS EN LAS PRÁCTICAS ACADÉMICAS. 3. REALIZAR LA INSTALACIÓN DE EQUIPOS BIOMÉDICOS, ACTUALIZACIÓN DE SOFTWARE DE LOS SIMULADORES Y DE REDES ELÉCTRICAS DE LA CLÍNICA DE SIMULACIÓN. 4. REALIZAR LA INSTALACIÓN Y SEGUIMIENTO DE CÁMARAS INTERNAS DE LA CLÍNICA DE SIMULACIÓN APLICADAS A EXÁMENES PRÁCTICOS DE LA CLÍNICA. LAS DEMÁS ACTIVIDADES QUE SE DERIVEN DE LA EJECUCIÓN DE LA ORDEN Y QUE TENGAN RELACIÓN DIRECTA CON EL OBJETO CONTRACTUAL.</t>
  </si>
  <si>
    <t>OPSP-VAD-1036</t>
  </si>
  <si>
    <t>LA PRESENTE ORDEN TIENE POR OBJETO: 1. PARTICIPAR EN LA PLANEACIÓN, EJECUCIÓN Y SEGUIMIENTO DE LAS ACTIVIDADES ACADÉMICO- ADMINISTRATIVAS Y PROYECTOS DE LA FACULTAD. 2. ELABORAR COMUNICACIONES, ACTOS ADMINISTRATIVOS, DOCUMENTOS E INFORMES DE GESTIÓN. 3. PROYECTAR, DESARROLLAR, RECOMENDAR Y EJECUTAR ACCIONES QUE PERMITAN MEJORAR LA GESTIÓN DE LOS SERVICIOS A CARGO DE LA FACULTAD. 4. PARTICIPAR EN LOS PROCESOS DE REGISTRO, ANÁLISIS Y PROCESAMIENTO DE BASES DE DATOS Y ESTADÍSTICAS DE LA FACULTAD. 5. APOYAR EN LOS PROCESOS CONTRACTUALES A CARGO DE LA DEPENDENCIA Y LOS INSTITUCIONALES QUE REQUIERAN SU APOYO. 6. UTILIZAR Y MANTENER ACTUALIZADOS Y PROTEGIDOS LOS REGISTROS EN LOS SISTEMAS DE INFORMACIÓN ASOCIADOS A SUS ACTIVIDADES. 7. APOYAR EN LA ADMINISTRACIÓN Y VERIFICACIÓN DEL CUMPLIMIENTO DE LOS PROCEDIMIENTOS, PROTOCOLOS, GUÍAS Y AGENDAS DISEÑADOS PARA EL ÓPTIMO FUNCIONAMIENTO DE LA FACULTAD. 8. PROYECTAR, RADICAR Y GESTIONAR LAS COMUNICACIONES INTERNAS Y EXTERNAS DE LA FACULTAD. 9. MANTENER ACTUALIZADO EL ARCHIVO DE GESTIÓN DE LA FACULTAD Y VELAR POR SU ADECUADO USO Y CONSERVACIÓN, CUMPLIENDO CON LAS NORMAS Y PROCEDIMIENTOS DISPUESTOS PARA TAL FIN. 10. APOYAR EN LA ADMINISTRACIÓN Y ACTUALIZACIÓN DEL INVENTARIO DE BIENES, MATERIALES E INSUMOS DE LA DEPENDENCIA, VERIFICANDO SU EFICIENTE Y ADECUADO USO, ASÍ COMO ELABORAR Y PRESENTAR LOS INFORMES RESPECTIVOS. 11. PARTICIPAR EN EL DISEÑO Y MEDICIÓN DE INDICADORES DE GESTIÓN DEL ÁREA DE SU COMPETENCIA. 12. APOYAR LA ELABORACIÓN Y PRESENTACIÓN DE RESULTADOS DE LA GESTIÓN DE LA FACULTAD. 13. APOYAR EN LA ADECUADA, OPORTUNA, EFICIENTE, EFICAZ Y AMABLE ATENCIÓN AL USUARIO, EN LA PRESTACIÓN DE SERVICIOS. 14. INFORMAR OPORTUNAMENTE SOBRE SITUACIONES QUE AFECTEN EL DESARROLLO DE LAS ACTIVIDADES DE LA FACULTAD. 15. APOYAR EN LA ATENCIÓN OPORTUNA Y ADECUADA DE LAS PETICIONES, QUEJAS, RECLAMOS Y SUGERENCIAS, RELACIONADAS CON LOS SERVICIOS DE LA FACULTAD. 16. CUMPLIR LAS NORMAS Y PROTOCOLOS DEL PLAN INSTITUCIONAL DE GESTIÓN AMBIENTAL – PIGA. 17. APOYAR EN EL CUMPLIMIENTO DE LAS RESPONSABILIDADES Y COMPETENCIAS ESTABLECIDAS EN LOS SISTEMAS DE GESTIÓN INTEGRAL Y EL MODELO ESTÁNDAR DE CONTROL INTERNO, ASÍ COMO FACILITAR LOS DOCUMENTOS Y SOPORTES QUE LE SEAN SOLICITADOS POR LAS INSTANCIAS COMPETENTES. 18. CUMPLIR CON LAS ACTIVIDADES Y RESPONSABILIDADES ESTABLECIDAS EN LAS LEYES QUE ENMARCAN EL SISTEMA DE GESTIÓN DE SEGURIDAD Y SALUD EN EL TRABAJO. LAS DEMÁS ACTIVIDADES QUE SE DERIVEN DE LA EJECUCIÓN DE LA ORDEN Y QUE TENGAN RELACIÓN DIRECTA CON EL OBJETO CONTRACTUAL.</t>
  </si>
  <si>
    <t>OPSP-VAD-1037</t>
  </si>
  <si>
    <t>LA PRESENTE ORDEN TIENE POR OBJETO: 1. DISEÑAR Y REALIZAR ANÁLISIS ESTADÍSTICOS DE ENSAYOS DE PARCELAS EXPERIMENTALES EN PROYECTOS AGRÍCOLAS Y PRODUCTIVOS Y PRÁCTICAS ACADÉMICAS. 2. REALIZAR RELACIÓN DE INFORMACIÓN DE CAMPO EN PROYECTOS AGRÍCOLAS Y PRODUCTIVOS Y PRÁCTICAS ACADÉMICAS EN LA GRANJA EXPERIMENTAL. 3. PROCESAR MUESTRAS EN LOS ENSAYOS DE LAS PARCELAS EXPERIMENTALES. 4. ELABORAR MANUAL DE PROCEDIMIENTO DE LAS UNIDADES EXPERIMENTALES. 5. ELABORAR Y DILIGENCIAR EL FORMATO DE HERRAMIENTAS E INSUMOS. 6. REALIZAR GUÍAS DE CAMPO Y BOLETÍN 7. APOYAR EN LA ATENCIÓN AL PÚBLICO. 8. APOYAR EN LOS PROCESOS DE LOGÍSTICA DE LA DEPENDENCIA Y DE LOS DIPLOMADOS 9. FACILITAR EL ACCESO A LAS INSTALACIONES DE LA GRANJA A LOS DOCENTES, ESTUDIANTES Y DEMÁS PERSONAL QUE NECESITE HACER USO DE ELLA. 10. ELABORAR INFORMES PERIÓDICOS SOBRE LOS AVANCES EN LA TOMA DE INFORMACIÓN DE CAMPO EN PROYECTOS AGRÍCOLAS PRODUCTIVOS Y PRÁCTICAS ACADÉMICAS EN LA GRANJA EXPERIMENTAL. 11. APOYAR EN LA REALIZACIÓN DE ENCUESTAS Y ENTREVISTAS EN LA GRANJA EXPERIMENTAL Y SU SERVICIO. LAS DEMÁS ACTIVIDADES ASIGNADAS POR EL SUPERVISOR DE LA ORDEN QUE TENGAN RELACIÓN DIRECTA CON EL OBJETO CONTRACTUAL.</t>
  </si>
  <si>
    <t xml:space="preserve">PEDRO MERCADO GONZALEZ </t>
  </si>
  <si>
    <t>OPSP-VAD-1038</t>
  </si>
  <si>
    <t>LA PRESENTE ORDEN TIENE POR OBJETO: 1. REALIZAR LA SUPERVISIÓN DE LAS LABORES CULTURALES EFECTUADAS EN LAS ESPECIES FRUTALES Y TRANSITORIAS ESTABLECIDAS EN LA GRANJA EXPERIMENTAL 2. APOYAR A LA TOMA DE MUESTRAS Y REGISTRO PRODUCTIVO DE LOS RENDIMIENTOS EN LOS LOTES EXPERIMENTALES- 3. ELABORAR PLANES DE MANEJO AMBIENTALES- CONSTRUIR CARTILLA DE SALUD OCUPACIONAL 4. SUPERVISAR EL CONSUMO DE AGUA. LAS DEMÁS ACTIVIDADES QUE SE DERIVEN DE LA EJECUCIÓN DE LA ORDEN Y QUE TENGAN RELACIÓN DIRECTA CON EL OBJETO CONTRACTUAL</t>
  </si>
  <si>
    <t>OPSP-VAD-1039</t>
  </si>
  <si>
    <t>LA PRESENTE ORDEN TIENE POR OBJETO: 1. PARTICIPAR EN LA FORMULACIÓN, DISEÑO, ORGANIZACIÓN, EJECUCIÓN Y CONTROL DE PROYECTOS DEL GRUPO DE INFRAESTRUCTURA Y PLANTA FÍSICA. 2. PARTICIPAR EN LA FORMULACIÓN, DISEÑO, ORGANIZACIÓN, EJECUCIÓN Y CONTROL DE PROYECTOS DEL GRUPO DE INFRAESTRUCTURA Y PLANTA FÍSICA. 3. APOYAR EN LA REALIZACIÓN DE LA SUPERVISIÓN DE OBRAS. 4. ELABORAR, ANALIZAR Y REVISAR PRECIOS UNITARIOS. 5. ELABORAR, ANALIZAR Y REVISAR PRESUPUESTOS. 6. ELABORAR INFORMES DE DIAGNÓSTICO. 7. APOYAR LA PROYECCIÓN DE LAS DIFERENTES ACTAS (INICIO, SUSPENSIÓN, TERMINACIÓN, LIQUIDACIÓN, PAGO). 8. REVISAR INFORMES DE INTERVENTORÍA. 9. APOYAR LA ELABORACIÓN Y REVISIÓN DE INFORMES DE SUPERVISIÓN. 10. PARTICIPAR EN COMITÉS EVALUADORES DE PROCESOS DE CONTRATACIÓN. LAS DEMÁS ACTIVIDADES QUE SE DERIVEN DE LA EJECUCIÓN DE LA ORDEN Y QUE TENGAN RELACIÓN DIRECTA CON EL OBJETO CONTRACTUAL.</t>
  </si>
  <si>
    <t>OPSP-VAD-1040</t>
  </si>
  <si>
    <t>LA PRESENTE ORDEN TIENE POR OBJETO: 1. PARTICIPAR EN LA FORMULACIÓN, DISEÑO, ORGANIZACIÓN, EJECUCIÓN Y CONTROL DE PROYECTOS DEL GRUPO DE INFRAESTRUCTURA Y PLANTA FÍSICA. 2. REALIZAR ACTIVIDADES DE INTERVENTORÍAS DE LAS OBRAS DETERMINADAS POR UNIMAGDALENA. 3. ELABORAR, ANALIZAR Y REVISAR PRECIOS UNITARIOS. 4. ELABORAR, ANALIZAR Y REVISAR PRESUPUESTOS. 5. ELABORAR INFORMES DE DIAGNÓSTICO. 6. PROYECTAR LAS DIFERENTES ACTAS (INICIO, SUSPENSIÓN, TERMINACIÓN, LIQUIDACIÓN, PAGO). 7. REVISAR INFORMES DE INTERVENTORÍA. 8. APOYAR LA ELABORACIÓN Y REVISIÓN DE INFORMES DE SUPERVISIÓN. 9. PARTICIPAR EN COMITÉS EVALUADORES DE PROCESOS DE CONTRATACIÓN. 10. APOYAR EN LA ASESORÍA A LOS PROCESOS DE CONTRATACIÓN DE OBRAS CIVILES EN LA ETAPA PRECONTRACTUAL QUE ADELANTE EL GRUPO DE INFRAESTRUCTURA Y PLANTA FÍSICA, LA DIRECCIÓN ADMINISTRATIVA Y LA VICERRECTORÍA ADMINISTRATIVA. LAS DEMÁS ACTIVIDADES QUE SE DERIVEN DE LA EJECUCIÓN DE LA ORDEN Y QUE TENGAN RELACIÓN DIRECTA CON EL OBJETO CONTRACTUAL.</t>
  </si>
  <si>
    <t>OPSP-VAD-1041</t>
  </si>
  <si>
    <t>OAG-VAD-1042</t>
  </si>
  <si>
    <t>LA PRESENTE ORDEN TIENE POR OBJETO: 1. APOYAR LA RECEPCIÓN Y REVISIÓN DE ACTOS ADMINISTRATIVOS SUSCRITOS POR LOS ORDENADORES DEL GASTOS 2. APOYAR EN LA ELABORACIÓN DE REGISTRO DE COMPROMISO DE ACTOS ADMINISTRATIVOS SUSCRITOS POR LOS ORDENADORES DEL GASTO. 3. APOYAR REALIZACIÓN Y ENTREGA DE LOS ACTOS ADMINISTRATIVOS CON SU CORRESPONDIENTE REGISTRÓ PRESUPUESTAL FIRMADO A LOS DIFERENTES ORDENADORES DEL GASTO. 4. ATENDER REQUERIMIENTOS E INQUIETUDES QUE SE GENEREN EN LA EXPEDICIÓN DE REGISTROS PRESUPUESTALES EN LA CONTRATACIÓN DE PERSONAL CONTRATISTA DE APOYO A LA GESTIÓN Y PROFESIONALES. LAS DEMÁS ACTIVIDADES QUE SE DERIVEN DE LA EJECUCIÓN DE LA ORDEN Y QUE TENGAN RELACIÓN DIRECTA CON EL OBJETO CONTRACTUAL.</t>
  </si>
  <si>
    <t>OAG-VAD-1043</t>
  </si>
  <si>
    <t>LA PRESENTE ORDEN TIENE POR OBJETO: 1 APOYAR EL SOPORTE TÉCNICO MÓVIL A LOS USUARIOS A TRAVÉS DEL CHAT-ACTIVO+CODIGOQR, DONDE SE REQUIERA. 2 DAR RESPUESTA OPORTUNA A LAS INQUIETUDES O SOLICITUDES DE LOS USUARIOS A TRAVÉS DEL CHAT-ACTIVO U OTRO MEDIO. 3. CAPACITAR A LOS USUARIOS DE SALAS, EN LA UTILIZACIÓN DE LA PLATAFORMA DE SOPORTE CHATACTIVO+CODIGOQR, Y EN EL BUEN USO DE LOS EQUIPOS DE CÓMPUTO. 4. APOYAR EN LA VERIFICACIÓN PERIÓDICAMENTE DEL ESTADO DE LOS EQUIPOS AUDIOVISUALES, SUS HORAS ACTUALES Y ACUMULADAS DE USO Y LOS ACCESORIOS DISPUESTOS EN CADA ESPACIO ACADÉMICO. 5. APOYAR EN EL CUMPLIMIENTO A CABALIDAD CON LOS PROCEDIMIENTOS ESTABLECIDOS PARA LA PRESTACIÓN DE LOS SERVICIOS. 6. APOYAR EN DAR INFORMACIÓN AL SUPERVISOR DE CUALQUIER NOVEDAD QUE SE PRESENTE CUANDO SE PRESTEN LOS SERVICIOS. 7. APOYAR EN EL REPORTAR DE CUALQUIER ANOMALÍA IDENTIFICADA CON EL FIN DE MANTENER ACTUALIZADO EL INVENTARIO DE LOS EQUIPOS. 8. APOYAR EN LAS ACTIVIDADES QUE SE PROGRAMEN PARA GARANTIZAR LA EFICIENCIA EN LA PRESTACIÓN DE LOS SERVICIOS. LAS DEMÁS ACTIVIDADES QUE SE DERIVEN DE LA EJECUCIÓN DE LA ORDEN Y QUE TENGAN RELACIÓN DIRECTA CON EL OBJETO CONTRACTUAL.</t>
  </si>
  <si>
    <t>OAG-VAD-1044</t>
  </si>
  <si>
    <t>OPSP-VAD-1045</t>
  </si>
  <si>
    <t>LA PRESENTE ORDEN TIENE POR OBJETO: 1. REALIZAR MANTENIMIENTO PREVENTIVO Y CORRECTIVO A LOS EQUIPOS DE CÓMPUTO DE LA INSTITUCIÓN, INCLUYENDO SEDES ALTERNAS (SEDE-CENTRO, PLANTA PILOTO, CONSULTORIO JURÍDICO, SAN JUAN NEPOMUCENO). 2. BRINDAR SOPORTE TECNOLÓGICO A USUARIOS, INSTALAR SOFTWARE LICENCIADO QUE SOLICITEN LOS USUARIOS DESPUÉS DE SU CONFIGURACIÓN INICIAL. 3. CONFIGURAR LAS IMPRESORAS CON LOS EQUIPOS DE CÓMPUTO EN LAS DIFERENTES DEPENDENCIAS DE LA UNIVERSIDAD DEL MAGDALENA. 4. APOYAR LA CONFIGURACIÓN DE LOS EQUIPOS NUEVOS DE COMPUTO (INSTALAR DE SOFTWARE, SISTEMA OPERATIVO). 5. BRINDAR APOYO EN LOS SERVICIOS DE VIDEO CONFERENCIAS. LAS DEMÁS ACTIVIDADES QUE SE DERIVEN DE LA EJECUCIÓN DE LA ORDEN Y QUE TENGAN RELACIÓN DIRECTA CON EL OBJETO CONTRACTUAL.</t>
  </si>
  <si>
    <t>OPSP-VAD-1046</t>
  </si>
  <si>
    <t>OAG-VAD-1047</t>
  </si>
  <si>
    <t>LA PRESENTE ORDEN TIENE POR OBJETO: 1. REALIZAR MANTENIMIENTO PREVENTIVO Y CORRECTIVO A LOS EQUIPOS DE CÓMPUTO DE LA INSTITUCIÓN, INCLUYENDO SEDES ALTERNAS (SEDE-CENTRO, PLANTA PILOTO, CONSULTORIO JURÍDICO, SAN JUAN NEPOMUCENO). 2. BRINDAR SOPORTE A USUARIOS. 3. APOYAR EN LA INSTALACIÓN DE SOFTWARE LICENCIADO QUE SOLICITEN LOS USUARIOS DESPUÉS DE SU CONFIGURACIÓN INICIAL. 4. APOYAR EN LA CONFIGURACIÓN DE LAS IMPRESORAS CON LOS EQUIPOS DE CÓMPUTO. 5. APOYAR LA CONFIGURACIÓN DE LOS EQUIPOS NUEVOS DE COMPUTO (INSTALACIÓN DE SOFTWARE, SISTEMA OPERATIVO). 6. BRINDAR APOYO EN VIDEO CONFERENCIAS. LAS DEMÁS ACTIVIDADES QUE SE DERIVEN DE LA EJECUCIÓN DE LA ORDEN Y QUE TENGAN RELACIÓN DIRECTA CON EL OBJETO CONTRACTUAL.</t>
  </si>
  <si>
    <t>OAG-VAD-1048</t>
  </si>
  <si>
    <t>LA PRESENTE ORDEN TIENE POR OBJETO: 1. APOYAR LA ATENCIÓN AL PÚBLICO EN GENERAL 2. APOYAR LA EXPEDICIÓN DE PAZ Y SALVOS 3. INGRESO DE LOS PAGOS DE CUOTAS, A LA BASE DE DATOS CORRESPONDIENTES A LOS CRÉDITOS CORTO PLAZO (BASE DE DATOS ANTIGUA) 4. APOYAR EN LA ELABORACIÓN DE VOLANTES DE CONSIGNACIÓN PARA EL PAGO DE LAS CUOTAS MENSUALES (RECAUDO VIGENCIA ANTERIOR) 5. APOYAR LA EXPEDICIÓN DE DIVERSAS CERTIFICACIONES REQUERIDAS POR LOS ESTUDIANTES 6. APOYAR EN LA ORGANIZACIÓN, RELACIÓN Y ENTREGA DE DOCUMENTACIÓN PARA EL ARCHIVO DE GESTIÓN 7. APLICAR ENCUESTAS DE SATISFACCIÓN 8. CUMPLIR CON LOS PROCEDIMIENTOS DEL PROCESO DE GESTION FINANCIERA DEL SISTEMA INTEGRAL DE LA CALIDAD COGUI. 9. ELABORAR LAS CUENTAS POR COBRAR POR CONCEPTO DE CONVENIOS, CONTRATOS Y TRANSFERENCIAS. 10. ENVIAR POR CORREO CERTIFICADO LAS CUENTAS DE COBRO 11. APOYAR EN EL ENVIÓ DE DEUDA A LOS CORREOS ELECTRÓNICOS DE LOS DEUDORES 12. APOYAR EN LA REALIZACIÓN DE LLAMADAS TELEFÓNICAS GESTIONANDO EL COBRO DE LAS DEUDAS RELACIONADAS CON LAS CUENTAS POR COBRAR POR VENTA DE SERVICIO, CONVENIOS Y ARRIENDOS 13. ACTUALIZAR LA INFORMACIÓN DE LAS CUENTAS ABONADAS Y PAGO DE LAS MISMAS. 14. ELABORAR DE INFORMES CON RESPECTO A LAS CUENTAS POR COBRAR. 15. ORGANIZAR, RELACIONAR, Y ENTREGAR DOCUMENTACIÓN PARA EL ARCHIVO DE GESTIÓN 16. APOYAR EN EL ENVÍO DE LA DEUDA A LOS TERCEROS DE LAS CUENTAS POR COBRAR 17. APOYAR EL TRÁMITE TELEFÓNICO GESTIONANDO EL COBRO DE LAS DEUDAS. LAS DEMÁS ACTIVIDADES QUE SE DERIVEN DE LA EJECUCIÓN DE LA ORDEN Y QUE TENGAN RELACIÓN DIRECTA CON EL OBJETO CONTRACTUAL.</t>
  </si>
  <si>
    <t>OAG-VAD-1049</t>
  </si>
  <si>
    <t>LA PRESENTE ORDEN TIENE POR OBJETO: 1. APOYAR EN EL DESARROLLO DE HERRAMIENTAS TECNOLÓGICAS PARA LA MODALIDAD DE POSGRADOS. 2. APOYAR EN EL PROCESO DE INSCRIPCIÓN, MATRÍCULA FINANCIERA Y REGISTRO ACADÉMICO DE ESTUDIANTES EN LA MODALIDAD DE POSTGRADOS. 3. APOYAR EN LA RECEPCIÓN Y TRAMITE DE LOS PAZ Y SALVOS DE LOS ESTUDIANTES DE POSGRADOS, EMITIDOS POR EL GRUPO DE FACTURACIÓN CRÉDITO Y CARTERA. 4. APOYAR EN LA REVISIÓN DEL ESTADO FINANCIERO DE LOS ESTUDIANTES NUEVOS Y ANTIGUOS DE LA MODALIDAD DE POSGRADOS. LAS DEMÁS ACTIVIDADES QUE SE DERIVEN DE LA EJECUCIÓN DE LA ORDEN Y QUE TENGAN RELACIÓN DIRECTA CON EL OBJETO CONTRACTUAL.</t>
  </si>
  <si>
    <t>OAG-VAD-1050</t>
  </si>
  <si>
    <t>LA PRESENTE ORDEN TIENE POR OBJETO: 1. APOYAR LA ORGANIZACIÓN DE LOS EXPEDIENTES QUE LE SEAN ASIGNADOS DE ACUERDO CON LOS PROCEDIMIENTOS Y DIRECTRICES INSTITUCIONALES. 2. APOYAR EN LA ELABORACIÓN DE LOS INVENTARIOS DOCUMENTALES DE LOS ARCHIVOS QUE LE SEAN ASIGNADOS. 3. APOYAR LA ACTUALIZACIÓN DEL INVENTARIO DE ARCHIVO DOCUMENTAL DEL GRUPO DE ADMISIONES, REGISTRO Y CONTROL Y ACADÉMICO. 4. APOYAR EN LA RECEPCIÓN DE LA DOCUMENTACIÓN REQUERIDA A LOS NUEVOS ESTUDIANTES DE LAS DIFERENTES MODALIDADES DE LA UNIVERSIDAD DEL MAGDALENA. 5. APOYAR LAS LABORES DE REPROGRAFÍA QUE SEAN ESTABLECIDAS. LAS DEMÁS ACTIVIDADES QUE SE DERIVEN DE LA EJECUCIÓN DE LA ORDEN Y QUE TENGAN RELACIÓN DIRECTA CON EL OBJETO CONTRACTUAL.</t>
  </si>
  <si>
    <t>OPSP-VAD-1051</t>
  </si>
  <si>
    <t>LA PRESENTE ORDEN TIENE POR OBJETO: APOYAR EN LA REVISIÓN DE ASIGNACIÓN ACADÉMICA, ELABORAR CONTRATOS DE CÁTEDRA, PLANES DE TRABAJO DOCENTE, Y RECOLECTAR INFORMACIÓN NECESARIA PARA LA CONSTRUCCIÓN DE LOS INFORMES DE ACREDITACIÓN Y DEMÁS INFORMES SOLICITADOS A LA DEPENDENCIA. LAS DEMÁS ACTIVIDADES QUE SE DERIVEN DE LA EJECUCIÓN DE LA ORDEN Y QUE TENGAN RELACIÓN DIRECTA CON EL OBJETO CONTRACTUAL.</t>
  </si>
  <si>
    <t>OAG-VAD-1052</t>
  </si>
  <si>
    <t>LA PRESENTE ORDEN TIENE POR OBJETO: 1. APOYAR EN LA ATENCIÓN AL PÚBLICO EN GENERAL 2. APOYAR EN LA EXPEDICIÓN DE PAZ Y SALVOS 3. INGRESAR LOS PAGOS DE CUOTAS, A LA BASE DE DATOS CORRESPONDIENTES A LOS CRÉDITOS A CORTO PLAZO (BASE DE DATOS ANTIGUA) 4. APOYAR EN LA ELABORACIÓN DE VOLANTES DE CONSIGNACIÓN PARA EL PAGO DE LAS CUOTAS MENSUALES (RECAUDO VIGENCIA ANTERIOR) 5. APOYAR EN LA ELABORACIÓN DE DIVERSAS CERTIFICACIONES REQUERIDAS POR LOS ESTUDIANTES 6. APOYAR EN EL TRÁMITE DE REEMBOLSO, CRUCES DE CUENTAS Y RE LIQUIDACIONES DE DEUDAS DE LOS ESTUDIANTES DE DISTANCIA 7. APOYAR A ORGANIZAR, RELACIONAR Y EN LA ENTREGAR DE DOCUMENTACIÓN PARA EL ARCHIVO DE GESTIÓN. 8. APOYAR EN EL TRÁMITE Y RESPUESTA A LAS SOLICITUDES PRESENTADAS POR ESCRITO DE LOS ESTUDIANTES DE DISTANCIA 9. APOYAR EN LA APLICACIÓN DE ENCUESTAS DE SATISFACCIÓN 10. CUMPLIR CON LOS PROCEDIMIENTOS DEL PROCESO DE GESTIÓN FINANCIERA DEL SISTEMA DE GESTIÓN INTEGRAL DE LA CALIDAD "COGUI. 11. APOYAR EN EL ENVÍO DE DEUDA A LOS CORREOS ELECTRÓNICOS DE LOS DEUDORES Y CODEUDORES 12. APOYAR EN LA REALIZACIÓN DE LLAMADAS TELEFÓNICAS GESTIONANDO EL COBRO DE LAS DEUDAS DE CRÉDITOS CORTO PLAZO QUE TIENEN LOS ESTUDIANTES DE LAS DIFERENTES MODALIDADES (PRESENCIAL, IDEA, POSGRADOS Y DIPLOMADOS) 13. LLEVAR REPORTE ESTADÍSTICO DE LAS LLAMADAS DE GESTIÓN DE COBRO REALIZADAS 14. REALIZAR MENSUALMENTE INFORME DE EFECTIVIDAD DEL PROCESO DE GESTIÓN DE COBRO POR MEDIO DE LLAMADAS TELEFÓNICAS REALIZADAS 15. APOYAR EN EL TRÁMITE DE LAS SOLICITUDES ESCRITAS (COMUNICACIÓN INTERNA Y CORREO ELECTRÓNICOS) DE LA POBLACIÓN ESTUDIANTES DE DISTANCIA. LAS DEMÁS ACTIVIDADES QUE SE DERIVEN DE LA EJECUCIÓN DE LA ORDEN Y QUE TENGAN RELACIÓN DIRECTA CON EL OBJETO CONTRACTUAL.</t>
  </si>
  <si>
    <t>OAG-VAD-1055</t>
  </si>
  <si>
    <t>LA PRESENTE ORDEN TIENE POR OBJETO: 1. APOYAR EN LA ATENCIÓN AL PÚBLICO EN GENERAL 2. APOYAR EN LA EXPEDICIÓN DE PAZ Y SALVOS 3. APOYAR EL INGRESO DE LOS PAGOS DE CUOTAS, A LA BASE DE DATOS CORRESPONDIENTES A LOS CRÉDITOS CORTO PLAZO (BASE DE DATOS ANTIGUA) 4. APOYAR EN LA ELABORACIÓN DE VOLANTES DE CONSIGNACIÓN PARA EL PAGO DE LAS CUOTAS MENSUALES (RECAUDO VIGENCIA ANTERIOR) 5. APOYAR LA EXPEDICIÓN DE CONSTANCIAS REQUERIDAS POR LOS ESTUDIANTES 6. APOYAR EL TRAMITE REEMBOLSO, CRUCES DE CUENTAS Y RELIQUIDACIONES DE DEUDAS (SEGÚN EL SEGMENTO DE POBLACIÓN ASIGNADO) 7. APOYAR LA ORGANIZACIÓN, RELACIÓN Y ENTREGA DE DOCUMENTACIÓN PARA EL ARCHIVO DE GESTIÓN 8. APOYAR EN EL TRÁMITE Y RESPUESTA A LAS SOLICITUDES PRESENTADAS POR ESCRITO DE LOS ESTUDIANTES (SEGÚN EL SEGMENTO DE POBLACIÓN ASIGNADO) 9. APLICAR ENCUESTAS DE SATISFACCIÓN 10. CUMPLIR CON LOS PROCEDIMIENTOS DEL PROCESO DE GESTIÓN FINANCIERA DEL SISTEMA DE GESTIÓN INTEGRAL DE LA CALIDAD COGUI 11. APOYAR EN EL TRÁMITE DE LAS SOLICITUDES ESCRITAS (COMUNICACIÓN INTERNA Y CORREOS ELECTRÓNICOS) DE LA POBLACIÓN ESTUDIANTES PRESENCIAL 12. REALIZAR LA VERIFICACIÓN DE DATOS Y ESTUDIO DE CRÉDITOS EDUCATIVOS OTORGADOS POR LA UNIVERSIDAD DURANTE EL PROCESO DE MATRÍCULA 13. APOYAR EN EL PROCESO DE APROBACIÓN DE CRÉDITOS. LAS DEMÁS ACTIVIDADES QUE SE DERIVEN DE LA EJECUCIÓN DE LA ORDEN Y QUE TENGAN RELACIÓN DIRECTA CON EL OBJETO CONTRACTUAL.</t>
  </si>
  <si>
    <t>LA PRESENTE ORDEN TIENE POR OBJETO: 1. APOYAR EN LA ESTRUCTURACIÓN INTEGRAL DE LOS PROYECTOS DE INFRAESTRUCTURA PROYECTADOS POR LA UNIVERSIDAD. 2. APOYAR EN LA FORMULACIÓN, DISEÑO, ORGANIZACIÓN, EJECUCIÓN Y CONTROL DE PROYECTOS DE INFRAESTRUCTURA Y PLANTA FÍSICA. 3. APOYAR EN GENERAL LAS ACTIVIDADES DE INTERVENTORÍA Y/O SUPERVISIÓN EN LAS OBRAS QUE SE ASIGNEN POR PARTE DEL ORDENADOR DEL GASTO CORRESPONDIENTE. 4. REALIZAR LA RENDERIZACIÓN, DIGITALIZACIÓN DE PLANOS EN 2D Y 3D Y REVISIÓN TÉCNICA DE LOS PROYECTOS COORDINADOS DESDE INFRAESTRUCTURA Y PLANTA FÍSICA. LAS DEMÁS ACTIVIDADES QUE SE DERIVEN DE LA EJECUCIÓN DE LA ORDEN Y QUE TENGAN RELACIÓN DIRECTA CON EL OBJETO CONTRACTUAL.</t>
  </si>
  <si>
    <t>OPSP-VAD-1057</t>
  </si>
  <si>
    <t>LA PRESENTE ORDEN TIENE POR OBJETO: 1. REALIZAR SEGUIMIENTO Y ANÁLISIS DE INDICADORES DE GESTIÓN. 2. PLANIFICAR Y COORDINAR LAS ACTIVIDADES DEL SISTEMA DE GESTIÓN DE CALIDAD DEL PROCESO FINANCIERO BAJO LA NORMA ISO 9001:2015. 3. APOYAR LA ADMINISTRACIÓN DEL MAPA DE RIESGO DEL PROCESO FINANCIERO. 4. ELABORAR Y PRESENTAR INFORMES EN MATERIA FINANCIERA. 5. ACTUALIZAR LOS PROCEDIMIENTOS, GUIAS, INSTRUCTIVOS Y MANUALES DE LA GESTIÓN FINANCIERA .6. PROYETAR INFORMES FINANCIEROS. 7. PLANIFICAR Y DAR CUMPLIMIENTO A LAS ACTIVIDADES E INFORMES FINANCIEROS REQUERIDOS EN PROCESOS DE ACREDITACIÓN DE PROGRAMAS. 8. REALIZAR SEGUIMIENTO Y MEDICIÓN DEL PLAN DE ACCIÓN DEL PROCESO FINANCIERO. 9. APOYAR LA COORDINACIÓN DE PLANES DE MEJORAMIENTO DEL PROCESO DE CALIDAD. LAS DEMÁS ACTIVIDADES QUE SE DERIVEN DE LA EJECUCIÓN DE LA ORDEN Y QUE TENGAN RELACIÓN DIRECTA CON EL OBJETO CONTRACTUAL.</t>
  </si>
  <si>
    <t>OPSP-VAD-1058</t>
  </si>
  <si>
    <t>LA PRESENTE ORDEN TIENE POR OBJETO: 1. PROYECTAR ÓRDENES DE SERVICIO, COMPRA Y SUMINISTRO, ASÍ COMO LAS NOTIFICACIONES AL SUPERVISOR Y CONTRATISTA. 2. VERIFICAR LOS DOCUMENTOS PRECONTRACTUALES REQUERIDOS POR EL SISTEMA DE CALIDAD PARA LA GESTIÓN UNIVERSITARIA – COGUI. 3. PROYECTAR LOS RECIBIDOS A SATISFACCIÓN DE CONTRATISTAS A CARGO DE LA FACULTAD DE INGENIERÍA Y LOS PROGRAMAS. 4. APOYAR EN EL PROCESO DE SOLICITUD DE AYUDANTÍAS ACADÉMICAS Y ADMINISTRATIVAS. 5. APOYAR EN LA REVISIÓN DE ACTIVIDADES DE LOS AYUDANTES ADMINISTRATIVOS. 6. REALIZAR EL SEGUIMIENTO Y ACTUALIZACIÓN DE EVALUACIÓN A PROVEEDORES. 7. PROYECTAR LOS PAGOS DE ÓRDENES DE SERVICIO, COMPRA Y SUMINISTRO. 8. REALIZAR SEGUIMIENTOS FINANCIEROS DE LA FACULTAD ESPECÍFICAMENTE EN LO REFERENTE A LA SOLICITUD DE CDP REQUERIDOS PARA CONTRATACIÓN, APOYOS ECONÓMICOS, VIÁTICOS Y DESPLAZAMIENTOS, ASÍ COMO EL SEGUIMIENTO A CONSECUTIVOS DE PAGO A CONTRATISTAS. 9. REALIZAR SEGUIMIENTO CONTABLE Y PRESUPUESTAL DE LOS POSTGRADOS ADSCRITOS A LA FACULTAD DE INGENIERÍA. LAS DEMÁS ACTIVIDADES QUE SE DERIVEN DE LA EJECUCIÓN DE LA ORDEN Y QUE TENGAN RELACIÓN DIRECTA CON EL OBJETO CONTRACTUAL.</t>
  </si>
  <si>
    <t xml:space="preserve">YINIVA CAMARGO </t>
  </si>
  <si>
    <t>OPSP-VAD-1059</t>
  </si>
  <si>
    <t>LA PRESENTE ORDEN TIENE POR OBJETO: 1. REALIZAR TRABAJOS AUDIOVISUALES DIARIOS CON CARACTERÍSTICAS ESPECIALES DE NARRATIVAS BASADOS EN HISTORIAS QUE COMBINEN LA COTIDIANIDAD UNIVERSITARIA CON PROCESOS DE INVESTIGACIÓN, EXTENSIÓN, Y ACADÉMICOS QUE SERÁN UTILIZADOS PARA LA DIFUSIÓN EN TODOS LOS CANALES INFORMATIVOS DE LA UNIVERSIDAD DEL MAGDALENA COMO PÁGINA WEB, REDES SOCIALES OFICIALES DE LA INSTITUCIÓN, FACEBOOK, TWITTER E INSTAGRAM Y EN LAS PANTALLAS UBICADAS EN DIFERENTES PUNTOS ESTRATÉGICOS DEL CAMPUS UNIVERSITARIOS. 2. ELABORAR VÍDEOS INSTITUCIONALES QUE REQUIERAN LAS DIFERENTES DEPENDENCIAS DE LA ALMA MATER. 3. REALIZAR CUBRIMIENTOS EN DINÁMICAS ESPECIALES DE LA UNIVERSIDAD COMO CONFERENCIAS MAGISTRALES, EVENTOS INSTITUCIONALES, GRADOS, ACTIVIDADES DEPORTIVAS Y CULTURALES. LAS DEMÁS ACTIVIDADES QUE SE DERIVEN DE LA EJECUCIÓN DE LA ORDEN Y QUE TENGAN RELACIÓN DIRECTA CON EL OBJETO CONTRACTUAL</t>
  </si>
  <si>
    <t>OPSP-VAD-1060</t>
  </si>
  <si>
    <t>LA PRESENTE ORDEN TIENE POR OBJETO: 1. ASESORAR Y APOYAR LA COORDINACIÓN Y EJECUCIÓN DE PLANES Y PROYECTOS RELACIONADOS CON LA GESTIÓN AMBIENTAL Y SANITARIA. 2. ASESORAR Y APOYAR EN LA CONSTRUCCIÓN DE PROCESOS, PROCEDIMIENTOS Y ACTIVIDADES RELACIONADOS CON LA GESTIÓN AMBIENTAL Y SANITARIA. 3. ASESORAR Y APOYAR EN LA DEFINICIÓN DE LAS ACTIVIDADES DE SEGUIMIENTO, CONTROL Y EVALUACIÓN DE LA GESTIÓN AMBIENTAL Y SANITARIA AL INTERIOR DE LA UNIVERSIDAD, ESPECIALMENTE, EN CUMPLIMIENTO DE LAS NORMAS LEGALES Y REGLAMENTARIAS APLICABLES. 4. ASESORAR Y APOYAR EN LA GESTIÓN ANTE AUTORIDADES AMBIENTALES Y/O DEMÁS AUTORIDADES COMPETENTES RELACIONADAS CON EL COMPONENTE AMBIENTAL, LOS TRÁMITES PERTINENTES PARA LA OBTENCIÓN DE PERMISOS, AUTORIZACIONES, LICENCIAS Y CONCESIONES. 5. APOYAR EN LA PROYECCIÓN DE RESPUESTAS OPORTUNAS, CONFIABLES Y ADECUADAS, DE ACUERDO A LAS NORMAS LEGALES Y REGLAMENTARIAS, A LAS SOLICITUDES, DERECHOS DE PETICIÓN Y DEMÁS REQUERIMIENTOS ADMINISTRATIVOS DE LA GESTIÓN AMBIENTAL Y SANITARIA QUE PRESENTEN, TANTOS LOS USUARIOS INTERNOS COMO EXTERNOS. 6. APOYAR EN LA ATENCIÓN A LAS VISITAS QUE PROGRAMEN LAS AUTORIDADES AMBIENTALES A LAS DEPENDENCIAS QUE SEAN OBJETO DE SEGUIMIENTO O SOLICITUD DE PERMISOS AMBIENTALES Y SANITARIOS. 7. APOYAR LA SUPERVISIÓN TÉCNICA Y FINANCIERA DE CONTRATOS A CARGO DEL DIRECTOR ADMINISTRATIVO. 8. ELABORAR Y PREPARAR INFORMES SOBRE LA GESTIÓN AMBIENTAL DE LA INSTITUCIÓN. 9. APOYAR LA ACTUALIZACIÓN DEL DOCUMENTO PLAN DE CONTINGENCIAS PARA EL ALMACENAMIENTO DE HIDROCARBUROS EN LA UNIVERSIDAD. LAS DEMÁS ACTIVIDADES QUE SE DERIVEN DE LA EJECUCIÓN DE LA ORDEN Y QUE TENGAN RELACIÓN DIRECTA CON EL OBJETO CONTRACTUAL.</t>
  </si>
  <si>
    <t>OPSP-VAD-1061</t>
  </si>
  <si>
    <t>LA PRESENTE ORDEN TIENE POR OBJETO: 1. APOYAR EN LA EJECUCIÓN, SEGUIMIENTO Y EVALUACIÓN DE PLANES Y PROYECTOS A CARGO DE LA DIRECCIÓN ADMINISTRATIVA Y SUS GRUPOS DE TRABAJO ADSCRITOS. 2. APOYAR EN EL SEGUIMIENTO Y EVALUACIÓN A LAS ACTIVIDADES DESARROLLADAS POR LOS DIFERENTES GRUPOS DE TRABAJO ADSCRITOS A LA DIRECCIÓN ADMINISTRATIVA. 3. APOYAR LOS PROCESOS DE CONTRATACIÓN A CARGO DE LA DIRECCIÓN ADMINISTRATIVA Y SUS GRUPOS DE TRABAJO. 4. APOYAR LA SUPERVISIÓN TÉCNICA Y FINANCIERA DE CONTRATOS A CARGO DEL DIRECTOR ADMINISTRATIVO. 5. APOYAR EN LA FORMULACIÓN DE MEJORAS A LOS PROCESOS Y PROCEDIMIENTOS A CARGO DE LA DIRECCIÓN ADMINISTRATIVA. 6. ELABORAR Y PREPARAR INFORMES SOBRE LA GESTIÓN ADMINISTRATIVA Y PROYECTOS DE LA DIRECCIÓN ADMINISTRATIVA. LAS DEMÁS ACTIVIDADES QUE SE DERIVEN DE LA EJECUCIÓN DE LA ORDEN Y QUE TENGAN RELACIÓN DIRECTA CON EL OBJETO CONTRACTUAL</t>
  </si>
  <si>
    <t>OAG-VAD-1062</t>
  </si>
  <si>
    <t>LA PRESENTE ORDEN TIENE POR OBJETO: 1. APOYAR A LA DIRECCIÓN DE BIENESTAR UNIVERSITARIO, EN EL SEGUIMIENTO Y EVALUACIÓN DE LOS PROGRAMAS Y ESTRATEGIAS IMPLEMENTADAS. 2. APOYAR A LOS COORDINADORES DE LAS ÁREAS DE BIENESTAR EN EL REGISTRO, ACTUALIZACIÓN Y ALMACENAMIENTO DE INFORMACIÓN. 3. ARCHIVAR LOS DOCUMENTOS PROPIOS DE CADA UNA DE LAS ÁREAS Y GENERAR REPORTES QUE PERMITAN IDENTIFICAR LA TRAZABILIDAD DE LOS PROCEDIMIENTOS EJECUTADOS. 4. APOYAR EN LA ATENCIÓN TELEFÓNICA Y PRESENCIAL A LOS MIEMBROS DE LA COMUNIDAD UNIVERSITARIA QUE REQUIERAN INFORMACIÓN SOBRE LAS DISTINTAS ÁREAS DE BIENESTAR. 5. APOYAR EN LAS ACTIVIDADES QUE PERMITAN EL SEGUIMIENTO AL MANTENIMIENTO DE LOS ESCENARIOS CULTURALES DE LA INSTITUCIÓN. 6. APOYAR EL PROCESO DE REALIZACIÓN DE LOS INVENTARIOS QUE SE REALICEN EN BIENESTAR. APOYAR EL PROCESO LOGISTICO DE LA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ARTISTAS”. LAS DEMÁS ACTIVIDADES QUE SE DERIVEN DE LA EJECUCIÓN DE LA ORDEN Y QUE TENGAN RELACIÓN DIRECTA CON EL OBJETO CONTRACTUAL</t>
  </si>
  <si>
    <t>OPSP-VAD-1063</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</si>
  <si>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ODONTÓLOGO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QUE SEAN DE SU COMPETENCIA PARA SER PRESENTADOS EN OTRAS DEPENDENCIAS. 8. APOYAR EN LA PARTICIPACIÓN DE EVENTOS ACADÉMICOS, CIENTÍFICOS, ARTÍSTICOS, CULTURALES Y DEPORTIVOS DENTRO Y FUERA DEL LUGAR HABITUAL DE LA EJECUCIÓN DE SUS ACTIVIDADES. 9. REALIZAR ACTIVIDADES DOCENTE ASISTENCIALES BAJO LA MODALIDAD DE SUPERVISIÓN DE PRÁCTICAS FORMATIVAS A LOS ESTUDIANTES DE LA FACULTAD DE CIENCIAS DE LA SALUD DE LA UNIVERSIDAD DEL MAGDALENA. LAS DEMÁS ACTIVIDADES QUE SE DERIVEN DE LA EJECUCIÓN DE LA ORDEN Y QUE TENGAN RELACIÓN DIRECTA CON EL OBJETO CONTRACTUAL.</t>
  </si>
  <si>
    <t>OPSP-VAD-1064</t>
  </si>
  <si>
    <t>LA PRESENTE ORDEN TIENE POR OBJETO: 1. APOYAR EN EL CUMPLIMIENTO DE LOS PROCEDIMIENTOS, PROTOCOLOS, GUÍAS Y AGENDAS DISEÑADOS PARA EL ÓPTIMO FUNCIONAMIENTO DEL PROGRAMA. 2. PROYECTAR, RADICAR Y GESTIONAR LAS COMUNICACIONES INTERNAS Y EXTERNAS DEL PROGRAMA. 3. APOYAR EN LA ACTUALIZACIÓN DEL ARCHIVO DE GESTIÓN DEL PROGRAMA Y VERIFICAR SU ADECUADO USO Y CONSERVACIÓN, CUMPLIENDO CON LAS NORMAS Y PROCEDIMIENTOS DISPUESTOS PARA TAL FIN. 4. APOYAR EN LA ADMINISTRACIÓN Y ACTUALIZACIÓN DEL INVENTARIO DE BIENES, MATERIALES E INSUMOS DEL PROGRAMA, VERIFICANDO SU EFICIENTE Y ADECUADO USO, ASÍ COMO ELABORAR Y PRESENTAR LOS INFORMES RESPECTIVOS. 5. PARTICIPAR EN EL DISEÑO Y MEDICIÓN DE INDICADORES DE GESTIÓN DEL ÁREA DEL PROGRAMA. 6. APOYAR LA ELABORACIÓN Y PRESENTACIÓN DE RESULTADOS DE LA GESTIÓN DEL PROGRAMA. 7. APOYAR EN LA ADECUADA, OPORTUNA, EFICIENTE, EFICAZ Y AMABLE ATENCIÓN AL USUARIO, EN LA PRESTACIÓN DE SERVICIOS DE ESTUDIANTES Y DOCENTES. 8. INFORMAR OPORTUNAMENTE SOBRE SITUACIONES QUE AFECTEN EL DESARROLLO DE LAS ACTIVIDADES DEL PROGRAMA. 9. APOYAR EN LA ATENCIÓN OPORTUNA Y ADECUADA DE LAS PETICIONES, QUEJAS, RECLAMOS Y SUGERENCIAS, RELACIONADAS CON LOS SERVICIOS DEL PROGRAMA, DE ESTUDIANTES Y DOCENTES. 10. CUMPLIR LAS NORMAS Y PROTOCOLOS DEL PLAN INSTITUCIONAL DE GESTIÓN AMBIENTAL – PIGA. 11. APOYAR EL CUMPLIMIENTO DE LAS RESPONSABILIDADES Y COMPETENCIAS ESTABLECIDAS EN LOS SISTEMAS DE GESTIÓN INTEGRAL Y EL MODELO ESTÁNDAR DE CONTROL INTERNO, ASÍ COMO FACILITAR LOS DOCUMENTOS Y SOPORTES QUE LE SEAN SOLICITADOS POR LAS INSTANCIAS COMPETENTES. 12. CUMPLIR CON LAS ACTIVIDADES Y RESPONSABILIDADES ESTABLECIDAS EN LAS LEYES QUE ENMARCAN EL SISTEMA DE GESTIÓN DE SEGURIDAD Y SALUD EN EL TRABAJO. 13. PARTICIPAR EN LA PLANEACIÓN, EJECUCIÓN Y SEGUIMIENTO DE LAS ACTIVIDADES ACADÉMICO- ADMINISTRATIVAS Y PROYECTOS DEL PROGRAMA. 14. ELABORAR COMUNICACIONES, ACTOS ADMINISTRATIVOS, DOCUMENTOS E INFORMES DE GESTIÓN DEL PROGRAMA. 15. PROYECTAR, DESARROLLAR, RECOMENDAR Y EJECUTAR ACCIONES QUE PERMITAN MEJORAR LA GESTIÓN DE LOS SERVICIOS A CARGO DEL PROGRAMA. 16. PARTICIPAR EN LOS PROCESOS DE REGISTRO, ANÁLISIS Y PROCESAMIENTO DE BASES DE DATOS Y ESTADÍSTICAS DEL PROGRAMA. 17. APOYAR EN LA ACTUALIZACIÓN Y PROTECCIÓN DE LOS REGISTROS EN LOS SISTEMAS DE INFORMACIÓN ASOCIADOS A SUS ACTIVIDADES. LAS DEMÁS ACTIVIDADES QUE SE DERIVEN DE LA EJECUCIÓN DE LA ORDEN Y QUE TENGAN RELACIÓN DIRECTA CON EL OBJETO CONTRACTUAL.</t>
  </si>
  <si>
    <t>OAG-VAD-1065</t>
  </si>
  <si>
    <t>LAINA VANESSA CERVANTES AREVALO</t>
  </si>
  <si>
    <t>LA PRESENTE ORDEN TIENE POR OBJETO: 1. APOYAR EN LA ELABORACIÓN DE LOS INFORMES QUE EXIJA LA LEY DE TRANSPARENCIA, ASÍ COMO LOS QUE REQUIERA LA CONTRALORÍA GENERAL DE LA REPÚBLICA Y LA CONTRALORÍA GENERAL DE LA MAGDALENA. 2. CARGAR Y ACTUALIZAR LA INFORMACIÓN DE LAS ÓRDENES DE SERVICIOS PROFESIONALES Y DE APOYO A LA GESTIÓN QUE SUSCRIBA LA VICERRECTORIA ADMINISTRATIVA Y/O DIRECCIÓN ADMINISTRATIVA DURANTE LA PRESENTE VIGENCIA EN LA PLATAFORMA SIA OBSERVA DE LA AUDITORÍA GENERAL DE LA REPÚBLICA. 3. APOYAR EN LA VERIFICACIÓN DEL CUMPLIMIENTO DE LOS REQUISITOS EN LOS DOCUMENTOS QUE PRESENTAN LOS CONTRATISTAS PARA LA SUSCRIPCIÓN Y LEGALIZACIÓN DE LAS ÓRDENES DE SERVICIO. 4. APOYAR EN LA VERIFICACIÓN DEL PAGO QUE REALICEN LOS CONTRATISTAS AL SISTEMA DE SEGURIDAD SOCIAL EN EJECUCIÓN DE LAS ÓRDENES, CORRESPONDA A LO ESTABLECIDO POR LA LEY. 5. APOYAR EL PROCESO DE LIQUIDACIÓN DE LOS HONORARIOS DE LOS CONTRATISTAS POR PRESTACIÓN DE SERVICIOS PROFESIONALES Y DE APOYO A LA GESTIÓN. 6. APOYAR EL CARGUE DE INFORMACIÓN A LA PLATAFORMA DEL SECOP I DE TODOS LOS PROCESOS DE CONTRATACIÓN QUE ADELANTE LA UNIVERSIDAD A TRAVÉS DE LA VICERRECTORÍA ADMINISTRATIVA. 7. APOYAR EN LA ORGANIZACIÓN DEL ARCHIVO DIGITAL DE LAS ÓRDENES DE SERVICIOS PROFESIONALES Y DE APOYO A LA GESTION SUSCRITAS POR LA VICERRECTORIA ADMINISTRATIVA Y/O DIRECCIÓN ADMINISTRATIVA. LAS DEMÁS ACTIVIDADES QUE SE DERIVEN DE LA EJECUCIÓN DE LA ORDEN Y QUE TENGAN RELACIÓN DIRECTA CON EL OBJETO CONTRACTUAL.</t>
  </si>
  <si>
    <t>OAG-VAD-1067</t>
  </si>
  <si>
    <t>YARAIMA LIBETH GUERRERO FAJARDO</t>
  </si>
  <si>
    <t>2021/10/31</t>
  </si>
  <si>
    <t>OPSP-VAD-1068</t>
  </si>
  <si>
    <t>LA PRESENTE ORDEN TIENE POR OBJETO: 1. COORDINAR LOS CUBRIMIENTOS PERIODÍSTICOS DE LAS FUENTES INSTITUCIONALES, COMO: RECTORÍA, CONSEJO SUPERIOR, SECRETARÍA GENERAL, CONTROL INTERNO Y OFICINA DE GESTIÓN DE LA CALIDAD. 2. REALIZAR BOLETINES INFORMATIVOS DE PRENSA E INTERNOS. 3. COORDINAR Y PRODUCIR EL BOLETÍN ELECTRÓNICO ‘UNIMAGDALENA NEWS’. 4. PRESENTAR EVENTOS INSTITUCIONALES. 5. APOYAR EN EL PROCESO DE DOCUMENTOS DE SEGUIMIENTO DE CONTROL INTERNO DE LA DIRECCIÓN DE COMUNICACIONES. 6. APOYAR LA LOGÍSTICA Y PROTOCOLO PARA LOS EVENTOS CORRESPONDIENTES. 7. APOYAR EN ACTIVIDADES DEL PROCESO DE LA DIRECCIÓN DE COMUNICACIONES CONCERNIENTES AL ASEGURAMIENTO DE LA CALIDAD. 8. GENERAR CONTENIDOS PARA REDES SOCIALES A PARTIR DE LOS CUBRIMIENTOS DE PRENSA CORRESPONDIENTES. LAS DEMÁS ACTIVIDADES QUE SE DERIVEN DE LA EJECUCIÓN DE LA ORDEN Y QUE TENGAN RELACIÓN DIRECTA CON EL OBJETO CONTRACTUAL</t>
  </si>
  <si>
    <t>OPSP-VAD-1069</t>
  </si>
  <si>
    <t>ALVARO MONTERO MERCADO</t>
  </si>
  <si>
    <t>LA PRESENTE ORDEN TIENE POR OBJETO: 1. APOYAR EN EL PROCESO DE CONCILIACIÓN DE OPERACIONES RECÍPROCAS. 2. APOYAR EN LA CONSOLIDACIÓN DE INFORMACIÓN DE INFORMES PARA ENTES DE CONTROL. 3 APOYAR EN EL MEJORAMIENTO Y DISEÑO DE INSTRUCTIVOS Y FORMATOS PARA EL PROCESO DE CALIDAD DEL GRUPO DE CONTABILIDAD. LAS DEMÁS ACTIVIDADES QUE SE DERIVEN DE LA EJECUCIÓN DE LA ORDEN Y QUE TENGAN RELACIÓN DIRECTA CON EL OBJETO CONTRACTUAL.</t>
  </si>
  <si>
    <t>OPSP-VAD-1070</t>
  </si>
  <si>
    <t>LA PRESENTE ORDEN TIENE POR OBJETO: 1. ASESORAR A LOS ESTUDIANTES DEL CONSULTORIO JURÍDICO Y CENTRO DE CONCILIACIÓN QUE SE ENCUENTRAN DESIGNADOS EN LA CASA DE JUSTICIA DEL DISTRITO DE SANTA MARTA EN RELACIÓN A LOS DISTINTOS CASOS QUE SON DE SU CONOCIMIENTOS EN LAS DISTINTAS ÁREAS DEL DERECHO: PUBLICO, CIVIL, COMERCIAL, PENAL, FAMILIA Y DERECHOS HUMANOS. 2. APOYAR EN EL CONTROL FRENTE AL CUMPLIMIENTO DE LOS TURNOS ASIGNADOS EN CASA DE JUSTICIA DEL DISTRITO DE SANTA MARTA A LOS ESTUDIANTES DEL CONSULTORIO JURÍDICO Y CENTRO DE CONCILIACIÓN. 3. APOYAR Y ASESORAR A LAS PERSONAS QUE REQUIERAN LOS SERVICIOS DEL CONSULTORIO JURÍDICO Y CENTRO DE CONCILIACIÓN EN LAS DISTINTAS BRIGADAS JURÍDICAS QUE ORGANICE LA DIRECCIÓN. 4. DICTAR CAPACITACIONES A LOS ESTUDIANTES Y A LA COMUNIDAD EN GENERAL EN TEMAS QUE SE RELACIONEN CON LAS COMPETENCIAS LEGALES DEL CONSULTORIO JURÍDICO. 5. REALIZAR SEGUIMIENTO A LOS CASOS ATENDIDOS EN LA CASA DE JUSTICIA DEL DISTRITO DE SANTA MARTA POR PARTE DE LOS ESTUDIANTES DEL CONSULTORIO JURÍDICO. 6. CANALIZAR SOLICITUDES DE CONCILIACIÓN QUE SE GENEREN EN LA CASA DE JUSTICIA DEL DISTRITO DE SANTA MARTA Y QUE PUEDAN SER TRAMITADAS POR EL CENTRO DE CONCILIACIÓN EN EL MARCO DE SUS COMPETENCIAS CONFORME AL ORDENAMIENTO JURÍDICO COLOMBIANO. LAS DEMÁS ACTIVIDADES QUE SE DERIVEN DE LA EJECUCIÓN DE LA ORDEN Y QUE TENGAN RELACIÓN CON EL OBJETO CONTRACTUAL.</t>
  </si>
  <si>
    <t>OAG-VAD-1071</t>
  </si>
  <si>
    <t>MARGIE MILENA SILVA OLAYA</t>
  </si>
  <si>
    <t>LA PRESENTE ORDEN TIENE POR OBJETO: 1. COORDINAR LA ALTERNANCIA DE LAS ASIGNATURAS CON CONTENIDO PRÁCTICO DEL PROGRAMA. 2. REALIZAR ATENCIÓN, SOPORTE Y SEGUIMIENTO A ESTUDIANTES Y DOCENTES VÍA TEAMS Y WHATSAPP. 3. REALIZAR ASISTENCIA, APOYO Y COORDINACIÓN EN LAS REUNIONES DEL CLAUSTRO DOCENTE, SUSTENTACIONES DE TESIS, CONSEJO DE PROGRAMA DE CINE Y AUDIOVISUALES. 4. APOYAR EN LOS DISEÑOS GRÁFICOS PARA EL PROGRAMA. 5. APOYAR AL PROYECTO DE LA NUEVA SALA DE REALIZACIÓN, POSTPRODUCCIÓN DE SONIDO Y REALIDAD VIRTUAL. 6. COORDINAR EL RETORNO A CLASES EN LOS LABORATORIOS DEL PROGRAMA. LAS DEMÁS ACTIVIDADES QUE SE DERIVEN DE LA EJECUCIÓN DE LA ORDEN Y QUE TENGAN RELACIÓN DIRECTA CON EL OBJETO CONTRACTUAL.</t>
  </si>
  <si>
    <t>OAG-VAD-1072</t>
  </si>
  <si>
    <t>JOSE MARIA GARCIA DIAZ</t>
  </si>
  <si>
    <t>OAG-VAD-1073</t>
  </si>
  <si>
    <t>LA PRESENTE ORDEN TIENE POR OBJETO: 1. APOYAR EN EL DISEÑO DE COMPONENTES DE SOFTWARE DEL SISTEMA PARA LA CONTRATACION DE CATEDRÁTICOS DE LA UNIVERSIDAD DEL MAGDALENA. 2. APOYAR EN LA CONSTRUCCIÓN DE COMPONENTES DE SOFTWARE DEL SISTEMA PARA LA CONTRATACION DE CATEDRÁTICOS DE LA UNIVERSIDAD DEL MAGDALENA UTILIZANDO LA TECNOLOGÍA DE MICROSOFT ASP.NET MVC. CON FRAMEWORK 4.5 O SUPERIOR Y MANEJO DE BASE DE DATOS CON SQL SERVER. 3. APOYAR EN LA INTEGRACIÓN DE SERVICIO DE DIRECTORIO ACTIVO PARA EL SISTEMA. 4. APOYAR EN EL DISEÑO DE PRUEBAS DE UNIDAD, INTEGRACIÓN Y SISTEMA PARA LOS DIFERENTES COMPONENTES CONSTRUIDOS. LAS DEMÁS ACTIVIDADES QUE SE DERIVEN DE LA EJECUCIÓN DE LA ORDEN Y QUE TENGAN RELACIÓN DIRECTA CON EL OBJETO CONTRACTUAL.</t>
  </si>
  <si>
    <t>OPSP-VAD-1074</t>
  </si>
  <si>
    <t>VICENTE MARTINEZ PANETTA</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</si>
  <si>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REVISAR Y AUTOEVALUAR LOS ESTÁNDARES DE HABILITACIÓN DE LOS SERVICIOS DE SALUD PARA EL FORTALECIMIENTO DE LOS PROCESOS DE LA DIRECCIÓN DE BIENESTAR UNIVERSITARIO. 3. DISEÑAR, IMPLEMENTAR Y EJECUTAR ESTRATEGIAS PARA AUMENTAR LA COBERTURA PARA TODOS LOS MIEMBROS DE LA COMUNIDAD UNIVERSITARIA EN TODAS LAS ÁREAS DE BIENESTAR INSTITUCIONAL. 4. ENTREGAR SEMANALMENTE O EN LOS TIEMPOS Y SEGÚN LAS DIRECTRICES QUE EL DIRECTOR DE BIENESTAR UNIVERSITARIO O EL COORDINADOR DEL ÁREA ESTABLEZCAN, INFORMES ESTADÍSTICOS DE LAS ACTIVIDADES REALIZADAS. LAS DEMÁS ACTIVIDADES QUE SE DERIVEN DE LA EJECUCIÓN DE LA ORDEN Y QUE TENGAN RELACIÓN DIRECTA CON EL OBJETO CONTRACTUAL. 5. APOYAR EN EL MONITOREO PERMANENTE A LOS SERVICIOS OFRECIDOS DESDE BIENESTAR UNIVERSITARIO. 6. APOYAR EN LA ELABORACIÓN DE DIAGNÓSTICOS SOCIOECONÓMICOS A LOS ESTUDIANTES CON VULNERABILIDAD DE LA UNIVERSIDAD DEL MAGDALENA, CON EL PROPÓSITO DE POTENCIAR SU PARTICIPACIÓN EN PROGRAMAS DE APOYO PARA LA PERMANENCIA Y EL SISTEMA DE BECAS DE LA INSTITUCIÓN. 7. APOYAR EN LA CONSTRUCCIÓN DEL DIAGNOSTICO SEMESTRAL DE NECESIDADES DE LA COMUNIDAD UNIVERSITARIA (DOCENTES, ESTUDIANTES Y FUNCIONARIOS), PARA LA CONSOLIDACIÓN Y AMPLIACIÓN DE LA OFERTA DEPORTIVA, CULTURAL Y DEL ÁREA DE SALUD EN BIENESTAR UNIVERSITARIO. 8. APOYAR LA ELABORACIÓN DE MATERIALES DE EDUCACIÓN PARA LA SALUD, TALES COMO INFORMES, BOLETINES, Y AYUDAS VISUALES, PARA ABORDAR EL CONSUMO DE SUSTANCIAS PSICOACTIVAS, TABAQUISMO, Y FOMENTAR ESTILOS DE VIDA, POLÍTICAS Y AMBIENTES SALUDABLES. 9. APOYAR LA DIVULGACIÓN Y EL DESARROLLO DE LA ESTRATEGIA PARA LA SOCIALIZACIÓN DE LOS SERVICIOS DE BIENESTAR EN LA COMUNIDAD UNIVERSITARIA. 10. APOYAR LOS PROCESOS DE CONSTRUCCIÓN DE INDICADORES, ESTADÍSTICAS Y LÍNEAS DE BASE PARA LA PLANIFICACIÓN DE LOS SERVICIOS DE BIENESTAR UNIVERSITARIO. LAS DEMÁS ACTIVIDADES QUE SE DERIVEN DE LA EJECUCIÓN DE LA ORDEN Y QUE TENGAN RELACIÓN DIRECTA CON EL OBJETO CONTRACTUAL</t>
  </si>
  <si>
    <t>OAG-VAD-1075</t>
  </si>
  <si>
    <t>YOLANDA AGUILAR GARCIA</t>
  </si>
  <si>
    <t xml:space="preserve"> LA PRESENTE ORDEN TIENE POR OBJETO: 1. PRESENTAR EL PLAN DE TRABAJO DE ACTIVIDADES A DESARROLLAR, DETALLANDO OBJETIVOS, FECHAS, METODOLOGÍA, METAS,INDICADORES ACORDES CON LAS DIRECTRICES IMPARTIDAS POR EL DIRECTOR DE BIENESTAR Y EL COORDINADOR (A) DEL ÁREA QUE DÉRESPUESTA A LAS ACTIVIDADES POR LA CUAL FUE CONTRATADO. 2. BRINDAR ATENCIÓN BÁSICA, OPORTUNA Y ADECUADA EN CONSULTACOMO AUXILIAR DE ENFERMERÍA A TODOS LOS MIEMBROS DE COMUNIDAD UNIVERSITARIA QUE LO SOLICITEN. 3. CUIDAR LA SALUD DE LOS MIEMBROS DE LA COMUNIDAD UNIVERSITARIA, ATENDIÉNDOLOS EN FORMA PERSONALIZADA, INTEGRAL Y CONTINUA, RESPETANDO SUS VALORES, COSTUMBRE Y CREENCIAS. 4. EJECUTAR ACCIONES COMPRENDIDAS EN LOS PROGRAMAS DE SALUD QUE DEN SOLUCIÓN A LOS PROBLEMAS DE LA COMUNIDAD UNIVERSITARIA. 5. VALORAR LA INFORMACIÓN RECOGIDA DE LOS PACIENTES PARA REALIZAR REGISTROS DE LA HISTORIA CLÍNICA. 6. EJECUTAR ACTIVIDADES DE PROMOCIÓN Y FOMENTO DE LA SALUD A LOS MIEMBROS DE LA COMUNIDAD UNIVERSITARIA. 7. ORIENTAR EN CONSULTA A LOS MIEMBROS DE LA COMUNIDAD UNIVERSITARIA PARA QUE ASUMA CONDUCTAS RESPONSABLES EN EL CUIDADO DE SU SALUD. 8. EJECUTAR TÉCNICAS Y PROCEDIMIENTOS DE AUXILIAR DE ENFERMERÍA EN EL ÁMBITO DE SU COMPETENCIA. 9. APOYAR A LAS ENFERMERAS EN LOS PROCEDIMIENTOS DE ATENCIÓN QUE SE REQUIERA. 10.APOYAR AL COORDINADOR DEL ÁREA EN LA ACTUALIZACIÓN DEL INVENTARIO DE LOS EQUIPOS DE OFICINA Y DE INSUMOS MÉDICOS Y GARANTIZAR EL BUEN USO DE LOS MISMOS. 11. ENTREGAR AL COORDINADOR DEL ÁREA AL MOMENTO DE TERMINAR LA ORDEN DE PRESTACIÓN DE SERVICIOS, EL INVENTARIO DE LOS EQUIPOS DE OFICINA DE LOS CUALES ES RESPONSABLE. 12. FOMENTAR AL INTERIOR DE LA COMUNIDAD UNIVERSITARIA, ACTIVIDADES DE PROMOCIÓN Y PREVENCIÓN, EVITANDO DE ESTA MANERA LA APARICIÓN DE ENFERMEDADES Y CONCIENTIZAR A LA COMUNIDAD UNIVERSITARIA A INCORPORAR ESTILOS DE VIDA SALUDABLE. 13.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14.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15. ENTREGAR DE MANERA OPORTUNA Y BAJO SU RESPONSABILIDAD LOS INFORMES QUE SE LE SOLICITEN QUE SEAN DE SU COMPETENCIA PARA SER PRESENTADOS EN OTRAS DEPENDENCIAS. 16. APOYAR EN LA PARTICIPACIÓN DE EVENTOS ACADÉMICOS, CIENTÍFICOS, ARTÍSTICOS, CULTURALES Y DEPORTIVOS DENTRO Y FUERA DEL LUGAR HABITUAL DE LA EJECUCIÓN DE SUS ACTIVIDADES. 17. APOYAR LAS ACTIVIDADES DE SUPERVISIÓN DE PRÁCTICAS FORMATIVAS A LOS ESTUDIANTES DE LA FACULTAD DE CIENCIAS DE LA SALUD DE LA UNIVERSIDAD DEL MAGDALENA. LAS DEMÁS ACTIVIDADES QUE SE DERIVEN DE LA EJECUCIÓN DE LAORDEN Y QUE TENGAN RELACIÓN DIRECTA CON EL OBJETO CONTRACTUAL.</t>
  </si>
  <si>
    <t>2021/10/17</t>
  </si>
  <si>
    <t>OPSP-VAD-1076</t>
  </si>
  <si>
    <t>LA PRESENTE ORDEN TIENE POR OBJETO: 1. APOYAR EN LA ELABORACIÓN DE NUEVOS PROCEDIMIENTOS Y ACTIVIDADES DE GESTIÓN FINANCIERA RELACIONADOS CON EL SISTEMA DE GESTIÓN DE LA CALIDAD. 2. APOYAR EN LAS ACTIVIDADES DE NOTIFICACIÓN CUMPLIMIENTO DE INFORMES DE LA GESTIÓN FINANCIERA. 3. ELABORAR Y SUSTENTAR INFORMES MENSUALES Y PRESENTACIONES REQUERIDOS EN EL MARCO DE LA GESTIÓN DE LA DIRECCIÓN FINANCIERA. 4. REALIZAR SEGUIMIENTO A LOS REEMBOLSOS DE MATRICULA FONGES. LAS DEMÁS ACTIVIDADES QUE SE DERIVEN DE LA EJECUCIÓN DE LA ORDEN Y QUE TENGAN RELACIÓN DIRECTA CON EL OBJETO CONTRACTUAL</t>
  </si>
  <si>
    <t>OPSP-VAD-1077</t>
  </si>
  <si>
    <t>LA PRESENTE ORDEN TIENE POR OBJETO: 1. ASESORAR Y APOYAR LAS ESTRATEGIAS DE ATENCIÓN Y ACOMPAÑAMIENTO DE LA COMUNIDAD ESTUDIANTIL EN RIESGO DE DISCRIMINACIÓN, SEGREGACIÓN Y DESERCIÓN DE LA UNIVERSIDAD DEL MAGDALENA. 2. ASESORAR Y APOYAR LA ACTUALIZACIÓN DE LOS DOCUMENTOS, PROCESOS, PROCEDIMIENTOS Y FORMATOS INSTITUCIONALES, ACORDES CON LA NORMATIVIDAD NACIONAL E INTERNACIONAL CON ENFOQUE DE GÉNERO, PLURIÉTNICO, INTERCULTURAL Y CON ENFOQUE DIFERENCIAL, PARA LA ATENCIÓN DE LOS ESTUDIANTES CON DISCAPACIDAD DE LA UNIVERSIDAD. ASESORAR Y APOYAR EL PROCESO DE ADQUISICIÓN DE BIENES, SERVICIOS, EQUIPOS E INSTALACIONES DE DISEÑO UNIVERSAL, QUE REQUIERAN LA MENOR ADAPTACIÓN POSIBLE Y EL MENOR COSTO PARA SATISFACER LAS NECESIDADES ESPECÍFICAS DE LOS ESTUDIANTES CON DISCAPACIDAD DE LA UNIVERSIDAD DEL MAGDALENA. 3. ASESORAR Y APOYAR LA PROTECCIÓN Y PROMOCIÓN DE LOS DERECHOS HUMANOS DE LAS POBLACIONES ESTUDIANTILES DE COMUNIDADES INDÍGENAS, AFROCOLOMBIANOS, POBLACIÓN LGTBIQ, ESTUDIANTES CON DISCAPACIDAD Y POBLACIÓN EN RIESGO DE VULNERABILIDAD. 4. ASESORAR Y APOYAR LOS PROCESOS LA INCLUSIÓN REAL Y EFECTIVA DE TODOS LOS ESTUDIANTES EN LA UNIVERSIDAD DEL MAGDALENA. ASESORAR Y APOYAR LA PLANIFICACIÓN, DESARROLLO, CONSOLIDACIÓN Y ACTUALIZACIÓN PERMANENTE DE MEJORAS EN LOS PROCESOS DE INCLUSIÓN ACORDES A LA NORMATIVIDAD NACIONAL E INTERNACIONAL REFERENTES AL TEMA DE INCLUSIÓN Y DE ATENCIÓN A GRUPOS INTERCULTURALES VULNERABLES. 5. ASESORAR Y APOYAR LA EJECUCIÓN DE LAS POLÍTICAS DE INCLUSIÓN ESTABLECIDAS POR LA UNIVERSIDAD EN LOS DIFERENTES PROGRAMAS ACADÉMICOS QUE CUENTEN CON POBLACIÓN CON DISCAPACIDAD Y/O HAGAN PARTE DE GRUPOS INTERCULTURALES VULNERABLES. 6. ASESORAR Y APOYAR LA APLICACIÓN DE LAS POLÍTICAS DE INCLUSIÓN, CURRÍCULOS FLEXIBLES Y ESTABLECIMIENTO DE AJUSTES RAZONABLES COMO METODOLOGÍAS Y ESTRATEGIAS PEDAGÓGICAS ADECUADAS PARA LA FORMACIÓN ACADÉMICA DE LOS ESTUDIANTES CON DISCAPACIDAD. 7. ASESORAR Y APOYAR EN LA FORMULACIÓN Y EJECUCIÓN DEL PLAN Y CAPACITACIÓN DE LOS DOCENTES CON RESPECTO A LA FUNCIÓN ESPECÍFICA DE EDUCAR A ESTUDIANTES CON DISCAPACIDAD. LA DEMÁS ASIGNADAS POR LA VICERRECTORÍA ACADÉMICA RELACIONADAS CON LAS ANTERIORES FUNCIONES.</t>
  </si>
  <si>
    <t>OPSP-VAD-1078</t>
  </si>
  <si>
    <t>MARIA INES MOSCARELLA VALLE</t>
  </si>
  <si>
    <t>LA PRESENTE ORDEN TIENE POR OBJETO: 1. APOYAR A LA DIRECCIÓN DE TALENTO HUMANO, EN LA ACTIVIDADES DE EJECUCIÓN DEL PLAN INSTITUCIONAL DE CAPACITACIÓN Y EL PLAN ESTRATÉGICO DE TALENTO HUMANO. 2. APOYAR EN LA LOGÍSTICA, COORDINACIÓN Y DESARROLLO DE CAPACITACIONES VIRTUALES Y PRESENCIALES Y EVENTOS ORGANIZADOS POR LA DIRECCIÓN DE TALENTO HUMANO. 3. APOYAR EN EL MANEJO DE LAS HERRAMIENTAS VIRTUALES DISPONIBLES EN LA PLATAFORMA DE LA UNIVERSIDAD, PARA EL DESARROLLO DE LAS CAPACITACIONES. 4. APOYAR CON EL LEVANTAMIENTO DE INFORMACIÓN, SEGUIMIENTO, TABULACIÓN, CONSOLIDACIÓN DE LA BASE DE DATOS, Y ESTADÍSTICAS DE BIENESTAR LABORAL Y DE CAPACITACIÓN. 5. APOYAR EN EL MANEJO DE LAS HERRAMIENTAS VIRTUALES DISPONIBLES EN LA PLATAFORMA DE LA UNIVERSIDAD, PARA EL DESARROLLO DE LAS CAPACITACIONES. 6. MANTENER ORGANIZADO, CLASIFICADO Y ESCANEADO LOS DOCUMENTOS DE ARCHIVO DEL GRUPO DE DESARROLLO HUMANO Y LOS DEMÁS DOCUMENTOS REQUERIDOS, DE ACUERDO CON LOS LINEAMIENTOS DEL GRUPO DE GESTIÓN DOCUMENTAL. 7. RENDIR INFORMES MENSUALES SOBRE LAS ACTIVIDADES DESARROLLADAS, EN CUMPLIMIENTO DE LA PRESENTE ORDEN DE PRESTACIÓN DE SERVICIOS. LAS DEMÁS ACTIVIDADES QUE SE DERIVEN DE LA EJECUCIÓN DE LA ORDEN Y QUE TENGAN RELACIÓN DIRECTA CON EL OBJETO CONTRACTUAL</t>
  </si>
  <si>
    <t>OPSP-VAD-1080</t>
  </si>
  <si>
    <t>LA PRESENTE ORDEN TIENE POR OBJETO: 1. CONDUCIR EL MAGAZÍN 'RUTAS PARA AVANZAR ' TRANSMITIDO POR UNIMAGDALENA RADIO. 2. HACER REPORTERÍA CON LAS DEPENDENCIAS QUE GENEREN INFORMACIÓN ÚTIL PARA EL PROGRAMA. 3. PARTICIPAR EN LAS TRANSMISIONES EN VIVO Y EN DIRECTO DE LOS EVENTOS DE LA EMISORA CULTURAL. 4. ELABORAR LAS BASES DE DATOS DE FUNCIONARIOS ESTATALES Y PRIVADOS QUE PUEDAN SER CONSULTADOS EN EL ESPACIO DE LA EMISORA. 5. REDACTAR DOCUMENTOS INSTITUCIONALES QUE SE REQUIERAN. 6. PRODUCIR Y EDITAR LOS MATERIALES SONOROS INSTITUCIONALES QUE SE REQUIERAN, (CAMPUS AL AIRE FINES DE SEMANA) 7. APOYAR EN LA VERIFICACIÓN DE LA PRODUCCIÓN TÉCNICA Y PROGRAMACIÓN DE LA EMISORA CULTURAL UNIMAGDALENA RADIO LOS FINES DE SEMANA. 8. CONTRIBUIR CON EL FORTALECIMIENTO DEL SISTEMA DE GESTIÓN INTEGRAL DE LA UNIVERSIDAD DEL MAGDALENA "SISTEMACOGUI". 9. COORDINAR Y CONDUCIR EL PROGRAMA “MELOMANOS” Y ESPECIALES PARA DÍAS FESTIVOS. 10. REDACTAR BOLETINES INSTITUCIONALES. 11. APOYAR EN LA VERIFICACIÓN DEL CUMPLIMIENTO Y DESARROLLO DE LA PROGRAMACIÓN DE LA EMISORA CULTURAL UNIMAGDALENA RADIO. LAS DEMÁS ACTIVIDADES QUE SE DERIVEN DE LA EJECUCIÓN DE LA ORDEN Y QUE TENGAN RELACIÓN DIRECTA CON EL OBJETO CONTRACTUAL</t>
  </si>
  <si>
    <t>OAG-VAD-1081</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</si>
  <si>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REVISAR Y AUTOEVALUAR LOS ESTÁNDARES DE HABILITACIÓN DE LOS SERVICIOS DE SALUD PARA EL FORTALECIMIENTO DE LOS PROCESOS DE LA DIRECCIÓN DE BIENESTAR UNIVERSITARIO. 3. APOYAR EN LA FORMULACIÓN Y REALIZACIÓN DE PORTAFOLIO DE SERVICIOS DE LA DEPENDENCIA. 4. ACTUALIZAR LOS PROTOCOLOS Y GUÍAS DE ATENCIÓN DE LOS DIFERENTES SERVICIOS DEL ÁREA DE SALUD 5. DISEÑAR, IMPLEMENTAR Y EJECUTAR ESTRATEGIAS QUE PROMUEVAN E INCENTIVEN LA PARTICIPACIÓN DE TODOS LOS ESTAMENTOS UNIVERSITARIOS EN LAS ACTIVIDADES DE BIENESTAR INSTITUCIONAL. 6. DISEÑAR, IMPLEMENTAR Y EJECUTAR ESTRATEGIAS PARA AUMENTAR LA COBERTURA PARA TODOS LOS MIEMBROS DE LA COMUNIDAD UNIVERSITARIA EN TODAS LAS ÁREAS DE BIENESTAR INSTITUCIONAL Y VELAR POR EL FORTALECIMIENTO DE LAS MISMAS. 7 APOYAR LAS ACTIVIDADES LIDERADAS POR EL DIRECTOR DE BIENESTAR Y EL COORDINADOR DE ÁREA, EN EL CUMPLIMIENTO DE METAS DEFINIDAS EN EL PLAN DE ACCIÓN Y PLAN DE DESARROLLO INSTITUCIONAL. 8. ENTREGAR DE MANERA OPORTUNA Y BAJO SU RESPONSABILIDAD LOS INFORMES QUE SE LE SOLICITEN PARA SER PRESENTADOS EN OTRAS DEPENDENCIAS. 9. DILIGENCIAR OPORTUNAMENTE TODOS LOS FORMATOS ESTABLECIDOS POR BIENESTAR UNIVERSITARIO EN EL SISTEMA DE GESTIÓN DE LA CALIDAD Y OTROS PROCESOS, PARA EL REGISTRO DE TODAS LAS ACTIVIDADES QUE SE REALICEN. 10. ENTREGAR SEMANALMENTE O EN LOS TIEMPOS Y SEGÚN LAS DIRECTRICES QUE EL DIRECTOR DE BIENESTAR UNIVERSITARIO O EL COORDINADOR DEL ÁREA ESTABLEZCAN, INFORMES ESTADÍSTICOS DE LAS ACTIVIDADES REALIZADAS, ASÍ COMO LAS PARTICIPACIONES DE LOS ESTAMENTOS UNIVERSITARIOS EN LAS MISMAS, PARA QUE SEAN SOMETIDAS A VERIFICACIÓN Y EVALUACIÓN DEL CUMPLIMIENTO DE LAS METAS PROPUESTAS EN SU PLAN DE TRABAJO. 11. APOYAR EN LA PARTICIPACIÓN EN EVENTOS ACADÉMICOS, CIENTÍFICOS, ARTÍSTICOS, CULTURALES Y DEPORTIVOS QUE PROGRAME LA UNIVERSIDAD DEL MAGDALENA. 12. APOYAR LA IMPLEMENTACIÓN DE LAS NUEVAS MEDIDAS ACADÉMICAS EN LA FACULTAD DE CIENCIAS EMPRESARIALES Y ECONÓMICAS. ASÍ COMO, REALIZAR SEGUIMIENTO Y ACOMPAÑAMIENTO A DOCENTES Y ESTUDIANTES EN EL DESARROLLO DE SUS PROCESOS ACADÉMICOS. LAS DEMÁS ACTIVIDADES QUE SE DERIVEN DE LA EJECUCIÓN DE LA ORDEN Y QUE TENGAN RELACIÓN DIRECTA CON EL OBJETO CONTRACTUAL.</t>
  </si>
  <si>
    <t>OAG-VAD-1082</t>
  </si>
  <si>
    <t>LA PRESENTE ORDEN TIENE POR OBJETO: 1.DESARROLLAR DISEÑO GRÁFICO PARA LOS DISTINTOS PROCESOSINSTITUCIONALES. 2. CONSTRUIR PIEZAS GRÁFICAS SOLICITADAS PARA EL DESARROLLO DE EVENTOS  INTERNOS O EXTERNOS DE LA UNIVERSIDAD DEL MAGDALENA. 3. APOYAR EN EL DISEÑO DE LA IMAGEN CORPORATIVA DE LA UNIVERSIDAD. 4. TRABAJAR PIEZAS PARA LO OFERTA ACADÉMICA Y ELEMENTOS DE MERCHANDISING PARA DIFERENTES ÁREAS Y/O EVENTOS INSTITUCIONALES. 5. CONTRIBUIR CON EL FORTALECIMIENTO DE GESTIÓN DE LA CALIDAD "SISTEMA COGUI". 6, APOYAR EN EL PROCESO DE GESTIÓN DOCUMENTAL. 7, APOYAR EN IOS PROCEDIMIENTOS Y PROCESOS DEL SISTEMA DE GESTIÓN DE LA CALIDAD. 8. PRESENTAR LOS INFORMES QUE SEAN REQUERIDOS POR EL SUPERVISOR DE LA ORDEN. LAS DEMÁS ACTIVIDADES QUE SE DERIVEN DE LA EJECUCIÓN DE LA ORDEN Y QUE TENGAN RELACIÓN DIRECTA CON EL OBJETO CONTRACTUAL.</t>
  </si>
  <si>
    <t>OAG-VAD-1083</t>
  </si>
  <si>
    <t>LA PRESENTE ORDEN TIENE POR OBJETO: 1.  APOYAR EN EVENTOS DE STREAMING DE LOS DIFERENTES PROGRAMAS ACADÉMICOS Y DEMÁS DEPENDENCIAS. 2. APOYAR DE MANERA PRESENCIAL EN STREAMING DE EVENTOS DE ALTO IMPACTO.  3. APOYAR EN LA REALIZACIÓN DE MOTION GRAPHICS PARA LOS MATERIALES AUDIOVISUALES DEL CETEP.  4. APOYAR EN EL MONTAJE DE IMÁGENES PARA VIDEOS. 5. APOYAR LA EDICIÓN Y POSTPRODUCCIÓN DE MATERIALES AUDIOVISUALES REQUERIDOS. LAS DEMÁS ACTIVIDADES QUE SE DERIVEN DE LA EJECUCIÓN DE LA ORDEN Y QUE TENGAN RELACIÓN DIRECTA CON EL OBJETO CONTRACTUAL."</t>
  </si>
  <si>
    <t>OPSP-FCS-0022</t>
  </si>
  <si>
    <t>DESARROLLAR LAS ACTIVIDADES ACADEMICAS RELACIONADAS CON EL MODULO N 5 AUDITORIA PARA EL MEJORAMIENTO DE LA CALIDAD DE LA ATENCION EN SALUD Y EL MODULO N 6 PLANES DE MEJORAMIENTO DEL DIPLOMADO VIRTUAL EN GERENCIA Y AUDITORIA DE LA CALIDAD DE LA ATENCION EN SALUD OFERTADA POR EL PROGRAMA DE ENFERMERIA DE LA FACULTAD CIENCIAS DE LA SALUD, CON UNA INTENSIDAD DE 24 HORAS. LAS DEMAS ACTIVIDADES QUE SE DERIVEN DE LA EJECUCION DE LA ORDEN Y QUE TENGAN RELACION DIRECTA CON EL OBJETO CONTRACTUAL</t>
  </si>
  <si>
    <t>OPSP-FCS-0023</t>
  </si>
  <si>
    <t>QUE EL CONTRATISTA REALICE LAS SIGUIENTES ACTIVIDADES 1 COORDINAR LAS ACTIVIDADES ACADEMICAS, ATENCION A DOCENTES RELACIONADAS CON LA OFERTA, MERCADEO Y FUNCIONAMIENTO DE LA MAESTRIA EN EPIDEMIOLOGIA 2 REALIZAR EL CONTROL, SEGUIMIENTO Y EVALUACION DE LAS ACTIVIDADES ACADEMICAS DE PROGRAMA. 3. APOYAR EN LA ORGANIZACION, REALIZACION Y SEGUIMIENTO DE LOS ASPECTOS CURRICULARES DE LA MAESTRIA PLAN DE ESTUDIO, MICRO DISEÑOS, GULAS Y MENSUALMENTE AL DIRECTOR DEL CENTRO DE POSTGRADOS UN INFORME DETALLADO QUE DE CUENTA SOBRE EL CUMPLIMIENTO DE LAS ACTIVIDADES ACADEMICAS CONTEMPLADAS EN LA PROGRAMACION DE CADA COHORTE Y SOBRE EL SEGUIMIENTO O EVOLUCION DEL RESPECTIVO PRESUPUESTO. 14 VELAR POR EL CUMPLIMIENTO DE LA EVALUACION DOCENTE POR CADA ESTUDIANTE, AL TERMINO DE CADA MODULO Y TOMAR MEDIDAS 15 APOYAR Y HACER SEGUIMIENTO A LAS PETICIONES, QUEJAS, RECLAMOS Y TRAMITES JUDICIALES PRESENTADOS DURANTE EL DESARROLLO DEL PROGRAMA.</t>
  </si>
  <si>
    <t>OPSP-FCS-0024</t>
  </si>
  <si>
    <t>KAREN PATRICIA PAREJO ZABARAIN</t>
  </si>
  <si>
    <t>LA PRESENTE ORDEN TIENE POR OBJETO LAS SIGUIENTES ACTIVIDADES 1 ACOMPAÑAMIENTO Y FORTALECIMIENTO DEL PROGRAMA DE PSICOLOGIA, 2 ASESORIA A LAS ACTIVIDADES DESARROLLADAS EN LA COORDINACION DEL PROGRAMA DE PSICOLOGIA 3 APOYO AL PROCESO DE ACREDITACION Y RENOVACION DEL REGISTRO CALIFICADO DEL PROGRAMA DE PSICOLOGIA. LAS DEMAS ACTIVIDADES QUE SE DERIVEN DE LA EJECUCION DE LA ORDEN Y QUE TENGAN RELACION DIRECTA CON EL OBJETO CONTRACTUAL.</t>
  </si>
  <si>
    <t>OPSP-FCS-0025</t>
  </si>
  <si>
    <t>ANGELA EDITH CORAL CORDOBA</t>
  </si>
  <si>
    <t>LA PRESENTE ORDEN TIENE POR OBJETO LAS SIGUIENTES ACTIVIDADES GESTION Y APOYO A LOS PROCESOS ACADEMICOS Y ASISTENCIALES DEL SERVICIO DOCENTE ASISTENCIAL CLINICA ODONTOLOGICA EN EL MARCO DE ESCENARIO DE PRACTICA DE INTEGRACION DE PROPIEDAD CON LA UNIVERSIDAD AFILIACION A RIESGOS LABORALES Y POLIZA DE RESPONSABILIDAD CIVIL DE ESTUDIANTES, PLANIFICACION Y EJECUCION PROCESO DE INDUCCION, ASIGNACION DE UNIDADES ODONTOLOGICAS, REPORTE DE AGENDAMIENTO A LAS AREAS COMPETENTES, REPORTE A CONTROL DE INGRESO DEL PERSONAL DEL PROGRAMA DE ODONTOLOGIA, APOYO AL SISTEMA DE GESTION DE CALIDAD DE CLINICA ODONTOLOGICA, AUDITORIA DE HISTORIAS CLINICAS, GESTION Y SEGUIMIENTO DE LA ELABORACION DE PROCEDIMIENTOS, MANUALES, GUIAS, FORMATOS, PROTOCOLOS DE ACUERDO CON EL SISTEMA DE GESTION DE CALIDAD DEL SERVICIO DOCENTE ASISTENCIAL CLINICA ODONTOLOGICA, GESTION Y REPORTE ANTES LOS ENTES EXTERNOS DE VIGILANCIA Y CONTROL.</t>
  </si>
  <si>
    <t>OPSP-VEX-0760</t>
  </si>
  <si>
    <t>DERAIN TOMAS PEÑA GONZALEZ</t>
  </si>
  <si>
    <t>OPSP-VEX-0761</t>
  </si>
  <si>
    <t>JOSE JORGE BARRIOS CARRILLO</t>
  </si>
  <si>
    <t>OPSP-VEX-0759</t>
  </si>
  <si>
    <t>BREINER YANCE GARCIA</t>
  </si>
  <si>
    <t>OPSP-VEX-0797</t>
  </si>
  <si>
    <t>MAUREN MAXIEL SOLANO CARREÑO</t>
  </si>
  <si>
    <t>OPSP-VEX-0798</t>
  </si>
  <si>
    <t xml:space="preserve"> ELICIO JUNIOR ALGARIN ZARATE</t>
  </si>
  <si>
    <t>OPSP-VEX-0799</t>
  </si>
  <si>
    <t>ERVÍN DANIEL PÉREZ SANDOVAL</t>
  </si>
  <si>
    <t>OAG-VEX-0820</t>
  </si>
  <si>
    <t>Marina Marcela Palma Puerta</t>
  </si>
  <si>
    <t>OPSP-VEX-0819</t>
  </si>
  <si>
    <t>YESIKA KATHERINA FLOREZ CHACON</t>
  </si>
  <si>
    <t>OPSP-VEX-0817</t>
  </si>
  <si>
    <t>EILEN YULIETH PEÑA DAZA</t>
  </si>
  <si>
    <t>OPSP-VEX-0821</t>
  </si>
  <si>
    <t>DIANA SOFIA AMADOR SUAREZ</t>
  </si>
  <si>
    <t>OAG-VEX-0816</t>
  </si>
  <si>
    <t>LEANIS MARGARITA CANTILLO PERTUZ</t>
  </si>
  <si>
    <t>OPSP-VEX-0818</t>
  </si>
  <si>
    <t>JESUS DAVID POLO CANTILLO</t>
  </si>
  <si>
    <t>OSM-VEX-0012</t>
  </si>
  <si>
    <t>ALVEIRO GALLEGO TRUJILLO</t>
  </si>
  <si>
    <t>OPSP-VEX-0854</t>
  </si>
  <si>
    <t>OLGA LUCIA BOCANEGRA OROZCO</t>
  </si>
  <si>
    <t>OSM-VEX-0015</t>
  </si>
  <si>
    <t>COPY'S STUDENT SAS</t>
  </si>
  <si>
    <t>OPSP-VEX-0758</t>
  </si>
  <si>
    <t>YEISON DE LA TORRE</t>
  </si>
  <si>
    <t>OPSP-VEX-0751</t>
  </si>
  <si>
    <t xml:space="preserve">ROGELIO PINEDA </t>
  </si>
  <si>
    <t>OPSP-VEX-0752</t>
  </si>
  <si>
    <t>LUIS URIBE ROMERO</t>
  </si>
  <si>
    <t>OPSP-VEX-0753</t>
  </si>
  <si>
    <t>ARTURO ROZO</t>
  </si>
  <si>
    <t>OPSP-VEX-0754</t>
  </si>
  <si>
    <t xml:space="preserve">JHON MANRIQUE </t>
  </si>
  <si>
    <t>OPSP-VEX-0755</t>
  </si>
  <si>
    <t>JUAN HENAO PINEDA</t>
  </si>
  <si>
    <t>OPSP-VEX-0756</t>
  </si>
  <si>
    <t>LORIS ROSADO QUINTERO</t>
  </si>
  <si>
    <t>OPSP-VEX-0731</t>
  </si>
  <si>
    <t>LUIS GOMEZ GIRALDO</t>
  </si>
  <si>
    <t>OPSP-VEX-0732</t>
  </si>
  <si>
    <t>ANDREA LUENGAS</t>
  </si>
  <si>
    <t>OPSP-VEX-0733</t>
  </si>
  <si>
    <t>DANIEL BALLESTAS</t>
  </si>
  <si>
    <t>OPSP-VEX-0734</t>
  </si>
  <si>
    <t>DIEGO RIVERA GUTIERREZ</t>
  </si>
  <si>
    <t>OPSP-VEX-0735</t>
  </si>
  <si>
    <t>OPSP-VEX-0736</t>
  </si>
  <si>
    <t>ENEILA CAMPO MOVIL</t>
  </si>
  <si>
    <t>OPSP-VEX-0737</t>
  </si>
  <si>
    <t xml:space="preserve">GUSTAVO MUÑOZ </t>
  </si>
  <si>
    <t>OPSP-VEX-0738</t>
  </si>
  <si>
    <t>JACQUELINE CARRILLO</t>
  </si>
  <si>
    <t>OPSP-VEX-0739</t>
  </si>
  <si>
    <t>JONATHAN COHEN</t>
  </si>
  <si>
    <t>OPSP-VEX-0740</t>
  </si>
  <si>
    <t>KATHERINE MALDONADO</t>
  </si>
  <si>
    <t>OPSP-VEX-0741</t>
  </si>
  <si>
    <t>NATALIA OROZCO</t>
  </si>
  <si>
    <t>OPSP-VEX-0742</t>
  </si>
  <si>
    <t>OPSP-VEX-0743</t>
  </si>
  <si>
    <t>YESENIA VILLALOBOS</t>
  </si>
  <si>
    <t>OAG-VEX-0810</t>
  </si>
  <si>
    <t>JAVITH PERALTA MORA</t>
  </si>
  <si>
    <t>OPSP-VEX-0813</t>
  </si>
  <si>
    <t>LUIS VIANA FONTALVO</t>
  </si>
  <si>
    <t>OPSP-VEX-0812</t>
  </si>
  <si>
    <t>LUIS DURAN FERNANDEZ</t>
  </si>
  <si>
    <t>OPSP-VEX-0811</t>
  </si>
  <si>
    <t>ADRIANA TORRES SAAVEDRA</t>
  </si>
  <si>
    <t>OPSP-VEX-0814</t>
  </si>
  <si>
    <t>RAFAEL PABA RAMOS</t>
  </si>
  <si>
    <t>OPSP-VEX-0860</t>
  </si>
  <si>
    <t>OPSP-VEX-0861</t>
  </si>
  <si>
    <t>ANGIE RAMIREZ</t>
  </si>
  <si>
    <t>OPSP-VEX-0862</t>
  </si>
  <si>
    <t>MIRIAN SIERRA</t>
  </si>
  <si>
    <t>OPSP-VEX-0867</t>
  </si>
  <si>
    <t>OPSP-VEX-0868</t>
  </si>
  <si>
    <t>CRISTIAN HERNANDEZ ARENILLA</t>
  </si>
  <si>
    <t>OPSP-VEX-0869</t>
  </si>
  <si>
    <t>OPSP-VEX-0870</t>
  </si>
  <si>
    <t>OPSP-VEX-0871</t>
  </si>
  <si>
    <t>OPSP-VEX-0872</t>
  </si>
  <si>
    <t>OMAR PINZON CANTILLO</t>
  </si>
  <si>
    <t>OPSP-VEX-0873</t>
  </si>
  <si>
    <t>YOHANA PINEDO SUAREZ</t>
  </si>
  <si>
    <t>OAG-VEX-0866</t>
  </si>
  <si>
    <t>JOSE LIÑAN</t>
  </si>
  <si>
    <t>OAG-VEX-0774</t>
  </si>
  <si>
    <t>OPSP-VEX-0826</t>
  </si>
  <si>
    <t>OPSP-VEX-0855</t>
  </si>
  <si>
    <t>OPSP-VEX-0858</t>
  </si>
  <si>
    <t>OPSP-VEX-0857</t>
  </si>
  <si>
    <t>OAG-VEX-0856</t>
  </si>
  <si>
    <t>OPSP-VEX-0833</t>
  </si>
  <si>
    <t>OPSP-VEX-0834</t>
  </si>
  <si>
    <t>OPSP-VEX-0835</t>
  </si>
  <si>
    <t>FREDDY SALCEDO</t>
  </si>
  <si>
    <t>OPSP-VEX-0836</t>
  </si>
  <si>
    <t>OPSP-VEX-0837</t>
  </si>
  <si>
    <t>OPSP-VEX-0838</t>
  </si>
  <si>
    <t>OAG-VEX-0839</t>
  </si>
  <si>
    <t>OAG-VEX-0840</t>
  </si>
  <si>
    <t>OAG-VEX-0841</t>
  </si>
  <si>
    <t>OAG-VEX-0842</t>
  </si>
  <si>
    <t xml:space="preserve">MARIA FERNANDA BARBOSA RAMOS </t>
  </si>
  <si>
    <t>OAG-VEX-0843</t>
  </si>
  <si>
    <t xml:space="preserve">MARIA ISABEL CAMPO MACIAS </t>
  </si>
  <si>
    <t>OAG-VEX-0844</t>
  </si>
  <si>
    <t>OAG-VEX-0845</t>
  </si>
  <si>
    <t xml:space="preserve">OBEYAIDO PEÑA PONSON </t>
  </si>
  <si>
    <t>OPSP-VEX-0846</t>
  </si>
  <si>
    <t>OPSP-VEX-0847</t>
  </si>
  <si>
    <t>OPSP-VEX-0848</t>
  </si>
  <si>
    <t>OPSP-VEX-0849</t>
  </si>
  <si>
    <t>LIZETH MARTINEZ</t>
  </si>
  <si>
    <t>OPSP-VEX-0850</t>
  </si>
  <si>
    <t>RODRIGO PEÑARREDONDA</t>
  </si>
  <si>
    <t>OPSP-VEX-0851</t>
  </si>
  <si>
    <t>OPSP-VEX-0852</t>
  </si>
  <si>
    <t>MARTHA ELOISA ACUÑA ORTIZ</t>
  </si>
  <si>
    <t>OAG-VEX-0853</t>
  </si>
  <si>
    <t>TRACY FERNANDEZ</t>
  </si>
  <si>
    <t>OPSP-VEX-0863</t>
  </si>
  <si>
    <t>OPSP-VEX-0875</t>
  </si>
  <si>
    <t>OAG-VEX-0882</t>
  </si>
  <si>
    <t>OPSP-VEX-0881</t>
  </si>
  <si>
    <t>OPSP-VEX-0887</t>
  </si>
  <si>
    <t>JOSE MIGUEL SALAS</t>
  </si>
  <si>
    <t>OPSP-VEX-0877</t>
  </si>
  <si>
    <t>CAROLINA RUEDA QUINTO</t>
  </si>
  <si>
    <t>OPSP-VEX-0878</t>
  </si>
  <si>
    <t>LAURA CANTILLO ROSARIO</t>
  </si>
  <si>
    <t>OPSP-VEX-0879</t>
  </si>
  <si>
    <t>OSMERY DE LA LUZ REALES AGON</t>
  </si>
  <si>
    <t>OPSP-VEX-0880</t>
  </si>
  <si>
    <t>OPSP-VEX-0889</t>
  </si>
  <si>
    <t>WENDY ALEXANDRA GONZALES</t>
  </si>
  <si>
    <t>OPSP-VEX-0883</t>
  </si>
  <si>
    <t>ALFREDO LUIS CALDERA GUZMAN</t>
  </si>
  <si>
    <t>OPSP-VEX-0884</t>
  </si>
  <si>
    <t>OPSP-VEX-0885</t>
  </si>
  <si>
    <t>JOSÉ ALBERTO TONCEN BELTRÁN</t>
  </si>
  <si>
    <t>OPSP-VEX-0886</t>
  </si>
  <si>
    <t>MAURICIO RAMOS DORIA</t>
  </si>
  <si>
    <t>OPSP-VEX-0792</t>
  </si>
  <si>
    <t>JAIME ALBERTO SILVA BARAQUE</t>
  </si>
  <si>
    <t>OPS-VEX-0793</t>
  </si>
  <si>
    <t>Daniel José Canchila Salcedo</t>
  </si>
  <si>
    <t>OAG-VEX-0757</t>
  </si>
  <si>
    <t>MARIA DEL ROSARIO ARBOLEDA PARRA</t>
  </si>
  <si>
    <t>OAG-VEX-0745</t>
  </si>
  <si>
    <t>LINA MARITZA PRADA CALDERÓN</t>
  </si>
  <si>
    <t>OAG-VEX-0744</t>
  </si>
  <si>
    <t>JESÚS EDUARDO JIMÉNEZ DIAZ</t>
  </si>
  <si>
    <t>OPSP-VEX-0769</t>
  </si>
  <si>
    <t>Liliana María Pacheco Orozco</t>
  </si>
  <si>
    <t>OPSP-VEX-0773</t>
  </si>
  <si>
    <t>Stefanni Paola Torres Pérez</t>
  </si>
  <si>
    <t>OAG-VEX-0765</t>
  </si>
  <si>
    <t>ANA MARCELA MOLINA MORENO</t>
  </si>
  <si>
    <t>OAG-VEX-0766</t>
  </si>
  <si>
    <t>Snayder josé Licona Medrano</t>
  </si>
  <si>
    <t>OPSP-VEX-0767</t>
  </si>
  <si>
    <t>Cristóbal Botero Paris</t>
  </si>
  <si>
    <t>OPSP-VEX-0768</t>
  </si>
  <si>
    <t>YULI VANESSA LÓPEZ RAMÍREZ</t>
  </si>
  <si>
    <t>OAG-VEX-0800</t>
  </si>
  <si>
    <t>Brayan Stiven Rivas Castillo</t>
  </si>
  <si>
    <t>OAG-VEX-0801</t>
  </si>
  <si>
    <t>EIDER ORLANDO CÓRDOBA ASPRILLA</t>
  </si>
  <si>
    <t>OAG-VEX-0802</t>
  </si>
  <si>
    <t>Handerson David Valle</t>
  </si>
  <si>
    <t>OAG-VEX-0803</t>
  </si>
  <si>
    <t>Harol Javier Paredes Anchico</t>
  </si>
  <si>
    <t>OAG-VEX-0804</t>
  </si>
  <si>
    <t>JOSÉ NAPOLEÓN IBARGUEN IBARGUEN</t>
  </si>
  <si>
    <t>OAG-VEX-0805</t>
  </si>
  <si>
    <t>Livinton Javier Vivas Naranjo</t>
  </si>
  <si>
    <t>OAG-VEX-0806</t>
  </si>
  <si>
    <t>Yina Marcela Hinestroza Sinisterra</t>
  </si>
  <si>
    <t>OPSP-VEX-0807</t>
  </si>
  <si>
    <t>Andrés Avelino Pinto Jiménez</t>
  </si>
  <si>
    <t>OPSP-VEX-0808</t>
  </si>
  <si>
    <t>Carlos Andrés Pacheco Vélez</t>
  </si>
  <si>
    <t>OPSP-VEX-0809</t>
  </si>
  <si>
    <t>John William Flórez Díaz</t>
  </si>
  <si>
    <t>OPSP-VEX-0794</t>
  </si>
  <si>
    <t>Jonathan Efrain Sarmiento Rodríguez</t>
  </si>
  <si>
    <t>OAG-VEX-0831</t>
  </si>
  <si>
    <t>ANA KARINA RIASCOS ORTIZ</t>
  </si>
  <si>
    <t>OPSP-VEX-0832</t>
  </si>
  <si>
    <t>JESÚS EDUARDO CURIEL PÉREZ</t>
  </si>
  <si>
    <t>OPSP-VEX-0865</t>
  </si>
  <si>
    <t>ROSA VANESSA RIASCOS CUERO</t>
  </si>
  <si>
    <t>OPSP-VEX-0747</t>
  </si>
  <si>
    <t>Luis Fernel Mulford Acuña</t>
  </si>
  <si>
    <t>OPSP-VEX-0746</t>
  </si>
  <si>
    <t>LENIN ISAURO GARCIA SANCHEZ</t>
  </si>
  <si>
    <t>OPSP-VEX-0728</t>
  </si>
  <si>
    <t>LUZ ELENA DUARTE GUEVARA</t>
  </si>
  <si>
    <t>OAG-VEX-0729</t>
  </si>
  <si>
    <t>JANE BARRAGAN DURAN</t>
  </si>
  <si>
    <t>OAG-VEX-0730</t>
  </si>
  <si>
    <t>KELYS PAVA RODRIGUEZ</t>
  </si>
  <si>
    <t>OPSP-VEX-0771</t>
  </si>
  <si>
    <t>DANIELA MARIEL TORRADO ROCHA</t>
  </si>
  <si>
    <t>OAG-VEX-0772</t>
  </si>
  <si>
    <t>DANIELA CARRETERO BETANCOUR</t>
  </si>
  <si>
    <t>OPSP-VEX-0795</t>
  </si>
  <si>
    <t>ISABEL PADILLA LOPEZ</t>
  </si>
  <si>
    <t>OAG-VEX-0796</t>
  </si>
  <si>
    <t>KARINA PAOLA PABA RUBIO</t>
  </si>
  <si>
    <t>OPSP-VEX-0815</t>
  </si>
  <si>
    <t>LUIS CARLOS DIAZGRANADOS OSPINO</t>
  </si>
  <si>
    <t>OAG-VEX-0822</t>
  </si>
  <si>
    <t>DIEGO ANDRES DUQUE RIZO</t>
  </si>
  <si>
    <t>OSM-VEX-0010</t>
  </si>
  <si>
    <t>OPSP-VEX-0823</t>
  </si>
  <si>
    <t>OPSP-VEX-0824</t>
  </si>
  <si>
    <t>OAG-VEX-0829</t>
  </si>
  <si>
    <t>JUAN CARLOS VITOLA DAVILA</t>
  </si>
  <si>
    <t>OAG-VEX-0830</t>
  </si>
  <si>
    <t>ELIZABETH GUILLEN PUELLO</t>
  </si>
  <si>
    <t>OAG-VEX-0864</t>
  </si>
  <si>
    <t>JULIO ENRIQUE PUERTA RANGEL</t>
  </si>
  <si>
    <t>OSM-VEX-0014</t>
  </si>
  <si>
    <t>OAG-VEX-0775</t>
  </si>
  <si>
    <t>William Andres Iglesias Gómez</t>
  </si>
  <si>
    <t>OPSP-VEX-0776</t>
  </si>
  <si>
    <t>Isabel Maria Barros Zarrazola</t>
  </si>
  <si>
    <t>OPSP-VEX-0777</t>
  </si>
  <si>
    <t>Juseiny Cristina Castro Rico</t>
  </si>
  <si>
    <t>OPSP-VEX-0778</t>
  </si>
  <si>
    <t>Orlando Rafael Soffia Guerra</t>
  </si>
  <si>
    <t>OPSP-VEX-0779</t>
  </si>
  <si>
    <t>Ivan Medrano Blanco</t>
  </si>
  <si>
    <t>OPSP-VEX-0780</t>
  </si>
  <si>
    <t>Antonia Elena Moreno Romo</t>
  </si>
  <si>
    <t>OPSP-VEX-0781</t>
  </si>
  <si>
    <t>Luz Mary Trillos Gómez</t>
  </si>
  <si>
    <t>OPSP-VEX-0782</t>
  </si>
  <si>
    <t>Lina Maria Mosquera Gómez</t>
  </si>
  <si>
    <t>OAG-VEX-0783</t>
  </si>
  <si>
    <t>Nairis Paola Luna Molina</t>
  </si>
  <si>
    <t>OAG-VEX-0784</t>
  </si>
  <si>
    <t>Luz Marina Garcia Duran</t>
  </si>
  <si>
    <t>OPSP-VEX-0785</t>
  </si>
  <si>
    <t>Marite Fontalvo Martinez</t>
  </si>
  <si>
    <t>OAG-VEX-0786</t>
  </si>
  <si>
    <t>Martha Sofia Agudelo Sierra</t>
  </si>
  <si>
    <t>OAG-VEX-0787</t>
  </si>
  <si>
    <t>Andres José Lindado Barrios</t>
  </si>
  <si>
    <t>OAG-VEX-0788</t>
  </si>
  <si>
    <t>Marisol Chamorro Caraballo</t>
  </si>
  <si>
    <t>OPSP-VEX-0789</t>
  </si>
  <si>
    <t>Dayana Irina Meza Cervantes</t>
  </si>
  <si>
    <t>OAG-VEX-0790</t>
  </si>
  <si>
    <t>Glenia Esther Melo Osorio</t>
  </si>
  <si>
    <t>OAG-VEX-0791</t>
  </si>
  <si>
    <t>Mayela Martinez Pedroza</t>
  </si>
  <si>
    <t>OPSP-VEX-0825</t>
  </si>
  <si>
    <t>Sandra Patricia Solana Pajaro</t>
  </si>
  <si>
    <t>OPSP-VEX-0827</t>
  </si>
  <si>
    <t>Alexander José Ortiz Jimenez</t>
  </si>
  <si>
    <t>OPSP-VEX-0828</t>
  </si>
  <si>
    <t>Alfredo Jose Saumeth de la Cruz</t>
  </si>
  <si>
    <t>OSM-VEX-0011</t>
  </si>
  <si>
    <t>Alveiro Gallego Trujillo</t>
  </si>
  <si>
    <t>OPSP-VEX-0876</t>
  </si>
  <si>
    <t>Alvaro José Gutiérrez Gutiérrez</t>
  </si>
  <si>
    <t>OPSP-VEX-0888</t>
  </si>
  <si>
    <t>Ana Milena Paternina Pareja</t>
  </si>
  <si>
    <t>OSM-VEX-0013</t>
  </si>
  <si>
    <t>Copy's Student S.A.S</t>
  </si>
  <si>
    <t>OPSP-VEX-0890</t>
  </si>
  <si>
    <t>Salomón Junior Jiménez Pacheco</t>
  </si>
  <si>
    <t>OPSP-VEX-0762</t>
  </si>
  <si>
    <t>JULIAN ANDRES PABON DE LA HOZ</t>
  </si>
  <si>
    <t>OPSP-VEX-0763</t>
  </si>
  <si>
    <t>YULITZA KARINA SOTO ANDRADE</t>
  </si>
  <si>
    <t>OPSP-VEX-0764</t>
  </si>
  <si>
    <t>CRISTINA ISABEL PEINADO GUTIERREZ</t>
  </si>
  <si>
    <t>OPS-VEX-0749</t>
  </si>
  <si>
    <t>OPS-VEX-0750</t>
  </si>
  <si>
    <t>GESTION DEL DESARROLLO TERRITORIAL SOSTENIBLE SAS - GESTIÓN PRO S.A.S.</t>
  </si>
  <si>
    <t>OSM-VEX-0009</t>
  </si>
  <si>
    <t>OPS-VEX-0770</t>
  </si>
  <si>
    <t>FABIAN DAVID DE ANGEL MORA</t>
  </si>
  <si>
    <t>ODC-VEX-0012</t>
  </si>
  <si>
    <t>INNOVACION SUMINISTROS SERVICIOS Y TECNOLOGIA S.A.S.</t>
  </si>
  <si>
    <t>OAG-VEX-0859</t>
  </si>
  <si>
    <t>KATTERINE DE LOS ANGELES SOCARRAS GONZALEZ</t>
  </si>
  <si>
    <t>OPSP-VEX-0748</t>
  </si>
  <si>
    <t>MARIA ISABEL PEDROZO ACOSTA</t>
  </si>
  <si>
    <t>OPS-VEX-0892</t>
  </si>
  <si>
    <t>OPS-VEX-0891</t>
  </si>
  <si>
    <t>CONSULTING &amp; BUSINESS MANAGEMENT S.A.S</t>
  </si>
  <si>
    <t>OAG-VEX-0874</t>
  </si>
  <si>
    <t>Juan David Vela Perez</t>
  </si>
  <si>
    <t xml:space="preserve">SERVICIOS DE APOYO A LA GESTIÓN PARA RECOLECTAR DE ACUERDO AL MECANISMO DE REGISTRO DE LA INFORMACIÓN PARA SU ÁREA DE COBERTURA (VOLUMEN Y/O CAPTURA Y ESFUERZO) Y CON BASE EN EL FORMATO ESTABLECIDO POR EL EQUIPO TÉCNICO DEL SEPEC LAS ESTADÍSTICAS DE DESEMBARCO RELATIVAS A LA PESCA DE CONSUMO EN LOS PUNTOS DE MUESTREO ASIGNADOS POR EL COORDINADOR </t>
  </si>
  <si>
    <t xml:space="preserve">SERVICIOS PROFESIONALES PARA RECOLECTAR DE ACUERDO AL MECANISMO DE REGISTRO DE LA INFORMACIÓN EN EL FORMATO ESTIPULADO POR EL EQUIPO TÉCNICO DEL CONTRATO NO. 071 DE 2020 LA INFORMACIÓN REQUERIDA PARA CARACTERIZAR 80 GRANJAS DE ACUICULTURA EXISTENTES EN SU RESPECTIVA ÁREA DE COBERTURA, DE CONFORMIDAD CON LA DISTRIBUCIÓN GEOGRÁFICA DEL ESFUERZO </t>
  </si>
  <si>
    <t xml:space="preserve">SERVICIOS PROFESIONALES PARA REVISAR, VERIFICAR Y VALIDAR LA INFORMACIÓN CONSIGNADA EN LAS BASES DE DATOS BIOLÓGICO-PESQUEROS REGISTRADOS EN EL LITORAL CRIBE, REPORTAR AL SUPERVISOR RESPECTIVO LOS ERRORES, DATOS ATÍPICOS U OMISIONES DETECTADOS EN LAS BASES DE DATOS ANTES MENCIONADAS Y HACER SEGUIMIENTO AL PROCESO DE CORRECCIÓN O VERIFICACIÓN DE </t>
  </si>
  <si>
    <t xml:space="preserve"> SERVICIOS DE APOYO A LA GESTIÓN PARA RECOLECTAR LAS ESTADÍSTICAS RELATIVAS A LA PRODUCCIÓN DE PECES ORNAMENTALES EN LOS PUNTOS QUE LE SEAN ASIGNADOS POR EL COORDINADOR DEL COMPONENTE DE ORNAMENTALES, DE ACUERDO AL CRONOGRAMA ESTABLECIDO Y EL MECANISMO DE REGISTRO DE LA INFORMACIÓN ESTIPULADO, DLIGENCIAR Y ENTREGAR TODA LA INFORMACIÓN EN LOS </t>
  </si>
  <si>
    <t xml:space="preserve">SERVICIOS DE APOYO A LA GESTIÓN PARA RECOLECTAR DE ACUERDO AL MECANISMO DE REGISTRO DE LA INFORMACIÓN EN EL FORMATO ESTIPULADO POR EL EQUIPO TÉCNICO DEL CONTRATO NO. 071 DE 2020 LA INFORMACIÓN REQUERIDA PARA CARACTERIZAR 90 GRANJAS DE ACUICULTURA EXISTENTES EN SU RESPECTIVA ÁREA DE COBERTURA, DE CONFORMIDAD CON LA DISTRIBUCIÓN GEOGRÁFICA DEL ESFUERZO </t>
  </si>
  <si>
    <t xml:space="preserve"> SERVICIOS DE APOYO A LA GESTIÓN PARA RECOLECTAR DE ACUERDO AL MECANISMO DE REGISTRO DE LA INFORMACIÓN PARA SU ÁREA DE COBERTURA (VOLUMEN Y/O CAPTURA Y ESFUERZO) Y CON BASE EN EL FORMATO ESTABLECIDO POR EL EQUIPO TÉCNICO DEL SEPEC LAS ESTADÍSTICAS DE DESEMBARCO RELATIVAS A LA PESCA DE CONSUMO EN LOS PUNTOS DE MUESTREO ASIGNADOS POR EL COORDINADOR </t>
  </si>
  <si>
    <t xml:space="preserve"> SERVICIOS DE APOYO A LA GESTIÓN PARA RECOLECTAR, DE ACUERDO AL MECANISMO DE REGISTRO DE LA INFORMACIÓN Y EL FORMATO ESTIPULADOS POR EL EQUIPO TÉCNICO DEL CONTRATO 071, LA INFORMACIÓN REQUERIDA PARA CARACTERIZAR 60 GRANJAS DE ACUICULTURA EXISTENTES EN SU RESPECTIVA ÁREA DE COBERTURA, DE CONFORMIDAD CON LA DISTRIBUCIÓN GEOGRÁFICA DEL ESFUERZO DE MUESTREO </t>
  </si>
  <si>
    <t xml:space="preserve"> SERVICIOS PROFESIONALES PARA RECOLECTAR DE ACUERDO AL MECANISMO DE REGISTRO DE LA INFORMACIÓN EN EL FORMATO ESTIPULADO POR EL EQUIPO TÉCNICO DEL CONTRATO NO. 071 DE 2020 LA INFORMACIÓN REQUERIDA PARA CARACTERIZAR 80 GRANJAS DE ACUICULTURA EXISTENTES EN SU RESPECTIVA ÁREA DE COBERTURA, DE CONFORMIDAD CON LA DISTRIBUCIÓN GEOGRÁFICA DEL ESFUERZO </t>
  </si>
  <si>
    <t xml:space="preserve">  SERVICIOS DE APOYO A LA GESTIÓN PARA RECOLECTAR LAS ESTADÍSTICAS RELATIVAS A LA PRODUCCIÓN DE PECES ORNAMENTALES EN LOS PUNTOS QUE LE SEAN ASIGNADOS POR EL COORDINADOR DEL COMPONENTE DE ORNAMENTALES, DE ACUERDO AL CRONOGRAMA ESTABLECIDO Y EL MECANISMO DE REGISTRO DE LA INFORMACIÓN ESTIPULADO, DILIGENCIAR Y ENTREGAR TODA LA INFORMACIÓN EN LOS </t>
  </si>
  <si>
    <t xml:space="preserve"> SERVICIOS DE APOYO A LA GESTIÓN PARA RECOLECTAR DE ACUERDO AL MECANISMO DE REGISTRO DE LA INFORMACIÓN PARA SU ÁREA DE COBERTURA (VOLUMEN Y/O CAPTURA Y ESFUERZO) Y CON BASE EN EL FORMATO ESTABLECIDO POR EL EQUIPO TÉCNICO DEL SEPEC LAS ESTADÍSTICAS DE DESEMBARCO RELATIVAS A LA PESCA DE CONSUMO EN LOS PUNTOS DE MUESTREO ASIGNADOS POR EL COORDINADOR  </t>
  </si>
  <si>
    <t xml:space="preserve"> SERVICIOS DE APOYO A LA GESTIÓN PARA RECOLECTAR DE ACUERDO AL MECANISMO DE REGISTRO DE LA INFORMACIÓN PARA SU ÁREA DE COBERTURA (VOLUMEN Y/O CAPTURA Y ESFUERZO) Y CON BASE EN EL FORMATO ESTABLECIDO POR EL EQUIPO TÉCNICO DEL SEPEC LAS ESTADÍSTICAS DE DESEMBARCO RELATIVAS A LA PESCA DE CONSUMO EN LOS PUNTOS DE MUESTREO ASIGNADOS POR EL COORDINADOR A </t>
  </si>
  <si>
    <t xml:space="preserve">SERVICIOS DE APOYO A LA GESTIÓN PARA RECOLECTAR DE ACUERDO AL MECANISMO DE REGISTRO DE LA INFORMACIÓN PARA SU ÁREA DE COBERTURA (VOLUMEN Y/O CAPTURA Y ESFUERZO) Y CON BASE EN EL FORMATO ESTABLECIDO POR EL EQUIPO TÉCNICO DEL SEPEC LAS ESTADÍSTICAS DE DESEMBARCO RELATIVAS A LA PESCA DE CONSUMO EN LOS PUNTOS DE MUESTREO ASIGNADOS POR EL COORDINADOR TÉCNICO Y DEMÁS ACTIVIDAD ES DESCRITA EN LA ORDEN, REQUERIDO EN EL MARCO DEL CONTRATO INTERADMINISTRATIVO NO. 071 </t>
  </si>
  <si>
    <t xml:space="preserve">SERVICIOS DE APOYO A LA GESTIÓN PARA RECOLECTAR LAS ESTADÍSTICAS RELATIVAS A LA PRODUCCIÓN DE PECES ORNAMENTALES EN LOS PUNTOS QUE LE SEAN ASIGNADOS POR EL COORDINADOR DEL COMPONENTE DE ORNAMENTALES, DE ACUERDO AL CRONOGRAMA ESTABLECIDO Y EL MECANISMO DE REGISTRO DE LA INFORMACIÓN ESTIPULADO, DILIGENCIAR Y ENTREGAR TODA LA INFORMACIÓN EN LOS </t>
  </si>
  <si>
    <t xml:space="preserve"> SERVICIOS DE APOYO A LA GESTIÓN PARA RECOLECTAR LAS ESTADÍSTICAS RELATIVAS A LA PRODUCCIÓN DE PECES ORNAMENTALES EN LOS PUNTOS QUE LE SEAN ASIGNADOS POR EL COORDINADOR DEL COMPONENTE DE ORNAMENTALES, DE ACUERDO AL CRONOGRAMA ESTABLECIDO Y EL MECANISMO DE REGISTRO DE LA INFORMACIÓN ESTIPULADO, DILIGENCIAR Y ENTREGAR TODA LA INFORMACIÓN EN LOS </t>
  </si>
  <si>
    <t xml:space="preserve"> SERVICIOS PROFESIONALES PARA RECOLECTAR, DE ACUERDO AL MECANISMO DE REGISTRO DE LA INFORMACIÓN Y EL FORMATO ESTIPULADOS POR EL EQUIPO TÉCNICO DEL CONTRATO 071, LA INFORMACIÓN REQUERIDA PARA CARACTERIZAR 80 GRANJAS DE ACUICULTURA EXISTENTES EN SU RESPECTIVA ÁREA DE COBERTURA, DE CONFORMIDAD CON LA DISTRIBUCIÓN GEOGRÁFICA DEL ESFUERZO DE MUESTREO </t>
  </si>
  <si>
    <t xml:space="preserve"> SERVICIOS DE APOYO A LA GESTION PARA RECOLECTAR DE ACUERDO AL MECANISMO DE REGISTRO DE LA INFORMACIÓN EN EL FORMATO ESTIPULADO POR EL EQUIPO TÉCNICO DEL CONTRATO NO. 071 DE 2020 LA INFORMACIÓN REQUERIDA PARA CARACTERIZAR 70 GRANJAS DE ACUICULTURA EXISTENTES EN SU RESPECTIVA ÁREA DE COBERTURA, DE CONFORMIDAD CON LA DISTRIBUCIÓN GEOGRÁFICA DEL ESFUERZO </t>
  </si>
  <si>
    <t xml:space="preserve">SERVICIOS DE APOYO A LA GESTIÓN RECOLECTAR, DE ACUERDO AL MECANISMO DE REGISTRO DE LA INFORMACIÓN Y EL FORMATO ESTIPULADOS POR EL EQUIPO TÉCNICO DEL CONTRATO 071, LA INFORMACIÓN REQUERIDA PARA CARACTERIZAR 70  GRANJAS DE ACUICULTURA EXISTENTES EN SU RESPECTIVA ÁREA DE COBERTURA, DE CONFORMIDAD CON LA DISTRIBUCIÓN GEOGRÁFICA DEL ESFUERZO DE MUESTREO </t>
  </si>
  <si>
    <t xml:space="preserve"> SERVICIOS DE APOYO A LA GESTIÓN PARA RECOLECTAR, DE ACUERDO AL MECANISMO DE REGISTRO DE LA INFORMACIÓN Y EL FORMATO ESTIPULADO POR EL EQUIPO TÉCNICO DEL CONTRATO 071, LA INFORMACIÓN RELATIVA A LA COMERCIALIZACIÓN DEL RECURSO PESQUERO EXTRAÍDO POR LAS PESQUERÍAS ARTESANALES (INCLUYENDO PECES ORNAMENTALES), ASÍ COMO DEL PRODUCTO PROVENIENTE DE LA </t>
  </si>
  <si>
    <t xml:space="preserve"> SERVICIOS DE APOYO A LA GESTIÓN PARA RECOLECTAR DE ACUERDO AL MECANISMO DE REGISTRO DE LA INFORMACIÓN PARA SU ÁREA DE COBERTURA (VOLUMEN Y/O CAPTURA Y ESFUERZO) Y CON BASE EN EL FORMATO ESTABLECIDO POR EL EQUIPO TÉCNICO DEL SEPEC LAS ESTADÍSTICAS DE DESEMBARCO RELATIVAS A LA PESCA DE CONSUMO EN LOS PUNTOS DE MUESTREO ASIGNADOS POR EL COORDINADOR LA </t>
  </si>
  <si>
    <t xml:space="preserve">SERVICIOS DE APOYO A LA GESTIÓN RECOLECTAR, DE ACUERDO CON EL MECANISMO DE REGISTRO DE LA INFORMACIÓN Y EL FORMATO ESTIPULADO POR EL EQUIPO TÉCNICO DEL CONTRATO 071, LA INFORMACIÓN RELATIVA A LA COMERCIALIZACIÓN DEL RECURSO PESQUERO EXTRAÍDO POR LAS PESQUERÍAS ARTESANALES (INCLUYENDO PECES ORNAMENTALES), ASÍ COMO DEL PRODUCTO PROVENIENTE DE LA </t>
  </si>
  <si>
    <t xml:space="preserve">SERVICIOS DE APOYO A LA GESTIÓN PARA RECOLECTAR LAS ESTADÍSTICAS RELATIVAS A LA PRODUCCIÓN DE PECES ORNAMENTALES EN LOS PUNTOS QUE LE SEAN ASIGNADOS POR EL COORDINADOR DEL COMPONENTE, DE ACUERDO CON EL MECANISMO DE REGISTRO Y AL CRONOGRAMA ESTABLECIDO PARA SU COBERTURA GEOGRÁFICA, CON BASE AL FORMULARIO DE TOMA DE INFORMACIÓN ESTIPULADO. 2) </t>
  </si>
  <si>
    <t xml:space="preserve">SERVICIOS PROFESIONALES PARA LA ELABORACIÓN Y APLICACIÓN DE ENCUESTAS A GRADUADOS PARA LA REDACCIÓN DE INFORMES DE AUTOEVALUACIÓN DE PROGRAMAS, A POYO EN LA ORGANIZACIÓN DE EVENTOS DIRIGIDOS A LOS GRADUADOS DE LA INSTITUCIÓN Y DEMÁS ACTIVIDAD ES DESCRITA EN LA ORDEN, EL TERMINO DE EJECUCIÓN ES CONTADOS A PARTIR DEL CUMPLIMIENTO DE LOS REQUISITOS DE </t>
  </si>
  <si>
    <t xml:space="preserve">SERVICIOS DE APOYO A LA GESTIÓN PARA RECOLECTAR, DE ACUERDO AL MECANISMO DE REGISTRO DE LA INFORMACIÓN Y EL FORMATO ESTIPULADO POR EL EQUIPO TÉCNICO DEL CONTRATO 071, LA INFORMACIÓN RELATIVA A LA COMERCIALIZACIÓN DEL RECURSO PESQUERO EXTRAÍDO POR LAS PESQUERÍAS ARTESANALES (INCLUYENDO PECES ORNAMENTALES), ASÍ COMO DEL PRODUCTO PROVENIENTE DE LA </t>
  </si>
  <si>
    <t xml:space="preserve">SERVICIOS DE APOYO A LA GESTIÓN PARA RECOLECTAR LAS ESTADÍSTICAS RELATIVAS A LA PRODUCCIÓN DE PECES ORNAMENTALES EN LOS PUNTOS QUE LE SEAN ASIGNADOS POR EL COORDINADOR DEL COMPONENTE, DE ACUERDO CON EL MECANISMO DE REGISTRO Y AL CRONOGRAMA ESTABLECIDO PARA SU COBERTURA GEOGRÁFICA, CON BASE AL FORMULARIO DE TOMA DE INFORMACIÓN ESTIPULADO, </t>
  </si>
  <si>
    <t xml:space="preserve"> SERVICIOS PROFESIONALES PARA COORDINAR LA RECEPCIÓN, REVISIÓN, ORGANIZACIÓN Y ARCHIVO DE LA DOCUMENTACIÓN REMITIDA POR LOS CONTRATISTAS PARA EFECTOS DEL PROCESO DE CONTRATACIÓN Y LOS RESPECTIVOS PAGOS DE HONORARIOS, SERVIR DE APOYO A LA DIRECCIÓN Y A LA COORDINACIÓN ADMINISTRATIVA DEL PROYECTO SEPEC EN LOS TRÁMITES ADMINISTRATIVOS Y FINANCIEROS QUE DEBEN </t>
  </si>
  <si>
    <t xml:space="preserve"> SERVICIOS PROFESIONALES PARA REALIZAR LOS PAGOS EN LA PLATAFORMA DEL SINAP Y LAS PLATAFORMAS BANCARIAS DE LAS ÓRDENES DERIVADAS DE LOS CONTRATOS Y RESOLUCIONES SUSCRITOS Y/O PROFERIDOS POR LA VICERRECTORÍA DE EXTENSIÓN Y PROYECCIÓN SOCIAL, VERIFICAR LA LEGALIZACIÓN DE LOS AVANCES PARA VIÁTICOS EN CUMPLIMIENTO DE LO ESTABLECIDO EN EL ARTÍCULO 20 DEL ACUERDO </t>
  </si>
  <si>
    <t xml:space="preserve"> SERVICIOS PROFESIONALES PARA REVISAR LOS INFORMES PRESENTADOS PARA PAGO DE CONTRATISTA Y PROVEEDORES, VERIFICANDO LOS SOPORTES REQUERIDOS (APORTES AL SISTEMA DE SOCIAL INTEGRAL Y FOSYGA), AL IGUAL QUE DE RESOLUCIONES, CUENTAS DE COBROS Y FACTURAS GENERADOS EN LA VICERRECTORÍA DE EXTENSIÓN Y PROYECCIÓN SOCIAL Y DEMÁS ACTIVIDAD ES DESCRITA EN LA ORDEN, </t>
  </si>
  <si>
    <t xml:space="preserve"> SERVICIOS PROFESIONALES PARA  CONFIGURAR EL SISTEMA DE INFORMACIÓN FINANCIERO PARA EL PAGO Y LOS CONCEPTOS DE DEDUCCIONES Y RETENCIONES QUE LES APLIQUE A CADA CONTRATISTA, ELABORAR CUENTAS POR PAGAR, OBLIGACIONES, COMPROBANTES DE EGRESOS, AFECTACIÓN PRESUPUESTAL Y CONTABLE DEL PROYECTO, ELABORAR EL CÁLCULO DE RETENCIONES Y DEDUCCIONES POR </t>
  </si>
  <si>
    <t xml:space="preserve"> SERVICIOS PROFESIONALES PARA  Y DEMÁS ACTIVIDAD ES DESCRITA EN LA ORDEN, REQUERIDO EN EL MARCO DEL CONTRATO INTERADMINISTRATIVO NO. 071 SUSCRITO ENTRE LA AUNAP Y LA UNIVERSIDAD DEL MAGDALENA, EL TERMINO DE EJECUCIÓN ES CONTADOS A PARTIR DEL CUMPLIMIENTO DE LOS REQUISITOS DE PERFECCIONAMIENTO Y EJECUCIÓN DE LA ORDEN HASTA EL 28 DE </t>
  </si>
  <si>
    <t xml:space="preserve"> SERVICIOS PROFESIONALES PARA REVISAR LOS INFORMES PRESENTADOS PARA PAGO DE LAS SUMAS ORDENADAS MEDIANTE LOS ACTOS ADMINISTRATIVOS GENERADOS EN LA VICERRECTORÍA DE EXTENSIÓN Y PROYECCIÓN SOCIAL, VERIFICANDO LOS SOPORTES REQUERIDOS (APORTES A LA SEGURIDAD SOCIAL INTEGRAL Y FOSYGA), REALIZAR SEGUIMIENTO A LOS PAGOS EFECTUADOS EN LOS GRUPOS DE </t>
  </si>
  <si>
    <t xml:space="preserve"> SERVICIOS PROFESIONALES PARA ENVIAR EL REPORTE DIARIO DE LOS PAGOS REALIZADOS EN LA PLATAFORMA SINAP Y DEMÁS ACTIVIDAD ES DESCRITA EN LA ORDEN, REQUERIDO EN EL MARCO DEL CONTRATO INTERADMINISTRATIVO NO. 071 SUSCRITO ENTRE LA AUNAP Y LA UNIVERSIDAD DEL MAGDALENA, EL TERMINO DE EJECUCIÓN ES CONTADOS A PARTIR DEL CUMPLIMIENTO DE LOS REQUISITOS DE </t>
  </si>
  <si>
    <t xml:space="preserve"> SERVICIOS PROFESIONALES PARA ASESORAR Y ACOMPAÑAR AL EQUIPO DEL PROYECTO EN EL DISEÑO E INTERACCIONES CON EL SISTEMA DE GESTIÓN DE LA SEGURIDAD Y SALUD EN EL TRABAJO Y DEMÁS ACTIVIDAD ES DESCRITA EN LA ORDEN, REQUERIDO EN EL MARCO DEL CONTRATO INTERADMINISTRATIVO NO. 071 SUSCRITO ENTRE LA AUNAP Y LA UNIVERSIDAD DEL MAGDALENA, EL TERMINO DE EJECUCIÓN </t>
  </si>
  <si>
    <t xml:space="preserve"> SERVICIOS PROFESIONALES PARA ACOMPAÑAR AL EQUIPO DEL PROYECTO EN EL LEVANTAMIENTO DE CARGAS LABORALES Y DEMÁS ACTIVIDAD ES DESCRITA EN LA ORDEN, REQUERIDO EN EL MARCO DEL CONTRATO INTERADMINISTRATIVO NO. 071 SUSCRITO ENTRE LA AUNAP Y LA UNIVERSIDAD DEL MAGDALENA, EL TERMINO DE EJECUCIÓN ES CONTADOS A PARTIR DEL CUMPLIMIENTO DE LOS </t>
  </si>
  <si>
    <t xml:space="preserve"> SERVICIOS PROFESIONALES PARA  REGISTRAR EN EL SINAP LAS OBLIGACIONES DE PAGO (OP) DE LAS ÓRDENES DE SERVICIOS PROFESIONALES Y DE APOYO A LA GESTIÓN, SUMINISTRO, COMPRA, RESOLUCIONES Y DEMÁS ACTOS ADMINISTRATIVOS QUE LO REQUIERAN, VERIFICAR LAS LIQUIDACIONES DE LOS VIÁTICOS, VERIFICAR LAS DIFERENTES FACTURAS Y LOS IMPUESTOS A APLICAR Y DEMÁS ACTIVIDAD ES DESCRITA EN LA ORDEN, REQUERIDO EN EL MARCO DEL CONTRATO INTERADMINISTRATIVO NO. 071 SUSCRITO ENTRE LA AUNAP Y LA UNIVERSIDAD DEL MAGDALENA, EL TERMINO DE EJECUCIÓN ES CONTADOS A PARTIR DEL CUMPLIMIENTO DE LOS REQUISITOS DE PERFECCIONAMIENTO Y EJECUCIÓN DE LA ORDEN HASTA EL 28 DE FEBRERO DEL 2021 SEGÚN LO ESTABLECIDO EN LA ORDEN DE SERVICIO NO. 120 DE FECHA 28 DE ENERO DEL 2021 DE LA VICERRECTORÍA DE EXTENSIÓN Y PROYECCIÓN SOCIAL.</t>
  </si>
  <si>
    <t xml:space="preserve"> SERVICIOS PROFESIONALES PARA REVISAR DOCUMENTACIÓN DE LEVANTAMIENTO DE CARGAS LABORALES Y DEMÁS ACTIVIDAD ES DESCRITA EN LA ORDEN, REQUERIDO EN EL MARCO DEL CONTRATO INTERADMINISTRATIVO NO. 071 SUSCRITO ENTRE LA AUNAP Y LA UNIVERSIDAD DEL MAGDALENA, EL TERMINO DE EJECUCIÓN ES CONTADOS A PARTIR DEL CUMPLIMIENTO DE LOS REQUISITOS DE PERFECCIONAMIENTO Y EJECUCIÓN DE LA ORDEN HASTA EL 28 DE FEBRERO DEL 2021 SEGÚN LO ESTABLECIDO EN LA ORDEN DE SERVICIO NO. 121 DE FECHA 28 DE ENERO DEL 2021 DE LA VICERRECTORÍA DE EXTENSIÓN Y PROYECCIÓN SOCIAL.</t>
  </si>
  <si>
    <t xml:space="preserve">SERVICIOS PROFESIONALES PARA DESARROLLAR ACTIVIDADES ADMINISTRATIVAS Y FINANCIERAS EN LA VICERRECTORÍA DE  EXTENSIÓN  Y  PROYECCIÓN  SOCIAL, COORDINAR  Y  ARTICULAR  CON  LAS  DEPENDENCIAS  ADMINISTRATIVAS  Y  FINANCIERAS DE  LA UNIVERSIDAD EN EL  PROCESO  DE  CREACIÓN  DE  CERTIFICADOS  DE  DISPONIBILIDAD  PRESUPUESTAL,  COMPROMISO  PRESUPUESTAL, GENERACIÓN  DE  </t>
  </si>
  <si>
    <t xml:space="preserve">SERVICIOS PROFESIONALES PARA EL ACOMPAÑAMIENTO A LAS MESAS TÉCNICAS PARA LA APROBACIÓN FINAL DE LOS PROYECTOS POR PARTE DEL DNP, REALIZAR AJUSTES A LOS PROYECTOS ACORDE A LAS OBSERVACIONES REALIZADAS POR DNP Y DEMÁS ACTIVIDADES DESCRITAS EN LA ORDEN, EL TERMINO DE EJECUCIÓN ES CONTADOS A PARTIR DEL CUMPLIMIENTO DE LOS REQUISITOS DE </t>
  </si>
  <si>
    <t xml:space="preserve">SERVICIOS PROFESIONALES PARA REALIZAR LA REVISIÓN METODOLÓGICA DE LOS 7 PROYECTOS EN EL MARCO DEL OBJETO DEL CONTRATO, REALIZAR LA ESTRUCTURACIÓN Y REVISIÓN DE LA INFORMACIÓN RECOPILADA EN LOS DISEÑOS REALIZADOS Y SU CORRESPONDIENTE VALIDACIÓN ANTE ART PARA APROBACIÓN DE LOS PROYECTOS Y DEMÁS ACTIVIDADES DESCRITAS EN LA ORDEN, EL TERMINO DE </t>
  </si>
  <si>
    <t xml:space="preserve">SERVICIOS PROFESIONALES PARA  REVISAR Y VALIDAR LOS INFORMES Y ESTUDIOS DE PLAN DE ADAPTACIÓN DE LA GUIA DE MANEJO AMBIENTAL PARA LOS 7 PROYECTOS Y DEMÁS ACTIVIDADES DESCRITAS EN LA ORDEN, EL TERMINO DE EJECUCIÓN ES CONTADOS A PARTIR DEL CUMPLIMIENTO DE LOS REQUISITOS DE PERFECCIONAMIENTO Y EJECUCIÓN DE LA ORDEN HASTA EL 2 DE FEBRERO DEL 2021 SEGÚN </t>
  </si>
  <si>
    <t xml:space="preserve"> SERVICIOS PROFESIONALES PARA ELABORACIÓN DE LOS DISEÑOS GEOMÉTRICOS, PLANOS DE IMPLANTACIÓN Y DETALLES ESTRUCTURALES DE 5 PROYECTOS (ARACATACA, FUNDACIÓN, SANTA MARTA, AGUSTÍN CODAZZI, PUEBLO BELLO) Y DEMÁS ACTIVIDAD ES DESCRITA EN LA ORDEN, REQUERIDO EN EL MARCO DEL CONTRATO DE SERVICIOS DE CONSULTORÍA CON EL DEPARTAMENTO NACIONAL DE PLANEACIÓN </t>
  </si>
  <si>
    <t xml:space="preserve">SERVICIOS PROFESIONALES PARA DESARROLLAR ACTIVIDADES ADMINISTRATIVAS Y FINANCIERAS EN LA VICERRECTORÍA DE EXTENSIÓN Y PROYECCIÓN SOCIAL Y DEMÁS ACTIVIDADES DESCRITAS EN LA ORDEN, EL TERMINO DE EJECUCIÓN ES CONTADOS A PARTIR DEL CUMPLIMIENTO DE LOS REQUISITOS DE PERFECCIONAMIENTO Y EJECUCIÓN DE LA ORDEN HASTA EL 28 DE FEBRERO DEL 2021 SEGÚN LO </t>
  </si>
  <si>
    <t xml:space="preserve">SERVICIOS PROFESIONALES PARA ELABORAR, CONSOLIDAR Y REPORTAR LA INFORMACIÓN REQUERIDA PARA LOS INFORMES DE LEY DE TRANSPARENCIA Y EL SISTEMA INTEGRAL DE AUDITORIA SIA Y DEMÁS ACTIVIDADES DESCRITAS EN LA ORDEN, EL TERMINO DE EJECUCIÓN ES CONTADOS A PARTIR DEL CUMPLIMIENTO DE LOS REQUISITOS DE PERFECCIONAMIENTO Y EJECUCIÓN DE LA ORDEN HASTA EL 28 DE </t>
  </si>
  <si>
    <t xml:space="preserve">SERVICIOS PROFESIONALES PARA APOYAR EN EL INGRESO DE INFORMACIÓN A LA PLATAFORMA SECOP 2. REVISAR LA INFORMACIÓN SUBIDA A LA PLATAFORMA SIGEP Y DEMÁS ACTIVIDADES DESCRITAS EN LA ORDEN, EL TERMINO DE EJECUCIÓN ES CONTADOS A PARTIR DEL CUMPLIMIENTO DE LOS REQUISITOS DE PERFECCIONAMIENTO Y EJECUCIÓN DE LA ORDEN HASTA EL 28 DE FEBRERO DEL 2021 SEGÚN LO </t>
  </si>
  <si>
    <t>SERVICIO DE APOYO A LA GESTIÓN PARA APOYAR LAS ACTIVIDADES ADMINISTRATIVAS Y FINANCIERAS DE LA VICERRECTORÍA DE EXTENSIÓN Y PROYECCIÓN SOCIAL DESDE LA OFICINA DE PRESUPUESTO, REALIZAR LOS COMPROMISOS DE LAS ÓRDENES DE SERVICIOS, DE APOYO A LA GESTIÓN, PROFESIONALES, SUMINISTRO Y COMPRA, RESOLUCIONES Y DEMÁS ACTOS ADMINISTRATIVOS QUE SE REQUIERAN, CO</t>
  </si>
  <si>
    <t xml:space="preserve">SERVICIO PROFESIONALES PARA COORDINAR LAS ACTIVIDADES DEL VOLUNTARIADO DE ACUERDO CON LOS LINEAMIENTOS DE LA DIRECCIÓN DE DESARROLLO SOCIAL Y PRODUCTIVO. APOYAR LA ORGANIZACIÓN DE LAS ACTIVIDADES EN LAS COMUNIDADES EN QUE SE INVITE AL VOLUNTARIADO Y DEMÁS ACTIVIDAD ES DESCRITA EN LA ORDEN, EL TERMINO DE EJECUCIÓN ES CONTADOS A PARTIR DEL CUMPLIMIENTO </t>
  </si>
  <si>
    <t xml:space="preserve">SERVICIO PROFESIONALES PARA ORIENTAR Y CAPACITAR A LOS DIRECTORES DE PROYECTOS DE EXTENSIÓN SOBRE LA IMPLEMENTACIÓN DE PROCESOS DE CALIDAD Y DEMÁS ACTIVIDAD ES DESCRITA EN LA ORDEN, EL TERMINO DE EJECUCIÓN ES CONTADOS A PARTIR DEL CUMPLIMIENTO DE LOS REQUISITOS DE PERFECCIONAMIENTO Y EJECUCIÓN DE LA ORDEN HASTA EL 31 DE MAYO DEL 2021 SEGÚN LO </t>
  </si>
  <si>
    <t>SERVICIO PROFESIONALES PARA REALIZAR LA ESTRUCTURACIÓN, COORDINACIÓN Y DOCUMENTACIÓN DE PROYECTOS INTEGRADORES EN LAS COMUNIDADES DONDE LA UNIVERSIDAD DEL MAGDALENA REALIZA ACTIVIDADES DE EXTENSIÓN EN ALIANZA CON</t>
  </si>
  <si>
    <t xml:space="preserve">DIFERENTES FUNDACIONES Y REDES DE APOYO Y DEMÁS ACTIVIDAD ES DESCRITA EN LA ORDEN, EL TERMINO DE EJECUCIÓN ES </t>
  </si>
  <si>
    <t xml:space="preserve">SERVICIOS PROFESIONALES PARA COORDINAR TODAS LAS ACTIVIDADES DE PREPRÁCTICAS., BRINDAR ORIENTACIÓN Y HACER SEGUIMIENTO A LOS ESTUDIANTES QUE REALIZAN PREPRÁCTICAS Y DEMÁS ACTIVIDAD ES DESCRITA EN LA ORDEN, EL TERMINO DE EJECUCIÓN ES CONTADOS A PARTIR DEL CUMPLIMIENTO DE LOS REQUISITOS DE PERFECCIONAMIENTO Y EJECUCIÓN DE LA ORDEN HASTA EL 31 DE MAYO </t>
  </si>
  <si>
    <t xml:space="preserve">SERVICIOS PROFESIONALES PARA ACTUALIZACIÓN DE LOS PROCEDIMIENTOS DE PRÁCTICAS EN EL COGUI, ELABORAR GUÍAS E INDICADORES DE PRÁCTICAS Y REGISTRARLOS EN LA PÁGINA Y DEMÁS ACTIVIDAD ES DESCRITA EN LA ORDEN, EL TERMINO DE EJECUCIÓN ES CONTADOS A PARTIR DEL CUMPLIMIENTO DE LOS REQUISITOS DE PERFECCIONAMIENTO Y EJECUCIÓN DE LA ORDEN HASTA EL 31 DE MAYO DEL 2021 </t>
  </si>
  <si>
    <t xml:space="preserve">SERVICIOS PROFESIONALES PARA ARTICULAR EL PROGRAMA DE ODONTOLOGÍA CON LAS JORNADAS UN ODONTÓLOGO AMIGO EN CASA, DICTAR CHARLAS DE PROMOCIÓN DE LA SALUD BUCAL Y DEMÁS ACTIVIDAD ES DESCRITA EN LA ORDEN, EL TERMINO DE EJECUCIÓN ES CONTADOS A </t>
  </si>
  <si>
    <t xml:space="preserve">SERVICIO PROFESIONALES PARA DISEÑAR ESTRATEGIA DE COMUNICACIÓN EN LA DIRECCIÓN DE PROYECCIÓN CULTURAL Y DEL CENTRO DE EGRESADOS., REALIZAR LA PRODUCCIÓN GENERAL DE CONTENIDOS EN LOS ESPACIOS RADIALES PARA LA DIFUSIÓN Y DIVULGACIÓN DE LAS ACTIVIDADES DEL SISTEMA DE MUSEOS Y DEL CENTRO DE EGRESADOS Y DEMÁS ACTIVIDAD ES DESCRITA EN LA ORDEN, EL TERMINO DE </t>
  </si>
  <si>
    <t>SERVICIOS PROFESIONALES PARA PRESTAR ASESORÍA JURÍDICA Y RESOLVER CONSULTAS DE TIPO JURÍDICO EN LA DIRECCIÓN DE PRÁCTICAS PROFESIONALES DE CONFORMIDAD CON LA NORMATIVIDAD VIGENTE, REALIZAR LA REVISIÓN JURÍDICA DE LOS</t>
  </si>
  <si>
    <t xml:space="preserve">CONVENIOS DE PRÁCTICAS PROFESIONALES Y DEMÁS ACTIVIDAD ES DESCRITA EN LA ORDEN, EL TERMINO DE EJECUCIÓN ES CONTADOS A </t>
  </si>
  <si>
    <t xml:space="preserve">SERVICIOS PROFESIONALES PARA ESTUDIAR Y ADOPTAR ESTÁNDARES Y METODOLOGÍAS DE DESARROLLO DE SOFTWARE, PROPONER PLANES DE MEJORAMIENTO Y OPTIMIZACIÓN DE LOS ESTÁNDARES Y METODOLOGÍAS DE DESARROLLO DE SOFTWARE EXISTENTES Y DEMÁS ACTIVIDAD ES DESCRITA EN LA ORDEN, EL TERMINO DE EJECUCIÓN ES CONTADOS A PARTIR DEL CUMPLIMIENTO DE LOS REQUISITOS DE </t>
  </si>
  <si>
    <t>SERVICIOS PROFESIONALES PARA ORGANIZAR LA LOGÍSTICA Y PROTOCOLO DE LAS ACTIVIDADES Y EVENTOS ACADÉMICOS, SOCIALES Y CULTURALES DE LA VICERRECTORÍA DE EXTENSIÓN Y PROYECCIÓN SOCIAL, REALIZAR CUBRIMIENTO PERIODÍSTICO A LAS</t>
  </si>
  <si>
    <t xml:space="preserve">ACTIVIDADES PROGRAMADAS DENTRO DE LOS PROYECTOS INSTITUCIONALES CONTEMPLADOS EN EL PLAN DE ACCIÓN 2021 Y DEMÁS </t>
  </si>
  <si>
    <t xml:space="preserve">SERVICIOS DE APOYO A LA GESTIÓN PARA APOYAR EN LA COORDINACIÓN DE LAS ACTIVIDADES DESDE EL MARCO PSICOLÓGICO EN LOS PROYECTOS VIGENTES DE LA FUNDACIÓN CASA EN EL ÁRBOL, REALIZAR INFORMES MENSUALES DE LA EJECUCIÓN FINANCIERA DE LOS PROYECTOS QUE MANEJA LA FUNDACIÓN CASA EN EL ÁRBOL Y DEMÁS ACTIVIDAD ES DESCRITA EN LA ORDEN, EL TERMINO DE EJECUCIÓN </t>
  </si>
  <si>
    <t xml:space="preserve">SERVICIOS DE APOYO A LA GESTIÓN PARA APOYAR LA GESTIÓN ADMINISTRATIVA DE LA FUNDACIÓN CASA EN EL ÁRBOL, REALIZAR LOS INFORMES FINANCIEROS DE CADA UNO DE LOS PROYECTOS QUE SE EJECUTAN EN LA FUNDACIÓN CASA EN EL ÁRBOL Y DEMÁS ACTIVIDAD ES DESCRITA EN LA ORDEN, EL TERMINO DE EJECUCIÓN ES CONTADOS A PARTIR DEL CUMPLIMIENTO DE LOS REQUISITOS DE </t>
  </si>
  <si>
    <t>SERVICIOS DE APOYO A LA GESTIÓN PARA PROMOCIONAR EN LAS</t>
  </si>
  <si>
    <t xml:space="preserve">DIFERENTES INSTITUCIONES EDUCATIVAS LAS ACTIVIDADES CULTURALES DESARROLLADAS A TRAVÉS SISTEMA DE FORTALECIMIENTO DE MUSEOS Y LA OFERTA CULTURAL Y DEMÁS ACTIVIDAD ES DESCRITA EN LA ORDEN, EL TERMINO DE EJECUCIÓN ES CONTADOS A PARTIR DEL </t>
  </si>
  <si>
    <t>SERVICIOS DE APOYO A LA GESTIÓN PARA APOYAR LA TOMA DE</t>
  </si>
  <si>
    <t xml:space="preserve">MATERIAL AUDIOVISUAL DE LOS PROYECTOS DEL PLAN DE ACCIÓN Y DEMÁS ACTIVIDAD ES DESCRITA EN LA ORDEN, EL TERMINO DE EJECUCIÓN ES CONTADOS A PARTIR DEL CUMPLIMIENTO DE LOS REQUISITOS DE PERFECCIONAMIENTO Y EJECUCIÓN DE LA ORDEN HASTA </t>
  </si>
  <si>
    <t xml:space="preserve">SERVICIOS PROFESIONALES PARA GESTIONAR CONFERENCIAS PARA LOS EVENTOS Y TEMÁTICAS DEFINIDAS DESDE LA VICERRECTORÍA DE EXTENSIÓN Y PROYECCIÓN SOCIAL, ORGANIZAR Y REALIZAR ESPACIOS ACADÉMICOS PARA EL FORTALECIMIENTO DE LAS RELACIONES CON EL ENTORNO Y DEMÁS ACTIVIDADES DESCRITAS EN LA ORDEN, EL TERMINO DE EJECUCIÓN ES CONTADOS A PARTIR DEL CUMPLIMIENTO DE </t>
  </si>
  <si>
    <t xml:space="preserve">SERVICIOS PROFESIONALES PARA ESTRUCTURACIÓN DE PROPUESTA PARA LA CONVOCATORIA Y PROCESO DE SELECCIÓN E INGRESO DE ASPIRANTES BAJO CONVENIO SENA EN EL PERIODO ACADÉMICO 2021 I, APOYO A LA COORDINACIÓN ENTRE LA UNIVERSIDAD DEL MAGDALENA Y EL SERVICIO NACIONAL DE APRENDIZAJE (SENA), Y DEMÁS ACTIVIDAD ES DESCRITA EN LA ORDEN, EL TERMINO DE </t>
  </si>
  <si>
    <t xml:space="preserve">SERVICIOS PROFESIONALES PARA ESTUDIAR Y ADOPTAR ESTÁNDARES Y METODOLOGÍAS DE DESARROLLO DE SOFTWARE, PROPONER PLANES DE MEJORAMIENTO Y OPTIMIZACIÓN DE LOS ESTÁNDARES Y METODOLOGÍAS DE DESARROLLO DE SOFTWARE EXISTENTES Y DEMÁS ACTIVIDADES DESCRITAS EN LA ORDEN, EL TERMINO DE EJECUCIÓN ES CONTADOS A PARTIR DEL CUMPLIMIENTO DE LOS REQUISITOS DE </t>
  </si>
  <si>
    <t xml:space="preserve">SERVICIOS DE APOYO A LA GESTIÓN PARA PROMOCIONAR EN LAS DIFERENTES INSTITUCIONES EDUCATIVAS LAS ACTIVIDADES CULTURALES DESARROLLADAS A TRAVÉS SISTEMA DE FORTALECIMIENTO DE MUSEOS Y LA OFERTA CULTURAL, APOYAR EL DISEÑO DE LA ESTRATEGIA DE DIVULGACIÓN DE LAS ACTIVIDADES CULTURALES DE LA CASA MUSEO GABRIEL GARCÍA MÁRQUEZ Y DEMÁS ACTIVIDADES DESCRITAS EN LA </t>
  </si>
  <si>
    <t xml:space="preserve"> SERVICIOS PROFESIONALES PARA APOYAR AL COORDINADOR DEL COMPONENTE DE GENERACIÓN DE COMPETENCIA DEL SEPEC EN LO ATINENTE A LAS ACTIVIDADES LOGÍSTICAS, ADMINISTRATIVAS Y OPERATIVAS REQUERIDAS PARA EL DESARROLLO DE LOS QUINCE (15) TALLERES DE CAPACITACIÓN SOBRE REGISTRO DE INFORMACIÓN BIOLÓGICO-PESQUERA, CONTEMPLADOS DENTRO DEL CONTRATO 071 DE </t>
  </si>
  <si>
    <t xml:space="preserve">SERVICIO DE FOTOCOPIADO DE HASTA 63.400 REPRODUCCIONES DE LOS FORMULARIOS, FORMATOS, FOLLETOS DE CAMPO, BOLETINES TÉCNICOS Y DOCUMENTOS QUE SE REQUIEREN PARA EL CUMPLIMIENTO DE LOS OBJETIVOS CONTRATADOS DEL PROYECTO SEPEC, EN EL MARCO DEL CONTRATO INTERADMINISTRATIVO NO 071 DE 2020, SUSCRITO ENTRE LA AUNAP Y UNIMAGDALENA, EL TERMINO DE </t>
  </si>
  <si>
    <t xml:space="preserve">SERVICIOS PROFESIONALES PARA HACER SEGUIMIENTO A LOS RECIÉN GRADUADOS DE LAS MODALIDADES PRESENCIAL Y A DISTANCIA, ELABORAR INFORME DE INDICADORES DE SEGUIMIENTO A GRADUADOS SEGÚN EL OBSERVATORIO LABORAL PARA LA EDUCACIÓN, CON BASE EN EL CENSO DE GRADUADOS DE LA INSTITUCIÓN Y DEMÁS ACTIVIDAD ES DESCRITA EN LA ORDEN, EL TERMINO DE EJECUCIÓN ES </t>
  </si>
  <si>
    <t xml:space="preserve">SERVICIOS DE APOYO A LA GESTIÓN PARA REVISIÓN Y AJUSTES DE LOS DOCUMENTOS TÉCNICOS DE LOS 7 PROYECTOS OBJETO DEL CONTRATO, ELABORACIÓN DE INFORMES COMPLEMENTARIOS DE LOS ESTUDIOS DE SUELO DE LOS 7 MUNICIPIOS Y DEMÁS ACTIVIDADES DESCRITAS EN LA ORDEN, REQUERIDO PARA EL CUMPLIMIENTO DE LAS ACTIVIDADES ESTABLECIDAS EN EL CONTRATO DE SERVICIOS DE </t>
  </si>
  <si>
    <t xml:space="preserve">SERVICIOS PROFESIONALES PARA REVISAR Y VALIDAR LOS INFORMES Y ESTUDIOS GEOLÓGICOS Y GEOTÉCNICOS PARA LOS 7 PROYECTOS Y DEMÁS ACTIVIDADES DESCRITAS EN LA ORDEN, REQUERIDO PARA EL CUMPLIMIENTO DE LAS ACTIVIDADES ESTABLECIDAS EN EL CONTRATO DE SERVICIOS DE CONSULTORÍA CON EL DEPARTAMENTO NACIONAL DE PLANEACIÓN REPRESENTADO POR EL KFW </t>
  </si>
  <si>
    <t xml:space="preserve">SERVICIOS PROFESIONALES PARA ACOMPAÑAMIENTO EN LAS MESAS TÉCNICAS PARA LA APROBACIÓN FINAL DE LOS PROYECTOS POR PARTE DEL DNP, REALIZAR AJUSTES A LOS PROYECTOS ACORDE A LAS OBSERVACIONES REALIZADAS POR EL DNP Y DEMÁS ACTIVIDADES DESCRITAS EN LA ORDEN, REQUERIDO PARA EL CUMPLIMIENTO DE LAS ACTIVIDADES ESTABLECIDAS EN EL CONTRATO DE SERVICIOS DE </t>
  </si>
  <si>
    <t>SERVICIOS DE APOYO A LA GESTIÓN PARA APOYO EN LA REVISIÓN DE ACTOS ADMINISTRATIVOS Y DOCUMENTOS DE ÍNDOLE JURÍDICO, PROYECTAR MINUTAS DE CONVENIOS Y/O CONTRATOS Y DEMÁS ACTIVIDADES DESCRITAS EN LA ORDEN, EL TERMINO DE EJECUCIÓN ES CONTADOS A PARTIR DEL CUMPLIMIENTO DE LOS REQUISITOS DE PERFECCIONAMIENTO Y EJECUCIÓN DE LA ORDEN HASTA EL 31 DE MAYO DEL 2021 SEGÚN LO ESTABLECIDO EN LA ORDEN DE SERVICIO NO. 0151 DE FECHA 8 DE FEBRERO DEL 2021 DE LA VICERRECTORÍA DE EXTENSIÓN Y PROYECCIÓN SOCIAL.</t>
  </si>
  <si>
    <t>COMPRA DE DOTACIÓN DE CAMPO ( CHALECOS, MANGAS, GORRAS, MORRALES Y CAMISETAS) SEGÚN ESPECIFICACIONES DESCRITAS EN LA ORDEN, NECESARIOS PARA LA DISTINCIÓN DEL PERSONAL DEL PROYECTO SEPEC, EN EL CONTRATO NO 071 DE 2020, SUSCRITO ENTRE LA AUTORIDAD NACIONAL DE ACUICULTURA Y PESCA Y UNIMAGDALENA, EL TERMINO DE EJECUCIÓN ES DE 10 DÍAS CALENDARIOS CONTADOS A PARTIR DEL CUMPLIMIENTO DE LOS REQUISITOS DE PERFECCIONAMIENTO Y EJECUCIÓN DE LA ORDEN, SEGÚN LO ESTABLECIDO EN LA ORDEN DE COMPRA NO. 002 DE FECHA 8 DE FEBRERO DEL 2021 DE LA VICERRECTORÍA DE EXTENSIÓN Y PROYECCIÓN SOCIAL.</t>
  </si>
  <si>
    <t xml:space="preserve">SERVICIOS DE APOYO A LA GESTIÓN PARA APOYAR LA FORMULACIÓN DE PROPUESTAS DE FORMACIÓN CONTINUA Y DEMÁS ACTIVIDAD ES DESCRITA EN LA ORDEN, EL TERMINO DE EJECUCIÓN ES CONTADOS A PARTIR DEL CUMPLIMIENTO DE LOS REQUISITOS DE PERFECCIONAMIENTO Y EJECUCIÓN DE LA ORDEN HASTA EL 31 DE MAYO DEL 2021 SEGÚN LO ESTABLECIDO EN LA ORDEN DE SERVICIO </t>
  </si>
  <si>
    <t xml:space="preserve">SERVICIOS PROFESIONALES PARA COORDINAR Y VERIFICAR CON UNA PERIODICIDAD SEMANAL LAS ACTIVIDADES DE LOS TÉCNICOS DE CAMPO DEL COMPONENTE SEPEC EN EL LITORAL PACÍFICO NORTE, DE ACUERDO CON EL CRONOGRAMA Y EL ESFUERZO DE MUESTREO ESTABLECIDO EN EL MARCO DEL PROYECTO SEPEC Y DEMÁS ACTIVIDAD ES DESCRITA EN LA ORDEN, REQUERIDO EN EL MARCO DEL </t>
  </si>
  <si>
    <t>COMPRA DE PAPELERÍA, NECESARIA PARA EL DESARROLLO Y EJECUCIÓN DE LAS ACTIVIDADES PROGRAMADAS EN EL PROYECTO SEPEC, EN EL MARCO DEL CONTRATO INTERADMINISTRATIVO NO 071 DE 2020, SUSCRITO ENTRE LA AUNAP Y UNIMAGDALENA</t>
  </si>
  <si>
    <t>SERVICIO DE MENSAJERÍA EXPRESS NACIONAL, PARA EL ENVIÓ DE DOCUMENTOS, EMPAQUES, EMBALAJE Y DEMÁS ELEMENTOS QUE PRODUZCAN EL PROYECTO SEPEC, EN EL MARCO DEL CONTRATO INTERADMINISTRATIVO NO. 071 DE 202</t>
  </si>
  <si>
    <t>COMPRA DE EQUIPOS (IMPRESORA, ESCANER Y VIDEO BEAMS), NECESARIO PARA LA REALIZACIÓN DE LOS TALLERES QUE ESTÁN INSCRITOS DENTRO DEL COMPONENTE DE GENERACIÓN DE COMPETENCIAS DEL SEPEC,</t>
  </si>
  <si>
    <t>SERVICIOS DESARROLLO DE LA LÍNEA GRÁFICA Y LA PORTADA DE UN DOCUMENTO DIGITAL A USAR POR LOS TÉCNICOS DEL SEPEC FICHAS PARA LA IDENTIFICACIÓN EN CAMPO</t>
  </si>
  <si>
    <t>DE ESPECIES ÍCTICAS, ELABORACIÓN DE 100 FICHAS DE CAMPO DIGITALES DE ESPECIES ÍCTICAS CAPTURADAS POR PESQUERÍAS ARTESANALES EN LOS DOS LITORALES Y LAS PRINCIPALES CUENCAS CONTINENTALES DEL PAÍS</t>
  </si>
  <si>
    <t>SERVICIOS DE APOYO A LA GESTIÓN PARA RECOLECTAR, DE ACUERDO CON EL MECANISMO DE REGISTRO DE LA INFORMACIÓN ESTABLECIDO PARA SU ÁREA DE COBERTURA (VOLUMEN Y/O CAPTURA Y ESFUERZO) Y CON BASE EN EL FORMATO ESTIPULADO POR EL EQUIPO TÉCNICO DEL PROYECTO SEPEC</t>
  </si>
  <si>
    <t>SERVICIOS DE APOYO A LA GESTIÓN PARA APOYAR A LA COORDINACIÓN DIRECTIVA EN LA ELABORACIÓN DE INFORMES FINANCIEROS FINALES., APOYAR EN LA REVISIÓN DE DOCUMENTOS SOPORTES PARA EL PAGO DE LA NÓMINA DE LOS CONTRATISTAS DEL PROYECTO SEPEC</t>
  </si>
  <si>
    <t>SERVICIOS PROFESIONALES PARA REALIZAR LOS AJUSTES A LA APP DE ALEATORIZACIÓN DE UEPS PERTINENTES A MEJORAR FUNCIONALIDAD DE SINCRONIZACIÓN DE LA INFORMACIÓN EN LA BASE DE DATOS DEL SEPEC Y DE PERMITIR QUE ESTA FUNCIONALIDAD SE PUEDA REALIZAR DE FORMA PARCIAL POR PARTE DE LOS COLECTORES</t>
  </si>
  <si>
    <t>SERVICIOS DE APOYO A LA GESTIÓN PARA RECOPILAR Y ORGANIZAR INFORMACIÓN PARA EL PROGRAMA, APOYAR LA ORGANIZACIÓN DEL ENCUENTRO DE EGRESADOS</t>
  </si>
  <si>
    <t>SERVICIOS PROFESIONALES PARA REALIZAR LA COORDINACIÓN ADMINISTRATIVA Y FINANCIERA DEL PROYECTO, ASESORAR AL EQUIPO DE SOPORTE ADMINISTRATIVO Y FINANCIERO DEL PROYECTO</t>
  </si>
  <si>
    <t>SERVICIOS PROFESIONALES PARA DISEÑAR UNA RUTA METODOLÓGICA DE ATENCIÓN A COMUNIDADES EN EL ÁREA SICOSOCIAL, REALIZAR ACOMPAÑAMIENTO SICOSOCIAL A LAS COMUNIDADES DONDE SE DESARROLLAN LOS PROYECTOS INTEGRADORES</t>
  </si>
  <si>
    <t>SERVICIOS DE APOYO A LA GESTIÓN PARA EL APOYO EN LA ACTUALIZACIÓN DEL CENSO DE GRADUADOS, APOYO EN LA ELABORACIÓN DE INFORMES ESTADÍSTICOS DE GRADUADOS</t>
  </si>
  <si>
    <t>SERVICIOS PROFESIONALES PARA DEFINIR DE ACUERDO A LOS LINEAMIENTOS DEL CENTRO DE INVESTIGACIÓN Y DESARROLLO DE SOFTWARE Y CENTRO DE EGRESADOS LA ESTRUCTURA DE COMUNICACIÓN DEL SERVICIO WEB ENTRE SIEG Y OFICINA DE ADMISIONES, APOYAR EN LA DEFINICIÓN DE LOS DIAGRAMAS DE PROCESOS DE LA OFICINA DE EGRESADOS</t>
  </si>
  <si>
    <t>SERVICIOS PROFESIONALES PARA APOYAR EN LA EJECUCIÓN DE ACTIVIDADES DE SEGUIMIENTO Y VERIFICACIÓN AL RESIDENTE DE INTERVENTORÍA, APOYAR EN EL SEGUIMIENTO A LA OBRA OBJETO DEL CONTRATO, HACER CUMPLIR LA CORRECTA EJECUCIÓN DE LAS OBRAS Y DEMÁS ACTIVIDADES DESCRITAS EN LA ORDEN EN EL MARCO DEL CONTRATO INTERADMINISTRATIVO DE INTERVENTORÍA NO. 0-217-2020</t>
  </si>
  <si>
    <t>SERVICIOS PROFESIONALES PARA REVISAR LOS DISEÑOS ESTRUCTURALES DEL PROYECTO, REVISAR LOS DISEÑOS ESTRUCTURALES DE LOS AJUSTES QUE PROPONGA EL CONTRATISTA DE LA OBRA, REVISAR LOS PLANOS ESTRUCTURALES  EN EL MARCO DEL CONTRATO INTERADMINISTRATIVO DE INTERVENTORÍA NO. 0-217-2020</t>
  </si>
  <si>
    <t>SERVICIOS PROFESIONALES PARA COORDINAR, SUPERVISAR Y VERIFICAR LA EJECUCIÓN DE LAS ACCIONES IMPARTIDAS POR LA DIRECCIÓN DE LA INTERVENTORÍA Y ACORDADAS CON LA UNIVERSIDAD, COORDINAR, SUPERVISAR LAS ACTIVIDADES QUE EJECUTARAN CADA UNO DE LOS PROFESIONALES DEL CONTRATISTA, BUSCANDO CUMPLIMIENTO, CELERIDAD Y CALIDAD EN LOS TRABAJOS A EJECUTAR EN EL MARCO DEL CONTRATO INTERADMINISTRATIVO DE INTERVENTORÍA NO. 0-217-2020</t>
  </si>
  <si>
    <t>SERVICIOS PROFESIONALES PARA REALIZAR INSPECCIONES PERIÓDICAS A LAS ÁREAS, FRENTES DE TRABAJO Y EQUIPOS EN GENERAL, REALIZAR ENTREGA DE EQUIPO DE PROTECCIÓN A TODO EL PERSONAL QUE LO REQUIERA DE ACUERDO CON LA PERIODICIDAD DESCRITA EN EL PROGRAMA DE SALUD OCUPACIONAL, DILIGENCIAR LAS PLANTILLAS CORRESPONDIENTES REQUERIDO EN EL MARCO DEL CONTRATO INTERADMINISTRATIVO DE INTERVENTORÍA NO. 0-217-2020</t>
  </si>
  <si>
    <t>SERVICIOS PROFESIONALES PARA ACOMPAÑAR EN EL DESARROLLO DE LAS ACTIVIDADES DE GEOTECNIA DE LOS DISEÑOS REALIZADOS POR EL CONTRATISTA Y VELAR POR EL CUMPLIMIENTO DE LA NORMATIVIDAD TÉCNICA Y ESPECIFICACIONES DE CALIDAD, REVISAR LOS RESULTADOS DE LABORATORIO REALIZADOS EN CAMPO EN LA ZONA DE INTERVENCIÓN, CON EL FIN DE HACER SEGUIMIENTO CONTINUO A LA CALIDAD DEL TRABAJO REALIZADO POR EL CONTRATISTA REQUERIDO EN EL MARCO DEL CONTRATO INTERADMINISTRATIVO DE INTERVENTORÍA NO. 0-217-2020</t>
  </si>
  <si>
    <t>SERVICIOS PROFESIONALES PARA COORDINAR, SUPERVISAR Y VERIFICAR LA EJECUCIÓN DE LAS</t>
  </si>
  <si>
    <t>ACCIONES IMPARTIDAS POR LA DIRECCIÓN DE LA INTERVENTORÍA Y ACORDADAS CON LA UNIVERSIDAD, COORDINAR, SUPERVISAR LAS ACTIVIDADES QUE EJECUTARAN CADA UNO DE LOS PROFESIONALES DEL CONTRATISTA, BUSCANDO CUMPLIMIENTO, CELERIDAD Y CALIDAD EN LOS TRABAJOS A EJECUTAR REQUERIDO EN EL MARCO DEL CONTRATO INTERADMINISTRATIVO DE INTERVENTORÍA NO. 0-217-2020</t>
  </si>
  <si>
    <t>SERVICIOS DE APOYO A LA GESTIÓN PARA COORDINAR Y ARTICULAR CON LAS DEPENDENCIAS ADMINISTRATIVAS Y FINANCIERAS DE LA UNIVERSIDAD EL PROCESO DE CREACIÓN DE CERTIFICADOS DE DISPONIBILIDAD PRESUPUESTAL, COMPROMISO PRESUPUESTAL, GENERACIÓN DE ÓRDENES DE PAGO, ADICIONES Y DISMINUCIONES REQUERIDO EN EL MARCO DEL CONTRATO INTERADMINISTRATIVO DE INTERVENTORÍA NO. 0-217-2020</t>
  </si>
  <si>
    <t>SERVICIOS PROFESIONALES PARA VERIFICAR QUE EL PROYECTO INCORPORE LAS CONDICIONES AMBIENTALES EXIGIDAS Y QUE EL CONTRATISTA DISPONGA DE LOS MEDIOS PARA EJECUTAR LAS MEDIDAS PREVENTIVAS, CORRECTORAS Y COMPENSATORIAS</t>
  </si>
  <si>
    <t>SERVICIOS PROFESIONALES PARA PARTICIPAR EN TODOS LOS COMITÉS DE OBRA, DONDE HARÁ UN RECUENTO DE LAS ACTIVIDADES DE ACOMPAÑAMIENTO SOCIAL REALIZADAS CON LA COMUNIDAD DURANTE EL PERIODO CORRESPONDIENTE, PRESENTARÁ LAS ACTIVIDADES SIGUIENTES Y HARÁ LAS OBSERVACIONES Y SOLICITUDES NECESARIAS AL CONTRATISTA PARA EL BUEN DESARROLLO DE LA GESTIÓN SOCIAL</t>
  </si>
  <si>
    <t>SERVICIOS PROFESIONALES PARA PRESTAR ASESORIA JURIDICA Y RESOLVER CONSULTAS DE TIPO JURIDICO SOBRE LA EJECUCIÓN DEL PROYECTO EN EL MARCO DEL CONTRATO INTERADMINISTRATIVO DE INTERVENTORIA NO. 0-217-2020</t>
  </si>
  <si>
    <t>SERVICIOS PROFESIONALES PARA DIBUJAR PLANOS ARQUITECTÓNICOS, CIVILES, TOPOGRÁFICOS Y DE INGENIERÍA EN GENERAL, UTILIZANDO PARA SU ELABORACIÓN SOFTWARE ESPECIALIZADO DE DISEÑO AUTOCAD, UTILIZAR BASE DE DATOS Y PROGRAMAS AUXILIARES PARA TRASLADO DE INFORMACIÓN RELACIONADA CON DIBUJO, INTERPRETACIÓN DE DATOS Y DE COORDENADAS, POLIGONALES, CURVAS DE NIVEL, PERFILES, CORTES, DIBUJO TRIDIMENSIONAL, ISOMÉTRICOS REQUERIDO EN EL MARCO DEL CONTRATO INTERADMINISTRATIVO DE INTERVENTORÍA NO. 0-217-2020</t>
  </si>
  <si>
    <t>SERVICIOS PROFESIONALES PARA COORDINAR, SUPERVISAR Y VERIFICAR LA EJECUCIÓN DE LAS ACCIONES IMPARTIDAS POR LA DIRECCIÓN DE LA INTERVENTORÍA Y ACORDADAS CON LA UNIVERSIDAD, COORDINAR, SUPERVISAR LAS ACTIVIDADES QUE EJECUTARAN CADA UNO DE LOS PROFESIONALES DEL CONTRATISTA, BUSCANDO CUMPLIMIENTO, CELERIDAD Y CALIDAD EN LOS TRABAJOS A EJECUTAR Y DEMÁS ACTIVIDADES DESCRITAS EN LA ORDEN, REQUERIDO EN EL MARCO DEL CONTRATO INTERADMINISTRATIVO DE INTERVENTORÍA NO. 0-217-2020</t>
  </si>
  <si>
    <t xml:space="preserve"> SUMINISTRO DE PÓLIZAS DE SEGURO NECESARIAS PARA CUMPLIR LOS AMPAROS DE LAS OFERTAS Y PROPUESTAS QUE SE PRESENTAN POR PARTE DE LA UNIVERSIDAD DEL MAGDALENA ANTE OTRAS ENTIDADES, ASÍ COMO LOS DEMÁS AMPAROS REQUERIDOS PARA EL PERFECCIONAMIENTO Y EJECUCIÓN DE CONTRATOS CONVENIOS U ÓRDENES</t>
  </si>
  <si>
    <t>SERVICIOS PROFESIONALES PARA ACOMPAÑAR EN EL DESARROLLO DE LAS ACTIVIDADES DE GEOTECNIA DE LOS DISEÑOS REALIZADOS POR EL CONTRATISTA Y VELAR POR EL CUMPLIMIENTO DE LA NORMATIVIDAD TÉCNICA Y ESPECIFICACIONES DE CALIDAD, REVISAR LOS RESULTADOS DE LABORATORIO REALIZADOS EN CAMPO EN LA ZONA DE INTERVENCIÓN, CON EL FIN DE HACER SEGUIMIENTO CONTINUO A LA CALIDAD DE TRABAJO REALIZADO POR EL CONTRATISTA, REQUERIDO EN EL MARCO DEL CONTRATO INTERADMINISTRATIVO DE INTERVENTORÍA NO. 0-217-2020</t>
  </si>
  <si>
    <t>SERVICIOS PROFESIONALES PARA REVISAR LOS INFORMES PRESENTADOS PARA PAGO DE CONTRATISTA Y PROVEEDORES, VERIFICANDO LOS SOPORTES REQUERIDOS (APORTES AL</t>
  </si>
  <si>
    <t>SISTEMA DE SOCIAL INTEGRAL Y FOSYGA), AL IGUAL QUE DE RESOLUCIONES, CUENTAS DE COBROS Y FACTURAS GENERADOS EN LA VICERRECTORÍA DE EXTENSIÓN Y PROYECCIÓN SOCIAL REQUERIDO EN EL MARCO DEL CONTRATO INTERADMINISTRATIVO DE INTERVENTORÍA NO. 0-217-2020</t>
  </si>
  <si>
    <t>SERVICIOS DE APOYO A LA GESTIÓN PARA APOYAR LAS ACTIVIDADES ADMINISTRATIVAS Y FINANCIERAS DE LA VICERRECTORÍA DE EXTENSIÓN Y PROYECCIÓN SOCIAL DESDE LA OFICINA DE PRESUPUESTO, REALIZAR LOS COMPROMISOS DE LAS ÓRDENES DE SERVICIOS, DE APOYO A LA GESTIÓN, PROFESIONALES, SUMINISTRO Y COMPRA, RESOLUCIONES Y DEMÁS ACTOS ADMINISTRATIVOS QUE SE REQUIERAN, CONSOLIDACIÓN DE LOS COMPROMISOS Y APOYO EN LA ELABORACIÓN DEL INFORME FINANCIERO FINAL PARA LA LIQUIDACIÓN DEL CONTRATO REQUERIDO EN EL MARCO DEL CONTRATO INTERADMINISTRATIVO DE INTERVENTORÍA NO. 0-217-2020</t>
  </si>
  <si>
    <t>SERVICIOS PROFESIONALES PARA REGISTRAR EN EL SINAP LAS OBLIGACIONES DE</t>
  </si>
  <si>
    <t>PAGO (OP) DE LAS ÓRDENES DE SERVICIOS PROFESIONALES Y DE APOYO A LA GESTIÓN, SUMINISTRO, COMPRA, RESOLUCIONES Y DEMÁS ACTOS ADMINISTRATIVOS QUE LO REQUIERAN, VERIFICAR LAS LIQUIDACIONES DE LOS VIÁTICOS, VERIFICAR LAS DIFERENTES FACTURAS Y LOS IMPUESTOS A APLICAR REQUERIDO EN EL MARCO DEL CONTRATO INTERADMINISTRATIVO DE INTERVENTORÍA NO. 0-217-202</t>
  </si>
  <si>
    <t>SERVICIOS PROFESIONALES PARA REVISAR LOS INFORMES PRESENTADOS PARA</t>
  </si>
  <si>
    <t>PAGO DE LAS SUMAS ORDENADAS MEDIANTE LOS ACTOS ADMINISTRATIVOS GENERADOS EN LA VICERRECTORÍA DE EXTENSIÓN Y PROYECCIÓN SOCIAL, VERIFICANDO LOS SOPORTES REQUERIDOS (APORTES A LA SEGURIDAD SOCIAL INTEGRAL Y FOSYGA), REALIZAR SEGUIMIENTO A LOS PAGOS EFECTUADOS EN LOS GRUPOS DE CONTABILIDAD Y TESORERÍA REQUERIDO EN EL MARCO DEL CONTRATO INTERADMINISTRATIVO DE INTERVENTORÍA NO. 0-217-2020</t>
  </si>
  <si>
    <t>SERVICIOS PROFESIONALES PARA ENVIAR EL REPORTE DIARIO DE LOS PAGOS REALIZADOS EN LA PLATAFORMA SINAP, DESCARGAR DE LA PÁGINA WEB DEL BANCO DE OCCIDENTE LOS INGRESOS, RECAUDOS EN LÍNEA, CÓDIGO DE BARRA Y ACH REQUERIDO EN EL MARCO DEL CONTRATO INTERADMINISTRATIVO DE INTERVENTORÍA NO. 0-217-2020 - CORPORACIÓN AUTÓNOMA REGIONAL DEL RIO GRANDE DE LA MAGDALENA-CORMAGDALENA</t>
  </si>
  <si>
    <t>SERVICIOS PROFESIONALES PARA DIBUJAR PLANOS ARQUITECTÓNICOS, CIVILES, TOPOGRÁFICOS Y DE INGENIERÍA EN GENERAL, UTILIZANDO PARA SU ELABORACIÓN SOFTWARE ESPECIALIZADO DE DISEÑO AUTOCAD, UTILIZAR BASE DE DATOS Y PROGRAMAS AUXILIARES PARA TRASLADO DE INFORMACIÓN RELACIONADA CON DIBUJO, INTERPRETACIÓN DE DATOS Y DE COORDENADAS, POLIGONALES, CURVAS DE NIVEL, PERFILES, CORTES, DIBUJO TRIDIMENSIONAL, ISOMÉTRICOS Y DETALLADOS EN EL MARCO DEL CONTRATO INTERADMINISTRATIVO DE INTERVENTORÍA NO. 0-217-2020</t>
  </si>
  <si>
    <t xml:space="preserve">SERVICIO DE APOYO A LA GESTIÓN PARA DISEÑAR E IMPLEMENTAR PROYECTOS PARA LA CASA MUSEO GABRIEL GARCÍA MÁRQUEZ EN LAS ÁREAS DE FORMACIÓN E INVESTIGACIÓN EN ARTES Y CULTURA; FORMACIÓN E INVESTIGACIÓN EN LITERATURA; DIFUSIÓN Y DIVULGACIÓN DE LA VIDA Y OBRA LITERARIA DE GABRIEL GARCÍA MÁRQUEZ Y COLECCIÓN MUSEOGRÁFICA DE LA VIDA Y OBRA DE GABRIEL GARCÍA MÁRQUEZ, ELABORAR UNA BASE DE DATOS DE LOS CENTROS EDUCATIVOS PÚBLICOS Y PRIVADOS DE LOS MUNICIPIOS DE ARACATACA, FUNDACIÓN Y EL RETÉN MAGDALENA </t>
  </si>
  <si>
    <t>SERVICIOS PROFESIONALES PARA REALIZAR CARACTERIZACIÓN DE LA POBLACIÓN INDÍGENA QUE CURSA ESTUDIOS EN LA UNIVERSIDAD DEL MAGDALENA, ORGANIZAR Y EJECUTAR UN PLAN DE TALLERES, CONVERSATORIOS, CHARLAS Y CONFERENCIAS DE FORMACIÓN SOCIO HISTÓRICO Y PATRIMONIAL</t>
  </si>
  <si>
    <t>SERVICIOS PROFESIONALES PARA COORDINAR LAS ACTIVIDADES DEL VOLUNTARIADO DE ACUERDO CON LOS LINEAMIENTOS DE LA DIRECCIÓN DE DESARROLLO SOCIAL Y PRODUCTIVO, APOYAR LA ORGANIZACIÓN DE LAS ACTIVIDADES EN LAS COMUNIDADES EN QUE SE INVITE AL VOLUNTARIADO</t>
  </si>
  <si>
    <t>SERVICIOS PROFESIONALES PARA COORDINADOR DEL COMPONENTE DE VEGETACIÓN EN EL PROYECTO, CARACTERIZAR LA VEGETACIÓN DE LOS SITIOS A EVALUAR, REQUERIDO EN EL MARCO DEL CONTRATO DE CONSULTORÍA NATURALEZA COMERCIAL N° C143 DEL 18 DE SEPTIEMBRE DE 2020</t>
  </si>
  <si>
    <t>SERVICIOS PROFESIONALES PARA REALIZAR LA COORDINACIÓN ADMINISTRATIVA Y FINANCIERA DEL CONVENIO, REQUERIDO EN EL MARCO DEL CONVENIO INTERADMINISTRATIVO DE APORTES NO. 001 DE 2021 SUSCRITO ENTRE EL INSTITUTO NACIONAL DE FORMACION TECNICA PROFESIONAL HUMBERTO VELASQUEZ A IES INFOTEP HVG Y LA UNIVERSIDAD DEL MAGDALENA</t>
  </si>
  <si>
    <t>SERVICIOS PROFESIONALES PARA REALIZAR LOS PAGOS EN LA PLATAFORMA DEL SINAP Y LAS PLATAFORMAS BANCARIAS DE LAS ÓRDENES DERIVADAS DE LOS CONTRATOS Y RESOLUCIONES SUSCRITOS Y/O PROFERIDOS POR LA VICERRECTORÍA DE EXTENSIÓN Y PROYECCIÓN SOCIAL, VERIFICAR LA LEGALIZACIÓN DE LOS AVANCES PARA VIÁTICOS EN CUMPLIMIENTO DE LO ESTABLECIDO EN EL ARTÍCULO 20 DEL ACUERDO SUPERIOR 025 DE 2017, REQUERIDO EN EL MARCO DEL CONTRATO INTERADMINISTRATIVO DE INTERVENTORÍA NO. 0-217-2020 - CORPORACIÓN AUTÓNOMA REGIONAL DEL RIO GRANDE DE LA MAGDALENA-CORMAGDALENA</t>
  </si>
  <si>
    <t>SERVICIOS PROFESIONALES PARA REALIZAR EL DISEÑO METOGOLÓGICO PARA LA REALIZACIÓN DE LOS TALLERES, MÉTODOS DE TRABAJO EN EQUIPO Y TOMA DE MUESTRAS, REQUERIDO EN EL MARCO DEL CONTRATO INTERADMINISTRATIVO NO. 001 DE 2021 SUSCRITO ENTRE LA ALCALDÍA DE DIBULLA Y LA UNIVERSIDAD DEL MAGDALENA</t>
  </si>
  <si>
    <t>SERVICIOS PROFESIONALES PARA LA REALIZACIÓN DEL ANÁLISIS SITUACIONAL, IDENTIFICACIÓN DE LAS TENSIONES E INTERACCIONES ENTRE LOS ACTORES CON INJERENCIA EN LA ZONA PESQUERA DEL MUNICIPIO DE DIBULLA REQUERIDO EN EL MARCO DEL CONTRATO INTERADMINISTRATIVO NO. 001 DE 2021 SUSCRITO ENTRE LA ALCALDÍA DE DIBULLA Y LA UNIVERSIDAD DEL MAGDALENA</t>
  </si>
  <si>
    <t>SERVICIOS PROFESIONALES PARA COORDINACIÓN DEL COMPONENTE AMBIENTAL, DISEÑO Y REALIZACIÓN DE TALLERES Y MESAS DE TRABAJO CON LA COMUNIDAD PESQUERA Y ACTORES CLAVE DEL MUNICIPIO DE DIBULLA, LA GUAJIRA, DISEÑO Y APLICACIÓN</t>
  </si>
  <si>
    <t>DE INSTRUMENTOS PARA LA RECOLECCIÓN DE INFORMACIÓN PRIMARIA EN LA ETAPA DE DIAGNÓSTICO, REQUERIDO EN EL MARCO DEL CONTRATO INTERADMINISTRATIVO NO. 001 DE 2021 SUSCRITO ENTRE LA ALCALDÍA DE DIBULLA Y LA UNIVERSIDAD DEL MAGDALENA</t>
  </si>
  <si>
    <t>SERVICIOS PROFESIONALES PARA REALIZAR LA SISTEMATIZACIÓN DE LAS ACTIVIDADES REALIZADAS DURANTE EL PROCESO DE DESARROLLO DEL DIAGNÓSTICO, SOPORTAR CON EVIDENCIAS FÍLMICAS Y FOTOGRÁFICAS, REQUERIDO EN EL MARCO DEL CONTRATO INTERADMINISTRATIVO NO. 001 DE 2021 SUSCRITO ENTRE LA ALCALDÍA DE DIBULLA Y LA UNIVERSIDAD DEL MAGDALENA</t>
  </si>
  <si>
    <t>SERVICIOS PROFESIONALES PARA REALIZAR EL ACOMPAÑAMIENTO JURÍDICO EN LAS DISTINTAS ETAPAS DEL PROYECTO, REQUERIDO EN EL MARCO DEL CONVENIO INTERADMINISTRATIVO DE APORTES NO. 001 DE 2021 SUSCRITO ENTRE EL INSTITUTO NACIONAL DE FORMACIÓN TECNICA PROFESIONAL “HUMBERTO VELASQUEZ GARCÍA” IES INFOTEP HVG Y LA UNIVERSIDAD DEL MAGDALENA</t>
  </si>
  <si>
    <t>SERVICIOS PROFESIONALES PARA DISEÑAR GUION DE VISITAS AL SISTEMA DE MUSEOS DE LA UNIVERSIDAD DEL MAGDALENA Y LOS SITIOS TURÍSTICOS DEL DISTRITO DE SANTA MARTA, APOYAR EN LA ACTUALIZACIÓN DE LAS FICHAS MUSEOGRÁFICAS</t>
  </si>
  <si>
    <t>SERVICIOS PROFESIONALES PARA VERIFICAR QUE EL PROYECTO INCORPORE LAS CONDICIONES AMBIENTALES EXIGIDAS Y QUE EL CONTRATISTA DISPONGA DE LOS MEDIOS PARA EJECUTAR LAS MEDIDAS PREVENTIVAS, CORRECTORAS Y COMPENSATORIAS, REVISAR ESTUDIOS DE IMPACTO AMBIENTAL ANTES DE COMENZAR CON LA OBRA, REQUERIDO EN EL MARCO DEL CONTRATO INTERADMINISTRATIVO DE INTERVENTORÍA NRO. 0-217-2020</t>
  </si>
  <si>
    <t>SERVICIOS PROFESIONALES PARA LA REALIZACIÓN DE VIDEO INSTITUCIONAL DE LA VICERRECTORÍA DE EXTENSIÓN Y PROYECCIÓN SOCIAL, REALIZACIÓN DE VIDEOS CON LA DOCUMENTACIÓN DE LOS IMPACTOS DE LOS PROYECTOS DE EXTENSIÓN</t>
  </si>
  <si>
    <t xml:space="preserve">SERVICIOS PROFESIONALES PARA APOYAR LAS ACTIVIDADES LOGÍSTICAS TENDIENTES A VIABILIZAR LA RECOLECCIÓN DE INFORMACIÓN DE LOS DESEMBARCOS DE LA FLOTA INDUSTRIAL, SUPERVISAR EL PROCESO DE ENVÍO Y REVISIÓN DE LOS FORMATOS EN FÍSICO USADOS POR LOS COLECTORES DE CAMPO PARA EL MONITOREO DEL DESEMBARCO INDUSTRIAL Y COORDINACIÓN DEL PROCESO DE ESCANEO Y ARCHIVO DE LA INFORMACIÓN. </t>
  </si>
  <si>
    <t>SERVICIOS DE APOYO A LA GESTIÓN PARA RECOLECTAR, DE ACUERDO CON EL MECANISMO DE REGISTRO DE LA INFORMACIÓN Y EL FORMATO ESTIPULADO POR EL EQUIPO TÉCNICO DEL CONTRATO INTERADMINISTRATIVO 244 DE2021, INFORMACIÓN RELATIVA A LOS DESEMBARCOS DE LAS PESQUERÍAS INDUSTRIALES, EN LOS SITIOS QUE LE SEAN ASIGNADOS POR LA COORDINACIÓN DEL COMPONENTE DE DESEMBARCOS INDUSTRIALES.</t>
  </si>
  <si>
    <t>SERVICIOS DE APOYO A LA GESTIÓN PARA RECOLECTAR, DE ACUERDO CON EL MECANISMO DE REGISTRO DE LA INFORMACIÓN Y EL FORMATO ESTIPULADO POR EL EQUIPO TÉCNICO DEL CONTRATO INTERADMINISTRATIVO 244 DE 2021, INFORMACIÓN RELATIVA A LOS DESEMBARCOS DE LAS PESQUERÍAS INDUSTRIALES, EN LOS SITIOS QUE LE SEAN ASIGNADOS POR LA COORDINACIÓN DEL COMPONENTE DE DESEMBARCOS INDUSTRIALES. LA INFORMACIÓN A COLECTAR (DESEMBARCO POR ESPECIE, CATEGORÍA COMERCIAL, ESFUERZO DE PESCA, ÁREAS DE PESCA) DEBERÁ SER REGISTRADA DE CONFORMIDAD CON EL CRONOGRAMA Y LA ASIGNACIÓN ESPECÍFICA DE SITIOS ESTABLECIDOS POR LA COORDINACIÓN DEL COMPONENTE DE DESEMBARCOS INDUSTRIALES O CONSIDERANDO EL REPORTE DEL PREVIO AVISO DE LA EMBARCACIÓN.</t>
  </si>
  <si>
    <t>SERVICIOS PROFESIONALES PARA APOYAR EN EL INGRESO DE INFORMACIÓN A LA PLATAFORMA SECOP, REVISAR LA INFORMACIÓN SUBIDA A LA PLATAFORMA SIGEP, APOYAR EN LA REVISIÓN DE DOCUMENTOS PARA TRÁMITES DE PAGOS DE CONTRATISTAS DE LA VICERRECTORÍA DE EXTENSIÓN Y PROYECCIÓN SOCIAL, REQUERIDO EN EL MARCO DEL CONTRATO INTERADMINISTRATIVO DE INTERVENTORÍA NO. 0-217-2020 - CORPORACIÓN AUTÓNOMA REGIONAL DEL RIO GRANDE DE LA MAGDALENA-CORMAGDALENA</t>
  </si>
  <si>
    <t>SERVICIOS DE APOYO A LA GESTIÓN PARA RECOLECTAR, DE ACUERDO CON EL MECANISMO DE REGISTRO DE LA INFORMACIÓN Y EL FORMATO ESTIPULADO POR EL EQUIPO TÉCNICO DEL CONTRATO INTERADMINISTRATIVO 244 DE 2021, INFORMACIÓN RELATIVA A LOS DESEMBARCOS DE LAS PESQUERÍAS INDUSTRIALES, EN LOS SITIOS QUE LE SEAN ASIGNADOS POR LA COORDINACIÓN DEL COMPONENTE DE DESEMBARCOS INDUSTRIALES.</t>
  </si>
  <si>
    <t>SERVICIOS PROFESIONALES PARA REALIZAR ACTIVIDADES DE SEGUIMIENTO A LOS AVANCES TÉCNICOS DEL CONTRATO, REVISAR LAS ACTAS PARCIALES DE OBRA QUE PRESENTEN LOS CONTRATISTAS DE OBRA AVALADAS POR EL DIRECTOR DE LA INTERVENTORÍA, REQUERIDO EN EL MARCO DEL CONTRATO INTERADMINISTRATIVO DE INTERVENTORÍA NO. 0-217-2020 - CORPORACIÓN AUTÓNOMA REGIONAL DEL RIO GRANDE DE LA MAGDALENA-CORMAGDALENA</t>
  </si>
  <si>
    <t>SERVICIOS PROFESIONALES PARA ELABORAR, CONSOLIDAR Y REPORTAR LA INFORMACIÓN REQUERIDA PARA LOS INFORMES DE LEY DE TRANSPARENCIA Y EL SISTEMA INTEGRAL DE AUDITORIA SIA, REALIZAR LA ENTREGA, CARGUE Y REPORTE DE LAS DISTINTAS ÓRDENES Y CONTRATOS DE LA VICERRECTORÍA DE EXTENSIÓN Y PROYECCIÓN SOCIAL AL SISTEMA INTEGRAL DE AUDITORIA –SIA- OBSERVA, REQUERIDO EN EL MARCO DEL CONTRATO INTERADMINISTRATIVO DE INTERVENTORÍA NO. 0-217-2020</t>
  </si>
  <si>
    <t>SERVICIOS PROFESIONALES PARA EJECUTAR ACTIVIDADES ADMINISTRATIVAS Y FINANCIERAS EN LA VICERRECTORÍA DE EXTENSIÓN Y PROYECCIÓN SOCIAL, COORDINAR Y ARTICULAR CON LAS DEPENDENCIAS ADMINISTRATIVAS Y FINANCIERAS DE LA UNIVERSIDAD PROCESOS DE CREACIÓN DE CERTIFICADOS DE DISPONIBILIDAD PRESUPUESTAL, COMPROMISO PRESUPUESTAL, GENERACIÓN DE ÓRDENES DE PAGO, REQUERIDO EN EL MARCO DEL CONTRATO INTERADMINISTRATIVO DE INTERVENTORÍA NO. 0-217-2020</t>
  </si>
  <si>
    <t>SUMINISTRO DE 100 TAPABOCAS SUBLIMADO CON DOS LOGOS EN MATERIAL ANTIFLUIDO MICROBACTERIAL FORRADO CON HIDROTECH ANTIBACTERIAL TECNOLOGIA ACTIVA, PARA EL TALENTO HUMANO QUE DESARROLLA ACTIVIDADES EN EL MARCO DEL PROYECTO FORTALECIMIENTO E INTEGRACIÓN DE LA EXTENSIÓN CULTURAL DE LA UNIVERSIDAD DEL MAGDALENA</t>
  </si>
  <si>
    <t>SERVICIOS PROFESIONALES PARA RECOLECTAR, DE ACUERDO CON EL MECANISMO DE REGISTRO DE LA INFORMACIÓN Y EL FORMATO ESTIPULADO POR EL EQUIPO TÉCNICO DEL CONTRATO INTERADMINISTRATIVO 244 DE 2021, INFORMACIÓN RELATIVA A LOS DESEMBARCOS DE LAS PESQUERÍAS INDUSTRIALES, EN LOS SITIOS QUE LE SEAN ASIGNADOS POR LA COORDINACIÓN DEL COMPONENTE DE DESEMBARCOS INDUSTRIALES. LA INFORMACIÓN A COLECTAR (DESEMBARCO POR ESPECIE, CATEGORÍA COMERCIAL, ESFUERZO DE PESCA, ÁREAS DE PESCA) DEBERÁ SER REGISTRADA DE CONFORMIDAD CON EL CRONOGRAMA Y LA ASIGNACIÓN ESPECÍFICA DE SITIOS ESTABLECIDOS POR LA COORDINACIÓN DEL COMPONENTE DE DESEMBARCOS INDUSTRIALES O CONSIDERANDO EL REPORTE DEL PREVIO AVISO DE LA EMBARCACIÓN.</t>
  </si>
  <si>
    <t>SERVICIOS PROFESIONALES PARA APOYAR EN EL PACIFICO LAS ACTIVIDADES LOGÍSTICAS TENDIENTES A VIABILIZAR LA RECOLECCIÓN DE INFORMACIÓN DE LOS DESEMBARCOS DE LA FLOTA INDUSTRIAL EN ESE LITORAL, COORDINAR LAS TAREAS DE PROGRAMACIÓN DEL PERSONAL DE ACUERDO CON EL SUMINISTRO DE INFORMACIÓN DE PREVIO AVISO DEL ARRIBO DE LAS EMBARCACIONES PESQUERAS.</t>
  </si>
  <si>
    <t>SERVICIOS PROFESIONALES PARA APOYAR AL COORDINADOR EN LAS ACTIVIDADES CONCERNIENTES A LA ELABORACIÓN DE LOS DOCUMENTOS PARAMÉTRICOS DE LAS OPERACIONES ESTADÍSTICAS ASOCIADAS AL COMPONENTE DE DESEMBARCOS INDUSTRIALES TENIENDO EN CUENTA LOS LINEAMIENTOS DE LA NTC PE 1000:2020, ASÍ COMO EN LA RECOPILACIÓN Y ORGANIZACIÓN DE LAS EVIDENCIAS REQUERIDAS POR EL DANE ANTE UNA POSIBLE CERTIFICACIÓN.</t>
  </si>
  <si>
    <t>SERVICIOS PROFESIONALES PARA COORDINAR LAS ACTIVIDADES LOGÍSTICAS, TÉCNICAS Y ADMINISTRATIVAS INHERENTES A LA REALIZACIÓN DE TALLERES SOBRE EL REGISTRO DE INFORMACIÓN BIOLÓGICO-PESQUERA DE CAPACITACIÓN, DIRIGIDOS A 31 COMUNIDADES PESQUERAS ARTESANALES Y ENMARCADOS EN EL COMPONENTE DE GENERACIÓN DE COMPETENCIAS DEL CONTRATO 244 DE 2021, PARTICIPAR COMO INSTRUCTOR DE LOS MÓDULOS DE PRESENTACIÓN, MUESTREO, REGISTRO DE DESEMBARCOS, ALFABETIZACIÓN INFORMÁTICA, DIGITACIÓN EN LA PLATAFORMA DEL SEPEC Y AUDITORÍA DE DATOS, ARTES Y EMBARCACIONES PESQUERAS EN DOS TALLERES DE CAPACITACIÓN DEL COMPONENTE DE GENERACIÓN DE COMPETENCIAS.</t>
  </si>
  <si>
    <t>SERVICIOS PROFESIONALES PARA APOYAR AL COORDINADOR DEL COMPONENTE DE GENERACIÓN DE COMPETENCIA DEL SEPEC EN LO ATINENTE A LAS ACTIVIDADES LOGÍSTICAS, ADMINISTRATIVAS Y OPERATIVAS REQUERIDAS PARA EL DESARROLLO DE LOS TALLERES DE CAPACITACIÓN SOBRE REGISTRO DE INFORMACIÓN BIOLÓGICO-PESQUERA CONTEMPLADOS EN EL CONTRATO 244 DE 2021.</t>
  </si>
  <si>
    <t>SERVICIOS DE APOYO A LA GESTIÓN PARA RECOLECTAR EN EL FORMULARIO DE TOMA DE INFORMACIÓN ESTIPULADO LAS ESTADÍSTICAS RELATIVAS A LA PRODUCCIÓN DE PECES ORNAMENTALES EN LOS PUNTOS QUE LE SEAN ASIGNADOS POR EL COORDINADOR DEL COMPONENTE, DE ACUERDO CON EL MECANISMO DE REGISTRO Y EL CRONOGRAMA ESTABLECIDO PARA SU COBERTURA GEOGRÁFICA.</t>
  </si>
  <si>
    <t xml:space="preserve"> SERVICIOS DE APOYO A LA GESTIÓN PARA RECOLECTAR EN EL FORMULARIO DE TOMA DE INFORMACIÓN ESTIPULADO LAS ESTADÍSTICAS RELATIVAS A LA PRODUCCIÓN DE PECES ORNAMENTALES EN LOS PUNTOS QUE LE SEAN ASIGNADOS POR EL COORDINADOR DEL COMPONENTE, DE ACUERDO CON EL MECANISMO DE REGISTRO Y EL CRONOGRAMA ESTABLECIDO PARA SU COBERTURA GEOGRÁFICA.</t>
  </si>
  <si>
    <t>SERVICIOS PROFESIONALES PARA RECOLECTAR EN EL FORMULARIO DE TOMA DE INFORMACIÓN ESTIPULADO LAS ESTADÍSTICAS RELATIVAS A LA PRODUCCIÓN DE PECES ORNAMENTALES EN LOS PUNTOS QUE LE SEAN ASIGNADOS POR EL COORDINADOR DEL COMPONENTE, DE ACUERDO CON EL MECANISMO DE REGISTRO Y EL CRONOGRAMA ESTABLECIDO PARA SU COBERTURA GEOGRÁFICA.</t>
  </si>
  <si>
    <t xml:space="preserve"> SERVICIOS PROFESIONALES PARA DIRIGIR EL COMPONENTE DE PRODUCCIÓN DE PECES ORNAMENTALES DEL CONTRATO INTERADMINISTRATIVO VIGENTE, SUSCRITO ENTRE LA AUTORIDAD NACIONAL DE ACUICULTURA Y PESCA-AUNAP Y LA UNIVERSIDAD DEL MAGDALENA (PROYECTO SEPEC), COORDINAR EL PROCESO DE COLECTA, SISTEMATIZACIÓN, ESCANEADO, PROCESAMIENTO Y ANÁLISIS DE LA INFORMACIÓN REFERIDA A LOS REGISTROS DE PRODUCCIÓN DE PECES ORNAMENTALES DE CONFORMIDAD CON EL ESQUEMA DE MUESTREO Y ESTIMACIÓN ESTABLECIDO PARA EL EFECTO POR LA DIRECCIÓN DEL CONTRATO.</t>
  </si>
  <si>
    <t xml:space="preserve"> SERVICIOS PROFESIONALES PARA CAPACITAR Y EVALUAR A LOS COLECTORES DE CAMPO EN LAS ACTIVIDADES DE TOMA Y REGISTRO DE LA INFORMACIÓN, REALIZAR LOS DESPLAZAMIENTOS O VISITAS DE SUPERVISIÓN A LOS SITIOS DE TOMA DE INFORMACIÓN A SU CARGO, CUANDO ASÍ LO PROGRAME LA COORDINACIÓN DEL COMPONENTE.</t>
  </si>
  <si>
    <t xml:space="preserve"> SERVICIOS DE APOYO A LA GESTIÓN PARA RECOLECTAR, DE ACUERDO AL MECANISMO DE REGISTRO DE LA INFORMACIÓN Y EL FORMATO ESTIPULADO POR EL EQUIPO TÉCNICO DEL CONTRATO 244 DE 2021, LA INFORMACIÓN RELATIVA A LA COMERCIALIZACIÓN DEL RECURSO PESQUERO EXTRAÍDO POR LAS PESQUERÍAS ARTESANALES (INCLUYENDO PECES ORNAMENTALES), ASÍ COMO DEL PRODUCTO PROVENIENTE DE LA ACUICULTURA MARINA Y CONTINENTAL DE COLOMBIA, EN LOS SITIOS QUE LE SEAN ASIGNADOS POR LA COORDINACIÓN DEL COMPONENTE DE COMERCIALIZACIÓN.</t>
  </si>
  <si>
    <t>SERVICIOS PROFESIONALES PARA RECOLECTAR, DE ACUERDO AL MECANISMO DE REGISTRO DE LA INFORMACIÓN Y EL FORMATO ESTIPULADO POR EL EQUIPO TÉCNICO DEL CONTRATO 244 DE 2021, LA INFORMACIÓN RELATIVA A LA COMERCIALIZACIÓN DEL RECURSO PESQUERO EXTRAÍDO POR LAS PESQUERÍAS ARTESANALES (INCLUYENDO PECES ORNAMENTALES), ASÍ COMO DEL PRODUCTO PROVENIENTE DE LA ACUICULTURA MARINA Y CONTINENTAL DE COLOMBIA, EN LOS SITIOS QUE LE SEAN ASIGNADOS POR LA COORDINACIÓN DEL COMPONENTE DE COMERCIALIZACIÓN.</t>
  </si>
  <si>
    <t xml:space="preserve"> SERVICIOS PROFESIONALES PARA RECOLECTAR, DE ACUERDO AL MECANISMO DE REGISTRO DE LA INFORMACIÓN Y EL FORMATO ESTIPULADO POR EL EQUIPO TÉCNICO DEL CONTRATO 244 DE 2021, LA INFORMACIÓN RELATIVA A LA COMERCIALIZACIÓN DEL RECURSO PESQUERO EXTRAÍDO POR LAS PESQUERÍAS ARTESANALES (INCLUYENDO PECES ORNAMENTALES), ASÍ COMO DEL PRODUCTO PROVENIENTE DE LA ACUICULTURA MARINA Y CONTINENTAL DE COLOMBIA, EN LOS SITIOS QUE LE SEAN ASIGNADOS POR LA COORDINACIÓN DEL COMPONENTE DE COMERCIALIZACIÓN.</t>
  </si>
  <si>
    <t xml:space="preserve"> SERVICIOS PROFESIONALES PARA RECOLECTAR, DE ACUERDO AL MECANISMO DE REGISTRO DE LA INFORMACIÓN Y EL FORMATO ESTIPULADO POR EL EQUIPO TÉCNICO DEL CONTRATO 244 DE 2021, LA INFORMACIÓN RELATIVA A LA COMERCIALIZACIÓN DEL RECURSO PESQUERO EXTRAÍDO POR LAS PESQUERÍAS ARTESANALES (INCLUYENDO PECES ORNAMENTALES), ASÍ COMO DEL PRODUCTO PROVENIENTE DE LA ACUICULTURA MARINA Y CONTINENTAL DE COLOMBIA, EN LOS SITIOS QUE LE SEAN ASIGNADOS POR LA COORDINACIÓN DEL COMPONENTE DE COMERCIALIZACIÓN .</t>
  </si>
  <si>
    <t xml:space="preserve"> SERVICIOS DE APOYO A LA GESTIÓN PARA RECOLECTAR, DE ACUERDO AL MECANISMO DE REGISTRO DE LA INFORMACIÓN Y EL FORMATO ESTIPULADO POR EL EQUIPO TÉCNICO DEL CONTRATO 244 DE 2021, LA INFORMACIÓN RELATIVA A LA COMERCIALIZACIÓN DEL RECURSO PESQUERO EXTRAÍDO POR LAS PESQUERÍAS ARTESANALES (INCLUYENDO PECES ORNAMENTALES), ASÍ COMO DEL PRODUCTO PROVENIENTE DE LA ACUICULTURA MARINA Y CONTINENTAL DE COLOMBIA, EN LOS SITIOS QUE LE SEAN ASIGNADOS POR LA COORDINACIÓN DEL COMPONENTE DE COMERCIALIZACIÓ.</t>
  </si>
  <si>
    <t xml:space="preserve"> SERVICIOS DE APOYO A LA GESTIÓN PARA RECOLECTAR, DE ACUERDO AL MECANISMO DE REGISTRO DE LA INFORMACIÓN Y EL FORMATO ESTIPULADO POR EL EQUIPO TÉCNICO DEL CONTRATO 244 DE 2021, LA INFORMACIÓN RELATIVA A LA COMERCIALIZACIÓN DEL RECURSO PESQUERO EXTRAÍDO POR LAS PESQUERÍAS ARTESANALES (INCLUYENDO PECES ORNAMENTALES), ASÍ COMO DEL PRODUCTO PROVENIENTE DE LA ACUICULTURA MARINA Y CONTINENTAL DE COLOMBIA, EN LOS SITIOS QUE LE SEAN ASIGNADOS POR LA COORDINACIÓN DEL COMPONENTE DE COMERCIALIZACIÓN .</t>
  </si>
  <si>
    <t xml:space="preserve"> SERVICIOS DE APOYO A LA GESTIÓN PARA RECOLECTAR, DE ACUERDO AL MECANISMO DE REGISTRO DE LA INFORMACIÓN Y EL FORMATO ESTIPULADO POR EL EQUIPO TÉCNICO DEL CONTRATO 244, LA INFORMACIÓN RELATIVA A LA COMERCIALIZACIÓN DEL RECURSO PESQUERO EXTRAÍDO POR LAS PESQUERÍAS ARTESANALES (INCLUYENDO PECES ORNAMENTALES), ASÍ COMO DEL PRODUCTO PROVENIENTE DE LA ACUICULTURA MARINA Y CONTINENTAL DE COLOMBIA, EN LOS SITIOS QUE LE SEAN ASIGNADOS POR LA COORDINACIÓN DEL COMPONENTE DE COMERCIALIZACIÓN.</t>
  </si>
  <si>
    <t xml:space="preserve"> SERVICIOS PROFESIONALES PARA APOYAR LAS TAREAS DEL COMPONENTE DE COMERCIALIZACIÓN DEL CONTRATO  NO. 244 DE 20210.</t>
  </si>
  <si>
    <t xml:space="preserve"> SERVICIOS DE APOYO A LA GESTIÓN PARA RECOLECTAR, DE ACUERDO AL MECANISMO DE REGISTRO DE LA INFORMACIÓN Y EL FORMATO ESTIPULADO POR EL EQUIPO TÉCNICO DEL CONTRATO 244, LA INFORMACIÓN RELATIVA A LA COMERCIALIZACIÓN DEL RECURSO PESQUERO EXTRAÍDO POR LAS PESQUERÍAS ARTESANALES (INCLUYENDO PECES ORNAMENTALES), ASÍ COMO DEL PRODUCTO PROVENIENTE DE LA ACUICULTURA MARINA Y CONTINENTAL, TANTO DE ORIGEN NACIONAL COMO IMPORTADO, EN LOS ALMACENES DE MERCADO DE GRANDES SUPERFICIES UBICADOS EN BOGOTÁ.</t>
  </si>
  <si>
    <t xml:space="preserve"> SERVICIOS DE APOYO A LA GESTIÓN PARA APOYAR AL COORDINADOR DEL COMPONENTE DE ACUICULTURA EN LAS LABORES LOGÍSTICAS REQUERIDAS PARA EL DESARROLLO DE LAS ACTIVIDADES DE CAMPO DEL COMPONENTE, APOYAR AL COORDINADOR DEL COMPONENTE DE ACUICULTURA EN LAS ACTIVIDADES TÉCNICAS INHERENTES A LA ENCUESTA ESTRUCTURAL DE GRANJAS DE ACUICULTURA.</t>
  </si>
  <si>
    <t xml:space="preserve"> SERVICIOS PROFESIONALES PARA SUPERVISAR CON UNA PERIODICIDAD SEMANAL LAS ACTIVIDADES DE LOS TÉCNICOS DE CAMPO DEL COMPONENTE DE ACUICULTURA, DE ACUERDO CON EL CRONOGRAMA Y EL ESFUERZO DE MUESTREO ESTABLECIDO POR EL COORDINADOR DEL COMPONENTE, REVISAR, VERIFICAR Y VALIDAR LA INFORMACIÓN CONSIGNADA EN LAS BASES DE DATOS DE LA ENCUESTA ESTRUCTURAL DE GRANJAS DE ACUICULTURA .</t>
  </si>
  <si>
    <t xml:space="preserve"> SERVICIOS PROFESIONALES PARA DIRIGIR EL COMPONENTE DE ACUICULTURA DEL CONTRATO INTERADMINISTRATIVO 244, COORDINAR LA ENCUESTA ESTRUCTURAL DE GRANJAS DE ACUICULTURA, INCLUYENDO LOS PROCESOS DE RECOLECCIÓN, SISTEMATIZACIÓN, ESCANEADO, PROCESAMIENTO Y ANÁLISIS DE LA INFORMACIÓN GENERADA POR LA MISMA.</t>
  </si>
  <si>
    <t xml:space="preserve"> SERVICIOS PROFESIONALES PARA RECOLECTAR, DE ACUERDO AL MECANISMO DE REGISTRO DE LA INFORMACIÓN Y EL FORMULARIO ESTIPULADO POR EL EQUIPO TÉCNICO DEL CONTRATO 244, LA INFORMACIÓN REQUERIDA PARA CARACTERIZAR 190 GRANJAS DE ACUICULTURA EN SU RESPECTIVA ÁREA DE COBERTURA, DE CONFORMIDAD CON LA DISTRIBUCIÓN GEOGRÁFICA DEL ESFUERZO DE MUESTREO QUE LE SEA ESTIPULADA POR EL COORDINADOR DEL COMPONENTE DE ACUICULTURA .</t>
  </si>
  <si>
    <t xml:space="preserve"> SERVICIOS PROFESIONALES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t>
  </si>
  <si>
    <t xml:space="preserve"> SERVICIOS DE APOYO A LA GESTIÓN PARA RECOLECTAR, DE ACUERDO AL MECANISMO DE REGISTRO DE LA INFORMACIÓN Y EL FORMULARIO ESTIPULADO POR EL EQUIPO TÉCNICO DEL CONTRATO 244, LA INFORMACIÓN REQUERIDA PARA CARACTERIZAR 275 GRANJAS DE ACUICULTURA EN SU RESPECTIVA ÁREA DE COBERTURA, DE CONFORMIDAD CON LA DISTRIBUCIÓN GEOGRÁFICA DEL ESFUERZO DE MUESTREO QUE LE SEA ESTIPULADA POR EL COORDINADOR DEL COMPONENTE DE ACUICULTURA.</t>
  </si>
  <si>
    <t xml:space="preserve"> SERVICIOS DE APOYO A LA GESTIÓN PARA RECOLECTAR, DE ACUERDO AL MECANISMO DE REGISTRO DE LA INFORMACIÓN Y EL FORMULARIO ESTIPULADO POR EL EQUIPO TÉCNICO DEL CONTRATO 244, LA INFORMACIÓN REQUERIDA PARA CARACTERIZAR 133 GRANJAS DE ACUICULTURA EN SU RESPECTIVA ÁREA DE COBERTURA, DE CONFORMIDAD CON LA DISTRIBUCIÓN GEOGRÁFICA DEL ESFUERZO DE MUESTREO QUE LE SEA ESTIPULADA POR EL COORDINADOR DEL COMPONENTE DE ACUICULTURA.</t>
  </si>
  <si>
    <t xml:space="preserve"> SERVICIOS DE APOYO A LA GESTIÓN PARA RECOLECTAR, DE ACUERDO AL MECANISMO DE REGISTRO DE LA INFORMACIÓN Y EL FORMULARIO ESTIPULADO POR EL EQUIPO TÉCNICO DEL CONTRATO 244, LA INFORMACIÓN REQUERIDA PARA CARACTERIZAR 324 GRANJAS DE ACUICULTURA EN SU RESPECTIVA ÁREA DE COBERTURA, DE CONFORMIDAD CON LA DISTRIBUCIÓN GEOGRÁFICA DEL ESFUERZO DE MUESTREO QUE LE SEA ESTIPULADA POR EL COORDINADOR DEL COMPONENTE DE ACUICULTURA .</t>
  </si>
  <si>
    <t xml:space="preserve"> SERVICIOS PROFESIONALES PARA RECOLECTAR, DE ACUERDO AL MECANISMO DE REGISTRO DE LA INFORMACIÓN Y EL FORMULARIO ESTIPULADO POR EL EQUIPO TÉCNICO DEL CONTRATO 244, LA INFORMACIÓN REQUERIDA PARA CARACTERIZAR 320 GRANJAS DE ACUICULTURA EN SU RESPECTIVA ÁREA DE COBERTURA, DE CONFORMIDAD CON LA DISTRIBUCIÓN GEOGRÁFICA DEL ESFUERZO DE MUESTREO QUE LE SEA ESTIPULADA POR EL COORDINADOR DEL COMPONENTE DE ACUICULTURA .</t>
  </si>
  <si>
    <t xml:space="preserve"> SERVICIOS DE APOYO A LA GESTIÓN PARA RECOLECTAR, DE ACUERDO AL MECANISMO DE REGISTRO DE LA INFORMACIÓN Y EL FORMULARIO ESTIPULADO POR EL EQUIPO TÉCNICO DEL CONTRATO 244, LA INFORMACIÓN REQUERIDA PARA CARACTERIZAR 160 GRANJAS DE ACUICULTURA EN SU RESPECTIVA ÁREA DE COBERTURA, DE CONFORMIDAD CON LA DISTRIBUCIÓN GEOGRÁFICA DEL ESFUERZO DE MUESTREO QUE LE SEA ESTIPULADA POR EL COORDINADOR DEL COMPONENTE DE ACUICULTURA.</t>
  </si>
  <si>
    <t xml:space="preserve"> SERVICIOS PROFESIONALES PARA RECOLECTAR, DE ACUERDO AL MECANISMO DE REGISTRO DE LA INFORMACIÓN Y EL FORMULARIO ESTIPULADO POR EL EQUIPO TÉCNICO DEL CONTRATO 244, LA INFORMACIÓN REQUERIDA PARA CARACTERIZAR 420 GRANJAS DE ACUICULTURA EN SU RESPECTIVA ÁREA DE COBERTURA, DE CONFORMIDAD CON LA DISTRIBUCIÓN GEOGRÁFICA DEL ESFUERZO DE MUESTREO QUE LE SEA ESTIPULADA POR EL COORDINADOR DEL COMPONENTE DE ACUICULTURA .</t>
  </si>
  <si>
    <t xml:space="preserve"> SERVICIOS PROFESIONALES PARA RECOLECTAR, DE ACUERDO AL MECANISMO DE REGISTRO DE LA INFORMACIÓN Y EL FORMULARIO ESTIPULADO POR EL EQUIPO TÉCNICO DEL CONTRATO 244, LA INFORMACIÓN REQUERIDA PARA CARACTERIZAR 240 GRANJAS DE ACUICULTURA EN SU RESPECTIVA ÁREA DE COBERTURA, DE CONFORMIDAD CON LA DISTRIBUCIÓN GEOGRÁFICA DEL ESFUERZO DE MUESTREO QUE LE SEA ESTIPULADA POR EL COORDINADOR DEL COMPONENTE DE ACUICULTURA .</t>
  </si>
  <si>
    <t xml:space="preserve"> 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t>
  </si>
  <si>
    <t xml:space="preserve"> 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t>
  </si>
  <si>
    <t xml:space="preserve"> SERVICIOS DE APOYO A LA GESTIÓN PARA RECOLECTAR, DE ACUERDO AL MECANISMO DE REGISTRO DE LA INFORMACIÓN Y EL FORMULARIO ESTIPULADO POR EL EQUIPO TÉCNICO DEL CONTRATO 244, LA INFORMACIÓN REQUERIDA PARA CARACTERIZAR 348 GRANJAS DE ACUICULTURA EN SU RESPECTIVA ÁREA DE COBERTURA, DE CONFORMIDAD CON LA DISTRIBUCIÓN GEOGRÁFICA DEL ESFUERZO DE MUESTREO QUE LE SEA ESTIPULADA POR EL COORDINADOR DEL COMPONENTE DE ACUICULTURA, CUMPLIR CON EL ESFUERZO DE MUESTREO QUE LE SEA ASIGNADO EN EL TIEMPO ESTIPULADO POR EL COORDINADOR DEL COMPONENTE DE ACUICULTURA .</t>
  </si>
  <si>
    <t xml:space="preserve"> 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t>
  </si>
  <si>
    <t xml:space="preserve"> 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t>
  </si>
  <si>
    <t xml:space="preserve"> SERVICIOS PROFESIONALES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t>
  </si>
  <si>
    <t xml:space="preserve"> SERVICIOS PROFESIONALES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t>
  </si>
  <si>
    <t xml:space="preserve"> SERVICIOS PROFESIONALES PARA COORDINAR Y VERIFICAR CON UNA PERIODICIDAD SEMANAL LAS ACTIVIDADES DE LOS COLECTORES DE CAMPO DEL COMPONENTE DE PESCA ARTESANAL DE CONSUMO DEL SEPEC EN LA ZONA BAJO SU JURISDICCIÓN (CARIBE NORTE), DE ACUERDO CON EL CRONOGRAMA Y EL ESFUERZO DE MUESTREO ESTABLECIDO EN EL MARCO DEL SEPEC.</t>
  </si>
  <si>
    <t xml:space="preserve"> SERVICIOS PROFESIONALES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t>
  </si>
  <si>
    <t xml:space="preserve"> 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t>
  </si>
  <si>
    <t xml:space="preserve"> SERVICIOS PROFESIONALES PARA  COORDINAR Y VERIFICAR CON UNA PERIODICIDAD SEMANAL LAS ACTIVIDADES DE LOS COLECTORES DE CAMPO DEL COMPONENTE DE PESCA ARTESANAL DE CONSUMO DEL SEPEC EN LA ZONA BAJO SU JURISDICCIÓN (MEDIO Y ALTO MAGDALENA), DE ACUERDO CON EL CRONOGRAMA Y EL ESFUERZO DE MUESTREO ESTABLECIDO EN EL MARCO DEL SEPEC.</t>
  </si>
  <si>
    <t xml:space="preserve"> 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t>
  </si>
  <si>
    <t xml:space="preserve"> SERVICIOS PROFESIONALES PARA COORDINAR Y VERIFICAR CON UNA PERIODICIDAD SEMANAL LAS ACTIVIDADES DE LOS COLECTORES DE CAMPO DEL COMPONENTE DE PESCA ARTESANAL DE CONSUMO DEL SEPEC EN LA ZONA BAJO SU JURISDICCIÓN (PACIFICO NORTE), DE ACUERDO CON EL CRONOGRAMA Y EL ESFUERZO DE MUESTREO ESTABLECIDO EN EL MARCO DEL SEPEC, REVISAR, VERIFICAR Y VALIDAR LA INFORMACIÓN CONSIGNADA EN LAS BASES DE DATOS SOBRE PESCA DE CONSUMO Y DATOS BIOLÓGICO-PESQUEROS REGISTRADOS PARA LA ZONA BAJO SU JURISDICCIÓN .</t>
  </si>
  <si>
    <t xml:space="preserve"> SERVICIOS PROFESIONALES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t>
  </si>
  <si>
    <t xml:space="preserve"> 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LOS PUNTOS DE MUESTREO ASIGNADOS POR EL COORDINADOR DEL COMPONENTE DE PESCA DE CONSUMO DEL SEPEC, CON LA PERIODICIDAD Y ESFUERZO DE MUESTREO REQUERIDA PARA TENER UNA REPRESENTATIVIDAD SATISFACTORIA .</t>
  </si>
  <si>
    <t xml:space="preserve"> SERVICIOS PROFESIONALES PARA COORDINAR Y VERIFICAR CON UNA PERIODICIDAD SEMANAL LAS ACTIVIDADES DE LOS COLECTORES DE CAMPO DEL COMPONENTE DE PESCA ARTESANAL DE CONSUMO DEL SEPEC EN LA ZONA BAJO SU JURISDICCIÓN (SAN JORGE Y BAJO CAUCA), DE ACUERDO CON EL CRONOGRAMA Y EL ESFUERZO DE MUESTREO ESTABLECIDO EN EL MARCO DEL SEPEC.</t>
  </si>
  <si>
    <t xml:space="preserve"> SERVICIOS PROFESIONALES PARA COORDINAR Y VERIFICAR CON UNA PERIODICIDAD SEMANAL LAS ACTIVIDADES DE LOS COLECTORES DE CAMPO DEL COMPONENTE DE PESCA ARTESANAL DE CONSUMO DEL SEPEC EN LA ZONA BAJO SU JURISDICCIÓN (BAJO MAGDALENA), DE ACUERDO CON EL CRONOGRAMA Y EL ESFUERZO DE MUESTREO ESTABLECIDO EN EL MARCO DEL SEPEC, REVISAR, VERIFICAR Y VALIDAR LA INFORMACIÓN CONSIGNADA EN LAS BASES DE DATOS SOBRE PESCA DE CONSUMO Y DATOS BIOLÓGICO-PESQUEROS REGISTRADOS PARA LA ZONA BAJO SU JURISDICCIÓN .</t>
  </si>
  <si>
    <t xml:space="preserve"> SERVICIOS PROFESIONALES PARA COORDINAR Y VERIFICAR CON UNA PERIODICIDAD SEMANAL LAS ACTIVIDADES DE LOS COLECTORES DE CAMPO DEL COMPONENTE DE PESCA ARTESANAL DE CONSUMO DEL SEPEC EN LA ZONA BAJO SU JURISDICCIÓN (CARIBE SUR Y CUENCA DEL SINÚ), DE ACUERDO CON EL CRONOGRAMA Y EL ESFUERZO DE MUESTREO ESTABLECIDO EN EL MARCO DEL SEPEC, REVISAR, VERIFICAR Y VALIDAR LA INFORMACIÓN CONSIGNADA EN LAS BASES DE DATOS SOBRE PESCA DE CONSUMO Y DATOS BIOLÓGICO-PESQUEROS REGISTRADOS PARA LA ZONA BAJO SU JURISDICCIÓN .</t>
  </si>
  <si>
    <t xml:space="preserve"> SERVICIOS DE APOYO A LA GESTIÓN PARA REGISTRAR LOS DATOS BIOLÓGICO-PESQUEROS DE LOS RECURSOS PESQUEROS PRIORIZADOS PARA SU RESPECTIVA ÁREA DE COBERTURA, DE CONFORMIDAD CON EL CRONOGRAMA DE MUESTREOS ESTABLECIDO POR EL COORDINADOR DEL COMPONENTE DE PESCA DE CONSUMO DEL SEPEC.</t>
  </si>
  <si>
    <t xml:space="preserve"> SERVICIOS PROFESIONALES PARA REGISTRAR LOS DATOS BIOLÓGICO-PESQUEROS DE LOS RECURSOS PESQUEROS PRIORIZADOS PARA SU RESPECTIVA ÁREA DE COBERTURA, DE CONFORMIDAD CON EL CRONOGRAMA DE MUESTREOS ESTABLECIDO POR EL COORDINADOR DEL COMPONENTE DE PESCA DE CONSUMO DEL SEPEC, DILIGENCIAR, AUDITAR Y ENTREGAR TODA LA INFORMACIÓN EN LOS FORMATOS FÍSICOS ESTABLECIDOS PARA EL MONITOREO Y DIGITAR LOS DATOS EN LOS FORMULARIOS ELECTRÓNICOS DE LA PLATAFORMA INFORMÁTICA DEL SEPEC, GARANTIZANDO QUE AMBAS INFORMACIONES, TANTO LA CONTENIDA EN EL FORMATO FÍSICO COMO EN LA PLATAFORMA INFORMÁTICA, SEAN COINCIDENTE.</t>
  </si>
  <si>
    <t xml:space="preserve"> SERVICIOS PROFESIONALES PARA COORDINAR Y VERIFICAR CON UNA PERIODICIDAD SEMANAL LAS ACTIVIDADES DE LOS COLECTORES DE CAMPO DEL COMPONENTE DE PESCA ARTESANAL DE CONSUMO DEL SEPEC EN LA ZONA BAJO SU JURISDICCIÓN (URABÁ), DE ACUERDO CON EL CRONOGRAMA Y EL ESFUERZO DE MUESTREO ESTABLECIDO EN EL MARCO DEL SEPEC.</t>
  </si>
  <si>
    <t xml:space="preserve"> 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LOS PUNTOS DE MUESTREO ASIGNADOS POR EL COORDINADOR DEL COMPONENTE DE PESCA DE CONSUMO DEL SEPEC, CON LA PERIODICIDAD Y ESFUERZO DE MUESTREO REQUERIDA PARA TENER UNA REPRESENTATIVIDAD SATISFACTORIA.</t>
  </si>
  <si>
    <t xml:space="preserve"> SERVICIOS PROFESIONALES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LOS PUNTOS DE MUESTREO ASIGNADOS POR EL COORDINADOR DEL COMPONENTE DE PESCA DE CONSUMO DEL SEPEC, CON LA PERIODICIDAD Y ESFUERZO DE MUESTREO REQUERIDA PARA TENER UNA REPRESENTATIVIDAD SATISFACTORIA .</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</si>
  <si>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t>
  </si>
  <si>
    <t xml:space="preserve"> SERVICIOS PROFESIONALES PARA COORDINAR Y VERIFICAR CON UNA PERIODICIDAD SEMANAL LAS ACTIVIDADES DE LOS COLECTORES DE CAMPO DEL COMPONENTE DE PESCA ARTESANAL DE CONSUMO DEL SEPEC EN LA ZONA BAJO SU JURISDICCIÓN (ORINOQUÍA Y AMAZONÍA), DE ACUERDO CON EL CRONOGRAMA Y EL ESFUERZO DE MUESTREO ESTABLECIDO EN EL MARCO DEL SEPEC.</t>
  </si>
  <si>
    <t xml:space="preserve"> SERVICIOS PROFESIONALES PARA COORDINACIÓN Y SEGUIMIENTO DEL PROCESO DE ALEATORIZACIÓN DE LAS UEPS EN EL MONITOREO DE DESEMBARCOS, SIENDO EL ENLACE ENTRE LOS SUPERVISORES Y COLECTORES DE CAMPO CON EL GRUPO SOPORTE TÉCNICO DEL PROYECTO SEPEC, PLANIFICACIÓN Y SEGUIMIENTO AL PROGRAMA CONTINUO DE CAPACITACIÓN REALIZADO POR LOS SUPERVISORES REGIONALES A LOS COLECTORES DE CAMPO CON MIRAS A GARANTIZAR QUE LA TOMA DE INFORMACIÓN SE REALICE DE ACUERDO A LOS PROCEDIMIENTOS Y METODOLOGÍAS ESTABLECIDAS.</t>
  </si>
  <si>
    <t xml:space="preserve"> SERVICIOS PROFESIONALES PARA COORDINAR EL PROCESO DE GESTIÓN DE DOCUMENTAL DE LA INFORMACIÓN DE CAMPO GENERADA EN EL MARCO DEL COMPONENTE DE PESCA DE CONSUMO DEL PROYECTO, DE CONFORMIDAD CON LA PROGRAMACIÓN ESTIPULADA POR EL DIRECTOR TÉCNICO DEL COMPONENTE DE DESEMBARCOS PESQUEROS DEL SEPEC .</t>
  </si>
  <si>
    <t xml:space="preserve"> SERVICIOS DE APOYO A LA GESTIÓN PARA APOYAR LA ORGANIZACIÓN DE LOS FORMULARIOS DE CAMPO CORRESPONDIENTES A LA PESCA DE CONSUMO DE ACUERDO CON LOS PROCEDIMIENTOS Y DIRECTRICES INSTITUCIONALES, APOYAR EN LA ELABORACIÓN DE INVENTARIOS DOCUMENTALES DE ARCHIVOS DEL PROYECTO REFERENTES A LA PESCA DE CONSUMO .</t>
  </si>
  <si>
    <t xml:space="preserve"> SERVICIOS DE APOYO A LA GESTIÓN PARA  APOYAR LA ORGANIZACIÓN DE LOS FORMULARIOS DE CAMPO CORRESPONDIENTES A LA PESCA DE CONSUMO DE ACUERDO CON LOS PROCEDIMIENTOS Y DIRECTRICES INSTITUCIONALES. 2) APOYAR EN LA ELABORACIÓN DE INVENTARIOS DOCUMENTALES DE ARCHIVOS DEL PROYECTO REFERENTES A LA PESCA DE CONSUMO.</t>
  </si>
  <si>
    <t xml:space="preserve"> SERVICIOS PROFESIONALES PARA DESARROLLAR EL PROCESO DE VERIFICACIÓN Y DEPURACIÓN DE LAS BASES DE DATOS Y LAS TABLAS DE REFERENCIAS DE LAS CUENCAS ORINOQUÍA Y AMAZONÍA, EN EL MARCO DEL PROYECTO SEPEC, REVISAR, VERIFICAR Y VALIDAR LA INFORMACIÓN CONSIGNADA EN LAS BASES DE DATOS SOBRE PESCA DE CONSUMO, DATOS BIOLÓGICO-PESQUEROS Y DATOS DE COSTOS DE FAENA REGISTRADOS EN LAS CUENCAS ASIGNADAS.</t>
  </si>
  <si>
    <t xml:space="preserve"> SERVICIOS PROFESIONALES PARA DESARROLLAR EL PROCESO DE VERIFICACIÓN Y DEPURACIÓN DE LAS BASES DE DATOS Y LAS TABLAS DE REFERENCIAS DE LAS CUENCAS ATRATO/SINÚ/CAUCA/SAN JORGE, REVISAR, VERIFICAR Y VALIDAR LA INFORMACIÓN CONSIGNADA EN LAS BASES DE DATOS SOBRE PESCA DE CONSUMO Y COSTOS DE FAENA REGISTRADOS EN LAS CUENCAS ASIGNADAS Y LOS DATOS BIOLÓGICO-PESQUEROS REGISTRADOS EN LAS CUENCAS ASIGNADAS .</t>
  </si>
  <si>
    <t xml:space="preserve"> SERVICIOS PROFESIONALES PARA DESARROLLAR EL PROCESO DE VERIFICACIÓN Y DEPURACIÓN DE LAS BASES DE DATOS Y LAS TABLAS DE REFERENCIAS DE LA CUENCA DEL RÍO MAGDALENA, REVISAR, VERIFICAR Y VALIDAR LA INFORMACIÓN CONSIGNADA EN LAS BASES DE DATOS SOBRE PESCA DE CONSUMO Y DE COSTOS DE FAENA REGISTRADOS EN LA CUENCA ASIGNADA.</t>
  </si>
  <si>
    <t xml:space="preserve"> SERVICIOS PROFESIONALES PARA DESARROLLAR EL PROCESO DE VERIFICACIÓN Y DEPURACIÓN DE LAS BASES DE DATOS Y LAS TABLAS DE REFERENCIAS DEL LITORAL PACÍFICO, REVISAR, VERIFICAR Y VALIDAR LA INFORMACIÓN CONSIGNADA EN LAS BASES DE DATOS SOBRE PESCA DE CONSUMO, DATOS BIOLÓGICO-PESQUEROS Y DATOS DE COSTOS DE FAENA REGISTRADOS EN EL LITORAL ASIGNADO.</t>
  </si>
  <si>
    <t xml:space="preserve"> SERVICIOS PROFESIONALES PARA DESARROLLAR Y DOCUMENTAR EL PROCESO DE VERIFICACIÓN, DEPURACIÓN Y ACTUALIZACIÓN PERMANENTE, CON SU RESPECTIVO SOPORTE BIBLIOGRÁFICO, DE LAS TABLAS DE REFERENCIA DE LAS ESPECIES COMERCIALES MARINAS DEL LITORAL PACIFICO COLOMBIANO, ASOCIADA A LAS BASES DE DATOS DEL SEPEC, BRINDAR DIRECTRICES POR MEDIO VIRTUAL O PRESENCIAL AL PERSONAL DE CAMPO, SUPERVISORES Y ANALISTAS PARA LA IDENTIFICACIÓN TAXONÓMICA DE LAS ESPECIES COMERCIALES CONTINENTALES DEL PAÍS.</t>
  </si>
  <si>
    <t xml:space="preserve"> SERVICIOS PROFESIONALES PARA REALIZAR EL PROCESO DE TRAZABILIDAD DE LAS REVISIONES EFECTUADAS POR LOS ANALISTAS EN LAS BASES DE DATOS SOBRE PESCA DE CONSUMO, DATOS BIOLÓGICO-PESQUEROS Y DATOS DE COSTOS DE FAENA REGISTRADOS EN EL SEPEC PARA LAS CUENCAS DEL RÍO MAGDALENA, AMAZONÍA Y ORINOQUÍA, REPORTAR A LOS COLECTORES DE CAMPO Y SUPERVISORES RESPECTIVOS LAS CORRECCIONES QUE DEBEN EFECTUARSE EN LOS DATOS DE LAS BASES DE DATOS MENCIONADAS Y VERIFICAR SU COMPLETA SUBSANACIÓN EN EL SISTEMA.</t>
  </si>
  <si>
    <t xml:space="preserve"> SERVICIOS PROFESIONALES PARA LLEVAR A CABO LAS ACTIVIDADES DE SOPORTE INFORMÁTICO DE LOS COMPONENTES DE ACUICULTURA, COMERCIALIZACIÓN Y BIOLÓGICOS, APOYAR AL COORDINADOR DEL COMPONENTE, CUANDO ÉSTE LO REQUIERA, EN LO REFERENTE AL DISEÑO E IMPLEMENTACIÓN EN LA PLATAFORMA DE LAS NUEVAS FUNCIONALIDADES O MODIFICACIONES, BRINDAR SOPORTE INFORMÁTICO AL EQUIPO TÉCNICO DEL CONTRATO Y ABSOLVER LAS SOLICITUDES DE INFORMACIÓN PUNTUAL QUE SE GENEREN EN DESARROLLO DEL CONTRATO, EN EL MARCO DE LOS COMPONENTES ARRIBA RESEÑADOS.</t>
  </si>
  <si>
    <t xml:space="preserve"> SERVICIOS PROFESIONALES PARA LLEVAR A CABO LAS ACTIVIDADES DE SOPORTE INFORMÁTICO DE LOS COMPONENTES DE PESCA ARTESANAL Y PECES ORNAMENTALES, APOYAR AL COORDINADOR DEL COMPONENTE, CUANDO ÉSTE LO REQUIERA, EN LO REFERENTE AL DISEÑO E IMPLEMENTACIÓN EN LA PLATAFORMA DE LAS NUEVAS FUNCIONALIDADES O MODIFICACIONES.</t>
  </si>
  <si>
    <t xml:space="preserve"> SERVICIOS PROFESIONALES PARA DOCUMENTAR LOS ANÁLISIS DE CONTEXTO DE LA INFORMACIÓN OBTENIDA EN EL MONITOREO DE PESCA ARTESANAL DE LAS CUENCAS Y LITORALES DEL PAÍS, A PARTIR DEL CONOCIMIENTO DE LOS FENÓMENOS (INTERNOS Y EXTERNOS) QUE INFLUYAN EN LOS DATOS, REALIZAR Y DOCUMENTAR EL ANÁLISIS SOBRE LA INFORMACIÓN OBTENIDA PARA VALIDAR LA COHERENCIA INTERNA ENTRE VARIABLES Y CON RESPECTO A LAS SERIES HISTÓRICAS EN LAS CUENCAS Y LITORALES DONDE SE MONITOREA LA PESCA ARTESANAL.</t>
  </si>
  <si>
    <t xml:space="preserve"> SERVICIOS PROFESIONALES PARA COORDINAR LAS ACTIVIDADES TENDIENTES A LA CONSTRUCCIÓN DE LA DOCUMENTACIÓN PARAMÉTRICA DE LAS OPERACIONES ESTADÍSTICAS ASOCIADA A LOS DIFERENTES COMPONENTES TÉCNICOS DEL SEPEC, TENIENDO EN CUENTA LA NTC PE 1000:2020, COORDINAR LOS ASPECTOS TÉCNICOS Y LOGÍSTICOS RELACIONADOS CON LAS AUDITORÍAS INTERNAS EFECTUADAS POR LA AUNAP PARA DAR CUMPLIMIENTO A LOS REQUISITOS DE LA NTC PE 1000 DEL DANE, COORDINAR EL PROCESO DE EVALUACIÓN DE LAS OPERACIONES ESTADÍSTICAS QUE SE DETERMINE CERTIFICAR ANTE EL DANE.</t>
  </si>
  <si>
    <t xml:space="preserve"> SERVICIOS PROFESIONALES PARA COORDINAR EL COMPONENTE DE PESCA DE CONSUMO DEL CONTRATO, COORDINAR EL PROCESO DE SELECCIÓN DEL PERSONAL DE CAMPO REQUERIDO PARA LA EJECUCIÓN DEL CONTRATO EN LO QUE RESPECTA AL COMPONENTE DE PESCA DE CONSUMO.</t>
  </si>
  <si>
    <t xml:space="preserve"> SERVICIOS PROFESIONALES PARA  SERVIR DE APOYO A LA COORDINACIÓN ADMINISTRATIVA DEL PROYECTO SEPEC EN LOS TRÁMITES QUE DEBEN EFECTUARSE EN LAS DIFERENTES DEPENDENCIAS ADMINISTRATIVAS DE LA UNIVERSIDAD, CARGAR LA INFORMACIÓN Y MANTENER ACTUALIZADO A LA PLATAFORMA SIA OBSERVA, CON BASE EN LA INFORMACIÓN RELACIONADA CON LOS CONTRATOS QUE SE GENEREN EN EL MARCO DEL PROYECTO SEPEC, CARGAR LA INFORMACIÓN Y MANTENER ACTUALIZADO A LA PLATAFORMA SECOP, CON BASE EN LA INFORMACIÓN RELACIONADA CON LOS CONTRATOS QUE SE GENEREN EN EL MARCO DEL PROYECTO SEPEC .</t>
  </si>
  <si>
    <t xml:space="preserve"> SERVICIOS PROFESIONALES PARA  COORDINAR LAS ACTIVIDADES ADMINISTRATIVAS Y FINANCIERAS DEL PROYECTO SEPEC, COORDINAR Y REALIZAR  LAS SOLICITUDES DE CDPS, REGISTROS PRESUPUESTALES, GENERACIÓN DE ÓRDENES DE PAGO DE PROVEEDORES, RESOLUCIONES DE VIÁTICOS, RESOLUCIONES DE APOYOS ECONÓMICOS, RESOLUCIONES ESTÍMULOS DOCENTES, RESOLUCIONES PAGO DE AYUDANTÍAS, RESOLUCIONES DE AVANCES, REVISAR NOMINA  DE PAGOS CONTRATISTAS Y REQUERIMIENTOS EN LA EJECUCIÓN DEL PROYECTO.</t>
  </si>
  <si>
    <t xml:space="preserve"> SERVICIOS PROFESIONALES PARA REVISAR LOS SOPORTES DOCUMENTALES Y LOS DOCUMENTOS JURÍDICOS (MINUTAS) NECESARIOS PARA EL DESARROLLO CONTRACTUAL DEL PROYECTO SEPEC, PRESTAR ASISTENCIA  Y ASESORÍA JURÍDICA EN EL PROYECTO EN LAS ETAPAS PRE-CONTRACTUALES, CONTRACTUALES Y POST-CONTRACTUALES, DERIVADAS DEL MISMO .</t>
  </si>
  <si>
    <t xml:space="preserve"> SERVICIOS PROFESIONALES PARA ORGANIZAR DE ACUERDO A LA INFORMACIÓN FINANCIERA SUMINISTRADA POR AL COORDINADOR ADMINISTRATIVO DEL PROYECTO SEPEC, EL INFORME DE LA EJECUCIÓN MENSUAL, COORDINAR LA LEGALIZACIÓN DE AVANCES ANTE LAS DIFERENTES DEPENDENCIAS DE LA UNIVERSIDAD RESPONSABLES DE ESTE PROCESO.</t>
  </si>
  <si>
    <t xml:space="preserve"> SERVICIOS DE APOYO A LA GESTIÓN PARA APOYAR EN LA ELABORACIÓN DEL INFORME FINANCIERO AL CONTADOR DEL PROYECTO SEPEC, APOYAR EN LA ORGANIZACIÓN LAS ORDENES SUSCRITAS POR EL PROYECTO SEPEC, SEGÚN LAS NORMAS DE ARCHIVO .</t>
  </si>
  <si>
    <t xml:space="preserve"> SERVICIOS PROFESIONALES PARA APOYAR EN EL PROCESO DE REVISIÓN DE HOJA DE VIDA EN LA PLATAFORMA SIGEP LA DOCUMENTACIÓN INHERENTE A LA CONTRATACIÓN DEL PERSONAL, APOYAR A LA COORDINACIÓN ADMINISTRATIVA Y DIRECTIVA DEL PROYECTO EN LOS PROCESOS  QUE SUBYACEN EN LAS DIFERENTES DEPENDENCIAS DE LA UNIVERSIDAD, APOYAR EN EL PROCESO DE ENLACE ENTRE LOS DIVERSOS CONTRATISTAS, EL DIRECTOR DEL PROYECTO Y LAS DIFERENTES DEPENDENCIAS ADMINISTRATIVAS DE LA UNIVERSIDAD.</t>
  </si>
  <si>
    <t xml:space="preserve"> SERVICIOS PROFESIONALES PARA APOYAR EN EL PROCESO DE REVISIÓN DE HOJA DE VIDA EN LA PLATAFORMA GEDOCO  LA DOCUMENTACIÓN INHERENTE A LA CONTRATACIÓN DEL PERSONAL, APOYAR A LA COORDINACIÓN ADMINISTRATIVA Y DIRECTIVA DEL PROYECTO EN LOS PROCESOS  QUE SUBYACEN EN LAS DIFERENTES DEPENDENCIAS DE LA UNIVERSIDAD, APOYAR EN EL PROCESO DE ENLACE ENTRE LOS DIVERSOS CONTRATISTAS, EL DIRECTOR DEL PROYECTO Y LAS DIFERENTES DEPENDENCIAS ADMINISTRATIVAS DE LA UNIVERSIDAD .</t>
  </si>
  <si>
    <t xml:space="preserve"> SERVICIOS PROFESIONALES PARA SERVIR DE APOYO A LA DIRECCIÓN DEL CONTRATO, EN LA SOLICITUD DE AYUDANTÍAS, PAGO DE ESTÍMULOS ECONÓMICOS, AVANCES Y CERTIFICACIONES REQUERIDOS PARA EL CUMPLIMIENTO DE LOS OBJETIVOS DE DICHO CONTRATO, SERVIR DE APOYO A LA DIRECCIÓN DEL CONTRATO EN EL PROCESO DE ENVÍO Y REQUERIMIENTO DE INFORMACIÓN CON EL COMITÉ DE SUPERVISIÓN DEL MISMO DE ACUERDO A INDICACIONES DEL DIRECTOR Y COORDINADOR ADMINISTRATIVO DEL PROYECTO.</t>
  </si>
  <si>
    <t>SERVICIOS PROFESIONALES PARA COORDINAR EL PROCESO DE REVISIÓN, PROCESAMIENTO Y ANÁLISIS DE LA INFORMACIÓN DE LOS INSCRITOS, COORDINAR EL PROCESO DE GESTIÓN DE DOCUMENTAL DE LA INFORMACIÓN GENERADA DEL PROYECTO, DE CONFORMIDAD CON LA PROGRAMACIÓN ESTIPULADA POR EL DIRECTOR, REQUERIDO EN EL MARCO DEL CONVENIO INTERADMINISTRATIVO DE APORTES NO. 001 DE 2021 SUSCRITO ENTRE EL INSTITUTO NACIONAL DE FORMACIÓN TECNICA PROFESIONAL “HUMBERTO VELASQUEZ GARCÍA” IES INFOTEP HVG Y LA UNIVERSIDAD DEL MAGDALENA</t>
  </si>
  <si>
    <t>SERVICIOS PROFESIONALES PARA ASESORAR Y ACOMPAÑAR AL EQUIPO DEL PROYECTO EN EL DISEÑO E INTERACCIONES CON EL SISTEMA DE GESTIÓN DE LA SEGURIDAD Y SALUD EN EL TRABAJO, DISEÑAR LOS INSTRUMENTOS DEL SISTEMA DE GESTIÓN DE LA SEGURIDAD Y SALUD EN EL TRABAJO, REQUERIDO EN EL MARCO DEL CONTRATO INTERADMINISTRATIVO NO 244 DE 2021, SUSCRITO ENTRE AUNAP Y LA UNIVERSIDAD DEL MAGDALENA</t>
  </si>
  <si>
    <t xml:space="preserve">SERVICIOS PROFESIONALES PARA REVISAR DOCUMENTACIÓN DE LEVANTAMIENTO DE CARGAS LABORALES, REVISAR Y AJUSTAR EL DISEÑO DE PROCEDIMIENTOS, DISEÑAR MATRIZ DE INTERACCIONES </t>
  </si>
  <si>
    <t>SERVICIOS PROFESIONALES PARA CONFIGURAR EL SISTEMA DE INFORMACIÓN FINANCIERO PARA EL PAGO Y LOS CONCEPTOS DE DEDUCCIONES Y RETENCIONES QUE LES APLIQUE A CADA CONTRATISTA, ELABORAR CUENTAS POR PAGAR, OBLIGACIONES, COMPROBANTES DE EGRESOS, AFECTACIÓN PRESUPUESTAL Y CONTABLE DEL PROYECTO, ELABORAR EL CÁLCULO DE RETENCIONES Y DEDUCCIONES POR CONTRATISTA PARA EL MONTAJE DE LAS NÓMINAS MENSUALES DE PAGO DEL PROYECTO, EMITIR INFORMES DE LO PAGADO POR MES Y RUBRO DEL SOFTWARE FINANCIERO DE LA UNIVERSIDAD DEL MAGDALENA –SINAP, REQUERIDO EN EL MARCO DEL CONTRATO INTERADMINISTRATIVO NO 244 DE 2021, SUSCRITO ENTRE AUNAP Y LA UNIVERSIDAD DEL MAGDALENA,</t>
  </si>
  <si>
    <t xml:space="preserve">SERVICIOS PROFESIONALES PARA ACOMPAÑAR AL EQUIPO DEL PROYECTO EN EL LEVANTAMIENTO DE CARGAS LABORALES, REALIZAR EL DISEÑO DOCUMENTAL DE PROCEDIMIENTOS SIGUIENDO LA METODOLOGÍA DEL SISTEMA COGUI+ </t>
  </si>
  <si>
    <t>SERVICIOS PROFESIONALES PARA IMPARTIR EL MÓDULO DE AUDITORÍA DE DATOS DE CAPTURA Y ESFUERZO DEL TALLER DE CAPACITACIÓN DIRIGIDO A INTEGRANTES DE LAS COMUNIDADES PESQUERAS SELECCIONADAS POR APETRAS EN EL MARCO DEL CONTRATO DE PRESTACIÓN DE SERVICIOS CON LA ASOCIACIÓN DE PESCADORES TRABAJADORES AGROPECUARIOS Y DE SERVICIOS MÚLTIPLES DEL RIO SOGAMOSO DEL 15 DE JULIO DE 2020</t>
  </si>
  <si>
    <t>SERVICIO DE APOYO A LA GESTIÓN PARA COORDINAR LA REVISIÓN DE HOJAS DE VIDA DE LOS CANDIDATOS INSCRITOS AL PROYECTO, COORDINAR LA REVISIÓN DE HOJAS DE VIDA DE LOS CANDIDATOS ADMITIDOS AL PROYECTO</t>
  </si>
  <si>
    <t>SERVICIOS DE APOYO A LA GESTIÓN PARA RECOLECTAR DE ACUERDO AL MECANISMO DE REGISTRO DE LA INFORMACIÓN PARA SU ÁREA DE COBERTURA (VOLUMEN Y/O CAPTURA Y ESFUERZO) Y CON BASE EN EL FORMATO ESTABLECIDO POR EL EQUIPO TÉCNICO DEL SEPEC LAS ESTADÍSTICAS DE DESEMBARCO RELATIVAS A LA PESCA DE CONSUMO EN LOS PUNTOS DE MUESTREO ASIGNADOS POR EL COORDINADOR TÉCNICO Y DEMÁS ACTIVIDAD ES DESCRITA EN LA ORDEN, REQUERIDO EN EL MARCO DEL CONTRATO INTERADMINISTRATIVO NO. 244 DEL 2021 SUSCRITO ENTRE LA AUNAP Y LA UNIVERSIDAD DEL MAGDALEN</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</si>
  <si>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DEL 2021 SUSCRITO ENTRE LA AUNAP Y LA UNIVERSIDAD DEL MAGDALENA</t>
  </si>
  <si>
    <t>SERVICIOS PROFESIONALES PARA DESARROLLAR Y DOCUMENTAR EL PROCESO DE VERIFICACIÓN, DEPURACIÓN Y ACTUALIZACIÓN PERMANENTE, CON SU RESPECTIVO SOPORTE BIBLIOGRÁFICO, DE LAS TABLAS DE REFERENCIA DE LAS ESPECIES COMERCIALES DE LAS CUENCAS CONTINENTALES DEL PAÍS, ASOCIADA A LAS BASES DE DATOS DEL SEPEC, BRINDAR DIRECTRICES POR MEDIO VIRTUAL O PRESENCIAL AL PERSONAL DE CAMPO, SUPERVISORES Y ANALISTAS PARA LA IDENTIFICACIÓN TAXONÓMICA DE LAS ESPECIES COMERCIALES CONTINENTALES DEL PAÍS Y DEMÁS ACTIVIDAD ES DESCRITA EN LA ORDEN, REQUERIDO EN EL MARCO DEL CONTRATO INTERADMINISTRATIVO NO. 244 SUSCRITO ENTRE LA AUNAP Y LA UNIVERSIDAD DEL MAGDALENA</t>
  </si>
  <si>
    <t>SERVICIOS PROFESIONALES PARA DESARROLLAR EL PROCESO DE VERIFICACIÓN Y DEPURACIÓN DE LAS BASES DE DATOS Y LAS TABLAS DE REFERENCIAS DEL LITORAL CARIBE, REVISAR, VERIFICAR Y VALIDAR LA INFORMACIÓN CONSIGNADA EN LAS BASES DE DATOS SOBRE PESCA DE CONSUMO, DATOS BIOLÓGICO-PESQUEROS Y DATOS DE COSTOS DE FAENA REGISTRADOS EN DICHO LITORAL Y DEMÁS ACTIVIDAD ES DESCRITA EN LA ORDEN, REQUERIDO EN EL MARCO DEL CONTRATO INTERADMINISTRATIVO NO. 244 SUSCRITO ENTRE LA AUNAP Y LA UNIVERSIDAD DEL MAGDALENA</t>
  </si>
  <si>
    <t>SERVICIOS PROFESIONALES PARA REVISAR, VERIFICAR Y VALIDAR LA INFORMACIÓN CONSIGNADA EN LAS BASES DE DATOS BIOLÓGICO-PESQUEROS REGISTRADOS EN EL LITORAL CARIBE, REPORTAR AL SUPERVISOR RESPECTIVO LOS ERRORES, DATOS ATÍPICOS U OMISIONES DETECTADOS EN LAS BASES DE DATOS ANTES MENCIONADAS Y HACER SEGUIMIENTO AL PROCESO DE CORRECCIÓN O VERIFICACIÓN DE TALES DATOS, HASTA VERIFICAR SU COMPLETA SUBSANACIÓN EN EL SISTEMA Y DEMÁS ACTIVIDAD ES DESCRITA EN LA ORDEN, REQUERIDO EN EL MARCO DEL CONTRATO INTERADMINISTRATIVO NO. 244 DEL 2021 SUSCRITO ENTRE LA AUNAP Y LA UNIVERSIDAD DEL MAGDALENA</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</si>
  <si>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t>
  </si>
  <si>
    <t>SERVICIOS DE APOYO A LA GESTIÓN PARA APOYAR EN LA ORGANIZACIÓN Y AUDITORIAS DE LOS DIFERENTES FORMATOS DILIGENCIADOS RELACIONADOS CON LOS MUESTREOS BIOLÓGICOS-PESQUEROS DEL COMPONENTE DE PESCA ARTESANAL DE CONSUMO, APOYAR EN LA ELABORACIÓN Y ORGANIZACIÓN DE INVENTARIOS DE LOS DOCUMENTOS GENERADOS EN LOS ARCHIVOS DEL PROYECTO SEPEC REFERENTE AL COMPONENTE DE PESCA ARTESANAL DE CONSUMO Y DEMÁS ACTIVIDAD ES DESCRITA EN LA ORDEN, REQUERIDO EN EL MARCO DEL CONTRATO INTERADMINISTRATIVO NO. 244 SUSCRITO ENTRE LA AUNAP Y LA UNIVERSIDAD DEL MAGDALENA</t>
  </si>
  <si>
    <t>SERVICIOS PROFESIONALES PARA COORDINAR LAS ACTIVIDADES RELATIVAS AL SOPORTE INFORMÁTICO DEL SISTEMA DE INFORMACIÓN DEL SERVICIO ESTADÍSTICO PESQUERO DE COLOMBIA (SEPEC), INTERACTUAR CON LOS DESARROLLADORES DE SISTEMA DE INFORMACIÓN DEL CONTRATO PARA EFECTOS DE LA IMPLEMENTACIÓN DE LAS NUEVAS FUNCIONALIDADES Y EL</t>
  </si>
  <si>
    <t>MANTENIMIENTO DEL SISTEMA Y DEMÁS ACTIVIDAD ES DESCRITA EN LA ORDEN, REQUERIDO EN EL MARCO DEL CONTRATO INTERADMINISTRATIVO NO. 244 SUSCRITO ENTRE LA AUNAP Y LA UNIVERSIDAD DEL MAGDALENA</t>
  </si>
  <si>
    <t>SERVICIOS PROFESIONALES PARA REALIZAR AJUSTES A LOS INFORMES GRÁFICOS Y TABULARES DEL COMPONENTE DE MUESTREO A BORDO, EN LO REFERENTES A LOS MÉTODOS DE PESCA RED DE ARRASTRE, PALANGRE/LONGLINE Y RED DE CERCO/RUCHE, APOYAR AL COORDINADOR DEL COMPONENTE, CUANDO ÉSTE LO REQUIERA, EN LO REFERENTE AL DESARROLLO E IMPLEMENTACIÓN DE MEJORAS O NUEVAS FUNCIONALIDADES DEL COMPONENTE DE LA PESCA INDUSTRIAL Y DEMÁS ACTIVIDAD ES DESCRITA EN LA ORDEN, REQUERIDO EN EL MARCO DEL CONTRATO INTERADMINISTRATIVO NO. 244 SUSCRITO ENTRE LA AUNAP Y LA UNIVERSIDAD DEL MAGDALENA</t>
  </si>
  <si>
    <t>SERVICIOS PROFESIONALES PARA REVISAR, VERIFICAR Y VALIDAR LA INFORMACIÓN CONSIGNADA EN LAS BASES DE DATOS BIOLÓGICO-PESQUEROS REGISTRADOS EN LAS CUENCAS MAGDALENA, CAUCA Y SAN JORGE, REPORTAR AL SUPERVISOR RESPECTIVO LOS ERRORES, DATOS ATÍPICOS U OMISIONES DETECTADOS EN LAS BASES DE DATOS ANTES MENCIONADAS Y HACER</t>
  </si>
  <si>
    <t>SEGUIMIENTO AL PROCESO DE CORRECCIÓN O VERIFICACIÓN DE TALES DATOS, HASTA VERIFICAR SU COMPLETA SUBSANACIÓN EN EL SISTEMA Y DEMÁS ACTIVIDAD ES DESCRITA EN LA ORDEN, REQUERIDO EN EL MARCO DEL CONTRATO INTERADMINISTRATIVO NO. 244 SUSCRITO ENTRE LA AUNAP Y LA UNIVERSIDAD DEL MAGDALENA</t>
  </si>
  <si>
    <t xml:space="preserve">SERVICIOS PROFESIONALES PARA IMPARTIR EL MÓDULO DE TAXONOMÍA DEL TALLER DE CAPACITACIÓN DIRIGIDO A INTEGRANTES DE LAS COMUNIDADES PESQUERAS SELECCIONADAS POR APETRAS </t>
  </si>
  <si>
    <t>SERVICIOS PROFESIONALES PARA LLEVAR A CABO EL PROCESO DE REVISIÓN Y VALIDACIÓN DE LOS DATOS BIOLÓGICO-PESQUEROS REGISTRADOS POR LOS COLECTORES CONTRATADOS POR APETRAS</t>
  </si>
  <si>
    <t xml:space="preserve">SERVICIOS PROFESIONALES PARA IMPARTIR EL MÓDULO DE SISTEMATIZACIÓN DE DATOS EN LA PLATAFORMA SEPEC DEL TALLER DE CAPACITACIÓN DIRIGIDO A INTEGRANTES DE LAS COMUNIDADES PESQUERAS SELECCIONADAS POR APETRAS </t>
  </si>
  <si>
    <t>SERVICIOS PROFESIONALES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DEL 2021 SUSCRITO ENTRE LA AUNAP Y LA UNIVERSIDAD DEL MAGDALENA</t>
  </si>
  <si>
    <t>SERVICIOS PROFESIONALES PARA COORDINAR Y VERIFICAR CON UNA PERIODICIDAD SEMANAL LAS ACTIVIDADES DE LOS COLECTORES DE CAMPO DEL COMPONENTE DE PESCA ARTESANAL DE CONSUMO DEL SEPEC EN LA ZONA BAJO SU JURISDICCIÓN (CUENCA DEL ATRATO), DE ACUERDO CON EL CRONOGRAMA Y EL ESFUERZO DE MUESTREO ESTABLECIDO EN EL MARCO DEL SEPEC Y DEMÁS ACTIVIDAD ES DESCRITA EN LA ORDEN, REQUERIDO EN EL MARCO DEL CONTRATO INTERADMINISTRATIVO NO. 244 DEL 2021 SUSCRITO ENTRE LA AUNAP Y LA UNIVERSIDAD DEL MAGDALEN</t>
  </si>
  <si>
    <t>SERVICIOS PROFESIONALES PARA REALIZAR EL PROCESO DE TRAZABILIDAD DE LAS REVISIONES EFECTUADAS POR LOS ANALISTAS EN LAS BASES DE DATOS SOBRE PESCA DE CONSUMO, DATOS BIOLÓGICO-PESQUEROS Y DATOS DE COSTOS DE FAENA REGISTRADOS EN EL SEPEC PARA LOS LITORALES CARIBE Y PACÍFICO Y LAS CUENCAS DEL RÍO SINÚ Y DEL RÍO ATRATO Y DEMÁS ACTIVIDAD ES DESCRITA EN LA ORDEN, REQUERIDO EN EL MARCO DEL CONTRATO INTERADMINISTRATIVO NO. 244 DEL 2021 SUSCRITO ENTRE LA AUNAP Y LA UNIVERSIDAD DEL MAGDALENA</t>
  </si>
  <si>
    <t>SERVICIOS PROFESIONALES PARA ASESORAR Y ACOMPAÑAR AL EQUIPO DEL PROYECTO EN EL DISEÑO DE MATRIZ DE RIESGOS E INDICADORES, REALIZAR SEGUIMIENTO A LA MEDICIÓN DE INDICADORES, REQUERIDO EN EL MARCO DEL CONTRATO INTERADMINISTRATIVO NO. 244 DEL 2021 SUSCRITO ENTRE LA AUNAP Y LA UNIVERSIDAD DEL MAGDALENA</t>
  </si>
  <si>
    <t>SERVICIOS PROFESIONALES PARA ASESORAR A LA UNIVERSIDAD DEL MAGDALENA Y A LA AUNAP EN TODO LO RELACIONADO CON EL PROCESO DE CERTIFICACIÓN DE DOS OPERACIONES ESTADÍSTICAS ANTE EL DANE, PARTICIPAR EN LA CONSTRUCCIÓN DE LOS DOCUMENTOS METODOLÓGICOS Y TÉCNICO OPERATIVOS DE LAS DOS OPERACIONES ESTADÍSTICAS DEL SEPEC PRIORIZADAS PARA SU CERTIFICACIÓN, TENIENDO EN CUENTA LA NTC PE 1000:2020 Y EL SGC DE LA AUNAP, ASÍ COMO EN EL ACOPIO DE TODAS LAS EVIDENCIAS Y DEMÁS ACTIVIDAD ES DESCRITA EN LA ORDEN, REQUERIDO EN EL MARCO DEL CONTRATO INTERADMINISTRATIVO NO. 244 SUSCRITO ENTRE LA AUNAP Y LA UNIVERSIDAD DEL MAGDALENA</t>
  </si>
  <si>
    <t>COMPRA DE EQUIPOS TECNOLÓGICOS (PORTÁTIL, SCANER, LENTE, PC, DISCO DURO Y TABLET), SEGÚN ESPECIFICACIONES DESCRITAS EN LA ORDEN, REQUERIDOS PARA EL DESARROLLO DE LAS ACTIVIDADES ESTABLECIDAS EN LO REFERENTE A LA EJECUCIÓN ADMINISTRATIVA Y TÉCNICA, Y EN LA ELABORACIÓN DE LOS TALLERES A REALIZARSE DENTRO DEL COMPONENTE DE COMPETENCIAS DEL PROYECTO SEPEC; EN EL MARCO DEL CONTRATO NO 244 DE 2021, SUSCRITO ENTRE LA AUTORIDAD NACIONAL DE ACUICULTURA Y PESCA - AUNAP Y LA UNIVERSIDAD DEL MAGDALENA</t>
  </si>
  <si>
    <t>SUMINISTRO DE TIQUETES AÉREOS NACIONALES PARA FUNCIONARIOS, DOCENTES, NO DOCENTES, CATEDRÁTICOS, DOCENTES INVITADOS, CONTRATISTAS, INVITADOS Y ESTUDIANTES DE LA UNIVERSIDAD DEL MAGDALENA, EN EL MARCO DEL CONTRATO INTERADMINISTRATIVO NO 244 DE 2021, PARA EL DESARROLLO DE LAS ACTIVIDADES DEL PROYECTO SEPEC</t>
  </si>
  <si>
    <t>SUMINISTRO DE ALIMENTOS Y BEBIDAS, ALQUILER DE SALONES, MESAS Y SILLAS VESTIDAS, PARA LAS ACTIVIDADES Y EVENTOS A DESARROLLAR EN LA VICERRECTORÍA DE EXTENSIÓN Y PROYECCIÓN SOCIAL, TALES COMO: CAPACITACIONES, REUNIÓN DE GREMIOS, CERTIFICACIONES DE PROCESOS DE FORMACIÓN, JORNADAS DE ATENCIÓN INTEGRAL, FOROS Y CONFERENCIAS, EN EL MARCO DE LOS PROYECTOS DEL PLAN DE ACCIÓN 2021 DE LA VICERRECTORÍA DE EXTENSIÓN Y PROYECCIÓN SOCIAL</t>
  </si>
  <si>
    <t>SERVICIOS PROFESIONALES PARA IMPARTIR EL MÓDULO DE REGISTRO DE DATOS DE CAPTURA Y ESFUERZO EN EL TALLER DE CAPACITACIÓN DIRIGIDO A INTEGRANTES DE LAS COMUNIDADES PESQUERAS SELECCIONADAS POR APETRAS</t>
  </si>
  <si>
    <t>SUMINISTRO DE VEINTICINCO (25) MOCHILAS ARHUACAS, TAMAÑO GRANDE, TEJIDAS A MANO, LAS CUALES SERÁN ENTREGADAS A LOS INVITADOS Y EMPRESAS CON LOS QUE LA UNIMAGDALENA ESTÁ GESTIONANDO CONVENIOS Y CONTRATOS EN EL MARCO DEL PROYECTO ALIANZA ESTRATÉGICA UNIVERSIDAD -EMPRESA DEL PLAN DE ACCIÓN 2021</t>
  </si>
  <si>
    <t>SERVICIOS PROFESIONALES PARA LA ELABORACIÓN DE MAPAS DE ÁREA DE ESTUDIO, ELABORACIÓN DE MAPAS DE MODELAMIENTO DE DISTRIBUCIÓN DE ESPECIES REQUERIDOS POR LOS COMPONENTES DE FAUNA REQUERIDO EN EL MARCO DEL CONTRATO DE CONSULTORÍA NATURALEZA COMERCIAL N° C143 DE 18 DE SEPTIEMBRE DE 2020, SUSCRITO ENTRE EL FONDO MUNDIAL PARA LA NATURALEZA WWF COLOMBIA Y UNIMAGDALEN</t>
  </si>
  <si>
    <t>SUMINISTRO DE MATERIAL IMPRESO Y DE PUBLICIDAD PARA LAS ACTIVIDADES Y EVENTOS A DESARROLLAR EN LA VICERRECTORÍA DE EXTENSIÓN Y PROYECCIÓN SOCIAL, TALES COMO: CAPACITACIONES, REUNIÓN DE GREMIOS, CERTIFICACIONES DE PROCESOS DE FORMACIÓN, JORNADAS DE ATENCIÓN INTEGRAL, FOROS Y CONFERENCIAS, EN EL MARCO DEL PLAN DE ACCIÓN 2021 DE LA VICERRECTORÍA DE EXTENSIÓN Y PROYECCIÓN SOCIAL</t>
  </si>
  <si>
    <t>SERVICIOS PROFESIONALES PARA COORDINAR Y VERIFICAR CON UNA PERIODICIDAD SEMANAL LAS ACTIVIDADES DE LOS COLECTORES DE CAMPO DEL COMPONENTE DE PESCA ARTESANAL DE CONSUMO DEL SEPEC EN LA ZONA BAJO SU JURISDICCIÓN (CARIBE NORTE), DE ACUERDO CON EL CRONOGRAMA Y EL ESFUERZO DE MUESTREO ESTABLECIDO EN EL MARCO DEL SEPEC Y DEMÁS ACTIVIDAD ES DESCRITA EN LA ORDEN, REQUERIDO EN EL MARCO DEL CONTRATO INTERADMINISTRATIVO NO. 244 SUSCRITO ENTRE LA AUNAP Y LA UNIVERSIDAD DEL MAGDALENA</t>
  </si>
  <si>
    <t>SERVICIOS PROFESIONALES PARA REVISAR LOS INFORMES DE ACTIVIDADES DE LOS COLECTORES DE CAMPO ADSCRITOS AL COMPONENTE DE PESCA ARTESANAL DE CONSUMO, A FIN DE EVALUAR TANTO LA CALIDAD COMO LA CONSISTENCIA DE LOS MISMOS Y REALIZAR SEGUIMIENTO, HASTA COMPLETA SATISFACCIÓN, AL PROCESO DE CORRECCIÓN A LAS QUE HAYA LUGAR Y DEMÁS ACTIVIDAD ES DESCRITA EN LA ORDEN, REQUERIDO EN EL MARCO DEL CONTRATO INTERADMINISTRATIVO NO. 244 SUSCRITO ENTRE LA AUNAP Y LA UNIVERSIDAD DEL MAGDALENA</t>
  </si>
  <si>
    <t>SERVICIOS PROFESIONALES PARA LA COORDINACIÓN EN LA IDENTIFICACIÓN DE MACROINVERTEBRADOS ACUÁTICOS, REALIZAR LOS ANÁLISIS ESTADÍSTICOS NECESARIOS PARA CUMPLIR CON LOS PRODUCTOS DEL PROYECTO, REQUERIDO EN EL MARCO DEL CONTRATO DE CONSULTORÍA NATURALEZA COMERCIAL N° C143 DE 18 DE SEPTIEMBRE DE 2020, SUSCRITO ENTRE EL FONDO MUNDIAL PARA LA NATURALEZA WWF COLOMBIA Y UNIMAGDALENA</t>
  </si>
  <si>
    <t>SERVICIOS DE APOYO A LA GESTIÓN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t>
  </si>
  <si>
    <t>SERVICIOS PROFESIONALES PARA APOYAR AL COORDINADOR DEL COMPONENTE DE ACUICULTURA EN LAS LABORES TÉCNICAS Y LOGÍSTICAS REQUERIDAS PARA EL DESARROLLO DE LAS ACTIVIDADES DE CAMPO DEL COMPONENTE, SEGUIMIENTO AL PLAN DE ACTIVIDADES DISEÑADO MENSUALMENTE POR EL COORDINADOR DEL COMPONENTE DE ACUICULTURA Y DEMÁS ACTIVIDAD ES DESCRITA EN LA ORDEN, REQUERIDO EN EL MARCO DEL CONTRATO INTERADMINISTRATIVO NO. 244 SUSCRITO ENTRE LA AUNAP Y LA UNIVERSIDAD DEL MAGDALENA</t>
  </si>
  <si>
    <t>SERVICIOS DE APOYO A LA GESTIÓN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REQUERIDO EN EL MARCO DEL CONTRATO INTERADMINISTRATIVO NO. 244 SUSCRITO ENTRE LA AUNAP Y LA UNIVERSIDAD DEL MAGDALENA</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</si>
  <si>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REQUERIDO EN EL MARCO DEL CONTRATO INTERADMINISTRATIVO NO. 244 SUSCRITO ENTRE LA AUNAP Y LA UNIVERSIDAD DEL MAGDALENA</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</si>
  <si>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REQUERIDO EN EL MARCO DEL CONTRATO INTERADMINISTRATIVO NO. 244 SUSCRITO ENTRE LA AUNAP Y LA UNIVERSIDAD DEL MAGDALENA</t>
  </si>
  <si>
    <t>SERVICIOS DE APOYO A LA GESTIÓN PARA AUXILIAR EN LAS SALIDAS DE CAMPO, APOYO EN LA SEPARACIÓN E IDENTIFICACIÓN DE MACROINVERTEBRADOS ACUÁTICOS, REQUERIDO EN EL MARCO DEL CONTRATO DE CONSULTORÍA NATURALEZA</t>
  </si>
  <si>
    <t>COMERCIAL N° C143 DE 18 DE SEPTIEMBRE DE 2020, SUSCRITO ENTRE EL FONDO MUNDIAL PARA LA NATURALEZA WWF COLOMBIA Y UNIMAGDALENA</t>
  </si>
  <si>
    <t>SERVICIOS DE APOYO A LA GESTIÓN PARA REALIZAR EL ACOMPAÑAMIENTO EN</t>
  </si>
  <si>
    <t>MUESTREO DE PECES EN LOS RÍOS FRÍO Y SEVILLA, REQUERIDO EN EL MARCO DEL CONTRATO DE CONSULTORÍA NATURALEZA COMERCIAL N° C143 DEL 18 DE SEPTIEMBRE DE 2020</t>
  </si>
  <si>
    <t>SERVICIOS DE APOYO A LA GESTIÓN PARA REALIZAR EL ACOMPAÑAMIENTO EN MUESTREO DE PECES EN LOS RÍOS FRÍO Y SEVILLA REQUERIDO EN EL MARCO DEL CONTRATO DE CONSULTORÍA NATURALEZA COMERCIAL N° C143 DE 18 DE SEPTIEMBRE DE 2020, SUSCRITO ENTRE EL FONDO MUNDIAL PARA LA NATURALEZA WWF COLOMBIA Y UNIMAGDALENA</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</si>
  <si>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t>
  </si>
  <si>
    <t>SERVICIOS PROFESIONALES PARA RECOLECTAR, DE ACUERDO AL MECANISMO DE REGISTRO DE LA INFORMACIÓN Y EL FORMULARIO ESTIPULADO POR EL EQUIPO TÉCNICO DEL CONTRATO 244, LA INFORMACIÓN REQUERIDA PARA CARACTERIZAR 216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</si>
  <si>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RECOLECTAR, DE ACUERDO AL MECANISMO DE REGISTRO DE LA INFORMACIÓN Y EL FORMULARIO ESTIPULADO POR EL EQUIPO TÉCNICO DEL CONTRATO 244, LA INFORMACIÓN REQUERIDA PARA CARACTERIZAR 450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</si>
  <si>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 DE FOTOCOPIADO DE HASTA 832.300 REPRODUCCIONES DE LOS FORMULARIOS, FORMATOS, FOLLETOS DE CAMPO, BOLETINES TÉCNICOS Y DOCUMENTOS QUE SE REQUIEREN PARA EL CUMPLIMIENTO DE LOS OBJETIVOS CONTRATADOS DEL PROYECTO SEPEC, EN EL MARCO DEL CONTRATO INTERADMINISTRATIVO NO 244 DE 2021, SUSCRITO ENTRE LA AUNAP Y UNIMAGDALENA</t>
  </si>
  <si>
    <t>SERVICIOS PROFESIONALES PARA ASESORAR EL PROCESO DE REVISIÓN Y ANÁLISIS DE DATOS DEL SEPEC, ORIENTAR LA REVISIÓN, EL PROCESAMIENTO Y EL ANÁLISIS DE LA INFORMACIÓN INHERENTE AL COMPONENTE DE PESCA ARTESANAL DE CONSUMO DEL SEPEC Y DEMÁS ACTIVIDAD ES DESCRITA EN LA ORDEN, REQUERIDO EN EL MARCO DEL CONTRATO INTERADMINISTRATIVO NO. 244 SUSCRITO ENTRE LA AUNAP Y LA UNIVERSIDAD DEL MAGDALENA</t>
  </si>
  <si>
    <t>SERVICIO DE CONSTRUCCIÓN DEL MARCO MUESTRAL O DE LISTA DE LAS GRANJAS DESTINADAS A LA ACUICULTURA EN TRECE (13) DEPARTAMENTOS DEL PAÍS (CAUCA, NARIÑO, PUTUMAYO, BOYACÁ, CHOCÓ, SUCRE, BOLÍVAR, MAGDALENA, ARAUCA, GUAVIARE, CESAR, ATLÁNTICO Y LA</t>
  </si>
  <si>
    <t>GUAJIRA), COMPLEMENTADA CON LAS VARIABLES DE UBICACIÓN Y LAS DISPONIBLES EN LAS BASES FUENTE REFERENTES AL CONTACTO LOCAL, IDENTIFICACIÓN Y CARACTERIZACIÓN Y DEMÁS ACTIVIDAD ES DESCRITA EN LA ORDEN, REQUERIDO EN EL MARCO DEL CONTRATO INTERADMINISTRATIVO NO. 244 SUSCRITO ENTRE LA AUNAP Y LA UNIVERSIDAD DEL MAGDALENA</t>
  </si>
  <si>
    <t>SERVICIOS PROFESIONALES PARA LA ELABORACIÓN DE LOS DISEÑOS DE LA PLANTA PROCESADORA DE ALIMENTOS PESQUEROS. ESTRUCTURA DE COSTOS PARA LA CONSTRUCCIÓN DE LA PLANTA PESQUERA, ELABORACIÓN DE LOS MAPAS REQUERIDOS POR EL DIRECTOR DEL PROYECTO CON RELACIÓN DIRECTA DEL OBJETO CONTRACTUAL REQUERIDO EN EL MARCO DEL CONTRATO INTERADMINISTRATIVO NO. 001 DE 2021 SUSCRITO ENTRE LA ALCALDÍA DE DIBULLA Y LA UNIVERSIDAD DEL MAGDALENA</t>
  </si>
  <si>
    <t xml:space="preserve">SERVICIOS DE APOYO A LA GESTIÓN PARA APOYAR EN LA COORDINACIÓN DE LA JORNADA DE LIMPIEZA DE LA PLAYA POZOS COLORADOS, APOYAR A GESTIONAR LA ENTREGA DE MATERIALES PARA LA RECOLECCIÓN DE RESIDUOS EN AGUAS SOMERAS Y ORILLA </t>
  </si>
  <si>
    <t>SERVICIOS PROFESIONALES PARA RECOLECTAR, DE ACUERDO AL MECANISMO DE REGISTRO DE LA INFORMACIÓN Y EL FORMULARIO ESTIPULADO POR EL EQUIPO TÉCNICO DEL CONTRATO 244, LA INFORMACIÓN REQUERIDA PARA CARACTERIZAR 175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</si>
  <si>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RECOLECTAR, DE ACUERDO AL MECANISMO DE REGISTRO DE LA INFORMACIÓN Y EL FORMULARIO ESTIPULADO POR EL EQUIPO TÉCNICO DEL CONTRATO 244, LA INFORMACIÓN REQUERIDA PARA CARACTERIZAR 220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</si>
  <si>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RECOLECTAR, DE ACUERDO AL MECANISMO DE REGISTRO DE LA INFORMACIÓN Y EL FORMULARIO ESTIPULADO POR EL EQUIPO TÉCNICO DEL CONTRATO 244, LA INFORMACIÓN REQUERIDA PARA CARACTERIZAR 200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</si>
  <si>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RECOLECTAR, DE ACUERDO AL MECANISMO DE REGISTRO DE LA INFORMACIÓN Y EL FORMULARIO ESTIPULADO POR EL EQUIPO TÉCNICO DEL CONTRATO 244, LA INFORMACIÓN REQUERIDA PARA CARACTERIZAR 120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</si>
  <si>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RECOLECTAR, DE ACUERDO AL MECANISMO DE REGISTRO DE LA INFORMACIÓN Y EL FORMULARIO ESTIPULADO POR EL EQUIPO TÉCNICO DEL CONTRATO 244, LA INFORMACIÓN REQUERIDA PARA CARACTERIZAR 246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</si>
  <si>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RECOLECTAR, DE ACUERDO AL MECANISMO DE REGISTRO DE LA INFORMACIÓN Y EL FORMULARIO ESTIPULADO POR EL EQUIPO TÉCNICO DEL CONTRATO 244, LA INFORMACIÓN REQUERIDA PARA CARACTERIZAR 303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</si>
  <si>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DE APOYO A LA GESTIÓN PARA RECOLECTAR, DE ACUERDO AL MECANISMO DE REGISTRO DE LA INFORMACIÓN Y EL FORMULARIO ESTIPULADO POR EL EQUIPO TÉCNICO DEL CONTRATO 244, LA INFORMACIÓN REQUERIDA PARA CARACTERIZAR 400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</si>
  <si>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RECOLECTAR, DE ACUERDO AL MECANISMO DE REGISTRO DE LA INFORMACIÓN Y EL FORMULARIO ESTIPULADO POR EL EQUIPO TÉCNICO DEL CONTRATO 244, LA INFORMACIÓN REQUERIDA PARA CARACTERIZAR 150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</si>
  <si>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DE APOYO A LA GESTIÓN PARA RECOLECTAR, DE ACUERDO AL MECANISMO DE REGISTRO DE LA INFORMACIÓN Y EL FORMULARIO ESTIPULADO POR EL EQUIPO TÉCNICO DEL CONTRATO 244, LA INFORMACIÓN REQUERIDA PARA CARACTERIZAR 260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</si>
  <si>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RECOLECTAR, DE ACUERDO AL MECANISMO DE REGISTRO DE LA INFORMACIÓN Y EL FORMULARIO ESTIPULADO POR EL EQUIPO TÉCNICO DEL CONTRATO 244, LA INFORMACIÓN REQUERIDA PARA CARACTERIZAR 130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</si>
  <si>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DE APOYO A LA GESTIÓN PARA RECOLECTAR, DE ACUERDO AL MECANISMO DE REGISTRO DE LA INFORMACIÓN Y EL FORMULARIO ESTIPULADO POR EL EQUIPO TÉCNICO DEL CONTRATO 244, LA INFORMACIÓN REQUERIDA PARA CARACTERIZAR 155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</si>
  <si>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DIRIGIR EN LOS ASPECTOS ADMINISTRATIVOS Y CIENTÍFICOS DEL CONVENIO NO. 314 DE 2021 CELEBRADO ENTRE LA AUTORIDAD NACIONAL DE ACUICULTURA Y PESCA AUNAP Y LA UNIVERSIDAD DEL MAGDALENA, RELACIONADO CON EL PROGRAMA DE OBSERVADORES PESQUEROS DE COLOMBIA (POPC), REQUERIDO EN EL MARCO DEL CONVENIO NO. 314 DE 2021</t>
  </si>
  <si>
    <t>CELEBRADO ENTRE LA AUTORIDAD NACIONAL DE ACUICULTURA Y PESCA (AUNAP) Y LA UNIVERSIDAD DEL MAGDALENA</t>
  </si>
  <si>
    <t>SERVICIOS PROFESIONALES PARA COORDINAR Y VERIFICAR CON UNA PERIODICIDAD SEMANAL LAS ACTIVIDADES DE LOS TÉCNICOS DE CAMPO DEL COMPONENTE POPC DEL PACÍFICO, DE ACUERDO CON EL MUESTREO A BORDO ESTABLECIDO EN EL MARCO DEL PROGRAMA DE OBSERVADORES PESQUEROS DE COLOMBIA (POPC), REQUERIDO EN EL MARCO DEL CONVENIO NO. 314 DE 2021 CELEBRADO ENTRE LA AUTORIDAD NACIONAL DE ACUICULTURA Y PESCA (AUNAP) Y LA UNIVERSIDAD DEL MAGDALENA</t>
  </si>
  <si>
    <t>SERVICIOS PROFESIONALES PARA DESARROLLAR EL PROCESO DE VERIFICACIÓN Y DEPURACIÓN DE LAS BASES DE DATOS Y LAS TABLAS DE REFERENCIAS DEL LITORAL CARIBE Y PACÍFICO, EN EL MARCO DEL CONVENIO NO. 314 DE 2021 REFERENTE AL PROGRAMA DE OBSERVADORES PESQUEROS DE COLOMBIA (POPC), REQUERIDO EN EL MARCO DEL CONVENIO NO. 314 DE 2021 CELEBRADO ENTRE LA AUTORIDAD NACIONAL DE ACUICULTURA Y PESCA (AUNAP) Y LA UNIVERSIDAD DEL MAGDALENA</t>
  </si>
  <si>
    <t>SERVICIOS PROFESIONALES PARA COORDINAR Y VERIFICAR CON UNA PERIODICIDAD SEMANAL LAS ACTIVIDADES DE LOS TÉCNICOS DE CAMPO DEL COMPONENTE POPC DEL CARIBE, DE ACUERDO CON EL MUESTREO A BORDO ESTABLECIDO EN EL MARCO DEL PROGRAMA DE OBSERVADORES PESQUEROS DE COLOMBIA (POPC), REQUERIDO EN EL MARCO DEL CONVENIO NO. 314 DE 2021 CELEBRADO ENTRE LA AUTORIDAD NACIONAL DE ACUICULTURA Y PESCA (AUNAP) Y LA UNIVERSIDAD DEL MAGDALENA</t>
  </si>
  <si>
    <t>SERVICIOS PROFESIONALES PARA COORDINAR LAS ACTIVIDADES ADMINISTRATIVAS Y FINANCIERAS DEL CONVENIO NO.314-2021, REQUERIDO EN EL MARCO DEL CONVENIO NO. 314 DE 2021 CELEBRADO ENTRE LA AUTORIDAD NACIONAL DE ACUICULTURA Y PESCA (AUNAP) Y LA UNIVERSIDAD DEL MAGDALENA</t>
  </si>
  <si>
    <t>SERVICIOS PROFESIONALES PARA COORDINAR Y VERIFICAR CON UNA PERIODICIDAD SEMANAL LAS ACTIVIDADES DE LOS TÉCNICOS DE CAMPO DEL COMPONENTE POPC DEL PACÍFICO, DE ACUERDO CON EL MUESTREO A BORDO ESTABLECIDO EN EL MARCO DEL PROGRAMA DE OBSERVADORES PESQUEROS DE COLOMBIA (POPC), REQUERIDO EN EL MARCO DEL CONVENIO NO. 314 DE 2021 CELEBRADO ENTRE LA</t>
  </si>
  <si>
    <t>AUTORIDAD NACIONAL DE ACUICULTURA Y PESCA (AUNAP) Y LA UNIVERSIDAD DEL MAGDALENA</t>
  </si>
  <si>
    <t>SERVICIOS PROFESIONALES PARA ESTABLECER CON LAS ORIENTACIONES DEL VICERRECTOR LÍNEA BASE DE PROYECTOS A EVALUAR, DEFINIR METODOLOGÍA DE DEFINICIÓN DE IMPACTOS, REALIZAR LA APLICACIÓN DE INSTRUMENTOS PARA LA RECOLECCIÓN DE INFORMACIÓN</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</si>
  <si>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ACTIVIDADES DESCRITAS EN LA ORDEN, REQUERIDO EN EL MARCO DEL CONTRATO INTERADMINISTRATIVO DE INTERVENTORÍA NO. 0-217-2020</t>
  </si>
  <si>
    <t>COMPRA DE DOTACIÓN DE CAMPO SEGÚN ESPECIFICACIONES DESCRITAS EN LA ORDEN, (CHALECOS, MANGAS, GORRAS, MORRALES Y CAMISETAS, ETC.) NECESARIOS PARA LA DISTINCIÓN DEL PERSONAL DE CAMPO DEL PROYECTO SEPEC, EN EL MARCO DEL CONTRATO INTERADMINISTRATIVO NO 244 DE 2021 SUSCRITO ENTRE LA AUNAP Y</t>
  </si>
  <si>
    <t>UNIMAGDALENA</t>
  </si>
  <si>
    <t>SERVICIOS PROFESIONALES PARA REALIZAR CARTOGRAFÍA DE DIAGNÓSTICO Y FORMULACIÓN DE LOS COMPONENTES URBANO Y RURAL DEL ESQUEMA DE ORDENAMIENTO TERRITORIAL EOT DEL MUNICIPIO DE URUMITA, LA GUAJIRA, EN LOS TEMAS RELACIONADOS A: I. INFRAESTRUCTURA. II. CLASIFICACIÓN DE LOS SUELOS. III. USOS DEL SUELO. IV. AMBIENTAL. V. MODELO</t>
  </si>
  <si>
    <t>TERRITORIAL ACTUAL Y FUTURO MUNICIPAL Y DEMÁS ACTIVIDADES DESCRITAS EN LA ORDEN, REQUERIDO EN EL MARCO DEL CONVENIO INTERADMINISTRATIVO NO. 003 DE 2019,</t>
  </si>
  <si>
    <t>SUSCRITO ENTRE EL MUNICIPIO DE URUMITA, LA GUAJIRA Y LA UNIVERSIDAD DEL MAGDALENA</t>
  </si>
  <si>
    <t>SERVICIOS PROFESIONALES PARA ANALIZAR LA NORMATIVIDAD JURÍDICA VIGENTE, SU APLICABILIDAD EN DIFERENTES ESCENARIOS DE DESARROLLO Y EN LA DEFINICIÓN DE LA REGLAMENTACIÓN DEL COBRO DE LA PLUSVALÍA Y DEMÁS ACTIVIDADES DESCRITAS EN LA ORDEN, REQUERIDO EN EL MARCO DEL CONVENIO INTERADMINISTRATIVO NO. CI-001-2019, SUSCRITO ENTRE EL MUNICIPIO DE EL MOLINO, LA GUAJIRA Y LA UNIVERSIDAD DEL MAGDALENA</t>
  </si>
  <si>
    <t>SERVICIOS PROFESIONALES PARA COORDINAR LA METODOLOGÍA DE LAS ACTIVIDADES DEL ESQUEMA DE ORDENAMIENTO TERRITORIAL EOT DEL MUNICIPIO DE EL MOLINO, LA GUAJIRA, ELABORAR EL DOCUMENTO DE EVALUACIÓN Y SEGUIMIENTO DEL ESQUEMA DE ORDENAMIENTO TERRITORIAL EOT DEL MUNICIPIO DE EL MOLINO, LA GUAJIRA Y DEMÁS ACTIVIDADES DESCRITAS EN LA ORDEN, REQUERIDO EN EL MARCO DEL CONVENIO INTERADMINISTRATIVO NO. CI-001-2019, SUSCRITO ENTRE EL MUNICIPIO DE EL MOLINO, LA GUAJIRA Y LA UNIVERSIDAD DEL MAGDALENA.</t>
  </si>
  <si>
    <t>SERVICIOS PROFESIONALES PARA PROYECTAR RESOLUCIONES, ÓRDENES DE SERVICIOS PROFESIONALES, DE APOYO A LA GESTIÓN, COMPRAS, SERVICIOS, SUMINISTROS Y DEMÁS QUE SE REQUIERAN PARA EL CUMPLIMIENTO DEL OBJETO CONTRACTUAL, ASESORAR AL DIRECTOR DEL PROYECTO EN LAS REUNIONES DEL COMITÉ DE SUPERVISIÓN DEL CONVENIO, CUANDO SEA NECESARIO Y DEMÁS ACTIVIDADES DESCRITAS EN LA ORDEN, REQUERIDO EN EL MARCO DEL CONVENIO INTERADMINISTRATIVO NO. 003 DE 2019, SUSCRITO ENTRE EL MUNICIPIO DE URUMITA, LA GUAJIRA Y LA UNIVERSIDAD DEL MAGDALENA</t>
  </si>
  <si>
    <t>SERVICIOS PROFESIONALES PARA PARTICIPAR EN EL DESARROLLO DEL COMPONENTE GENERAL, URBANO Y RURAL DEL ESQUEMA DE ORDENAMIENTO TERRITORIAL EOT DEL MUNICIPIO DE EL MOLINO, LA GUAJIRA, PARTICIPAR EN LA CONSTRUCCIÓN DEL PROGRAMA DE EJECUCIÓN DEL ESQUEMA DE ORDENAMIENTO TERRITORIAL EOT DEL MUNICIPIO DE EL MOLINO, LA GUAJIRA Y DEMÁS ACTIVIDADES DESCRITAS EN LA ORDEN, REQUERIDO EN EL MARCO DEL CONVENIO INTERADMINISTRATIVO NO. CI-001-2019, SUSCRITO ENTRE EL MUNICIPIO DE EL MOLINO, LA GUAJIRA Y LA UNIVERSIDAD DEL MAGDALENA</t>
  </si>
  <si>
    <t>SERVICIOS PROFESIONALES PARA PARTICIPAR EN EL DESARROLLO DEL COMPONENTE GENERAL, URBANO Y RURAL DEL ESQUEMA DE ORDENAMIENTO TERRITORIAL EOT DEL MUNICIPIO DE URUMITA, LA GUAJIRA, PARTICIPAR EN LA CONSTRUCCIÓN DEL PROGRAMA DE EJECUCIÓN DEL ESQUEMA DE ORDENAMIENTO TERRITORIAL EOT DEL MUNICIPIO DE URUMITA, LA GUAJIRA, COORDINAR CON LOS INTEGRANTES DEL EQUIPO PROFESIONAL DEL ESTUDIO Y LA ADMINISTRACIÓN MUNICIPAL PARA LA ENTREGA DE INFORMACIÓN Y DEMÁS ACTIVIDADES DESCRITAS EN LA ORDEN, REQUERIDO EN EL MARCO DEL CONVENIO INTERADMINISTRATIVO NO. 003 DE 2019, SUSCRITO ENTRE EL MUNICIPIO DE URUMITA, LA GUAJIRA Y LA UNIVERSIDAD DEL MAGDALENA</t>
  </si>
  <si>
    <t>SERVICIOS PROFESIONALES PARA LA SISTEMATIZACIÓN CON ENFOQUE TERRITORIAL DE LA EXPERIENCIA DESARROLLADA EN LAS MAESTRÍAS, VALORACIÓN DE LA PROBLEMÁTICA EDUCATIVA DEL TERRITORIO, DISEÑO DE UNA PROPUESTA DE INTERVENCIÓN EDUCATIVA DE LOS DOCENTES</t>
  </si>
  <si>
    <t>PARTICIPANTES EN CADA UNA DE LAS MAESTRÍAS Y DEMÁS ACTIVIDADES DESCRITAS EN LA ORDEN, REQUERIDO EN EL MARCO DE LA MAESTRÍA EN ENSEÑANZA DEL LENGUAJE Y LA LENGUA CASTELLANA, MAESTRÍA EN ENSEÑANZA DE LAS CIENCIAS NATURALES Y MAESTRÍA EN ENSEÑANZA DE LAS MATEMÁTICAS</t>
  </si>
  <si>
    <t>SERVICIOS DE APOYO A LA GESTIÓN PARA REGISTRAR LOS DATOS BIOLÓGICO-PESQUEROS DE LOS RECURSOS PESQUEROS PRIORIZADOS PARA SU RESPECTIVA ÁREA DE COBERTURA, DE CONFORMIDAD CON EL CRONOGRAMA DE MUESTREOS ESTABLECIDO POR EL COORDINADOR DEL COMPONENTE DE PESCA DE CONSUMO DEL SEPEC Y DEMÁS ACTIVIDADES DESCRITAS EN LA ORDEN, REQUERIDO EN EL MARCO DEL CONTRATO INTERADMINISTRATIVO DE INTERVENTORÍA NO. 0-217-2020</t>
  </si>
  <si>
    <t>COMPRA DE PAPELERÍA SEGÚN ESPECIFICACIONES DESCRITAS EN LA ORDEN, NECESARIA PARA EL DESARROLLO Y EJECUCIÓN DE LAS ACTIVIDADES PROGRAMADAS EN EL PROYECTO SEPEC, EN EL MARCO DEL CONTRATO INTERADMINISTRATIVO NO 244 DE 2021, SUSCRITO ENTRE LA AUNAP Y UNIMAGDALENA</t>
  </si>
  <si>
    <t>SERVICIOS PROFESIONALES PARA PRESTAR ASESORÍA JURÍDICA Y RESOLVER CONSULTAS DE TIPO JURÍDICO SOBRE LA EJECUCIÓN DEL PROYECTO, REALIZAR LA REVISIÓN JURÍDICA CONTRACTUAL A LAS ÓRDENES Y/O CONTRATOS DE SERVICIOS PROFESIONALES, APOYO A LA GESTIÓN, COMPRA, SUMINISTRO Y DEMÁS QUE SE GENEREN DURANTE LA EJECUCIÓN DEL PROYECT</t>
  </si>
  <si>
    <t>SERVICIOS PROFESIONALES PARA APOYAR EN EL INGRESO DE INFORMACIÓN A LA PLATAFORMA SECOP, REVISAR LA INFORMACIÓN SUBIDA A LA PLATAFORMA SIGEP, APOYAR EN LA REVISIÓN</t>
  </si>
  <si>
    <t>DE DOCUMENTOS PARA TRÁMITES DE PAGOS DE CONTRATISTAS DE LA VICERRECTORÍA DE EXTENSIÓN Y PROYECCIÓN SOCIAL Y DEMÁS ACTIVIDADES DESCRITAS EN LA ORDEN, REQUERIDO EN EL CONTRATO INTERADMINISTRATIVO DE INTERVENTORÍA NO. 0-217-2020 - CORPORACIÓN AUTÓNOMA REGIONAL DEL RIO GRANDE DE LA MAGDALENA CORMAGDALENA</t>
  </si>
  <si>
    <t>SERVICIOS PROFESIONALES PARA EJECUTAR ACTIVIDADES ADMINISTRATIVAS Y FINANCIERAS EN LA VICERRECTORÍA DE EXTENSIÓN Y PROYECCIÓN SOCIAL, COORDINAR Y ARTICULAR CON LAS</t>
  </si>
  <si>
    <t>DEPENDENCIAS ADMINISTRATIVAS Y FINANCIERAS DE LA UNIVERSIDAD PROCESOS DE CREACIÓN DE CERTIFICADOS DE DISPONIBILIDAD PRESUPUESTAL, COMPROMISO PRESUPUESTAL, GENERACIÓN DE ÓRDENES DE PAGO Y DEMÁS ACTIVIDADES DESCRITAS EN LA ORDEN, REQUERIDO EN EL CONTRATO INTERADMINISTRATIVO DE INTERVENTORÍA NO. 0-217-2020 - CORPORACIÓN AUTÓNOMA REGIONAL DEL RIO GRANDE DE LA MAGDALENA CORMAGDALENA</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</si>
  <si>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t>
  </si>
  <si>
    <t>SERVICIOS PROFESIONALES PARA APOYAR EN LA EJECUCIÓN DE ACTIVIDADES</t>
  </si>
  <si>
    <t>DE SEGUIMIENTO Y VERIFICACIÓN AL RESIDENTE DE INTERVENTORÍA, APOYAR EN EL SEGUIMIENTO A LA OBRA OBJETO DEL CONTRATO, HACER CUMPLIR LA CORRECTA EJECUCIÓN DE LAS OBRAS Y DEMÁS ACTIVIDADES DESCRITAS EN LA ORDEN, REQUERIDO EN EL MARCO DEL CONTRATO INTERADMINISTRATIVO DE INTERVENTORÍA NRO. 0-217-2020, SUSCRITO CON CORMAGDALENA</t>
  </si>
  <si>
    <t>COMPRA DE CHALECOS ANTIFLUIDO, CAMISAS MANGA LARGA PARA DAMA Y CABALLERO Y CAMISUETER TIPO POLO REQUERIDOS PARA EL TALENTO HUMANO DE LOS PROYECTOS “LIDERAZGO SOCIAL Y VOLUNTARIADO UNIVERSITARIO” Y “EXTENSIÓN SOLIDARIA E INVOLUCRAMIENTO SISTEMICO CON EL ENTORNO</t>
  </si>
  <si>
    <t>Y LAS COMUNIDADES”, EN EL MARCO DEL PLAN DE ACCIÓN 2021 DE LA UNIVERSIDAD DEL MAGDALENA</t>
  </si>
  <si>
    <t>SERVICIOS PROFESIONALES PARA REVISAR LOS INFORMES PRESENTADOS PARA PAGO DE CONTRATISTA Y PROVEEDORES, VERIFICANDO LOS SOPORTES REQUERIDOS (APORTES AL SISTEMA DE SOCIAL INTEGRAL Y FOSYGA), AL IGUAL QUE DE RESOLUCIONES, CUENTAS DE COBROS Y FACTURAS GENERADOS EN LA VICERRECTORÍA DE EXTENSIÓN Y PROYECCIÓN SOCIAL, REALIZAR SEGUIMIENTO A LOS PAGOS EFECTUADOS EN LOS GRUPOS DE CONTABILIDAD Y TESORERÍA REQUERIDO EN EL MARCO DEL CONTRATO INTERADMINISTRATIVO NO. 244 SUSCRITO ENTRE LA AUNAP Y LA UNIVERSIDAD DEL MAGDALENA</t>
  </si>
  <si>
    <t>SERVICIOS PROFESIONALES PARA REGISTRAR EN EL SINAP LAS OBLIGACIONES DE PAGO (OP) DE LAS ÓRDENES DE SERVICIOS PROFESIONALES Y DE APOYO A LA GESTIÓN, SUMINISTRO, COMPRA, RESOLUCIONES Y DEMÁS ACTOS ADMINISTRATIVOS QUE LO REQUIERAN, VERIFICAR LAS LIQUIDACIONES DE LOS VIÁTICOS, VERIFICAR LAS DIFERENTES FACTURAS Y LOS IMPUESTOS A APLICAR  REQUERIDO EN EL MARCO DEL CONTRATO INTERADMINISTRATIVO NO. 244 SUSCRITO ENTRE LA AUNAP Y LA UNIVERSIDAD DEL MAGDALENA</t>
  </si>
  <si>
    <t>SERVICIOS PROFESIONALES PARA REVISAR LOS INFORMES PRESENTADOS PARA PAGO DE LAS SUMAS ORDENADAS MEDIANTE LOS ACTOS ADMINISTRATIVOS GENERADOS EN LA VICERRECTORÍA DE EXTENSIÓN Y PROYECCIÓN SOCIAL, VERIFICANDO LOS SOPORTES REQUERIDOS (APORTES A LA SEGURIDAD SOCIAL INTEGRAL Y FOSYGA), REALIZAR SEGUIMIENTO A LOS PAGOS EFECTUADOS EN LOS GRUPOS DE CONTABILIDAD Y TESORERÍA REQUERIDO EN EL MARCO DEL CONTRATO INTERADMINISTRATIVO NO. 244 SUSCRITO ENTRE LA AUNAP Y LA UNIVERSIDAD DEL MAGDALENA</t>
  </si>
  <si>
    <t>SERVICIOS PROFESIONALES PARA ENVIAR EL REPORTE DIARIO DE LOS PAGOS REALIZADOS EN LA PLATAFORMA SINAP, DESCARGAR DE LA PÁGINA WEB DEL BANCO DE OCCIDENTE LOS INGRESOS, RECAUDOS EN LÍNEA, CÓDIGO DE BARRA Y ACH  REQUERIDO EN EL MARCO DEL CONTRATO INTERADMINISTRATIVO NO. 244 SUSCRITO ENTRE LA AUNAP Y LA UNIVERSIDAD DEL MAGDALENA</t>
  </si>
  <si>
    <t>SERVICIOS PROFESIONALES PARA DESARROLLAR Y DOCUMENTAR EL PROCESO DE VERIFICACIÓN, DEPURACIÓN Y ACTUALIZACIÓN PERMANENTE, CON SU RESPECTIVO SOPORTE BIBLIOGRÁFICO, DE LAS TABLAS DE REFERENCIA (NOMBRES CIENTÍFICOS DE LAS DIFERENTES CATEGORÍAS TAXONÓMICAS Y NOMBRES VERNACULARES) DE LAS ESPECIES CAPTURADAS EN EL LITORAL CARIBE REQUERIDO EN EL MARCO DEL CONTRATO INTERADMINISTRATIVO NO. 314 SUSCRITO ENTRE LA AUNAP Y LA UNIVERSIDAD DEL MAGDALENA</t>
  </si>
  <si>
    <t>SERVICIOS PROFESIONALES PARA DESARROLLAR Y DOCUMENTAR EL PROCESO DE VERIFICACIÓN, DEPURACIÓN Y ACTUALIZACIÓN PERMANENTE, CON SU RESPECTIVO SOPORTE BIBLIOGRÁFICO, DE LAS TABLAS DE REFERENCIA (NOMBRES CIENTÍFICOS DE LAS DIFERENTES CATEGORÍAS TAXONÓMICAS Y NOMBRES VERNACULARES) DE LAS ESPECIES CAPTURADAS EN EL LITORAL PACÍFICO REQUERIDO EN EL MARCO DEL CONTRATO INTERADMINISTRATIVO NO. 314 SUSCRITO ENTRE LA AUNAP Y LA UNIVERSIDAD DEL MAGDALENA</t>
  </si>
  <si>
    <t xml:space="preserve">SERVICIOS PROFESIONALES PARA REVISAR LOS INFORMES PRESENTADOS PARA PAGO DE LAS SUMAS ORDENADAS MEDIANTE LOS ACTOS ADMINISTRATIVOS GENERADOS EN LA VICERRECTORÍA DE EXTENSIÓN Y PROYECCIÓN SOCIAL, VERIFICANDO LOS SOPORTES REQUERIDOS (APORTES A LA SEGURIDAD SOCIAL INTEGRAL Y FOSYGA), REALIZAR SEGUIMIENTO A LOS PAGOS EFECTUADOS EN LOS GRUPOS DE CONTABILIDAD Y TESORERÍA </t>
  </si>
  <si>
    <t>SERVICIOS DE APOYO A LA GESTIÓN PARA APOYAR EN LA GESTIÓN CONTRACTUAL, APOYAR EN LA PREPARACIÓN DE INFORMES, ORGANIZAR, CLASIFICAR Y DIGITAR LOS REGISTROS Y SOPORTES DOCUMENTALES QUE SE GENEREN DURANTE LA EJECUCIÓN DEL CONVENIO NO. 314 DE 2021 CELEBRADO ENTRE LA AUTORIDAD NACIONAL DE ACUICULTURA Y PESCA (AUNAP) Y LA UNIVERSIDAD DEL MAGDALENA</t>
  </si>
  <si>
    <t>COMPRA DE DOTACIÓN DE CAMPO Y ELEMENTOS DE BIOSEGURIDAD ( OVERALL, CHALECOS SALVAVIDAS, BOTAS, SOBRE TODO, GORRA, MANGAS, GORRAS, CARETAS, TAPABOCAS, ALCOHOL)  NECESARIOS PARA LA PROTECCIÓN Y DISTINCIÓN DEL PERSONAL CONTRATADO EN EL MARCO DEL C CONVENIO DE COOPERACIÓN NO 314 DE 2021</t>
  </si>
  <si>
    <t>SERVICIOS DE TOPOGRAFÍA, TOMA DE MUESTRAS Y ENSAYOS DE LABORATORIO, LOS CUALES INCLUYEN: PERSONAL PROFESIONAL CAPACITADO, HERRAMIENTAS, EQUIPOS Y ELEMENTOS COMPLEMENTARIOS NECESARIOS PARA LA PRESTACIÓN DEL SERVICIO, SEGÚN LAS ESPECIFICACIONES TÉCNICAS REQUERIDAS EN EL MARCO DE CONTRATO INTERADMINISTRATIVO DE INTERVENTORÍA NO. 0-217-2020</t>
  </si>
  <si>
    <t>SERVICIO DE MENSAJERÍA, PARA EL ENVIÓ DE DOCUMENTOS, EMPAQUES, EMBALAJE Y DEMÁS ELEMENTOS REQUERIDOS PARA EL DESARROLLO DE LAS ACTIVIDADES EN EL MARCO DEL CONVENIO DE COOPERACIÓN NO 314 DE 2021</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</si>
  <si>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REQUERIDO EN EL MARCO DEL CONTRATO INTERADMINISTRATIVO NO. 244 SUSCRITO ENTRE LA AUNAP Y LA UNIVERSIDAD DEL MAGDALENA</t>
  </si>
  <si>
    <t>SERVICIOS PROFESIONALES PARA REALIZAR AJUSTES AL MÓDULO DEL BANCO DE FOTOGRAFÍAS DE LA PLATAFORMA INFORMÁTICA DEL SEPEC, EN LO RELACIONADO CON LA CATEGORÍA “PESCA DE CONSUMO” REQUERIDO EN EL MARCO DEL CONTRATO INTERADMINISTRATIVO NO. 244 SUSCRITO ENTRE LA AUNAP Y LA UNIVERSIDAD DEL MAGDALENA</t>
  </si>
  <si>
    <t>SERVICIOS DE APOYO A LA GESTIÓN PARA RECOLECTAR INFORMACIÓN A BORDO DE LAS EMBARCACIONES DE PESCA INDUSTRIAL QUE OPERAN EN EL LITORAL PACÍFICO DE CONFORMIDAD CON LOS FORMATOS PREVISTOS PARA TAL EFECTO REQUERIDO EN EL MARCO DEL CONVENIO NO. 314 DE 2021 CELEBRADO ENTRE LA AUTORIDAD NACIONAL DE ACUICULTURA Y PESCA (AUNAP) Y LA UNIVERSIDAD DEL MAGDALENA</t>
  </si>
  <si>
    <t>SERVICIOS DE APOYO A LA GESTIÓN PARA RECOLECTAR INFORMACIÓN A BORDO DE LAS EMBARCACIONES DE PESCA ARTESANALES EMBLEMÁTICAS VIENTO Y MAREA QUE OPERAN EN EL LITORAL PACÍFICO DE CONFORMIDAD CON LOS FORMATOS PREVISTOS PARA TAL EFECTO, REQUERIDO EN EL MARCO DEL CONVENIO NO. 314 DE 2021 CELEBRADO ENTRE LA AUTORIDAD NACIONAL DE ACUICULTURA Y PESCA (AUNAP) Y LA UNIVERSIDAD DEL MAGDALENA</t>
  </si>
  <si>
    <t>SERVICIOS DE APOYO A LA GESTIÓN PARA RECOLECTAR INFORMACIÓN A BORDO DE LAS EMBARCACIONES DE PESCA ARTESANALES EMBLEMÁTICAS VIENTO Y MAREA QUE OPERAN EN EL LITORAL PACÍFICO DE CONFORMIDAD CON LOS FORMATOS PREVISTOS PARA TAL EFECTO  REQUERIDO EN EL MARCO DEL CONVENIO NO. 314 DE 2021 CELEBRADO ENTRE LA AUTORIDAD NACIONAL DE ACUICULTURA Y PESCA (AUNAP) Y LA UNIVERSIDAD DEL MAGDALENA</t>
  </si>
  <si>
    <t>SERVICIOS PROFESIONALES PARA REUNIR EN EL MENÚ DEL SEPEC TODOS LOS ACCESOS REQUERIDOS PARA EL FUNCIONAMIENTO DEL POPC RELACIONADOS CON TABLAS DE REFERENCIA, DIGITACIÓN DE FORMATOS, INFORMES GRAFICO E INFORMES TABULARES Y DEMÁS ACTIVIDADES DESCRITAS EN LA ORDEN, REQUERIDO EN EL MARCO DEL CONVENIO NO. 314 DE 2021 CELEBRADO ENTRE LA AUTORIDAD NACIONAL DE ACUICULTURA Y PESCA (AUNAP) Y LA UNIVERSIDAD DEL MAGDALENA</t>
  </si>
  <si>
    <t>SERVICIOS PROFESIONALES PARA REALIZAR LOS PAGOS EN LA PLATAFORMA DEL SINAP Y LAS PLATAFORMAS BANCARIAS DE LAS ÓRDENES DERIVADAS DE LOS CONTRATOS Y RESOLUCIONES SUSCRITOS Y/O PROFERIDOS POR LA VICERRECTORÍA DE EXTENSIÓN Y PROYECCIÓN SOCIAL, VERIFICAR LA LEGALIZACIÓN DE LOS AVANCES PARA VIÁTICOS EN CUMPLIMIENTO DE LO ESTABLECIDO EN EL ARTÍCULO 20 DEL ACUERDO SUPERIOR 025 DE 2017, VERIFICAR EL COMPORTAMIENTO DEL FLUJO DE CAJA DE LOS DIFERENTES PROYECTOS ADSCRITOS A LA VICERRECTORÍA DE EXTENSIÓN Y PROYECCIÓN SOCIAL REQUERIDO EN EL MARCO DEL CONTRATO INTERADMINISTRATIVO NO. 244 SUSCRITO ENTRE LA AUNAP Y LA UNIVERSIDAD DEL MAGDALENA</t>
  </si>
  <si>
    <t>SERVICIOS DE APOYO A LA GESTIÓN PARA RECOLECTAR INFORMACIÓN A BORDO DE LAS EMBARCACIONES DE PESCA ARTESANALES EMBLEMÁTICAS VIENTO Y MAREA QUE OPERAN EN EL LITORAL PACÍFICO DE CONFORMIDAD CON LOS FORMATOS PREVISTOS PARA</t>
  </si>
  <si>
    <t>TAL EFECTO  REQUERIDO EN EL MARCO DEL CONVENIO NO. 314 DE 2021 CELEBRADO ENTRE LA AUTORIDAD NACIONAL DE ACUICULTURA Y PESCA (AUNAP) Y LA UNIVERSIDAD DEL MAGDALENA</t>
  </si>
  <si>
    <t>SERVICIOS DE APOYO A LA GESTIÓN PARA RECOLECTAR INFORMACIÓN A BORDO DE LAS EMBARCACIONES DE PESCA ARTESANALES MBLEMÁTICAS VIENTO Y MAREA QUE OPERAN EN EL LITORAL PACÍFICO DE CONFORMIDAD CON LOS FORMATOS PREVISTOS PARA TAL EFECTO REQUERIDO EN EL MARCO DEL CONVENIO NO. 314 DE 2021 CELEBRADO ENTRE LA AUTORIDAD NACIONAL DE ACUICULTURA Y PESCA (AUNAP) Y LA UNIVERSIDAD DEL MAGDALENA</t>
  </si>
  <si>
    <t>SERVICIO PROFESIONALES PARA COORDINADOR EN LA IDENTIFICACIÓN DE MACROINVERTEBRADOS ACUÁTICOS, REALIZAR LOS ANÁLISIS ESTADÍSTICOS NECESARIOS PARA CUMPLIR CON LOS PRODUCTOS DEL PROYECTO REQUERIDO EN EL MARCO DEL CONTRATO DE CONSULTORÍA NATURALEZA COMERCIAL N° C143 DEL 18 DE SEPTIEMBRE DE 2020 -FONDO MUNDIAL PARA LA NATURALEZA WWF COLOMBIA CON EL FIN DE DESARROLLAR LA CARACTERIZACIÓN BIOLÓGICA Y CALIDAD ECOLÓGICA DE LAS FRANJAS CAFETERAS Y BANANERAS DE LAS CUENCAS DE LOS RÍOS FRIO Y SEVILLA DEL DEPARTAMENTO DEL MAGDALENA</t>
  </si>
  <si>
    <t>SERVICIO DE IMPRESIÓN DE FORMULARIOS REQUERIDOS PARA EL REGISTRO DE LA INFORMACIÓN DE LOS MUESTREOS REALIZADOS A BORDO DE LAS EMBARCACIONES PESQUERAS EN LOS LITORALES CARIBE Y PACÍFICO, EN EL MARCO DEL CONVENIO DE COOPERACIÓN NO. 314 DE 2021 SUSCRITO ENTRE UNIMAGDALENA Y LA AUTORIDAD NACIONAL DE ACUICULTURA Y PESCA (AUNAP). EL SERVICIO CONTRATADO COMPRENDE UN MAXIMO DE 23.000 IMPRESIONES DE FORMATOS A BLANCO Y NEGRO EN MATERIAL BOND 75 GRS A UNA TINTA</t>
  </si>
  <si>
    <t>COMPRA DE ELEMENTOS DE PAPELERÍA REQUERIDOS PARA EL DESARROLLO DE LAS ACTIVIDADES ESTABLECIDAS EN EL MARCO DEL CONVENIO DE COOPERACIÓN NO. 314 DE 2021 SUSCRITO ENTRE UNIMAGDALENA Y LA AUTORIDAD NACIONAL DE ACUICULTURA Y PESCA (AUNAP).</t>
  </si>
  <si>
    <t>SERVICIO DE EDICIÓN, REGISTRO FOTOGRÁFICO, DIGITALIZACIÓN E IMPRESIÓN DE INFORMES Y PLANOS, INCLUYE PERSONAL REQUERIDO PARA EL CUMPLIMIENTO DE LOS REQUISITOS DE ENTREGA DE ARCHIVO, SEÑALADO EN LA CLAUSULA 2.1 OBLIGACIONES DEL INTERVENTOR, INCISO (V), EN EL MARCO DEL CONTRATO INTERADMINISTRATIVO DE INTERVENTORÍA NO. 0-217-2020, SUSCRITO ENTRE UNIMAGDALENA Y CORMAGDALENA</t>
  </si>
  <si>
    <t>SERVICIOS PROFESIONALES PARA PRESTAR ASESORÍA JURÍDICA Y RESOLVER CONSULTAS DE TIPO JURÍDICO SOBRE LA EJECUCIÓN DEL PROYECTO REQUERIDO EN EL MARCO DEL CONTRATO INTERADMINISTRATIVO DE INTERVENTORÍA NRO. 0-217-2020 SUSCRITO CON CORMAGDALENA</t>
  </si>
  <si>
    <t>SERVICIOS PROFESIONALES PARA ELABORAR EL PERFIL DE GESTIÓN DEL RIESGO DEL ESQUEMA DE ORDENAMIENTO TERRITORIAL EOT DEL MUNICIPIO DE EL MOLINO, LA GUAJIRA REQUERIDO EN EL MARCO DEL CONVENIO INTERADMINISTRATIVO NO. CI-001-2019, SUSCRITO ENTRE EL MUNICIPIO DE EL MOLINO, LA GUAJIRA Y LA UNIVERSIDAD DEL MAGDALENA</t>
  </si>
  <si>
    <t>SERVICIOS PROFESIONALES PARA ELABORAR EL PERFIL DE CAMBIO CLIMÁTICO DEL ESQUEMA DE ORDENAMIENTO TERRITORIAL EOT DEL MUNICIPIO DE EL MOLINO, LA GUAJIRA REQUERIDO EN EL MARCO DEL CONVENIO INTERADMINISTRATIVO NO. CI-001-2019, SUSCRITO ENTRE EL MUNICIPIO DE EL MOLINO, LA GUAJIRA Y LA UNIVERSIDAD DEL MAGDALENA</t>
  </si>
  <si>
    <t>SERVICIOS PROFESIONALES PARA ELABORAR EL DOCUMENTO DE ADOPCIÓN Y NORMAS URBANÍSTICAS DEL ESQUEMA DE ORDENAMIENTO TERRITORIAL EOT DEL MUNICIPIO DE URUMITA, LA GUAJIRA REQUERIDO EN EL MARCO DEL CONVENIO INTERADMINISTRATIVO NO. 003 DE 2019, SUSCRITO ENTRE EL MUNICIPIO DE URUMITA, LA GUAJIRA Y LA UNIVERSIDAD DEL MAGDALENA</t>
  </si>
  <si>
    <t>SERVICIOS DE APOYO A LA GESTIÓN PARA APOYAR LAS ACTIVIDADES ADMINISTRATIVAS Y FINANCIERAS DE LA VICERRECTORÍA DE EXTENSIÓN Y PROYECCIÓN SOCIAL DESDE LA OFICINA DE PRESUPUESTO, REALIZAR LOS COMPROMISOS DE LAS ÓRDENES DE SERVICIOS, DE APOYO A LA GESTIÓN, PROFESIONALES, SUMINISTRO Y COMPRA, RESOLUCIONES Y DEMÁS ACTOS ADMINISTRATIVOS QUE SE REQUIERAN, CONSOLIDACIÓN DE LOS COMPROMISOS Y APOYO EN LA ELABORACIÓN DEL INFORME FINANCIERO FINAL PARA LA LIQUIDACIÓN DEL CONTRATO REQUERIDO EN EL MARCO DE LA EJECUCIÓN DEL CONTRATO INTERADMINISTRATIVO 244 DE 2021– AUNAP, SUSCRITO ENTRE SEPEC Y UNIMAGDALENA</t>
  </si>
  <si>
    <t>SERVICIO DE APOYO A LA GESTIÓN PARA RECOLECTAR INFORMACIÓN A BORDO DE LAS EMBARCACIONES DE PESCA INDUSTRIAL QUE OPERAN EN EL LITORAL PACÍFICO DE CONFORMIDAD CON LOS FORMATOS PREVISTOS PARA TAL EFECTO REQUERIDO EN EL MARCO DEL CONVENIO NO. 314 DE 2021 CELEBRADO ENTRE LA AUTORIDAD NACIONAL DE ACUICULTURA Y PESCA (AUNAP) Y LA UNIVERSIDAD DEL MAGDALENA</t>
  </si>
  <si>
    <t>SERVICIO DE APOYO A LA GESTIÓN PARA RECOLECTAR INFORMACIÓN A BORDO DE LAS EMBARCACIONES DE PESCA ARTESANALES EMBLEMÁTICAS VIENTO Y MAREA QUE OPERAN EN EL LITORAL PACÍFICO DE CONFORMIDAD CON LOS FORMATOS PREVISTOS PARA TAL EFECTO  REQUERIDO EN EL MARCO DEL CONVENIO NO. 314 DE 2021 CELEBRADO ENTRE LA AUTORIDAD NACIONAL DE ACUICULTURA Y PESCA (AUNAP) Y LA UNIVERSIDAD DEL MAGDALENA</t>
  </si>
  <si>
    <t>SERVICIOS PROFESIONALES PARA PARTICIPAR EN TODOS LOS COMITÉS DE OBRA, DONDE HARÁ UN RECUENTO DE LAS ACTIVIDADES DE ACOMPAÑAMIENTO SOCIAL REALIZADAS CON LA COMUNIDAD DURANTE EL PERIODO CORRESPONDIENTE, PRESENTARÁ LAS ACTIVIDADES SIGUIENTES Y HARÁ LAS OBSERVACIONES Y SOLICITUDES NECESARIAS AL CONTRATISTA PARA EL BUEN DESARROLLO DE LA GESTIÓN SOCIAL  REQUERIDO EN EL MARCO DEL CONTRATO INTERADMINISTRATIVO DE INTERVENTORÍA NO. 0-217-2020</t>
  </si>
  <si>
    <t>SERVICIOS DE APOYO A LA GESTIÓN PARA RECOLECTAR INFORMACIÓN A BORDO DE LAS EMBARCACIONES DE PESCA ARTESANALES EMBLEMÁTICAS BOQUERAS QUE OPERAN EN EL LITORAL CARIBE DE CONFORMIDAD CON LOS FORMATOS PREVISTOS PARA TAL EFECTO REQUERIDO EN EL MARCO DEL CONVENIO NO. 314 DE 2021 CELEBRADO ENTRE LA AUTORIDAD NACIONAL DE ACUICULTURA Y PESCA (AUNAP) Y LA UNIVERSIDAD DEL MAGDALENA</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</si>
  <si>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</si>
  <si>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1 DE JUNIO DEL 2021 PREVIO CUMPLIMIENTO DE LOS REQUISITOS DE PERFECCIONAMIENTO Y EJECUCIÓN DE LA ORDEN HASTA EL 30 DE NOVIEMBRE DEL 2021, SEGÚN LO ESTABLECIDO EN LA ORDEN DE SERVICIO NO. 0620 DE FECHA 26 DE MAYO DEL 2021 DE LA VICERRECTORÍA DE EXTENSIÓN Y PROYECCIÓN SOCIAL.</t>
  </si>
  <si>
    <t>SERVICIO DE APOYO LOGÍSTICO REQUERIDO EN EL MARCO DEL PROYECTO DE EXTENSIÓN DENOMINADO GENERACIÓN Y TRANSFERENCIA DEL CONOCIMIENTO, ADEMÁS DE LA REALIZACIÓN DE ACTIVIDADES DE APROPIACIÓN SOCIAL, NECESARIOS PARA FORTALECER LA CAPACIDAD CIENTÍFICA Y TECNOLÓGICA DEL DEPARTAMENTO DEL MAGDALENA PARA AFRONTAR LOS EFECTOS DEL CAMBIO CLIMÁTICO SOBRE EL RECURSO HÍDRICO, LA BIODIVERSIDAD Y LAS POBLACIONES VULNERABLES EN EL MARCO DE LA EJECUCIÓN DEL PROYECTO INVESTIGACIÓN DE LOS EFECTOS DE LA VARIABILIDAD CLIMÁTICA Y EL CAMBIO CLIMÁTICO SOBRE EL RECURSO HÍDRICO, BIODIVERSIDAD Y ACTIVIDADES AGROPECUARIAS EN EL DEPARTAMENTO DEL MAGDALENA</t>
  </si>
  <si>
    <t>SERVICIO DE MENSAJERÍA EXPRESS NACIONAL, PARA EL ENVIÓ DE DOCUMENTOS, EMPAQUES, EMBALAJE Y DEMÁS ELEMENTOS QUE PRODUZCAN EL PROYECTO SEPEC, EN EL MARCO DEL CONTRATO INTERADMINISTRATIVO NO 244 DE 2021, SUSCRITO ENTRE LA AUTORIDAD NACIONAL DE ACUICULTURA Y PESCA -AUNAP Y UNIVERSIDAD DEL MAGDALENA</t>
  </si>
  <si>
    <t>SERVICIOS PROFESIONALES PARA COORDINAR LA LOGÍSTICA DEL EVENTO DE CIERRE DEL</t>
  </si>
  <si>
    <t>GENERACIÓN Y TRANSFERENCIA DEL CONOCIMIENTO, ADEMÁS DE LA REALIZACIÓN DE ACTIVIDADES DE APROPIACIÓN SOCIAL, NECESARIOS PARA FORTALECER LA CAPACIDAD CIENTÍFICA Y TECNOLÓGICA DEL DEPARTAMENTO DEL MAGDALENA PARA AFRONTAR LOS EFECTOS DEL CAMBIO CLIMÁTICO SOBRE EL RECURSO HÍDRICO, LA BIODIVERSIDAD Y LAS POBLACIONES VULNERABLES, REQUERIDO EN EL MARCO DEL CONVENIO DE COOPERACIÓN INTERINSTITUCIONAL DE FECHA 27 DE MARZO DE 2019, SUSCRITO ENTRE LA CORPORACIÓN UNIVERSIDAD DE LA COSTA CUC Y LA UNIVERSIDAD DEL MAGDALENA</t>
  </si>
  <si>
    <t>SERVICIOS PROFESIONALES PARA REALIZAR EL DESPLIEGUE PUBLICITARIO DEL EVENTO DE</t>
  </si>
  <si>
    <t>SERVICIOS PROFESIONALES PARA ELABORAR LAS PRESENTACIONES EN POWER POINT PARA</t>
  </si>
  <si>
    <t>EL DESARROLLO DEL EVENTO DE CIERRE DEL PROYECTO REALIZACIÓN DE ACTIVIDADES DE APROPIACIÓN SOCIAL, NECESARIOS PARA FORTALECER LA CAPACIDAD CIENTÍFICA Y TECNOLÓGICA</t>
  </si>
  <si>
    <t>DEL DEPARTAMENTO DEL MAGDALENA PARA AFRONTAR LOS EFECTOS DEL CAMBIO CLIMÁTICO SOBRE EL RECURSO HÍDRICO, LA BIODIVERSIDAD Y LAS POBLACIONES VULNERABLES, REQUERIDO EN EL MARCO DEL CONVENIO DE COOPERACIÓN INTERINSTITUCIONAL DE FECHA 27 DE MARZO DE 2019, SUSCRITO ENTRE LA CORPORACIÓN UNIVERSIDAD DE LA COSTA CUC Y LA UNIVERSIDAD DEL MAGDALENA</t>
  </si>
  <si>
    <t>SERVICIOS DE APOYO A LA GESTIÓN PARA APOYAR EN LA GESTIÓN DE LOS ESPACIOS Y ELEMENTOS NECESARIOS PARA LA REALIZACIÓN DE LAS REUNIONES Y MESAS DE TRABAJO DEL PROYECTO, REQUERIDO EN EL MARCO DEL CONVENIO INTERADMINISTRATIVO NO. 003 DE 2021, SUSCRITO ENTRE EL MUNICIPIO DE PUEBLO VIEJO, MAGDALENA Y LA UNIVERSIDAD DEL MAGDALENA</t>
  </si>
  <si>
    <t>SERVICIOS PROFESIONALES PARA REALIZAR UNA CONSTRUCCIÓN DEL DIAGNÓSTICO GENERAL DEL ESQUEMA DE ORDENAMIENTO TERRITORIAL EOT VIGENTE DEL MUNICIPIO DE PUEBLO VIEJO, MAGDALENA, REQUERIDO EN EL MARCO DEL CONVENIO INTERADMINISTRATIVO NO. 003 DE 2021, SUSCRITO ENTRE EL MUNICIPIO DE PUEBLO VIEJO, MAGDALENA Y LA UNIVERSIDAD DEL MAGDALENA</t>
  </si>
  <si>
    <t>SERVICIOS PROFESIONALES PARA PROYECTAR RESOLUCIONES, ÓRDENES DE SERVICIOS PROFESIONALES, DE APOYO A LA GESTIÓN, COMPRAS, SERVICIOS, SUMINISTROS Y DEMÁS QUE SE REQUIERAN PARA EL CUMPLIMIENTO DEL OBJETO CONTRACTUAL, INTERACTUAR CON LA OFICINA ASESORA JURÍDICA Y LA VICERRECTORÍA DE EXTENSIÓN Y PROYECCIÓN SOCIAL CON LA FINALIDAD DE SOLUCIONAR CON PRONTITUD LAS DIVERSAS SITUACIONES JURÍDICAS QUE SE PUEDAN PRESENTAR EN EL DESARROLLO DEL CONVENIO, REQUERIDO EN EL MARCO DEL CONVENIO INTERADMINISTRATIVO NO. 003 DE 2021, SUSCRITO ENTRE EL MUNICIPIO DE PUEBLO VIEJO, MAGDALENA Y LA UNIVERSIDAD DEL MAGDALENA</t>
  </si>
  <si>
    <t>SERVICIOS PROFESIONALES PARA REALIZAR UN ANÁLISIS DE SUFICIENCIAS DE CONTENIDOS DEL ESQUEMA DE ORDENAMIENTO TERRITORIAL EOT VIGENTE DEL MUNICIPIO DE PUEBLO VIEJO, MAGDALENA, REQUERIDO EN EL MARCO DEL CONVENIO INTERADMINISTRATIVO NO. 003 DE 2021, SUSCRITO ENTRE EL MUNICIPIO DE PUEBLO VIEJO, MAGDALENA Y LA UNIVERSIDAD DEL MAGDALENA</t>
  </si>
  <si>
    <t>SERVICIOS PROFESIONALES PARA REALIZAR CARACTERIZACIÓN SOCIODEMOGRÁFICA DEL MUNICIPIO DE PUEBLO VIEJO, MAGDALENA, PARTICIPAR EN EL DESARROLLO DE REUNIONES Y MESAS DE TRABAJO CON EL EQUIPO TÉCNICO DE PLANEACIÓN MUNICIPAL DE PUEBLO VIEJO, MAGDALENA, REQUERIDO EN EL MARCO DEL CONVENIO INTERADMINISTRATIVO NO. 003 DE 2021, SUSCRITO ENTRE EL MUNICIPIO DE PUEBLO VIEJO, MAGDALENA Y LA UNIVERSIDAD DEL MAGDALENA</t>
  </si>
  <si>
    <t>SERVICIOS PROFESIONALES PARA REALIZAR MAPEO DE ACTORES CLAVES EN EL PROYECTO, PARTICIPAR EN EL DESARROLLO DE REUNIONES Y MESAS DE TRABAJO CON EL EQUIPO TÉCNICO DE PLANEACIÓN MUNICIPAL DE PUEBLO VIEJO, MAGDALENA, APOYAR LA ELABORACIÓN DE INFORMES TÉCNICOS DEL PROYECTO, REQUERIDO EN EL MARCO DEL CONVENIO INTERADMINISTRATIVO NO. 003 DE 2021, SUSCRITO ENTRE EL MUNICIPIO DE PUEBLO VIEJO, MAGDALENA Y LA UNIVERSIDAD DEL MAGDALENA</t>
  </si>
  <si>
    <t>SERVICIOS PROFESIONALES PARA REVISAR Y HACER SEGUIMIENTO A LOS PAGOS DE HONORARIOS Y ESTÍMULOS ECONÓMICOS PARA DOCENTES, PARTICIPAR EN LA ELABORACIÓN DE LOS INFORMES FINANCIEROS DEL PROYECTO, VELAR POR QUE SE CUMPLA LA EJECUCIÓN FINANCIERA SEGÚN LO ESTABLECIDO EN EL PLAN ANUAL MENSUALIZADO DE CAJA - PAC - DEL PROYECTO, REQUERIDO EN EL MARCO DEL CONVENIO INTERADMINISTRATIVO NO. 003 DE 2021, SUSCRITO ENTRE EL MUNICIPIO DE PUEBLO VIEJO, MAGDALENA Y LA UNIVERSIDAD DEL MAGDALENA</t>
  </si>
  <si>
    <t>SERVICIOS PROFESIONALES PARA REVISAR LA INFORMACIÓN CARTOGRÁFICA EXISTENTE EN EL MUNICIPIO DE PUEBLO VIEJO, MAGDALENA, Y A PARTIR DE ELLA, DETERMINAR EL CUMPLIMIENTO DE LOS LINEAMIENTOS ESTABLECIDOS POR LA CAR CON RESPECTO AL SISTEMA DE INFORMACIÓN GEOGRÁFICA QUE SE DEBEN IMPLEMENTAR EN LOS PLANES DE ORDENAMIENTO TERRITORIAL, REQUERIDO EN EL MARCO DEL CONVENIO INTERADMINISTRATIVO NO. 003 - 2021, SUSCRITO ENTRE EL MUNICIPIO DE PUEBLO VIEJO, MAGDALENA Y LA UNIVERSIDAD DEL MAGDALENA</t>
  </si>
  <si>
    <t>SERVICIOS PROFESIONALES COMO COORDINADOR DEL COMPONENTE DE VEGETACIÓN EN EL PROYECTO, CARACTERIZAR LA VEGETACIÓN DE LOS SITIOS A EVALUAR, ELABORAR LA PROPUESTA DE REVEGETALIZACIÓN Y/O REFORESTACIÓN EN LOS SITIOS CON INTERVENCIÓN Y DEMÁS ACTIVIDADES DESCRITAS EN LA ORDEN, REQUERIDO EN EL MARCO DEL CONTRATO DE CONSULTORÍA NATURALEZA COMERCIAL N° C143 DE 18 DE SEPTIEMBRE DE 2020, SUSCRITO ENTRE EL FONDO MUNDIAL PARA LA NATURALEZA WWF COLOMBIA Y UNIMAGDALENA</t>
  </si>
  <si>
    <t>SERVICIOS PROFESIONALES PARA DESARROLLAR ACTIVIDADES ADMINISTRATIVAS Y FINANCIERAS EN LA VICERRECTORÍA DE EXTENSIÓN Y PROYECCIÓN SOCIAL, COORDINAR Y ARTICULAR CON LAS DEPENDENCIAS ADMINISTRATIVAS Y FINANCIERAS DE LA UNIVERSIDAD, EL PROCESO DE CREACIÓN DE CERTIFICADOS DE DISPONIBILIDAD PRESUPUESTAL, COMPROMISO PRESUPUESTAL, GENERACIÓN DE ÓRDENES DE PAGO, ADICIONES Y DISMINUCIONES.</t>
  </si>
  <si>
    <t>SERVICIOS DE APOYO A LA GESTIÓN PARA APOYAR EN EL PACÍFICO LAS ACTIVIDADES LOGÍSTICAS DEL POPC TENDIENTES A DIGITAR Y DIGITALIZAR LOS FORMULARIOS DE LOS COLECTORES QUE TOMAN INFORMACIÓN A BORDO DE LAS FLOTAS ARTESANALES E INDUSTRIALES QUE OPERAN EN ESA COSTA, COORDINAR LAS TAREAS DE DISTRIBUCIÓN Y RECEPCIÓN DE LOS FORMATOS USADOS POR LOS COLECTORES PARA EL MONITOREO A BORDO Y PARA SU CORRESPONDIENTE ESCANEO, REQUERIDO EN EL MARCO DEL CONVENIO NO. 314 DE 2021 CELEBRADO ENTRE LA AUTORIDAD NACIONAL DE ACUICULTURA Y PESCA (AUNAP) Y LA UNIVERSIDAD DEL MAGDALENA</t>
  </si>
  <si>
    <t>SERVICIOS PROFESIONALES PARA CONSOLIDAR LA BASE DE DATOS CON LA INFORMACIÓN DE LA CAPTURA REGISTRADA A BORDO DE LAS DIFERENTES FLOTAS PESQUERAS, ALMACENADA EN LA PLATAFORMA SEPEC, MÓDULO POPC. ESTA BASE DE DATOS DEBE SER DE TIPO GEODATABASE Y EN FORMATO COMPATIBLE CON ARCGIS. 2) REALIZAR EL ANEXO DE LA CARTOGRAFÍA DE LA ABUNDANCIA, LA CPUE Y LA ESTRUCTURA DE LAS PRINCIPALES ESPECIES POR TIPO DE CAPTURA (OBJETIVO, INCIDENTAL Y DESCARTE) REQUERIDO EN EL MARCO DEL CONVENIO NO. 314 DE 2021 CELEBRADO ENTRE LA AUTORIDAD NACIONAL DE ACUICULTURA Y PESCA (AUNAP) Y LA UNIVERSIDAD DEL MAGDALENA.</t>
  </si>
  <si>
    <t>SERVICIOS DE APOYO A LA GESTIÓN PARA APOYAR EN EL CARIBE LAS ACTIVIDADES LOGÍSTICAS DEL POPC TENDIENTES A DIGITAR Y DIGITALIZAR LOS FORMULARIOS DE LOS COLECTORES QUE TOMAN INFORMACIÓN A BORDO DE LAS FLOTAS ARTESANALES E INDUSTRIALES QUE OPERAN EN ESA COSTA, COORDINAR LAS TAREAS DE DISTRIBUCIÓN Y RECEPCIÓN DE LOS FORMATOS USADOS POR LOS COLECTORES PARA EL MONITOREO A BORDO Y PARA SU CORRESPONDIENTE ESCANEO, REQUERIDO EN EL MARCO DEL CONVENIO NO. 314 DE 2021 CELEBRADO ENTRE LA AUTORIDAD NACIONAL DE ACUICULTURA Y PESCA (AUNAP) Y LA UNIVERSIDAD DEL MAGDALENA</t>
  </si>
  <si>
    <t>SERVICIOS DE APOYO A LA GESTIÓN PARA RECOLECTAR INFORMACIÓN A BORDO DE LAS EMBARCACIONES DE PESCA ARTESANALES EMBLEMÁTICAS RUCHE QUE OPERAN EN EL LITORAL PACÍFICO DE CONFORMIDAD CON LOS FORMATOS PREVISTOS PARA TAL EFECTO, DISCRIMINAR LA CAPTURA DE CADA LANCE DE PESCA EN TRES CATEGORÍAS (CAPTURA OBJETIVO, CAPTURA INCIDENTAL Y DESCARTE), SIGUIENDO EL PROTOCOLO DE MUESTREO ESTABLECIDO POR EL PROGRAMA DE OBSERVADORES PESQUEROS DE COLOMBIA - POPC, REQUERIDO EN EL MARCO DEL CONVENIO NO. 314 DE 2021 CELEBRADO ENTRE LA AUTORIDAD NACIONAL DE ACUICULTURA Y PESCA (AUNAP) Y LA UNIVERSIDAD DEL MAGDALENA</t>
  </si>
  <si>
    <t>COMPRA DE EQUIPOS DE SCANNER, CÁMARAS FOTOGRÁFICAS Y ESTUCHES PROTECTORES;  SEGÚN ESPECIFICACIONES DESCRITAS EN LA ORDEN, NECESARIOS PARA LA DIGITALIZACIÓN DE FORMULARIOS TÉCNICOS Y PARA LA TOMA DE REGISTROS FOTOGRÁFICOS DE LAS ESPECIES CAPTURADAS EN LAS DIFERENTES PESQUERÍAS, EN EL MARCO DEL CONVENIO DE COOPERACIÓN NO 314 DE 2021 SUSCRITO ENTRE UNIMAGDALENA Y LA AUTORIDAD NACIONAL DE ACUICULTURA Y PESCA (AUNAP)</t>
  </si>
  <si>
    <t>SERVICIOS DE APOYO A LA GESTIÓN PARA RECOLECTAR INFORMACIÓN A BORDO DE LAS EMBARCACIONES DE PESCA INDUSTRIAL QUE OPERAN EN EL LITORAL PACÍFICO DE CONFORMIDAD CON LOS FORMATOS PREVISTOS PARA TAL EFECTO, REQUERIDO EN EL MARCO DEL CONVENIO NO. 314 DE 2021 CELEBRADO ENTRE LA AUTORIDAD NACIONAL DE ACUICULTURA Y PESCA (AUNAP) Y LA UNIVERSIDAD DEL MAGDALENA</t>
  </si>
  <si>
    <t>SERVICIOS DE APOYO A LA GESTIÓN PARA RECOLECTAR INFORMACIÓN A BORDO DE LAS EMBARCACIONES DE PESCA ARTESANALES EMBLEMÁTICAS PARGUERAS QUE OPERAN EN EL LITORAL CARIBE DE CONFORMIDAD CON LOS FORMATOS PREVISTOS PARA TAL EFECTO, REQUERIDO EN EL MARCO DEL CONVENIO NO. 314 DE 2021 CELEBRADO ENTRE LA AUTORIDAD NACIONAL DE ACUICULTURA Y PESCA (AUNAP) Y LA UNIVERSIDAD DEL MAGDALENA</t>
  </si>
  <si>
    <t>SERVICIO DE LABORATORIO CLÍNICO ESPECIALIZADO PARA LA REALIZACIÓN DE PRUEBAS RÁPIDAS AG SARS COV-2 (COVID 19), REQUERIDAS COMO REQUISITO PARA EL ABORDAJE DE LOS OBSERVADORES PESQUEROS A LAS FLOTAS DE PESCA INDUSTRIAL EN EL PACIFICO COLOMBIANO; EN EL MARCO DEL CONVENIO DE COOPERACIÓN NO 314 DE 2021 SUSCRITO ENTRE UNIMAGDALENA Y LA AUTORIDAD NACIONAL DE ACUICULTURA Y PESCA (AUNAP</t>
  </si>
  <si>
    <t>SERVICIOS DE APOYO A LA GESTIÓN PARA RECOLECTAR INFORMACIÓN A BORDO DE LAS EMBARCACIONES DE PESCA ARTESANALES EMBLEMÁTICAS BOQUERAS QUE OPERAN EN EL LITORAL CARIBE DE CONFORMIDAD CON LOS FORMATOS PREVISTOS PARA TAL EFECTO, REQUERIDO EN EL MARCO DEL CONVENIO NO. 314 DE 2021 CELEBRADO ENTRE LA AUTORIDAD NACIONAL DE ACUICULTURA Y PESCA (AUNAP) Y LA UNIVERSIDAD DEL MAGDALENA,</t>
  </si>
  <si>
    <t>SERVICIOS PROFESIONALES PARA APOYAR EN LA EJECUCIÓN DE ACTIVIDADES DE SEGUIMIENTO Y VERIFICACIÓN AL RESIDENTE DE INTERVENTORÍA, APOYAR EN EL SEGUIMIENTO A LA OBRA OBJETO DEL CONTRATO, REQUERIDO EN EL  MARCO DEL CONTRATO INTERADMINISTRATIVO DE INTERVENTORÍA NO. 0-217-2020</t>
  </si>
  <si>
    <t>SERVICIOS PROFESIONALES PARA COORDINAR, SUPERVISAR Y VERIFICAR LA EJECUCIÓN DE LAS ACCIONES IMPARTIDAS POR LA DIRECCIÓN DE LA INTERVENTORÍA Y ACORDADAS CON LA UNIVERSIDAD, COORDINAR, SUPERVISAR LAS ACTIVIDADES QUE EJECUTARAN CADA UNO DE LOS PROFESIONALES DEL CONTRATISTA, BUSCANDO CUMPLIMIENTO, CELERIDAD Y CALIDAD EN LOS TRABAJOS A EJECUTAR, REQUERIDO EN EL  MARCO DEL CONTRATO INTERADMINISTRATIVO DE INTERVENTORÍA NO. 0-217-2020</t>
  </si>
  <si>
    <t>SERVICIOS PROFESIONALES PARA DIBUJAR PLANOS ARQUITECTÓNICOS, CIVILES, TOPOGRÁFICOS Y DE INGENIERÍA EN GENERAL, UTILIZANDO PARA SU ELABORACIÓN SOFTWARE ESPECIALIZADO DE DISEÑO AUTOCAD, UTILIZAR BASE DE DATOS Y PROGRAMAS AUXILIARES PARA TRASLADO DE INFORMACIÓN RELACIONADA CON DIBUJO, INTERPRETACIÓN DE DATOS Y DE COORDENADAS, POLIGONALES, CURVAS DE NIVEL, PERFILES, CORTES, DIBUJO TRIDIMENSIONAL, ISOMÉTRICOS Y</t>
  </si>
  <si>
    <t>DETALLADOS, REQUERIDO EN EL MARCO DEL CONTRATO INTERADMINISTRATIVO DE INTERVENTORÍA NO. 0-217-2020</t>
  </si>
  <si>
    <t>SERVICIOS DE APOYO A LA GESTIÓN PARA COORDINAR Y ARTICULAR CON</t>
  </si>
  <si>
    <t>LAS DEPENDENCIAS ADMINISTRATIVAS Y FINANCIERAS DE LA UNIVERSIDAD EL PROCESO DE CREACIÓN DE CERTIFICADOS DE DISPONIBILIDAD PRESUPUESTAL, COMPROMISO PRESUPUESTAL, GENERACIÓN DE ÓRDENES DE PAGO, ADICIONES Y DISMINUCIONES, GESTIONAR LAS CUENTAS DE COBRO, DESEMBOLSOS Y PAGO, REQUERIDO EN EL MARCO DEL CONTRATO INTERADMINISTRATIVO DE INTERVENTORÍA NO. 0-217-2020 - CORPORACIÓN AUTÓNOMA REGIONAL DEL RIO GRANDE DE LA MAGDALENA- CORMAGDALENA</t>
  </si>
  <si>
    <t>SERVICIOS PROFESIONALES PARA VERIFICAR QUE EL PROYECTO INCORPORE LAS CONDICIONES AMBIENTALES EXIGIDAS Y QUE EL CONTRATISTA DISPONGA DE LOS MEDIOS PARA EJECUTAR LAS MEDIDAS PREVENTIVAS, CORRECTORAS Y COMPENSATORIAS, REQUERIDO EN EL MARCO DEL CONTRATO INTERADMINISTRATIVO DE INTERVENTORÍA NO. 217-2020 - CORPORACIÓN AUTÓNOMA REGIONAL DEL RIO GRANDE DE LA MAGDALENA- CORMAGDALENA</t>
  </si>
  <si>
    <t>SERVICIOS PROFESIONALES PARA REVISAR LOS DISEÑOS ESTRUCTURALES DEL PROYECTO, REVISAR LOS DISEÑOS ESTRUCTURALES DE LOS AJUSTES QUE PROPONGA EL CONTRATISTA DE LA OBRA, REQUERIDO EN EL MARCO DEL CONTRATO INTERADMINISTRATIVO DE INTERVENTORÍA NRO. 217-2020</t>
  </si>
  <si>
    <t>SERVICIOS PROFESIONALES PARA REALIZAR LAS INVESTIGACIONES Y ANÁLISIS DE LAS CAUSAS DE LOS ACCIDENTES E INCIDENTES DE TRABAJO Y ENFERMEDADES PROFESIONALES A EFECTOS DE APLICAR LAS MEDIDAS CORRECTIVAS NECESARIAS, REQUERIDO EN EL MARCO DEL CONTRATO INTERADMINISTRATIVO DE INTERVENTORÍA NRO. 0-217-2020</t>
  </si>
  <si>
    <t>SUMINISTRO DE PÓLIZAS DE SEGURO NECESARIAS PARA CUMPLIR LOS AMPAROS DE LAS OFERTAS Y PROPUESTAS QUE SE PRESENTAN POR PARTE DE LA UNIVERSIDAD DEL MAGDALENA ANTE OTRAS ENTIDADES, ASÍ COMO LOS DEMÁS AMPAROS REQUERIDOS PARA EL PERFECCIONAMIENTO Y EJECUCIÓN DE CONTRATOS CONVENIOS U ÓRDENES.</t>
  </si>
  <si>
    <t>SERVICIOS PROFESIONALES PARA DISEÑAR Y CONSTRUIR COMPONENTES SOFTWARE DEL SISTEMA DE INFORMACIÓN WEB PARA LA GESTIÓN DE EXPEDIENTES ELECTRÓNICOS DE LA CONTRALORÍA DEPARTAMENTAL, DISEÑAR E IMPLEMENTAR EL MODELO ENTIDAD RELACIÓN QUE SOPORTE LAS TRANSACCIONES DE LOS DIFERENTES PROCESOS DEFINIDOS EN EL SISTEMA DE INFORMACIÓN WEB PARA LA GESTIÓN DE EXPEDIENTES ELECTRÓNICOS DE LA CONTRALORÍA DEPARTAMENTAL, REQUERIDO EN EL MARCO DEL PLAN DE ACCIÓN 2021</t>
  </si>
  <si>
    <t>SERVICIOS DE APOYO A LA GESTIÓN PARA APOYAR EN EL FORTALECIMIENTO Y CRECIMIENTO DE LOS CENTROS TUTORIALES MEDIANTE EL PROCESO DE INSCRIPCIÓN Y ADMISIÓN, APOYO EN LA ORGANIZACIÓN Y PREPARACIÓN PARA LA TRASFERENCIA HACIA ADMISIONES, DE LAS CARPETAS CON LA DOCUMENTACIÓN DE LOS ASPIRANTES A LOS DISTINTOS PROGRAMAS OFERTADOS EN EL MARCO DE LOS CONVENIOS ESPECÍFICOS CON LAS ALCALDÍAS MUNICIPALES, REQUERIDO EN EL MARCO DEL PLAN DE ACCIÓN 2021</t>
  </si>
  <si>
    <t>SERVICIOS PROFESIONALES PARA LA ATENCIÓN SOLICITUDES COLECTIVOS DE MUJERES EN EL DEPARTAMENTO DEL MAGDALENA, ATENCIÓN SOLICITUDES GESTORAS SOCIALES EN EL MARCO DE LOS CONVENIOS SUSCRITOS PARA LA AMPLIACIÓN DE CUPOS TALENTO MAGDALENA Y SEDE DIGITAL BLOQUE 10, REQUERIDO EN EL MARCO DEL PLAN DE ACCIÓN 2021</t>
  </si>
  <si>
    <t>SERVICIOS PROFESIONALES PARA LA COORDINACIÓN DE LAS PRÁCTICAS SOCIALES EN LOS MUNICIPIOS QUE REALICEN LOS ESTUDIANTES EN EL MARCO DE LOS CONVENIOS SUSCRITOS PARA LA AMPLIACIÓN DE CUPOS TALENTO MAGDALENA Y SEDE DIGITAL BLOQUE 10., FORMULACIÓN DE PROPUESTAS FORMATIVAS PARA EL DESARROLLO EN LAS SEDES DIGITALES BLOQUE 10, REQUERIDO EN EL MARCO DEL PLAN DE ACCIÓN 2021</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</si>
  <si>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REQUERIDO EN EL MARCO DEL CONTRATO INTERADMINISTRATIVO NO. 244 SUSCRITO ENTRE LA AUNAP Y LA UNIVERSIDAD DEL MAGDALEN</t>
  </si>
  <si>
    <t>PRESTAR SERVICIOS DE APOYO A LA GESTIÓN EN EL MARCO DEL CONVENIO INTERADMINISTRATIVO NO. 003 DE 2019, SUSCRITO ENTRE EL MUNICIPIO DE URUMITA, LA GUAJIRA Y LA UNIVERSIDAD DEL MAGDALENA, PARA EL DESARROLLO DE LAS SIGUIENTES ACTIVIDADES: 1) APOYAR EN EL DESARROLLO DEL COMPONENTE GENERAL, URBANO Y RURAL DEL ESQUEMA DE ORDENAMIENTO TERRITORIAL – EOT – DEL MUNICIPIO DE URUMITA, LA GUAJIRA. 2) APOYAR EN LA CONSTRUCCIÓN DEL PROGRAMA DE EJECUCIÓN DEL ESQUEMA DE ORDENAMIENTO TERRITORIAL – EOT – DEL MUNICIPIO DE URUMITA, LA GUAJIRA</t>
  </si>
  <si>
    <t>SERVICIOS PROFESIONALES PARA CAPACITAR A LAS JUNTAS DE ACCIÓN COMUNAL Y</t>
  </si>
  <si>
    <t>MIEMBROS DE LA COMUNIDAD EN GENERAL EN LA CREACIÓN Y FORMALIZACIÓN DE EMPRESAS, CAPACITAR A LAS JUNTAS DE ACCIÓN COMUNAL Y MIEMBROS DE LA COMUNIDAD EN GENERAL EN MARKETING DIGITAL REQUERIDO EN EL MARCO DEL CONVENIO NO. ORDEN DE COMPRA N. 92 Y 279 CON BUZCA SOLUCIONES DE INGENIERÍA.</t>
  </si>
  <si>
    <t xml:space="preserve">MIEMBROS DE LA COMUNIDAD EN GENERAL EN MANEJO DE PLATAFORMAS WEB Y HERRAMIENTAS OFIMÁTICAS Y DEMÁS ACTIVIDADES DESCRITAS EN LA ORDEN, REQUERIDO EN EL MARCO DEL CONVENIO ORDEN DE COMPRA N. 92 Y 279 CON BUZCA SOLUCIONES DE INGENIERÍA, EL TERMINO DE EJECUCIÓN ES DE 1 MES CONTADOS A PARTIR DEL CUMPLIMIENTO DE LOS REQUISITOS DE PERFECCIONAMIENTO Y EJECUCIÓN DE LA ORDEN, SEGÚN LO ESTABLECIDO EN LA ORDEN DE SERVICIO NO. 0676 DE FECHA 1 DE JULIO DEL 2021 DE LA VICERRECTORÍA DE EXTENSIÓN Y PROYECCIÓN SOCIAL. </t>
  </si>
  <si>
    <t>SERVICIOS PROFESIONALES PARA CAPACITAR A LAS JUNTAS DE ACCIÓN COMUNAL Y MIEMBROS DE LA COMUNIDAD EN GENERAL EN LA CREACIÓN Y FORMALIZACIÓN DE EMPRESAS REQUERIDO EN EL MARCO DEL CONVENIO ORDEN DE COMPRA N. 92 Y 279 CON BUZCA SOLUCIONES DE INGENIERÍA.</t>
  </si>
  <si>
    <t>SERVICIO DE DIAGRAMACIÓN E IMPRESIÓN DE 30 CERTIFICADOS (DIPLOMAS), DIAGRAMACIÓN DE ESQUEMAS DE 4 MÓDULOS REQUERIDO EN EL MARCO DEL PROYECTO DE EXTENSIÓN DENOMINADO “CURSO TALLER DE EMPRENDIMIENTO EMPRESARIAL, MARKETING DIGITAL, GESTIÓN AMBIENTAL Y DESARROLLO SOSTENIBLE”.</t>
  </si>
  <si>
    <t>SERVICIOS PROFESIONALES PARA PROYECTAR ÓRDENES DE SERVICIOS PROFESIONALES, DE APOYO A LA GESTIÓN, COMPRAS, SERVICIOS, SUMINISTROS Y DEMÁS QUE SE REQUIERAN PARA EL CUMPLIMIENTO DEL OBJETO CONTRACTUAL, PROYECTAR LOS ACTOS ADMINISTRATIVOS QUE SE REQUIERAN PARA LA EJECUCIÓN DEL PROYECTO REQUERIDO EN EL MARCO DEL CONTRATO DE CIENCIAS Y TECNOLOGÍA N. 001 DEL 27 DE ABRIL DE 2021 SUSCRITO ENTRE EL MUNICIPIO DE ALBANIA - LA GUAJIRA Y LA UNIVERSIDAD DEL MAGDALENA.</t>
  </si>
  <si>
    <t>SERVICIOS PROFESIONALES PARA REVISAR Y HACER SEGUIMIENTO A LOS PAGOS DE HONORARIOS Y ESTÍMULOS ECONÓMICOS PARA DOCENTES, PARTICIPAR EN LA ELABORACIÓN DE LOS INFORMES FINANCIEROS DEL PROYECTO REQUERIDO EN EL MARCO DEL CONTRATO DE CIENCIAS Y TECNOLOGÍA N. 001 DEL 27 DE ABRIL DE 2021 SUSCRITO ENTRE EL MUNICIPIO DE ALBANIA - LA GUAJIRA Y LA UNIVERSIDAD DEL MAGDALENA.</t>
  </si>
  <si>
    <t>SUMINISTRO DE MATERIALES E INSUMOS DE PAPELERÍA, REQUERIDO EN EL MARCO DEL PROYECTO DE EXTENSIÓN DENOMINADO FORMULACIÓN DEL PLAN DE ORDENAMIENTO DEPARTAMENTAL – POD DE LA GUAJIRA.</t>
  </si>
  <si>
    <t>SERVICIOS TÉCNICOS Y DE PUBLICIDAD, REQUERIDO EN EL MARCO DEL PROYECTO DE EXTENSIÓN DENOMINADO FORMULACIÓN DEL PLAN DE ORDENAMIENTO DEPARTAMENTAL – POD DE LA GUAJIRA.</t>
  </si>
  <si>
    <t>SERVICIO DE APOYO LOGÍSTICO REQUERIDO EN EL MARCO DEL PROYECTO DE EXTENSIÓN DENOMINADO FORMULACIÓN DEL PLAN DE ORDENAMIENTO DEPARTAMENTAL -POD- DE LA GUAJIRA.</t>
  </si>
  <si>
    <t>SERVICIO DE HOSPEDAJE O ALOJAMIENTO REQUERIDO EN EL MARCO DEL PROYECTO FORMULACIÓN DEL PLAN DE ORDENAMIENTO DEPARTAMENTAL -POD- DE LA GUAJIRA.</t>
  </si>
  <si>
    <t>SERVICIO DE TRANSPORTE Y ALIMENTACIÓN REQUERIDO EN EL MARCO DEL PROYECTO DE EXTENSIÓN DENOMINADO “FORMULACIÓN DEL PLAN DE ORDENAMIENTO DEPARTAMENTAL -POD- DE LA GUAJIRA</t>
  </si>
  <si>
    <t>SERVICIO DE APOYO LOGÍSTICO REQUERIDAS EN EL MARCO DEL PROYECTO DE EXTENSIÓN DENOMINADO "REVISIÓN Y AJUSTE GENERAL AL PLAN BASICO DE ORDENAMIENTO TERRITORIAL PBOT DEL</t>
  </si>
  <si>
    <t>MUNICIPIO DE ALBANIA, LA GUAJIRA</t>
  </si>
  <si>
    <t>SERVICIOS DE APOYO A LA GESTIÓN PARA DISEÑAR E IMPLEMENTAR PROYECTOS PARA LA CASA MUSEO GABRIEL GARCÍA MÁRQUEZ EN LAS ÁREAS DE FORMACIÓN E INVESTIGACIÓN EN ARTES Y CULTURA; FORMACIÓN E INVESTIGACIÓN EN LITERATURA; DIFUSIÓN Y DIVULGACIÓN DE LA VIDA Y OBRA LITERARIA DE GABRIEL GARCÍA MÁRQUEZ Y COLECCIÓN MUSEOGRÁFICA DE LA VIDA Y OBRA DE GABRIEL GARCÍA MÁRQUEZ.</t>
  </si>
  <si>
    <t>SERVICIOS PROFESIONALES PARA REALIZAR CARACTERIZACIÓN DE LA POBLACIÓN INDÍGENA QUE CURSA ESTUDIOS EN LA UNIVERSIDAD DEL MAGDALENA, ORGANIZAR Y EJECUTAR UN PLAN DE TALLERES, CONVERSATORIOS, CHARLAS Y CONFERENCIAS DE FORMACIÓN SOCIO HISTÓRICO Y PATRIMONIAL.</t>
  </si>
  <si>
    <t xml:space="preserve">SERVICIOS PROFESIONALES PARA COORDINAR LAS ACTIVIDADES DEL VOLUNTARIADO DE ACUERDO CON LOS LINEAMIENTOS DE LA DIRECCIÓN DE DESARROLLO SOCIAL Y PRODUCTIVO, APOYAR LA ORGANIZACIÓN DE LAS ACTIVIDADES EN LAS COMUNIDADES EN QUE SE INVITE AL VOLUNTARIADO Y DEMÁS ACTIVIDADES DESCRITAS EN LA ORDEN, EL TERMINO DE EJECUCIÓN ES CONTADOS A PARTIR DEL CUMPLIMIENTO DE LOS REQUISITOS DE PERFECCIONAMIENTO Y EJECUCIÓN DE LA ORDEN HASTA EL 31 DE JULIO DEL 2021 SEGÚN LO ESTABLECIDO EN LA ORDEN DE SERVICIO NO. 0685 DE FECHA 9 DE JUNIO DEL 2021 DE LA VICERRECTORÍA DE EXTENSIÓN Y PROYECCIÓN SOCIAL. </t>
  </si>
  <si>
    <t>COMPRA DE GALLINAS PONEDORAS, POLLOS DE ENGORDE, ALIMENTO, COMEDEROS Y BEBEDEROS, NECESARIOS PARA EL DESARROLLO DEL PROYECTO PRODUCTIVO CONTEMPLADO EN LOS CONTRATOS NO. COL-VAC-RSEFT-014 CONSECUTIVO FT 014 1222 Y NO. COL-VAC-RSE-FT-014 CONSECUTIVO FT 014 1223.</t>
  </si>
  <si>
    <t>SERVICIOS PROFESIONALES PARA DISEÑAR GUION DE VISITAS AL SISTEMA DE MUSEOS DE LA UNIVERSIDAD DEL MAGDALENA Y LOS SITIOS TURÍSTICOS DEL DISTRITO DE SANTA MARTA, APOYAR EN LA ACTUALIZACIÓN DE LAS FICHAS MUSEOGRÁFICAS, APOYAR EN LA ELABORACIÓN DE INFORMES MENSUALES DE INDICADORES DE LA DIRECCIÓN DE PROYECCIÓN CULTURAL.</t>
  </si>
  <si>
    <t>SERVICIOS PROFESIONALES PARA PRESTAR ASESORÍA JURÍDICA Y RESOLVER CONSULTAS DE TIPO JURÍDICO SOBRE LA EJECUCIÓN DEL PROYECTO, REQUERIDO EN EL MARCO DEL CONVENIO INTERADMINISTRATIVO NO. 16 DE 2021 CON EL OBJETO DE "AUNAR ESFUERZOS Y RECURSOS TÉCNICOS JURÍDICOS, ADMINISTRATIVOS Y FINANCIEROS PARA LA FORMULACIÓN DEL PLAN DE ORDENAMIENTO DEPARTAMENTAL - POD DE LA GUAJIRA".</t>
  </si>
  <si>
    <t>SERVICIOS PROFESIONALES PARA CONFIGURAR EL SISTEMA DE INFORMACIÓN FINANCIERO PARA EL PAGO Y LOS CONCEPTOS DE DEDUCCIONES Y RETENCIONES QUE LES APLIQUE A CADA CONTRATISTA, ELABORAR CUENTAS POR PAGAR, OBLIGACIONES, COMPROBANTES DE EGRESOS, AFECTACIÓN PRESUPUESTAL Y CONTABLE DEL PROYECTO, ELABORAR EL CÁLCULO DE RETENCIONES Y DEDUCCIONES POR CONTRATISTA PARA EL MONTAJE DE LAS NÓMINAS MENSUALES DE PAGO DEL PROYECTO, EMITIR INFORMES DE LO PAGADO POR MES Y RUBRO DEL SOFTWARE FINANCIERO DE LA UNIVERSIDAD DEL MAGDALENA —SINAP REQUERIDO EN EL MARCO DEL CONTRATO INTERADMINISTRATIVO NO 244 DE 2021, SUSCRITO ENTRE AUNAP Y LA UNIVERSIDAD DEL MAGDALENA.</t>
  </si>
  <si>
    <t xml:space="preserve">SERVICIOS PROFESIONALES PARA ACOMPAÑAR AL EQUIPO DEL PROYECTO EN EL LEVANTAMIENTO DE CARGAS LABORALES, REALIZAR EL DISEÑO DOCUMENTAL DE PROCEDIMIENTOS SIGUIENDO LA METODOLOGÍA DEL SISTEMA COGUI+, REQUERIDO EN EL MARCO DEL CONTRATO INTERADMINISTRATIVO NO 244 DE 2021, SUSCRITO ENTRE AUNAP Y LA UNIVERSIDAD DEL MAGDALENA. </t>
  </si>
  <si>
    <t>SERVICIOS PROFESIONALES PARA REALIZAR SEGUIMIENTO AL AVANCE DE LAS ACTIVIDADES DEL PROYECTO SEPEC, MANTENER ACTUALIZADO EL PLAN DE CALIDAD DEL PROYECTO REQUERIDO EN EL MARCO DEL CONTRATO INTERADMINISTRATIVO 244 DE 2021— AUNAP, SUSCRITO ENTRE SEPEC Y UNIMAGDALENA.</t>
  </si>
  <si>
    <t>SERVICIOS PROFESIONALES PARA ASESORAR Y ACOMPAÑAR AL EQUIPO DEL PROYECTO EN EL DISEÑO E INTERACCIONES CON EL SISTEMA DE GESTIÓN DE LA SEGURIDAD Y SALUD EN EL TRABAJO REQUERIDO EN EL MARCO DEL CONTRATO INTERADMINISTRATIVO NO. 244 SUSCRITO ENTRE LA AUNAP Y LA UNIVERSIDAD DEL MAGDALENA.</t>
  </si>
  <si>
    <t>SERVICIOS DE APOYO A LA GESTIÓN EN PROCESOS DE ACREDITACIÓN DE LOS PROGRAMAS DE LA FACULTAD DE SALUD DESDE LA VICERRECTORÍA DE EXTENSIÓN Y PROYECCIÓN SOCIAL.</t>
  </si>
  <si>
    <t>SERVICIOS DE APOYO A LA GESTIÓN PARA RECOLECTAR INFORMACIÓN A BORDO DE LAS EMBARCACIONES DE PESCA INDUSTRIAL QUE OPERAN EN EL LITORAL CARIBE DE CONFORMIDAD CON LOS FORMATOS PREVISTOS PARA TAL EFECTO REQUERIDO EN EL MARCO DEL CONVENIO NO. 314 DE 2021 CELEBRADO ENTRE LA AUTORIDAD NACIONAL DE ACUICULTURA Y PESCA (AUNAP) Y LA UNIVERSIDAD DEL MAGDALENA</t>
  </si>
  <si>
    <t>SERVICIOS DE APOYO A LA GESTIÓN PARA RECOLECTAR INFORMACIÓN A BORDO DE LAS EMBARCACIONES DE PESCA INDUSTRIAL QUE OPERAN EN EL LITORAL PACÍFICO DE CONFORMIDAD CON LOS FORMATOS PREVISTOS PARA TAL EFECTO REQUERIDO EN EL MARCO DEL CONVENIO NO. 314 DE 2021 CELEBRADO ENTRE LA AUTORIDAD NACIONAL DE ACUICULTURA Y PESCA (AUNAP) Y LA UNIVERSIDAD DEL MAGDALENA.</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</si>
  <si>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REQUERIDO EN EL MARCO DEL CONTRATO INTERADMINISTRATIVO NO. 244 SUSCRITO ENTRE LA AUNAP Y LA UNIVERSIDAD DEL MAGDALENA.</t>
  </si>
  <si>
    <t>SERVICIOS PROFESIONALES PARA COORDINAR EL COMPONENTE DE BANCO DE FOTOGRAFÍAS DEL SEPEC EN EL MARCO DEL CONTRATO 244 DE 2021, TANTO EN LO REFERENTE A LA CREACIÓN DE LOS NUEVOS MÓDULOS COMPROMETIDOS EN EL CONTRATO COMO EN LO ATINENTE AL REGISTRO FOTOGRÁFICO DE ESPECIES Y OTROS ASPECTOS DE LAS PESQUERÍAS ARTESANALES PARA EL POBLAMIENTO DEL MÓDULO CORRESPONDIENTE EN LA PLATAFORMA INFORMÁTICA DEL SEPEC REQUERIDO EN EL MARCO DEL CONTRATO INTERADMINISTRATIVO NO. 244 SUSCRITO ENTRE LA AUNAP Y LA UNIVERSIDAD DEL MAGDALENA</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</si>
  <si>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REQUERIDO EN EL MARCO DEL CONTRATO INTERADMINISTRATIVO NO. 244 SUSCRITO ENTRE LA AUNAP Y LA UNIVERSIDAD DEL MAGDALEN</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</si>
  <si>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REQUERIDO EN EL MARCO DEL CONTRATO INTERADMINISTRATIVO NO. 244 SUSCRITO ENTRE LA AUNAP Y LA UNIVERSIDAD DEL MAGDALENA,</t>
  </si>
  <si>
    <t>SERVICIOS PROFESIONALES PARA LA REALIZACIÓN DE VIDEO INSTITUCIONAL DE LA VICERRECTORÍA DE EXTENSIÓN Y PROYECCIÓN SOCIAL, REALIZACIÓN DE VIDEOS CON LA DOCUMENTACIÓN DE LOS IMPACTOS DE LOS PROYECTOS DE EXTENSIÓN, REQUERIDO EN EL MARCO DEL PLAN DE ACCIÓN 2021.</t>
  </si>
  <si>
    <t>SERVICIOS DE APOYO A LA GESTIÓN PARA APOYO EN LA ACTUALIZACIÓN DEL CENSO DE GRADUADOS, APOYO EN LA ELABORACIÓN DE INFORMES ESTADÍSTICOS DE GRADUADOS REQUERIDO EN EL MARCO DEL PLAN DE ACCIÓN 2021.</t>
  </si>
  <si>
    <t xml:space="preserve"> SERVICIOS PROFESIONALES PARA PLANEAR, DESARROLLAR Y ADMINISTRAR LA GESTIÓN DOCUMENTAL DE LA IMPLEMENTACIÓN DEL PROGRAMA, PROPENDER POR LA SEGURIDAD E INTEGRIDAD DE LA INFORMACIÓN DE LA IMPLEMENTACIÓN DEL PROGRAMA, QUE SE ENCUENTRE EN MEDIO FÍSICO O MEDIO ELECTRÓNICO REQUERIDO EN EL MARCO DEL CONTRATO DE APORTES N° 159 DEL 2021, SUSCRITO ENTRE LA ICBF Y LA UNIMAGDALENA</t>
  </si>
  <si>
    <t>SERVICIOS PROFESIONALES PARA DIRIGIR, ARTICULAR Y COORDINAR LA EJECUCIÓN OPERATIVA Y FINANCIERA DEL PROGRAMA EN LA ZONA QUE LE CORRESPONDE NECESARIOS PARA EL DESARROLLO DEL PROGRAMA GENERACIONES SACÚDETE REGIONAL MAGDALENA, EN EL MARCO DEL CONTRATO DE APORTES N° 159 - 2021, SUSCRITO ENTRE LA ICBF Y LA UNIMAGDALENA</t>
  </si>
  <si>
    <t>SERVICIOS PROFESIONALES PARA IDENTIFICAR LAS NECESIDADES Y OPORTUNIDADES DE ALIANZAS, CONFORME AL RECONOCIMIENTO Y ESTUDIO DEL CONTEXTO Y DE LA DEMANDA DEL GRUPO DE PARTICIPANTES ASIGNADO NECESARIOS PARA EL DESARROLLO DEL PROGRAMA GENERACIONES SACÚDETE REGIONAL MAGDALENA, EN EL MARCO DEL CONTRATO DE APORTES N° 159 - 2021, SUSCRITO ENTRE LA ICBF Y LA UNIMAGDALENA,</t>
  </si>
  <si>
    <t>SERVICIOS PROFESIONALES PARA DESARROLLAR ESQUEMAS QUE PERMITAN ADAPTAR LAS METODOLOGÍAS PROPUESTAS POR EL PROGRAMA A LAS REALIDADES LOCALES, GARANTIZANDO EN TODO CASO, EL CUMPLIMIENTO DE LOS OBJETIVOS  NECESARIOS PARA EL DESARROLLO DEL PROGRAMA GENERACIONES SACÚDETE REGIONAL MAGDALENA, EN EL MARCO DEL CONTRATO DE APORTES N° 159 - 2021, SUSCRITO ENTRE LA ICBF Y LA UNIMAGDALENA</t>
  </si>
  <si>
    <t>SERVICIOS PROFESIONALES PARA HACER SEGUIMIENTO A LOS PRODUCTOS AUDIOVISUALES DESDE LA RECEPCIÓN DEL MATERIAL DEL MISMO HASTA LA PUBLICACIÓN.</t>
  </si>
  <si>
    <t>SERVICIOS PROFESIONALES PARA DIRIGIR, ARTICULAR Y COORDINAR LA EJECUCIÓN OPERATIVA Y FINANCIERA DEL PROGRAMA EN LA ZONA QUE LE CORRESPONDE, COORDINAR Y BRINDAR ACOMPAÑAMIENTO TÉCNICO, METODOLÓGICO Y/O LOGÍSTICO A LOS PROCESOS ORGANIZATIVOS LOCALES PARA EL DESARROLLO E IMPLEMENTACIÓN DE LAS ESTRATEGIAS DEL PROGRAMA REQUERIDO EN EL MARCO DEL CONTRATO DE APORTES N° 160 DEL 2021, SUSCRITO ENTRE LA ICBF Y LA UNIMAGDALENA</t>
  </si>
  <si>
    <t>SERVICIOS PROFESIONALES PARA LA ELABORACIÓN DE PROYECTO DE ADICIÓN PRESUPUESTAL PARA LA EJECUCIÓN DEL PROGRAMA GENERACIONES SACÚDETE NECESARIOS PARA EL DESARROLLO DEL PROGRAMA GENERACIONES SACÚDETE REGIONAL MAGDALENA, EN EL MARCO DEL CONTRATO DE APORTES N° 159 - 2021, SUSCRITO ENTRE LA ICBF Y LA UNIMAGDALENA</t>
  </si>
  <si>
    <t>SERVICIOS PROFESIONALES PARA DIRIGIR, ARTICULAR Y COORDINAR LA EJECUCIÓN OPERATIVA Y FINANCIERA DEL PROGRAMA EN LA ZONA QUE LE CORRESPONDE NECESARIOS EN EL MARCO DEL CONTRATO DE APORTES N° 161 - 2021, SUSCRITO ENTRE LA ICBF Y LA UNIMAGDALENA</t>
  </si>
  <si>
    <t xml:space="preserve"> SERVICIOS PROFESIONALES PARA PANEAR, DESARROLLAR Y ADMINISTRAR LA GESTIÓN DOCUMENTAL DE LA IMPLEMENTACIÓN DEL PROGRAMA NECESARIOS EN EL MARCO DEL CONTRATO DE APORTES N° 161 - 2021, SUSCRITO ENTRE LA ICBF Y LA UNIMAGDALENA</t>
  </si>
  <si>
    <t xml:space="preserve"> SERVICIOS PROFESIONALES PARA IDENTIFICAR LAS NECESIDADES Y OPORTUNIDADES DE ALIANZAS, CONFORME AL RECONOCIMIENTO Y ESTUDIO DEL CONTEXTO Y DE LA DEMANDA DEL GRUPO DE PARTICIPANTES ASIGNADO NECESARIOS EN EL MARCO DEL CONTRATO DE APORTES N° 161 - 2021, SUSCRITO ENTRE LA ICBF Y LA UNIMAGDALENA</t>
  </si>
  <si>
    <t xml:space="preserve"> SERVICIOS PROFESIONALES PARA DESARROLLAR ESQUEMAS QUE PERMITAN ADAPTAR LAS METODOLOGÍAS PROPUESTAS POR EL PROGRAMA A LAS REALIDADES LOCALES, GARANTIZANDO EN TODO CASO, EL CUMPLIMIENTO DE LOS OBJETIVOS NECESARIOS EN EL MARCO DEL CONTRATO DE APORTES N° 161 - 2021, SUSCRITO ENTRE LA ICBF Y LA UNIMAGDALENA</t>
  </si>
  <si>
    <t>SERVICIOS PROFESIONALES PARA BRINDAR EL SOPORTE REQUERIDO PARA LA BÚSQUEDA, IDENTIFICACIÓN, RECOLECCIÓN, CONSOLIDACIÓN, REPORTE Y ANÁLISIS DE LA INFORMACIÓN DE LOS ADOLESCENTES Y JÓVENES DE 14 A 28 AÑOS ASIGNADOS Y DEMÁS INFORMACIÓN DERIVADA DEL CONTRATO NECESARIOS EN EL MARCO DEL CONTRATO DE APORTES N° 161 - 2021, SUSCRITO ENTRE LA ICBF Y LA UNIMAGDALENA</t>
  </si>
  <si>
    <t>SERVICIOS PROFESIONALES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1 DE AGOSTO DEL 2021 PREVIO CUMPLIMIENTO DE LOS REQUISITOS DE PERFECCIONAMIENTO Y EJECUCIÓN DE LA ORDEN HASTA EL 30 DE NOVIEMBRE DEL 2021, SEGÚN LO ESTABLECIDO EN LA ORDEN DE SERVICIO NO. 0724 DE FECHA 26 DE JULIO DEL 2021 DE LA VICERRECTORÍA DE EXTENSIÓN Y PROYECCIÓN SOCIAL.</t>
  </si>
  <si>
    <t>SERVICIOS PROFESIONALES PARA REALIZAR LA BÚSQUEDA ACTIVA DE LOS POTENCIALES PARTICIPANTES DEL PROGRAMA DE ACUERDO CON LO ESTABLECIDO EN EL MANUAL OPERATIVO DE ÉSTE REQUERIDO EN EL PROGRAMA SACUDETE EN EL MARCO DEL CONTRATO DE APORTES NO. 161-2021 SUSCRITO ENTRE LA UNIVERSIDAD DEL MAGDALENA Y EL INSTITUTO COLOMBIANO DE BIENESTAR FAMILIAR (ICBF).</t>
  </si>
  <si>
    <t>SERVICIOS PROFESIONALES PARA APOYAR LA BÚSQUEDA ACTIVA DE LOS POTENCIALES PARTICIPANTES DEL PROGRAMA DE ACUERDO CON LO ESTABLECIDO EN EL MANUAL OPERATIVO DE ÉSTE REQUERIDO EN  EL MARCO DEL CONTRATO DE APORTES N°161-2021 CELEBRADO ENTRE EL INSTITUTO COLOMBIANO DE BIENESTAR FAMILIAR (ICBF)- REGIONAL MAGDALENA Y LA UNIVERSIDAD DEL MAGDALENA.</t>
  </si>
  <si>
    <t>SERVICIOS PROFESIONALES PARA DISEÑAR Y EJECUTAR UN PLAN DE CONVOCATORIAS Y ALIANZAS ESTRATÉGICAS CON ACTORES LOCALES, PARA FOMENTAR Y GARANTIZAR LA VINCULACIÓN Y PARTICIPACIÓN DE LOS DIFERENTES RANGOS ETARIOS QUE ABARCA EL PROGRAMA REQUERIDO EN EL MARCO DEL CONTRATO DE APORTES N°161-2021 CELEBRADO ENTRE EL INSTITUTO COLOMBIANO DE BIENESTAR FAMILIAR (ICBF)- REGIONAL MAGDALENA Y LA UNIVERSIDAD DEL MAGDALENA.</t>
  </si>
  <si>
    <t>SERVICIOS DE APOYO A LA GESTIÓN PARA APOYAR LA BÚSQUEDA ACTIVA DE LOS POTENCIALES PARTICIPANTES DEL PROGRAMA DE ACUERDO CON LO ESTABLECIDO EN EL MANUAL OPERATIVO DE ÉSTE, REQUERIDO EN  EL MARCO DEL CONTRATO DE APORTES N°161-2021 CELEBRADO ENTRE EL INSTITUTO COLOMBIANO DE BIENESTAR FAMILIAR (ICBF)- REGIONAL MAGDALENA Y LA UNIVERSIDAD DEL MAGDALENA.</t>
  </si>
  <si>
    <t>SERVICIOS PROFESIONALES PARA APOYAR LA BÚSQUEDA ACTIVA DE LOS POTENCIALES PARTICIPANTES DEL PROGRAMA DE ACUERDO CON LO ESTABLECIDO EN EL MANUAL OPERATIVO DE ÉSTE REQUERIDO EN EL MARCO DEL CONTRATO DE APORTES N°161-2021 CELEBRADO ENTRE EL INSTITUTO COLOMBIANO DE BIENESTAR FAMILIAR (ICBF) - REGIONAL MAGDALENA Y LA UNIVERSIDAD DEL MAGDALENA.</t>
  </si>
  <si>
    <t>SERVICIOS PROFESIONALES PARA DISEÑAR Y EJECUTAR UN PLAN DE CONVOCATORIAS Y</t>
  </si>
  <si>
    <t>ALIANZAS ESTRATÉGICAS CON ACTORES LOCALES, PARA FOMENTAR Y GARANTIZAR LA VINCULACIÓN Y PARTICIPACIÓN DE LOS DIFERENTES RANGOS ETARIOS QUE ABARCA EL PROGRAMA Y DEMÁS ACTIVIDADES DESCRITAS EN LA ORDEN, REQUERIDO COMO MENTOR, EN EL MARCO DEL CONTRATO DE APORTES N°161-2021 CELEBRADO ENTRE EL INSTITUTO COLOMBIANO DE BIENESTAR FAMILIAR (ICBF) - REGIONAL MAGDALENA Y LA UNIVERSIDAD DEL MAGDALENA.</t>
  </si>
  <si>
    <t>SERVICIOS DE APOYO A LA GESTIÓN PARA APOYAR LA BÚSQUEDA ACTIVA DE LOS POTENCIALES PARTICIPANTES DEL PROGRAMA DE ACUERDO CON LO ESTABLECIDO EN EL MANUAL OPERATIVO DE ÉSTE REQUERIDO EN EL MARCO DEL CONTRATO DE APORTES N°161-2021 CELEBRADO ENTRE EL INSTITUTO COLOMBIANO DE BIENESTAR FAMILIAR (ICBF) - REGIONAL MAGDALENA Y LA UNIVERSIDAD DEL MAGDALENA.</t>
  </si>
  <si>
    <t>SUMINISTRAR 51.840 REFRIGERIOS SEGÚN ESPECIFICACIONES DESCRITAS EN LA ORDEN, NECESARIOS PARA EL DESARROLLO DE LOS TALLERES  Y ENCUENTROS DE LAS FASES INSPIRATE, ENFOCATE Y TRANSFORMATE EN EL MARCO DEL CONTRATO DE APORTE NO.161 DE 2021 -  PROGRAMA GENERACIONES SACÚDETE REGIONAL MAGDALENA, SUSCRITO ENTRE EL INSTITUTO COLOMBIANO DEL BIENESTAR FAMILIAR Y LA UNIVERSIDAD DEL MAGDALENA.</t>
  </si>
  <si>
    <t>SERVICIOS PROFESIONALES PARA DISEÑAR Y EJECUTAR UN PLAN DE CONVOCATORIAS Y ALIANZAS ESTRATÉGICAS CON ACTORES LOCALES, PARA FOMENTAR Y GARANTIZAR LA VINCULACIÓN Y PARTICIPACIÓN DE LOS DIFERENTES RANGOS ETARIOS QUE ABARCA EL PROGRAMA REQUERIDO EN EL MARCO DEL CONTRATO DE APORTES N° 161- 2021, SUSCRITO ENTRE LA ICBF Y LA UNIMAGDALENA.</t>
  </si>
  <si>
    <t>SUMINISTRAR KITS DE ASEO, BOTIQUINES, PENDONES, ELEMENTOS DE IDENTIFICACIÓN, FOTOCOPIAS Y ELEMENTOS DE PAPELERÍA SEGÚN ESPECIFICACIONES DESCRITAS EN LA ORDEN, NECESARIOS PARA EL DESARROLLO DE LOS TALLERES Y ENCUENTROS DE LAS FASES INSPÍRATE, ENFÓCATE Y TRANSFÓRMATE, EN EL MARCO DEL CONTRATO DE APORTE NO.161 DE 2021 - PROGRAMA GENERACIONES SACÚDETE REGIONAL MAGDALENA, SUSCRITO ENTRE EL INSTITUTO COLOMBIANO DEL BIENESTAR FAMILIAR Y LA UNIVERSIDAD DEL MAGDALENA.</t>
  </si>
  <si>
    <t>SERVICIOS PROFESIONALES PARA ELABORAR ARCHIVO TÉCNICO DE LA DOCUMENTACIÓN REQUERIDA PARA LOS ESTUDIOS BÁSICOS DE RIESGO REQUERIDO EN EL MARCO DEL CONTRATO INTERADMINISTRATIVO NO. 001 DE 2021, SUSCRITO ENTRE EL MUNICIPIO DE SAN MARTÍN, CESAR Y LA UNIVERSIDAD DEL MAGDALENA.</t>
  </si>
  <si>
    <t>SERVICIOS PROFESIONALES PARA REALIZAR LA INTEGRACIÓN DE LOS ESCENARIOS DE RIESGO EN LA CLASIFICACIÓN DEL SUELO, MODELO DE OCUPACIÓN, TRATAMIENTOS URBANÍSTICOS Y REGLAMENTACIÓN DE USOS DE SUELO REFERENTE A LOS ESTUDIOS BÁSICOS DE RIESGO REQUERIDO EN EL MARCO DEL CONTRATO INTERADMINISTRATIVO NO. 001 DE 2021, SUSCRITO ENTRE EL MUNICIPIO DE SAN MARTÍN, CESAR Y LA UNIVERSIDAD DEL MAGDALENA.</t>
  </si>
  <si>
    <t>SERVICIOS PROFESIONALES PARA ATENDER EL FUNCIONAMIENTO EN LA OFICINA DE PLANEACIÓN MUNICIPAL DE LAS ACTIVIDADES DE LOS ESTUDIOS BÁSICOS DE GESTIÓN DEL RIESGO DEL MUNICIPIO DE SAN MARTÍN, CESAR REQUERIDO EN EL MARCO DEL CONTRATO INTERADMINISTRATIVO NO. 001 DE 2021, SUSCRITO ENTRE EL MUNICIPIO DE SAN MARTÍN, CESAR Y LA UNIVERSIDAD DEL MAGDALENA.</t>
  </si>
  <si>
    <t>SERVICIOS PROFESIONALES PARA ELABORAR MAPAS QUE PERMITAN CONOCER EL RESULTADO DE LOS PROCESOS DE IDENTIFICACIÓN, EVALUACIÓN Y ESPECIALIZACIÓN DE LAS AMENAZAS, VULNERABILIDADES Y RIESGOS POR FENÓMENOS DE ORIGEN NATURAL  REQUERIDO EN EL MARCO DEL CONTRATO INTERADMINISTRATIVO NO. 001 DE 2021, SUSCRITO ENTRE EL MUNICIPIO DE SAN MARTÍN, CESAR Y LA UNIVERSIDAD DEL MAGDALENA.</t>
  </si>
  <si>
    <t>SERVICIOS PROFESIONALES PARA REALIZAR ANÁLISIS ESPACIAL DEL SISTEMA DE INFORMACIÓN GEOGRÁFICO - SIG DE LOS ESTUDIOS BÁSICOS DE GESTIÓN DEL RIESGO DEL MUNICIPIO DE SAN MARTÍN, CESAR REQUERIDO EN EL MARCO DEL CONTRATO INTERADMINISTRATIVO NO. 001 DE 2021, SUSCRITO ENTRE EL MUNICIPIO DE SAN MARTÍN, CESAR Y LA UNIVERSIDAD DEL MAGDALENA.</t>
  </si>
  <si>
    <t>SERVICIOS PROFESIONALES PARA REALIZAR LA CARACTERIZACIÓN DE ESCENARIOS DE RIESGOS COMPLEMENTARIOS EN EL MUNICIPIO DE SAN MARTÍN, CESAR: CAMBIO CLIMÁTICO, INCENDIOS DE COBERTURA VEGETAL Y SISMOS REQUERIDO EN EL MARCO DEL CONTRATO INTERADMINISTRATIVO NO. 001 DE 2021, SUSCRITO ENTRE EL MUNICIPIO DE SAN MARTÍN, CESAR Y LA UNIVERSIDAD DEL MAGDALENA.</t>
  </si>
  <si>
    <t>SERVICIOS PROFESIONALES PARA AJUSTAR EL PLAN MUNICIPAL DE GESTIÓN DEL RIESGO A DESASTRES - PMGRD INCORPORANDO LOS RESULTADOS DE LOS ESTUDIOS BÁSICOS DE RIESGOS OBTENIDOS REQUERIDO EN EL MARCO DEL CONTRATO INTERADMINISTRATIVO NO. 001 DE 2021, SUSCRITO ENTRE EL MUNICIPIO DE SAN MARTÍN, CESAR Y LA UNIVERSIDAD DEL MAGDALENA.</t>
  </si>
  <si>
    <t>SERVICIOS PROFESIONALES PARA REALIZAR CARACTERIZACIÓN DE LOS FENÓMENOS AMENAZANTES POR MOVIMIENTO EN MASA REQUERIDO EN EL MARCO DEL CONTRATO INTERADMINISTRATIVO NO. 001 DE 2021, SUSCRITO ENTRE EL MUNICIPIO DE SAN MARTÍN, CESAR Y LA UNIVERSIDAD DEL MAGDALENA.</t>
  </si>
  <si>
    <t>SERVICIOS PROFESIONALES PARA BRINDAR APOYO TÉCNICO A LAS SECRETARÍAS DE DESPACHO PARA LA REALIZACIÓN DE SESIONES DE TRABAJO Y TALLERES REQUERIDOS EN LA EJECUCIÓN DEL PROYECTO  REQUERIDO EN EL MARCO DEL CONTRATO INTERADMINISTRATIVO NO. 001 DE 2021, SUSCRITO ENTRE EL MUNICIPIO DE SAN MARTÍN, CESAR Y LA UNIVERSIDAD DEL MAGDALENA.</t>
  </si>
  <si>
    <t>SERVICIOS PROFESIONALES PARA COORDINAR LA METODOLOGÍA DE LAS ACTIVIDADES A REALIZARSE EN LA EJECUCIÓN DEL PROYECTO REQUERIDO EN EL MARCO DEL CONTRATO INTERADMINISTRATIVO NO. 001 DE 2021, SUSCRITO ENTRE EL MUNICIPIO DE SAN MARTÍN, CESAR Y LA UNIVERSIDAD DEL MAGDALENA.</t>
  </si>
  <si>
    <t>SERVICIOS PROFESIONALES PARA ANALIZAR, CARACTERIZAR Y ZONIFICAR LAS ÁREAS EN ESTADO DE AMENAZA, CON CONDICIÓN DE RIESGO EN EL MUNICIPIO DE SAN MARTÍN, CESAR REQUERIDO EN EL MARCO DEL CONTRATO INTERADMINISTRATIVO NO. 001 DE 2021, SUSCRITO ENTRE EL MUNICIPIO DE SAN MARTÍN, CESAR Y LA UNIVERSIDAD DEL MAGDALENA.</t>
  </si>
  <si>
    <t>SERVICIOS PROFESIONALES PARA PROYECTAR ÓRDENES DE SERVICIOS PROFESIONALES, DE APOYO A LA GESTIÓN, COMPRAS, SERVICIOS, SUMINISTROS Y DEMÁS QUE SE REQUIERAN PARA EL CUMPLIMIENTO DEL OBJETO CONTRACTUAL  REQUERIDO EN EL MARCO DEL CONTRATO INTERADMINISTRATIVO NO. 001 DE 2021, SUSCRITO ENTRE EL MUNICIPIO DE SAN MARTÍN, CESAR Y LA UNIVERSIDAD DEL MAGDALENA.</t>
  </si>
  <si>
    <t>SERVICIOS PROFESIONALES PARA ELABORAR Y PRESENTAR INFORMES DE LOS AVANCES DEL PROCESO CON LAS RESPECTIVAS EVIDENCIAS Y DEMÁS QUE SE REQUIERAN PARA EL CUMPLIMIENTO DEL OBJETO CONTRACTUAL REQUERIDO EN EL MARCO DEL CONTRATO INTERADMINISTRATIVO NO. 001 DE 2021, SUSCRITO ENTRE EL MUNICIPIO DE SAN MARTÍN, CESAR Y LA UNIVERSIDAD DEL MAGDALENA.</t>
  </si>
  <si>
    <t>SERVICIOS PROFESIONALES PARA APOYAR EL DESARROLLO DE LAS ACTIVIDADES DE CAMPO (MESAS DE TRABAJO, REUNIONES, SOCIALIZACIONES Y LEVANTAMIENTO DE INFORMACIÓN REQUERIDO EN EL MARCO DEL CONTRATO INTERADMINISTRATIVO NO. 001 DE 2021, SUSCRITO ENTRE EL MUNICIPIO DE SAN MARTÍN, CESAR Y LA UNIVERSIDAD DEL MAGDALENA.</t>
  </si>
  <si>
    <t>SERVICIOS PROFESIONALES PARA INCORPORAR LOS RESULTADOS DE LOS ESTUDIOS BÁSICOS DE RIESGO EN EL DOCUMENTO TÉCNICO DE FORMULACIÓN DEL ESQUEMA DE ORDENAMIENTO TERRITORIAL — EOT — DEL MUNICIPIO DE SAN MARTÍN, CESAR  REQUERIDO EN EL MARCO DEL CONTRATO INTERADMINISTRATIVO NO. 001 DE 2021, SUSCRITO ENTRE EL MUNICIPIO DE SAN MARTÍN, CESAR Y LA UNIVERSIDAD DEL MAGDALENA.</t>
  </si>
  <si>
    <t>SERVICIOS PROFESIONALES PARA ELABORAR DIAGNÓSTICO DE LOS CAMBIOS QUE GENERARÁN LAS ZONAS IDENTIFICADAS COMO RIESGO Y AMENAZA EN EL MUNICIPIO DE SAN MARTIN, CESAR, EN MATERIA ECONÓMICA REQUERIDO EN EL MARCO DEL CONTRATO INTERADMINISTRATIVO NO. 001 DE 2021, SUSCRITO ENTRE EL MUNICIPIO DE SAN MARTÍN, CESAR Y LA UNIVERSIDAD DEL MAGDALENA.</t>
  </si>
  <si>
    <t>SERVICIOS PROFESIONALES PARA INCORPORAR LOS RESULTADOS DE LOS ESTUDIOS BÁSICOS DE RIESGO EN EL DOCUMENTO DE ADOPCIÓN Y NORMAS URBANÍSTICAS DEL ESQUEMA DE ORDENAMIENTO TERRITORIAL — EOT — DEL MUNICIPIO DE SAN MARTÍN, CESAR REQUERIDO EN EL MARCO DEL CONTRATO INTERADMINISTRATIVO NO. 001 DE 2021, SUSCRITO ENTRE EL MUNICIPIO DE SAN MARTÍN, CESAR Y LA UNIVERSIDAD DEL MAGDALENA.</t>
  </si>
  <si>
    <t>SERVICIOS PROFESIONALES PARA ANALIZAR, CARACTERIZAR Y ZONIFICAR LOS ELEMENTOS EXPUESTOS Y SU VULNERABILIDAD PARA LOS ESCENARIOS DE MOVIMIENTO EN MASA, INUNDACIÓN, AVENIDA TORRENCIAL E INCENDIO FORESTAL REQUERIDO EN EL MARCO DEL CONTRATO INTERADMINISTRATIVO NO. 001 DE 2021, SUSCRITO ENTRE EL MUNICIPIO DE SAN MARTÍN, CESAR Y LA UNIVERSIDAD DEL MAGDALENA.</t>
  </si>
  <si>
    <t>SERVICIOS PROFESIONALES PARA REVISAR Y HACER SEGUIMIENTO A LOS PAGOS DE HONORARIOS Y ESTÍMULOS ECONÓMICOS PARA DOCENTES., REALIZAR SEGUIMIENTO PRESUPUESTAL A CADA UNO DE LOS CERTIFICADOS DE DISPONIBILIDAD DE PRESUPUESTAL (CDP) EXPEDIDOS PARA EL PROYECTO  REQUERIDO EN EL MARCO DEL CONTRATO INTERADMINISTRATIVO NO. 001 DE 2021, SUSCRITO ENTRE EL MUNICIPIO DE SAN MARTÍN, CESAR Y LA UNIVERSIDAD DEL MAGDALENA.</t>
  </si>
  <si>
    <t>SERVICIOS PROFESIONALES PARA CONSTRUIR MAPEO DE ACTORES CONFORMADO POR LAS ENTIDADES MUNICIPALES INVOLUCRADAS EN LA ACTUALIZACIÓN DEL PLAN MUNICIPAL DE GESTIÓN DEL RIESGO A DESASTRES - PMGRD Y DEMÁS ACTIVIDADES DESCRITAS EN LA ORDEN, REQUERIDO EN EL MARCO DEL CONTRATO INTERADMINISTRATIVO NO. 001 DE 2021, SUSCRITO ENTRE EL MUNICIPIO DE SAN MARTÍN, CESAR Y LA UNIVERSIDAD DEL MAGDALENA.</t>
  </si>
  <si>
    <t>SERVICIOS DE APOYO A LA GESTIÓN PARA APOYAR LA LOGÍSTICA DE LAS ACTIVIDADES DE CAMPO, GESTIONAR ESPACIOS PARA GARANTIZAR EL PROCESO DE PARTICIPACIÓN Y LOS DIFERENTES ENCUENTROS QUE REQUIERA EL PROYECTO REQUERIDO EN EL MARCO DEL CONTRATO DE CIENCIA Y TECNOLOGÍA NO. 001, SUSCRITO ENTRE EL MUNICIPIO DE ALBANIA, LA GUAJIRA Y LA UNIVERSIDAD DEL MAGDALENA.</t>
  </si>
  <si>
    <t>SERVICIOS PROFESIONALES PARA COORDINAR LA FORMULACIÓN DEL COMPONENTE ECONÓMICO DEL PLAN BÁSICO DE ORDENAMIENTO TERRITORIAL – PBOT DEL MUNICIPIO DE ALBANIA, LA GUAJIRA, PARTICIPAR EN LA FORMULACIÓN DE LA VISIÓN Y MISIÓN DEL PLAN BÁSICO DE ORDENAMIENTO TERRITORIAL – PBOT DEL MUNICIPIO DE ALBANIA, LA GUAJIRA REQUERIDO EN EL MARCO DEL CONTRATO DE CIENCIA Y TECNOLOGÍA NO. 001 DE 2021, SUSCRITO ENTRE EL MUNICIPIO DE ALBANIA, LA GUAJIRA Y LA UNIVERSIDAD DEL MAGDALENA.</t>
  </si>
  <si>
    <t>SERVICIOS PROFESIONALES PARA ELABORAR LOS PLANOS DE LA CARTOGRAFÍA URBANA Y RURAL GEORREFERENCIADA DEL MUNICIPIO DE ALBANIA, LA GUAJIRA, UTILIZANDO UN PROGRAMA DE SOFTWARE LIBRE, GEORREFERENCIAR LA CARTOGRAFÍA EN LAS COORDENADAS OFICIALES DEL MUNICIPIO SEGÚN LA NORMA IGAC O CARTOGRAFÍA OFICIAL REQUERIDO EN EL MARCO DEL CONTRATO DE CIENCIA Y TECNOLOGÍA NO. 001 DE 2021, SUSCRITO ENTRE EL MUNICIPIO DE ALBANIA, LA GUAJIRA Y LA UNIVERSIDAD DEL MAGDALENA.</t>
  </si>
  <si>
    <t>SERVICIOS PROFESIONALES PARA COORDINAR Y APOYAR EN LA RECOLECCIÓN DE LA INFORMACIÓN FÍSICA Y SANITARIA DE LOS EQUIPAMIENTOS ESTRATÉGICOS DEL MUNICIPIO REQUERIDO EN EL MARCO DEL CONTRATO DE CIENCIA Y TECNOLOGÍA NO. 001 DE 2021, SUSCRITO ENTRE EL MUNICIPIO DE ALBANIA, LA GUAJIRA Y LA UNIVERSIDAD DEL MAGDALENA</t>
  </si>
  <si>
    <t>SERVICIOS PROFESIONALES PARA APOYAR AL EQUIPO DE TRABAJO E INVITADOS EN LA REALIZACIÓN DE LOS TALLERES URBANOS Y RURALES CONTEMPLADOS EN EL MARCO DEL PROYECTO. 2. ELABORAR LA CARTOGRAFÍA SOCIAL DE LOS TALLERES REQUERIDO EN EL MARCO DEL CONTRATO DE CIENCIA Y TECNOLOGÍA NO. 001 DE 2021, SUSCRITO ENTRE EL MUNICIPIO DE ALBANIA, LA GUAJIRA Y LA UNIVERSIDAD DEL MAGDALENA.</t>
  </si>
  <si>
    <t>SERVICIOS PROFESIONALES PARA CAPACITAR A LAS JUNTAS DE ACCIÓN COMUNALES, ORGANIZACIONES AFRODESCENDIENTES, ÉTNICAS Y PESCADORES EN FORMALIZACIÓN EMPRESARIAL, CAPACITAR A LAS JUNTAS DE ACCIÓN COMUNALES, ORGANIZACIONES AFRODESCENDIENTES, ÉTNICAS Y PESCADORES EN MARKETING DIGITAL REQUERIDO EN EL MARCO DE LAS ÓRDENES DE COMPRA NACIONAL NOS. 71 Y 175 DEL 13 DE JULIO DE 2021, EMITIDAS POR BUZCA SOLUCIONES DE INGENIERÍA S.A A FAVOR DE LA UNIVERSIDAD DEL MAGDALENA</t>
  </si>
  <si>
    <t>SERVICIOS PROFESIONALES PARA CAPACITAR A LAS JUNTAS DE ACCIÓN COMUNALES, ORGANIZACIONES AFRODESCENDIENTES, ÉTNICAS Y PESCADORES EN FORTALECIMIENTO INSTITUCIONAL Y LIDERAZGO COMUNITARIO CON ENFOQUE DIFERENCIAL, CAPACITAR A LAS JUNTAS DE ACCIÓN COMUNALES, ORGANIZACIONES AFRODESCENDIENTES, ÉTNICAS Y PESCADORES EN CONTABILIDAD, ADMINISTRACIÓN Y FINANZAS REQUERIDO EN EL MARCO DE LAS ÓRDENES DE COMPRA NACIONAL NOS. 71 Y 175 DEL 13 DE JULIO DE 2021, EMITIDAS POR BUZCA SOLUCIONES DE INGENIERÍA S.A A FAVOR DE LA UNIVERSIDAD DEL MAGDALENA.</t>
  </si>
  <si>
    <t>SERVICIOS PROFESIONALES PARA CAPACITAR A LAS JUNTAS DE ACCIÓN COMUNALES, ORGANIZACIONES AFRODESCENDIENTES, ÉTNICAS Y PESCADORES EN LA UTILIZACIÓN DE LAS HERRAMIENTAS WEB Y PAQUETES DE OFFICE REQUERIDO EN EL MARCO DE LAS ÓRDENES DE COMPRA NACIONAL NOS. 71 Y 175 DEL 13 DE JULIO DE 2021, EMITIDAS POR BUZCA SOLUCIONES DE INGENIERÍA S.A A FAVOR DE LA UNIVERSIDAD DEL MAGDALENA.</t>
  </si>
  <si>
    <t>SERVICIOS PROFESIONALES PARA APOYAR AL EQUIPO DE TRABAJO E INVITADOS EN LA REALIZACIÓN DE LOS TALLERES URBANOS Y RURALES CONTEMPLADOS EN EL MARCO DEL PROYECTO, ELABORAR LA CARTOGRAFÍA SOCIAL DE LOS TALLERES REQUERIDO EN EL MARCO DEL CONTRATO DE CIENCIA Y TECNOLOGÍA NO. 001 DE 2021, SUSCRITO ENTRE EL MUNICIPIO DE ALBANIA, LA GUAJIRA Y LA UNIVERSIDAD DEL MAGDALENA.</t>
  </si>
  <si>
    <t>SERVICIOS PROFESIONALES PARA COORDINAR LA FORMULACIÓN DEL COMPONENTE ECONÓMICO DEL PLAN BÁSICO DE ORDENAMIENTO TERRITORIAL – PBOT DEL MUNICIPIO DE ALBANIA, LA GUAJIRA  REQUERIDO EN EL MARCO DEL CONTRATO DE CIENCIA Y TECNOLOGÍA NO. 001 DE 2021, SUSCRITO ENTRE EL MUNICIPIO DE ALBANIA, LA GUAJIRA Y LA UNIVERSIDAD DEL MAGDALENA.</t>
  </si>
  <si>
    <t>SERVICIOS PROFESIONALES PARA ELABORAR DIAGNÓSTICO DE LOS ASPECTOS SOCIOECONÓMICOS DEL MUNICIPIO DE ALBANIA, LA GUAJIRA, EL CUAL DEBERÁ INCLUIR: BIENESTAR SOCIAL, COMUNICACIONES, DEMOGRAFÍA, VIVIENDA, EDUCACIÓN, SALUD, RECREACIÓN, TRANSPORTE, ANÁLISIS PROSPECTIVO REQUERIDO EN EL MARCO DEL CONTRATO DE CIENCIA Y TECNOLOGÍA NO. 001 DE 2021, SUSCRITO ENTRE EL MUNICIPIO DE ALBANIA, LA GUAJIRA Y LA UNIVERSIDAD DEL MAGDALENA.</t>
  </si>
  <si>
    <t>SERVICIOS PROFESIONALES PARA APOYAR AL EQUIPO DE TRABAJO E INVITADOS EN LA REALIZACIÓN DE LOS TALLERES URBANOS Y RURALES CONTEMPLADOS EN EL MARCO DEL PROYECTO REQUERIDO EN EL MARCO DEL CONTRATO DE CIENCIA Y TECNOLOGÍA NO. 001 DE 2021, SUSCRITO ENTRE EL MUNICIPIO DE ALBANIA, LA GUAJIRA Y LA UNIVERSIDAD DEL MAGDALENA.</t>
  </si>
  <si>
    <t>SERVICIOS PROFESIONALES PARA COORDINAR EL EQUIPO TÉCNICO DE REVISIÓN Y AJUSTE GENERAL AL PLAN BÁSICO DE ORDENAMIENTO TERRITORIAL – PBOT DEL MUNICIPIO DE ALBANIA, LA GUAJIRA REQUERIDO EN EL MARCO DEL CONTRATO DE CIENCIA Y TECNOLOGÍA NO. 001 DE 2021, SUSCRITO ENTRE EL MUNICIPIO DE ALBANIA, LA GUAJIRA Y LA UNIVERSIDAD DEL MAGDALENA.</t>
  </si>
  <si>
    <t>SERVICIOS PROFESIONALES PARA APOYAR AL EQUIPO DE TRABAJO E INVITADOS EN LA REALIZACIÓN DE LOS TALLERES URBANOS Y RURALES CONTEMPLADOS EN EL MARCO DEL PROYECTO, ELABORAR LA CARTOGRAFÍA SOCIAL DE LOS TALLERES, ELABORAR LOS RESÚMENES DE LOS TALLERESREQUERIDO EN EL MARCO DEL CONTRATO DE CIENCIA Y TECNOLOGÍA NO. 001 DE 2021, SUSCRITO ENTRE EL MUNICIPIO DE ALBANIA, LA GUAJIRA Y LA UNIVERSIDAD DEL MAGDALENA</t>
  </si>
  <si>
    <t>SERVICIOS PROFESIONALES PARA PRESTAR ASESORÍA EN LA PLANIFICACIÓN, GESTIÓN DEL SUELO URBANO Y FINANCIACIÓN DEL DESARROLLO URBANO EN LA CONSTRUCCIÓN DEL MODELO ADECUADO DEL MUNICIPIO DE ALBANIA, LA GUAJIRA Y DEMÁS ACTIVIDADES DESCRITAS EN LA ORDEN, REQUERIDO EN EL MARCO DEL CONTRATO DE CIENCIA Y TECNOLOGÍA NO. 001 DE 2021, SUSCRITO ENTRE EL MUNICIPIO DE ALBANIA, LA GUAJIRA Y LA UNIVERSIDAD DEL MAGDALENA, EL TERMINO DE EJECUCIÓN ES CONTADOS A PARTIR DEL CUMPLIMIENTO DE LOS REQUISITOS DE PERFECCIONAMIENTO Y EJECUCIÓN DE LA ORDEN HASTA EL 23 DE JUNIO DEL 2022, SEGÚN LO ESTABLECIDO EN LA ORDEN DE SERVICIO NO. 0873 DE FECHA 23 DE AGOSTO DEL 2021 DE LA VICERRECTORÍA DE EXTENSIÓN Y PROYECCIÓN SOCIAL.</t>
  </si>
  <si>
    <t>SERVICIOS DE APOYO A LA GESTIÓN PARA CAPACITAR A LAS JUNTAS DE ACCIÓN COMUNALES, ORGANIZACIONES AFRODESCENDIENTES, ÉTNICAS Y PESCADORES EN NUEVOS CONOCIMIENTOS EN PESCA ARTESANAL E IDENTIFICACIÓN DE LAS BRECHAS TECNOLÓGICAS Y DEMÁS ACTIVIDADES DESCRITAS EN LA ORDEN, REQUERIDO EN EL MARCO DE LAS ÓRDENES DE COMPRA NACIONAL NOS. 71 Y 175 DEL 13 DE JULIO DE 2021, EMITIDAS POR BUZCA SOLUCIONES DE INGENIERÍA S.A A FAVOR DE LA UNIVERSIDAD DEL MAGDALENA, EL TERMINO DE EJECUCIÓN ES DE 1 MES CONTADOS A PARTIR DEL CUMPLIMIENTO DE LOS REQUISITOS DE PERFECCIONAMIENTO Y EJECUCIÓN DE LA ORDEN, SEGÚN LO ESTABLECIDO EN LA ORDEN DE SERVICIO NO. 0866 DE FECHA 23 DE AGOSTO DEL 2021 DE LA VICERRECTORÍA DE EXTENSIÓN Y PROYECCIÓN SOCIAL.</t>
  </si>
  <si>
    <t>SERVICIOS DE APOYO A LA GESTIÓN PARA DICTAR LAS SESIONES DEL TALLER, ORGANIZAR Y LLEVAR CONTROL DEL MATERIAL DE TRABAJO Y REVISAR QUE ESTÉ COMPLETO Y EN BUENAS CONDICIONES Y DEMÁS ACTIVIDADES DESCRITAS EN LA ORDEN, REQUERIDO EN EL MARCO DEL CONVENIO DE APOYO A PROYECTO ARTÍSTICO Y CULTURAL – SECTOR PÚBLICO N. 3783/2021, SUSCRITO ENTRE EL MINISTERIO DE CULTURA   Y UNIMAGDALENA, EL TERMINO DE EJECUCIÓN ES CONTADOS A PARTIR DEL CUMPLIMIENTO DE LOS REQUISITOS DE PERFECCIONAMIENTO Y EJECUCIÓN DE LA ORDEN HASTA EL 30 DE AGOSTO DEL 2021 SEGÚN LO ESTABLECIDO EN LA ORDEN DE SERVICIO NO. 0774 DE FECHA 5 DE AGOSTO DEL 2021 DE LA VICERRECTORÍA DE EXTENSIÓN Y PROYECCIÓN SOCIAL</t>
  </si>
  <si>
    <t xml:space="preserve">SERVICIOS PROFESIONALES PARA REVISAR LOS INFORMES PRESENTADOS PARA PAGO DE CONTRATISTA Y PROVEEDORES, VERIFICANDO LOS SOPORTES REQUERIDOS (APORTES AL SISTEMA DE SOCIAL INTEGRAL Y FOSYGA), AL IGUAL QUE DE RESOLUCIONES, CUENTAS DE COBROS Y FACTURAS GENERADOS EN LA VICERRECTORÍA DE EXTENSIÓN Y PROYECCIÓN SOCIAL Y DEMÁS ACTIVIDADES DESCRITAS EN LA ORDEN, REQUERIDO CONTRATO DE CIENCIAS Y TECNOLOGÍA N. 001 DEL 27 DE ABRIL DE 2021 EL MUNICIPIO DE ALBANIA, EL TERMINO DE EJECUCIÓN ES CONTADOS A PARTIR DEL CUMPLIMIENTO DE LOS REQUISITOS DE PERFECCIONAMIENTO Y EJECUCIÓN DE LA ORDEN HASTA EL 31 DE OCTUBRE DEL 2021 SEGÚN LO ESTABLECIDO EN LA ORDEN DE SERVICIO NO. 0826 DE FECHA 17 DE AGOSTO DEL 2021 DE LA VICERRECTORÍA DE EXTENSIÓN Y PROYECCIÓN SOCIAL. </t>
  </si>
  <si>
    <t xml:space="preserve">SERVICIOS PROFESIONALES PARA ENVIAR EL REPORTE DIARIO DE LOS PAGOS REALIZADOS EN LA PLATAFORMA SINAP Y DEMÁS ACTIVIDADES DESCRITAS EN LA ORDEN, REQUERIDO EN EL MARCO DEL CONTRATO DE CIENCIAS Y TECNOLOGÍA Nº 001 DEL 27 DE ABRIL DE 2021 SUSCRITO ENTRE EL MUNICIPIO DE ALBANIA Y UNIMAGDALENA, EL TERMINO DE EJECUCIÓN ES CONTADOS A PARTIR DEL CUMPLIMIENTO DE LOS REQUISITOS DE PERFECCIONAMIENTO Y EJECUCIÓN DE LA ORDEN HASTA EL 31 DE OCTUBRE DEL 2021 SEGÚN LO ESTABLECIDO EN LA ORDEN DE SERVICIO NO. 0855 DE FECHA 17 DE AGOSTO DEL 2021 DE LA VICERRECTORÍA DE EXTENSIÓN Y PROYECCIÓN SOCIAL. </t>
  </si>
  <si>
    <t xml:space="preserve">SERVICIOS PROFESIONALES PARA REGISTRAR EN EL SINAP LAS OBLIGACIONES DE PAGO (OP) DE LAS ÓRDENES DE SERVICIOS PROFESIONALES Y DE APOYO A LA GESTIÓN, SUMINISTRO, COMPRA, RESOLUCIONES Y DEMÁS ACTOS ADMINISTRATIVOS QUE LO REQUIERAN, VERIFICAR LAS LIQUIDACIONES DE LOS VIÁTICOS, VERIFICAR LAS DIFERENTES FACTURAS Y LOS IMPUESTOS A APLICAR, CONSOLIDACIÓN DE LAS ÓRDENES DE PAGO Y APOYO EN LA ELABORACIÓN DEL INFORME FINANCIERO FINAL PARA LA LIQUIDACIÓN DEL CONTRATO Y DEMÁS ACTIVIDADES DESCRITAS EN LA ORDEN, REQUERIDO EN EL MARCO DEL CONTRATO INTERADMINISTRATIVO Nº 001 DE 2021 SUSCRITO ENTRE EL MUNICIPIO SAN MARTIN - CESAR Y UNIMAGDALENA, EL TERMINO DE EJECUCIÓN ES CONTADOS A PARTIR DEL CUMPLIMIENTO DE LOS REQUISITOS DE PERFECCIONAMIENTO Y EJECUCIÓN DE LA ORDEN HASTA EL 31 DE OCTUBRE DEL 2021 SEGÚN LO ESTABLECIDO EN LA ORDEN DE SERVICIO NO. 0858 DE FECHA 19 DE AGOSTO DEL 2021 DE LA VICERRECTORÍA DE EXTENSIÓN Y PROYECCIÓN SOCIAL. </t>
  </si>
  <si>
    <t xml:space="preserve">SERVICIOS PROFESIONALES PARA REVISAR LOS INFORMES PRESENTADOS PARA PAGO DE LAS SUMAS ORDENADAS MEDIANTE LOS ACTOS ADMINISTRATIVOS GENERADOS EN LA VICERRECTORÍA DE EXTENSIÓN Y PROYECCIÓN SOCIAL, VERIFICANDO LOS SOPORTES REQUERIDOS (APORTES A LA SEGURIDAD SOCIAL INTEGRAL Y FOSYGA), REALIZAR SEGUIMIENTO A LOS PAGOS EFECTUADOS EN LOS GRUPOS DE CONTABILIDAD Y TESORERÍA Y DEMÁS ACTIVIDADES DESCRITAS EN LA ORDEN, REQUERIDO EN EL MARCO DEL CONTRATO DE CIENCIAS Y TECNOLOGÍA Nº 001 DEL 27 DE ABRIL DE 2021 SUSCRITO ENTRE EL MUNICIPIO DE ALBANIA Y UNIMAGDALENA, EL TERMINO DE EJECUCIÓN ES CONTADOS A PARTIR DEL CUMPLIMIENTO DE LOS REQUISITOS DE PERFECCIONAMIENTO Y EJECUCIÓN DE LA ORDEN HASTA EL 31 DE OCTUBRE DEL 2021 SEGÚN LO ESTABLECIDO EN LA ORDEN DE SERVICIO NO. 0857 DE FECHA 18 DE AGOSTO DEL 2021 DE LA VICERRECTORÍA DE EXTENSIÓN Y PROYECCIÓN SOCIAL.  </t>
  </si>
  <si>
    <t xml:space="preserve">SERVICIOS DE APOYO A LA GESTIÓN PARA RECOPILAR Y ORGANIZAR INFORMACIÓN PARA EL PROGRAMA DE RADIO “LA VOZ DEL EGRESADO”, APOYAR LA ORGANIZACIÓN DEL ENCUENTRO DE EGRESADOS Y DEMÁS ACTIVIDADES DESCRITAS EN LA ORDEN, EL TERMINO DE EJECUCIÓN ES CONTADOS A PARTIR DEL CUMPLIMIENTO DE LOS REQUISITOS DE PERFECCIONAMIENTO Y EJECUCIÓN DE LA ORDEN HASTA EL 31 DE AGOSTO DEL 2021 SEGÚN LO ESTABLECIDO EN LA ORDEN DE SERVICIO NO. 0856 DE FECHA 18 DE AGOSTO DEL 2021 DE LA VICERRECTORÍA DE EXTENSIÓN Y PROYECCIÓN SOCIAL. </t>
  </si>
  <si>
    <t xml:space="preserve">SERVICIOS PROFESIONALES PARA HACER SEGUIMIENTO A LOS RECIÉN GRADUADOS DE LAS MODALIDADES PRESENCIAL Y A DISTANCIA, ELABORAR INFORME DE INDICADORES DE SEGUIMIENTO A GRADUADOS SEGÚN EL OBSERVATORIO LABORAL PARA LA EDUCACIÓN, CON BASE EN EL CENSO DE GRADUADOS DE LA INSTITUCIÓN Y DEMÁS ACTIVIDADES DESCRITAS EN LA ORDEN, EL TERMINO DE EJECUCIÓN ES CONTADOS A PARTIR DEL CUMPLIMIENTO DE LOS REQUISITOS DE PERFECCIONAMIENTO Y EJECUCIÓN DE LA ORDEN HASTA EL 31 DE AGOSTO DEL 2021 SEGÚN LO ESTABLECIDO EN LA ORDEN DE SERVICIO NO. 0833 DE FECHA 17 DE AGOSTO DEL 2021 DE LA VICERRECTORÍA DE EXTENSIÓN Y PROYECCIÓN SOCIAL. </t>
  </si>
  <si>
    <t xml:space="preserve">SERVICIOS PROFESIONALES PARA REALIZAR LA ESTRUCTURACIÓN, COORDINACIÓN Y DOCUMENTACIÓN DE PROYECTOS INTEGRADORES EN LAS COMUNIDADES DONDE LA UNIVERSIDAD DEL MAGDALENA REALIZA ACTIVIDADES DE EXTENSIÓN EN ALIANZA CON DIFERENTES FUNDACIONES Y REDES DE APOYO Y DEMÁS ACTIVIDADES DESCRITAS EN LA ORDEN, EL TERMINO DE EJECUCIÓN ES CONTADOS A PARTIR DEL CUMPLIMIENTO DE LOS REQUISITOS DE PERFECCIONAMIENTO Y EJECUCIÓN DE LA ORDEN HASTA EL 31 DE AGOSTO DEL 2021 SEGÚN LO ESTABLECIDO EN LA ORDEN DE SERVICIO NO. 0834 DE FECHA 17 DE AGOSTO DEL 2021 DE LA VICERRECTORÍA DE EXTENSIÓN Y PROYECCIÓN SOCIAL. </t>
  </si>
  <si>
    <t xml:space="preserve">SERVICIOS PROFESIONALES PARA ACTUALIZACIÓN DE LOS PROCEDIMIENTOS DE PRÁCTICAS EN EL COGUI Y DEMÁS ACTIVIDADES DESCRITAS EN LA ORDEN, EL TERMINO DE EJECUCIÓN ES CONTADOS A PARTIR DEL CUMPLIMIENTO DE LOS REQUISITOS DE PERFECCIONAMIENTO Y EJECUCIÓN DE LA ORDEN HASTA EL 31 DE AGOSTO DEL 2021 SEGÚN LO ESTABLECIDO EN LA ORDEN DE SERVICIO NO. 0835 DE FECHA 17 DE AGOSTO DEL 2021 DE LA VICERRECTORÍA DE EXTENSIÓN Y PROYECCIÓN SOCIAL. </t>
  </si>
  <si>
    <t xml:space="preserve">SERVICIOS PROFESIONALES PARA COORDINAR LAS ACTIVIDADES DEL VOLUNTARIADO DE ACUERDO CON LOS LINEAMIENTOS DE LA DIRECCIÓN DE DESARROLLO SOCIAL Y PRODUCTIVO Y DEMÁS ACTIVIDADES DESCRITAS EN LA ORDEN, EL TERMINO DE EJECUCIÓN ES CONTADOS A PARTIR DEL CUMPLIMIENTO DE LOS REQUISITOS DE PERFECCIONAMIENTO Y EJECUCIÓN DE LA ORDEN HASTA EL 31 DE AGOSTO DEL 2021 SEGÚN LO ESTABLECIDO EN LA ORDEN DE SERVICIO NO. 0836 DE FECHA 17 DE AGOSTO DEL 2021 DE LA VICERRECTORÍA DE EXTENSIÓN Y PROYECCIÓN SOCIAL. </t>
  </si>
  <si>
    <t xml:space="preserve">SERVICIOS PROFESIONALES PARA ARTICULAR EL PROGRAMA DE ODONTOLOGÍA CON LAS JORNADAS UN ODONTÓLOGO AMIGO EN CASA Y DEMÁS ACTIVIDADES DESCRITAS EN LA ORDEN, EL TERMINO DE EJECUCIÓN ES CONTADOS A PARTIR DEL CUMPLIMIENTO DE LOS REQUISITOS DE PERFECCIONAMIENTO Y EJECUCIÓN DE LA ORDEN HASTA EL 31 DE AGOSTO DEL 2021 SEGÚN LO ESTABLECIDO EN LA ORDEN DE SERVICIO NO. 0837 DE FECHA 17 DE AGOSTO DEL 2021 DE LA VICERRECTORÍA DE EXTENSIÓN Y PROYECCIÓN SOCIAL. </t>
  </si>
  <si>
    <t xml:space="preserve">SERVICIOS PROFESIONALES PARA ORIENTAR Y CAPACITAR A LOS DIRECTORES DE PROYECTOS DE EXTENSIÓN SOBRE LA IMPLEMENTACIÓN DE PROCESOS DE CALIDAD Y DEMÁS ACTIVIDADES DESCRITAS EN LA ORDEN, EL TERMINO DE EJECUCIÓN ES CONTADOS A PARTIR DEL CUMPLIMIENTO DE LOS REQUISITOS DE PERFECCIONAMIENTO Y EJECUCIÓN DE LA ORDEN HASTA EL 31 DE AGOSTO DEL 2021 SEGÚN LO ESTABLECIDO EN LA ORDEN DE SERVICIO NO. 0838 DE FECHA 17 DE AGOSTO DEL 2021 DE LA VICERRECTORÍA DE EXTENSIÓN Y PROYECCIÓN SOCIAL. </t>
  </si>
  <si>
    <t xml:space="preserve">SERVICIOS DE APOYO A LA GESTIÓN PARA DISEÑAR E IMPLEMENTAR PROYECTOS PARA LA CASA MUSEO GABRIEL GARCÍA MÁRQUEZ EN LAS ÁREAS DE FORMACIÓN E INVESTIGACIÓN EN ARTES Y CULTURA; FORMACIÓN E INVESTIGACIÓN EN LITERATURA; DIFUSIÓN Y DIVULGACIÓN DE LA VIDA Y OBRA LITERARIA DE GABRIEL GARCÍA MÁRQUEZ Y COLECCIÓN MUSEOGRÁFICA DE LA VIDA Y OBRA DE GABRIEL GARCÍA MÁRQUEZ Y DEMÁS ACTIVIDADES DESCRITAS EN LA ORDEN, EL TERMINO DE EJECUCIÓN ES CONTADOS A PARTIR DEL CUMPLIMIENTO DE LOS REQUISITOS DE PERFECCIONAMIENTO Y EJECUCIÓN DE LA ORDEN HASTA EL 31 DE AGOSTO DEL 2021 SEGÚN LO ESTABLECIDO EN LA ORDEN DE SERVICIO NO. 0839 DE FECHA 17 DE AGOSTO DEL 2021 DE LA VICERRECTORÍA DE EXTENSIÓN Y PROYECCIÓN SOCIAL. </t>
  </si>
  <si>
    <t xml:space="preserve">SERVICIOS DE APOYO A LA GESTIÓN PARA APOYAR LA GESTIÓN ADMINISTRATIVA DE LA FUNDACIÓN CASA EN EL ÁRBOL Y DEMÁS ACTIVIDADES DESCRITAS EN LA ORDEN, EL TERMINO DE EJECUCIÓN ES CONTADOS A PARTIR DEL CUMPLIMIENTO DE LOS REQUISITOS DE PERFECCIONAMIENTO Y EJECUCIÓN DE LA ORDEN HASTA EL 31 DE AGOSTO DEL 2021 SEGÚN LO ESTABLECIDO EN LA ORDEN DE SERVICIO NO. 0840 DE FECHA 17 DE AGOSTO DEL 2021 DE LA VICERRECTORÍA DE EXTENSIÓN Y PROYECCIÓN SOCIAL. </t>
  </si>
  <si>
    <t xml:space="preserve">SERVICIOS DE APOYO A LA GESTIÓN PARA APOYAR LA TOMA DE MATERIAL AUDIOVISUAL DE LOS PROYECTOS DEL PLAN DE ACCIÓN Y DEMÁS ACTIVIDADES DESCRITAS EN LA ORDEN, EL TERMINO DE EJECUCIÓN ES CONTADOS A PARTIR DEL CUMPLIMIENTO DE LOS REQUISITOS DE PERFECCIONAMIENTO Y EJECUCIÓN DE LA ORDEN HASTA EL 31 DE AGOSTO DEL 2021 SEGÚN LO ESTABLECIDO EN LA ORDEN DE SERVICIO NO. 0841 DE FECHA 17 DE AGOSTO DEL 2021 DE LA VICERRECTORÍA DE EXTENSIÓN Y PROYECCIÓN SOCIAL. </t>
  </si>
  <si>
    <t xml:space="preserve">SERVICIOS DE APOYO A LA GESTIÓN PARA APOYAR EN LA COORDINACIÓN DE LAS ACTIVIDADES DESDE EL MARCO PSICOLÓGICO EN LOS PROYECTOS VIGENTES DE LA FUNDACIÓN CASA EN EL ÁRBOL Y DEMÁS ACTIVIDADES DESCRITAS EN LA ORDEN, EL TERMINO DE EJECUCIÓN ES CONTADOS A PARTIR DEL CUMPLIMIENTO DE LOS REQUISITOS DE PERFECCIONAMIENTO Y EJECUCIÓN DE LA ORDEN HASTA EL 31 DE AGOSTO DEL 2021 SEGÚN LO ESTABLECIDO EN LA ORDEN DE SERVICIO NO. 0842 DE FECHA 17 DE AGOSTO DEL 2021 DE LA VICERRECTORÍA DE EXTENSIÓN Y PROYECCIÓN SOCIAL. </t>
  </si>
  <si>
    <t>SERVICIOS DE APOYO A LA GESTIÓN PARA APOYAR LA FORMULACIÓN DE PROPUESTAS DE FORMACIÓN CONTINUA Y DEMÁS ACTIVIDADES DESCRITAS EN LA ORDEN, EL TERMINO DE EJECUCIÓN ES CONTADOS A PARTIR DEL CUMPLIMIENTO DE LOS REQUISITOS DE PERFECCIONAMIENTO Y EJECUCIÓN DE LA ORDEN HASTA EL 31 DE AGOSTO DEL 2021 SEGÚN LO ESTABLECIDO EN LA ORDEN DE SERVICIO NO. 0843 DE FECHA 17 DE AGOSTO DEL 2021 DE LA VICERRECTORÍA DE EXTENSIÓN Y PROYECCIÓN SOCIAL.</t>
  </si>
  <si>
    <t>SERVICIOS DE APOYO A LA GESTIÓN PARA PROMOCIONAR EN LAS DIFERENTES INSTITUCIONES EDUCATIVAS LAS ACTIVIDADES CULTURALES DESARROLLADAS A TRAVÉS SISTEMA DE FORTALECIMIENTO DE MUSEOS Y LA OFERTA CULTURAL Y DEMÁS ACTIVIDADES DESCRITAS EN LA ORDEN, EL TERMINO DE EJECUCIÓN ES CONTADOS A PARTIR DEL CUMPLIMIENTO DE LOS REQUISITOS DE PERFECCIONAMIENTO Y EJECUCIÓN DE LA ORDEN HASTA EL 31 DE AGOSTO DEL 2021 SEGÚN LO ESTABLECIDO EN LA ORDEN DE SERVICIO NO. 0844 DE FECHA 17 DE AGOSTO DEL 2021 DE LA VICERRECTORÍA DE EXTENSIÓN Y PROYECCIÓN SOCIAL.</t>
  </si>
  <si>
    <t>SERVICIOS DE APOYO A LA GESTIÓN PARA PROMOCIONAR EN LAS DIFERENTES INSTITUCIONES EDUCATIVAS LAS ACTIVIDADES CULTURALES DESARROLLADAS A TRAVÉS SISTEMA DE FORTALECIMIENTO DE MUSEOS Y LA OFERTA CULTURAL Y DEMÁS ACTIVIDADES DESCRITAS EN LA ORDEN, EL TERMINO DE EJECUCIÓN ES CONTADOS A PARTIR DEL CUMPLIMIENTO DE LOS REQUISITOS DE PERFECCIONAMIENTO Y EJECUCIÓN DE LA ORDEN HASTA EL 31 DE AGOSTO DEL 2021 SEGÚN LO ESTABLECIDO EN LA ORDEN DE SERVICIO NO. 0845 DE FECHA 17 DE AGOSTO DEL 2021 DE LA VICERRECTORÍA DE EXTENSIÓN Y PROYECCIÓN SOCIAL.</t>
  </si>
  <si>
    <t>SERVICIOS PROFESIONALES PARA ESTUDIAR Y ADOPTAR ESTÁNDARES Y METODOLOGÍAS DE DESARROLLO DE SOFTWARE Y DEMÁS ACTIVIDADES DESCRITAS EN LA ORDEN, EL TERMINO DE EJECUCIÓN ES CONTADOS A PARTIR DEL CUMPLIMIENTO DE LOS REQUISITOS DE PERFECCIONAMIENTO Y EJECUCIÓN DE LA ORDEN HASTA EL 31 DE AGOSTO DEL 2021 SEGÚN LO ESTABLECIDO EN LA ORDEN DE SERVICIO NO. 0846 DE FECHA 17 DE AGOSTO DEL 2021 DE LA VICERRECTORÍA DE EXTENSIÓN Y PROYECCIÓN SOCIAL.</t>
  </si>
  <si>
    <t>SERVICIOS PROFESIONALES PARA DISEÑAR GUION DE VISITAS AL SISTEMA DE MUSEOS DE LA UNIVERSIDAD DEL MAGDALENA Y LOS SITIOS TURÍSTICOS DEL DISTRITO DE SANTA MARTA Y DEMÁS ACTIVIDADES DESCRITAS EN LA ORDEN, EL TERMINO DE EJECUCIÓN ES CONTADOS A PARTIR DEL CUMPLIMIENTO DE LOS REQUISITOS DE PERFECCIONAMIENTO Y EJECUCIÓN DE LA ORDEN HASTA EL 31 DE AGOSTO DEL 2021 SEGÚN LO ESTABLECIDO EN LA ORDEN DE SERVICIO NO. 0847 DE FECHA 17 DE AGOSTO DEL 2021 DE LA VICERRECTORÍA DE EXTENSIÓN Y PROYECCIÓN SOCIAL</t>
  </si>
  <si>
    <t>SERVICIOS PROFESIONALES PARA COORDINAR TODAS LAS ACTIVIDADES DE PREPRÁCTICAS Y DEMÁS ACTIVIDADES DESCRITAS EN LA ORDEN, EL TERMINO DE EJECUCIÓN ES CONTADOS A PARTIR DEL CUMPLIMIENTO DE LOS REQUISITOS DE PERFECCIONAMIENTO Y EJECUCIÓN DE LA ORDEN HASTA EL 31 DE AGOSTO DEL 2021 SEGÚN LO ESTABLECIDO EN LA ORDEN DE SERVICIO NO. 0848 DE FECHA 17 DE AGOSTO DEL 2021 DE LA VICERRECTORÍA DE EXTENSIÓN Y PROYECCIÓN SOCIAL</t>
  </si>
  <si>
    <t>SERVICIOS PROFESIONALES PARA ESTUDIAR Y ADOPTAR ESTÁNDARES Y METODOLOGÍAS DE DESARROLLO DE SOFTWARE Y DEMÁS ACTIVIDADES DESCRITAS EN LA ORDEN, EL TERMINO DE EJECUCIÓN ES CONTADOS A PARTIR DEL CUMPLIMIENTO DE LOS REQUISITOS DE PERFECCIONAMIENTO Y EJECUCIÓN DE LA ORDEN HASTA EL 31 DE AGOSTO DEL 2021 SEGÚN LO ESTABLECIDO EN LA ORDEN DE SERVICIO NO. 0849 DE FECHA 17 DE AGOSTO DEL 2021 DE LA VICERRECTORÍA DE EXTENSIÓN Y PROYECCIÓN SOCIAL</t>
  </si>
  <si>
    <t>SERVICIOS PROFESIONALES PARA ESTUDIAR PRESTAR ASESORÍA JURÍDICA Y RESOLVER CONSULTAS DE TIPO JURÍDICO EN LA DIRECCIÓN DE PRÁCTICAS PROFESIONALES DE CONFORMIDAD CON LA NORMATIVIDAD VIGENTE Y DEMÁS ACTIVIDADES DESCRITAS EN LA ORDEN, EL TERMINO DE EJECUCIÓN ES CONTADOS A PARTIR DEL CUMPLIMIENTO DE LOS REQUISITOS DE PERFECCIONAMIENTO Y EJECUCIÓN DE LA ORDEN HASTA EL 31 DE AGOSTO DEL 2021 SEGÚN LO ESTABLECIDO EN LA ORDEN DE SERVICIO NO. 0850 DE FECHA 17 DE AGOSTO DEL 2021 DE LA VICERRECTORÍA DE EXTENSIÓN Y PROYECCIÓN SOCIAL</t>
  </si>
  <si>
    <t>SERVICIOS PROFESIONALES PARA REALIZAR CARACTERIZACIÓN DE LA POBLACIÓN INDÍGENA QUE CURSA ESTUDIOS EN LA UNIVERSIDAD DEL MAGDALENA Y DEMÁS ACTIVIDADES DESCRITAS EN LA ORDEN, EL TERMINO DE EJECUCIÓN ES CONTADOS A PARTIR DEL CUMPLIMIENTO DE LOS REQUISITOS DE PERFECCIONAMIENTO Y EJECUCIÓN DE LA ORDEN HASTA EL 31 DE AGOSTO DEL 2021 SEGÚN LO ESTABLECIDO EN LA ORDEN DE SERVICIO NO. 0851 DE FECHA 17 DE AGOSTO DEL 2021 DE LA VICERRECTORÍA DE EXTENSIÓN Y PROYECCIÓN SOCIAL</t>
  </si>
  <si>
    <t>SERVICIOS PROFESIONALES PARA ELABORACIÓN Y APLICACIÓN DE ENCUESTAS A GRADUADOS PARA LA REDACCIÓN DE INFORMES DE AUTOEVALUACIÓN DE PROGRAMAS Y DEMÁS ACTIVIDADES DESCRITAS EN LA ORDEN, EL TERMINO DE EJECUCIÓN ES CONTADOS A PARTIR DEL CUMPLIMIENTO DE LOS REQUISITOS DE PERFECCIONAMIENTO Y EJECUCIÓN DE LA ORDEN HASTA EL 31 DE AGOSTO DEL 2021 SEGÚN LO ESTABLECIDO EN LA ORDEN DE SERVICIO NO. 0852 DE FECHA 17 DE AGOSTO DEL 2021 DE LA VICERRECTORÍA DE EXTENSIÓN Y PROYECCIÓN SOCIAL</t>
  </si>
  <si>
    <t>SERVICIOS DE APOYO A LA GESTIÓN PARA APOYO EN LA REVISIÓN DE ACTOS ADMINISTRATIVOS Y DOCUMENTOS DE ÍNDOLE JURÍDICO Y DEMÁS ACTIVIDADES DESCRITAS EN LA ORDEN, EL TERMINO DE EJECUCIÓN ES CONTADOS A PARTIR DEL CUMPLIMIENTO DE LOS REQUISITOS DE PERFECCIONAMIENTO Y EJECUCIÓN DE LA ORDEN HASTA EL 31 DE AGOSTO DEL 2021 SEGÚN LO ESTABLECIDO EN LA ORDEN DE SERVICIO NO. 0853 DE FECHA 17 DE AGOSTO DEL 2021 DE LA VICERRECTORÍA DE EXTENSIÓN Y PROYECCIÓN SOCIAL</t>
  </si>
  <si>
    <t xml:space="preserve">SERVICIOS PROFESIONALES PARA REALIZAR LOS PAGOS EN LA PLATAFORMA DEL SINAP Y LAS PLATAFORMAS BANCARIAS DE LAS ÓRDENES DERIVADAS DE LOS CONTRATOS Y RESOLUCIONES SUSCRITOS Y/O PROFERIDOS POR LA VICERRECTORÍA DE EXTENSIÓN Y PROYECCIÓN SOCIAL Y DEMÁS ACTIVIDADES DESCRITAS EN LA ORDEN, REQUERIDO EN EL MARCO DEL CONTRATO DE CIENCIAS Y TECNOLOGÍA N. 001 DEL 27 DE ABRIL DE 2021 SUSCRITO ENTRE EL MUNICIPIO DE ALBANIA Y UNIMAGDALENA Y CONTRATO INTERADMINISTRATIVO INTER-SDEYP-01222-2021 CON EL DEPARTAMENTO DE NORTE DE SANTANDER, EL TERMINO DE EJECUCIÓN ES CONTADOS A PARTIR DEL CUMPLIMIENTO DE LOS REQUISITOS DE PERFECCIONAMIENTO Y EJECUCIÓN DE LA ORDEN HASTA EL 31 DE OCTUBRE DEL 2021 SEGÚN LO ESTABLECIDO EN LA ORDEN DE SERVICIO NO. 0863 DE FECHA 19 DE AGOSTO DEL 2021 DE LA VICERRECTORÍA DE EXTENSIÓN Y PROYECCIÓN SOCIAL. </t>
  </si>
  <si>
    <t xml:space="preserve">SERVICIOS PROFESIONALES PARA GESTIONAR CONFERENCIAS PARA LOS EVENTOS Y TEMÁTICAS DEFINIDAS DESDE LA VICERRECTORÍA DE EXTENSIÓN Y PROYECCIÓN SOCIAL, ORGANIZAR Y REALIZAR ESPACIOS ACADÉMICOS PARA EL FORTALECIMIENTO DE LAS RELACIONES CON EL ENTORNO Y DEMÁS ACTIVIDADES DESCRITAS EN LA ORDEN, EL TERMINO DE EJECUCIÓN ES CONTADOS A PARTIR DEL CUMPLIMIENTO DE LOS REQUISITOS DE PERFECCIONAMIENTO Y EJECUCIÓN DE LA ORDEN HASTA EL 31 DE AGOSTO DEL 2021 SEGÚN LO ESTABLECIDO EN LA ORDEN DE SERVICIO NO. 0875 DE FECHA 23 DE AGOSTO DEL 2021 DE LA VICERRECTORÍA DE EXTENSIÓN Y PROYECCIÓN SOCIAL. </t>
  </si>
  <si>
    <t xml:space="preserve">SERVICIOS DE APOYO A LA GESTIÓN PARA APOYAR LAS ACTIVIDADES ADMINISTRATIVAS Y FINANCIERAS DE LA VICERRECTORÍA DE EXTENSIÓN Y PROYECCIÓN SOCIAL DESDE LA OFICINA DE PRESUPUESTO, REALIZAR LOS COMPROMISOS DE LAS ÓRDENES DE SERVICIOS, DE APOYO A LA GESTIÓN, PROFESIONALES, SUMINISTRO Y COMPRA, RESOLUCIONES Y DEMÁS ACTOS ADMINISTRATIVOS QUE SE REQUIERAN, CONSOLIDACIÓN DE LOS COMPROMISOS Y APOYO EN LA ELABORACIÓN DEL INFORME FINANCIERO FINAL PARA LA LIQUIDACIÓN DEL CONTRATO Y DEMÁS ACTIVIDADES DESCRITAS EN LA ORDEN, REQUERIDO CONTRATO INTERADMINISTRATIVO INTER-SDEYP-01222-2021 CON EL DEPARTAMENTO DE NORTE DE SANTANDER, EL TERMINO DE EJECUCIÓN ES CONTADOS A PARTIR DEL CUMPLIMIENTO DE LOS REQUISITOS DE PERFECCIONAMIENTO Y EJECUCIÓN DE LA ORDEN HASTA EL 31 DE OCTUBRE DEL 2021 SEGÚN LO ESTABLECIDO EN LA ORDEN DE SERVICIO NO. 0882 DE FECHA 24 DE AGOSTO DEL 2021 DE LA VICERRECTORÍA DE EXTENSIÓN Y PROYECCIÓN SOCIAL. </t>
  </si>
  <si>
    <t xml:space="preserve">SERVICIOS PROFESIONALES PARA ORGANIZAR LA LOGÍSTICA Y PROTOCOLO DE LAS ACTIVIDADES Y EVENTOS ACADÉMICOS, SOCIALES Y CULTURALES DE LA VICERRECTORÍA DE EXTENSIÓN Y PROYECCIÓN SOCIAL, REALIZAR CUBRIMIENTO PERIODÍSTICO A LAS ACTIVIDADES PROGRAMADAS DENTRO DE LOS PROYECTOS INSTITUCIONALES CONTEMPLADOS EN EL PLAN DE ACCIÓN 2021, EL TERMINO DE EJECUCIÓN ES CONTADOS A PARTIR DEL CUMPLIMIENTO DE LOS REQUISITOS DE PERFECCIONAMIENTO Y EJECUCIÓN DE LA ORDEN HASTA EL 31 DE AGOSTO DEL 2021 SEGÚN LO ESTABLECIDO EN LA ORDEN DE SERVICIO NO. 0881 DE FECHA 24 DE AGOSTO DEL 2021 DE LA VICERRECTORÍA DE EXTENSIÓN Y PROYECCIÓN SOCIAL. </t>
  </si>
  <si>
    <t xml:space="preserve">SERVICIOS PROFESIONALES PARA REALIZAR LA COORDINACIÓN ADMINISTRATIVA Y FINANCIERA DEL CONVENIO 1371-2021 DE FECHA 30 DE JULIO DE 2021, FIRMADO ENTRE INVIAS Y LA UNIVERSIDAD DEL MAGDALENA, COORDINAR Y ARTICULAR CON LAS DEPENDENCIAS ADMINISTRATIVAS Y FINANCIERAS DE LA UNIVERSIDAD, EL PROCESO DE CREACIÓN DE CERTIFICADOS DE DISPONIBILIDAD PRESUPUESTAL, COMPROMISO PRESUPUESTAL, GENERACIÓN DE ÓRDENES DE PAGO, ADICIONES Y DISMINUCIONES, GESTIONAR CUENTAS DE COBRO Y SEGUIMIENTO A LOS DESEMBOLSOS Y PAGOS Y DEMÁS ACTIVIDADES DESCRITAS EN LA ORDEN, REQUERIDO CONVENIO 1371-2021 DE FECHA 30 DE JULIO DE 2021 INVIAS, EL TERMINO DE EJECUCIÓN ES CONTADOS A PARTIR DEL CUMPLIMIENTO DE LOS REQUISITOS DE PERFECCIONAMIENTO Y EJECUCIÓN DE LA ORDEN HASTA EL 30 DE OCTUBRE DEL 2021 SEGÚN LO ESTABLECIDO EN LA ORDEN DE SERVICIO NO. 0887 DE FECHA 25 DE AGOSTO DEL 2021 DE LA VICERRECTORÍA DE EXTENSIÓN Y PROYECCIÓN SOCIAL. </t>
  </si>
  <si>
    <t xml:space="preserve">SERVICIOS PROFESIONALES PARA COORDINAR PROCESO DE PLANIFICACIÓN Y APLICACIÓN DE PRUEBAS DE ORIENTACIÓN VOCACIONAL A ESTUDIANTES DE GRADO UNDÉCIMO DE LAS INSTITUCIONES EDUCATIVAS OFICIALES DEL MUNICIPIO DE BOSCONIA, CESAR Y DEMÁS ACTIVIDADES DESCRITAS EN LA ORDEN, REQUERIDO EN EL MARCO DEL CONVENIO ESPECÍFICO N°2 ENTRE LA UNIVERSIDAD DEL MAGDALENA Y EL MUNICIPIO DE BOSCONIA, CESAR, EL TERMINO DE EJECUCIÓN ES CONTADOS A PARTIR DEL CUMPLIMIENTO DE LOS REQUISITOS DE PERFECCIONAMIENTO Y EJECUCIÓN DE LA ORDEN HASTA EL 30 DE SEPTIEMBRE DEL 2021 SEGÚN LO ESTABLECIDO EN LA ORDEN DE SERVICIO NO. 0877 DE FECHA 24 DE AGOSTO DEL 2021 DE LA VICERRECTORÍA DE EXTENSIÓN Y PROYECCIÓN SOCIAL. </t>
  </si>
  <si>
    <t xml:space="preserve">SERVICIOS PROFESIONALES PARA APOYAR EN EL PROCESO DE REVISIÓN DE LAS HOJAS DE VIDA EN LA PLATAFORMA GEDOCO, DOCUMENTACIÓN INHERENTE A LA CONTRATACIÓN DEL PERSONAL, PROYECTAR ÓRDENES DE PRESTACIÓN DE SERVICIOS PARA LA CONTRATACIÓN DEL TALENTO HUMANO, PROYECTAR ÓRDENES DE SERVICIOS, COMPRA Y/O SUMINISTROS DE PROVEEDORES Y DEMÁS ACTIVIDADES DESCRITAS EN LA ORDEN, REQUERIDO EN EL MARCO DEL CONVENIO ESPECÍFICO N°2 ENTRE LA UNIVERSIDAD DEL MAGDALENA Y EL MUNICIPIO DE BOSCONIA, CESAR, EL TERMINO DE EJECUCIÓN ES CONTADOS A PARTIR DEL CUMPLIMIENTO DE LOS REQUISITOS DE PERFECCIONAMIENTO Y EJECUCIÓN DE LA ORDEN HASTA EL 30 DE SEPTIEMBRE DEL 2021 SEGÚN LO ESTABLECIDO EN LA ORDEN DE SERVICIO NO. 0878 DE FECHA 24 DE AGOSTO DEL 2021 DE LA VICERRECTORÍA DE EXTENSIÓN Y PROYECCIÓN SOCIAL. </t>
  </si>
  <si>
    <t xml:space="preserve">SERVICIOS PROFESIONALES PARA APLICACIÓN DE PRUEBAS DE ORIENTACIÓN VOCACIONAL PARA IDENTIFICACIÓN DE PREFERENCIAS PROFESIONALES EN LOS ESTUDIANTES DE GRADO UNDÉCIMO DEL MUNICIPIO Y DEMÁS ACTIVIDADES DESCRITAS EN LA ORDEN, REQUERIDO EN EL MARCO DEL CONVENIO ESPECÍFICO N°2 ENTRE LA UNIVERSIDAD DEL MAGDALENA Y EL MUNICIPIO DE BOSCONIA, CESAR, EL TERMINO DE EJECUCIÓN ES CONTADOS A PARTIR DEL CUMPLIMIENTO DE LOS REQUISITOS DE PERFECCIONAMIENTO Y EJECUCIÓN DE LA ORDEN HASTA EL 30 DE SEPTIEMBRE DEL 2021 SEGÚN LO ESTABLECIDO EN LA ORDEN DE SERVICIO NO. 0879 DE FECHA 24 DE AGOSTO DEL 2021 DE LA VICERRECTORÍA DE EXTENSIÓN Y PROYECCIÓN SOCIAL. </t>
  </si>
  <si>
    <t xml:space="preserve">SERVICIOS PROFESIONALES PARA PRESTAR APOYO LOGÍSTICO EN EL DESARROLLO DE LAS SESIONES SINCRÓNICAS PROGRAMADAS Y DEMÁS ACTIVIDADES DESCRITAS EN LA ORDEN, REQUERIDO EN EL MARCO DEL CONVENIO ESPECÍFICO N°2 ENTRE LA UNIVERSIDAD DEL MAGDALENA Y EL MUNICIPIO DE BOSCONIA, CESAR, EL TERMINO DE EJECUCIÓN ES CONTADOS A PARTIR DEL CUMPLIMIENTO DE LOS REQUISITOS DE PERFECCIONAMIENTO Y EJECUCIÓN DE LA ORDEN HASTA EL 30 DE SEPTIEMBRE DEL 2021 SEGÚN LO ESTABLECIDO EN LA ORDEN DE SERVICIO NO. 0880 DE FECHA 24 DE AGOSTO DEL 2021 DE LA VICERRECTORÍA DE EXTENSIÓN Y PROYECCIÓN SOCIAL. </t>
  </si>
  <si>
    <t xml:space="preserve">SERVICIOS PROFESIONALES PARA LA APLICACIÓN DE PRUEBAS DE ORIENTACIÓN VOCACIONAL PARA IDENTIFICACIÓN DE PREFERENCIAS PROFESIONALES EN LOS ESTUDIANTES DE GRADO UNDÉCIMO DEL MUNICIPIO Y DEMÁS ACTIVIDADES DESCRITAS EN LA ORDEN, REQUERIDO EN EL MARCO DEL CONVENIO ESPECÍFICO N°2 ENTRE LA UNIVERSIDAD DEL MAGDALENA Y EL MUNICIPIO DE BOSCONIA, CESAR, EL TERMINO DE EJECUCIÓN ES CONTADOS A PARTIR DEL CUMPLIMIENTO DE LOS REQUISITOS DE PERFECCIONAMIENTO Y EJECUCIÓN DE LA ORDEN HASTA EL 30 DE SEPTIEMBRE DEL 2021 SEGÚN LO ESTABLECIDO EN LA ORDEN DE SERVICIO NO. 0889 DE FECHA 26 DE AGOSTO DEL 2021 DE LA VICERRECTORÍA DE EXTENSIÓN Y PROYECCIÓN SOCIAL. </t>
  </si>
  <si>
    <t xml:space="preserve">SERVICIOS PROFESIONALES PARA REALIZAR VIDEOS, PODCAST E INFOGRAFÍAS DE LOS DOCENTES EN LOS 5 COMPONENTES DE LAS PRUEBAS ICFES, EDICIÓN Y MONTAJE DE VIDEOS, PODCAST E INFOGRAFÍAS EN PLATAFORMA BLOQUE 10 Y DEMÁS ACTIVIDADES DESCRITAS EN LA ORDEN, REQUERIDO EN EL MARCO DEL CONVENIO ESPECÍFICO N°2 ENTRE LA UNIVERSIDAD DEL MAGDALENA Y EL MUNICIPIO DE BOSCONIA, CESAR, EL TERMINO DE EJECUCIÓN ES CONTADOS A PARTIR DEL CUMPLIMIENTO DE LOS REQUISITOS DE PERFECCIONAMIENTO Y EJECUCIÓN DE LA ORDEN HASTA EL 30 DE SEPTIEMBRE DEL 2021 SEGÚN LO ESTABLECIDO EN LA ORDEN DE SERVICIO NO. 0883 DE FECHA 25 DE AGOSTO DEL 2021 DE LA VICERRECTORÍA DE EXTENSIÓN Y PROYECCIÓN SOCIAL. </t>
  </si>
  <si>
    <t xml:space="preserve">SERVICIOS PROFESIONALES PARA ASESORAR A DOCENTES EN LA CREACIÓN DE DISEÑO INVERSO PARA CURSOS B10 Y DEMÁS ACTIVIDADES DESCRITAS EN LA ORDEN, REQUERIDO EN EL MARCO DEL CONVENIO ESPECÍFICO N°2 ENTRE LA UNIVERSIDAD DEL MAGDALENA Y EL MUNICIPIO DE BOSCONIA, CESAR, EL TERMINO DE EJECUCIÓN ES CONTADOS A PARTIR DEL CUMPLIMIENTO DE LOS REQUISITOS DE PERFECCIONAMIENTO Y EJECUCIÓN DE LA ORDEN HASTA EL 30 DE SEPTIEMBRE DEL 2021 SEGÚN LO ESTABLECIDO EN LA ORDEN DE SERVICIO NO. 0884 DE FECHA 25 DE AGOSTO DEL 2021 DE LA VICERRECTORÍA DE EXTENSIÓN Y PROYECCIÓN SOCIAL. </t>
  </si>
  <si>
    <t>SERVICIOS PROFESIONALES PARA LA APLICACIÓN DE PRUEBAS DE ORIENTACIÓN VOCACIONAL PARA IDENTIFICACIÓN DE PREFERENCIAS PROFESIONALES EN LOS ESTUDIANTES DE GRADO UNDÉCIMO DEL MUNICIPIO Y DEMÁS ACTIVIDADES DESCRITAS EN LA ORDEN, REQUERIDO EN EL MARCO DEL CONVENIO ESPECÍFICO N°2 ENTRE LA UNIVERSIDAD DEL MAGDALENA Y EL MUNICIPIO DE BOSCONIA, CESAR, EL TERMINO DE EJECUCIÓN ES CONTADOS A PARTIR DEL CUMPLIMIENTO DE LOS REQUISITOS DE PERFECCIONAMIENTO Y EJECUCIÓN DE LA ORDEN HASTA EL 30 DE SEPTIEMBRE DEL 2021 SEGÚN LO ESTABLECIDO EN LA ORDEN DE SERVICIO NO. 0885 DE FECHA 25 DE AGOSTO DEL 2021 DE LA VICERRECTORÍA DE EXTENSIÓN Y PROYECCIÓN SOCIAL.</t>
  </si>
  <si>
    <t>SERVICIOS PROFESIONALES PARA ACTUAR COMO ENLACE DE ARTICULACIÓN ENTRE UNIMAGDALENA Y EL MUNICIPIO DE BOSCONIA Y DEMÁS ACTIVIDADES DESCRITAS EN LA ORDEN, REQUERIDO EN EL MARCO DEL CONVENIO ESPECÍFICO N°2 ENTRE LA UNIVERSIDAD DEL MAGDALENA Y EL MUNICIPIO DE BOSCONIA, CESAR, EL TERMINO DE EJECUCIÓN ES CONTADOS A PARTIR DEL CUMPLIMIENTO DE LOS REQUISITOS DE PERFECCIONAMIENTO Y EJECUCIÓN DE LA ORDEN HASTA EL 30 DE SEPTIEMBRE DEL 2021 SEGÚN LO ESTABLECIDO EN LA ORDEN DE SERVICIO NO. 0886 DE FECHA 25 DE AGOSTO DEL 2021 DE LA VICERRECTORÍA DE EXTENSIÓN Y PROYECCIÓN SOCIAL.</t>
  </si>
  <si>
    <t xml:space="preserve">SERVICIOS PROFESIONALES PARA ACOMPAÑAR EL PROCESO DE CIERRE Y ENTREGA DE INFORMES REQUERIDOS PARA LA FIRMA DEL ACTA DE FINALIZACIÓN DEL PROYECTO Y DEMÁS ACTIVIDADES DESCRITAS EN LA ORDEN, REQUERIDO EN EL MARCO DEL CONTRATO INTERADMINISTRATIVO DE INTERVENTORÍA NRO. 0-217-2020, PARA LA EJECUCIÓN DE LAS SIGUIENTES ACTIVIDADES CON INCIDENCIA DENTRO DEL PROYECTO “CONSTRUCCIÓN MURO CONTROL DE INUNDACIÓN TENERIFE", EL TERMINO DE EJECUCIÓN ES CONTADOS A PARTIR DEL CUMPLIMIENTO DE LOS REQUISITOS DE PERFECCIONAMIENTO Y EJECUCIÓN DE LA ORDEN HASTA EL 20 DE AGOSTO DEL 2021 SEGÚN LO ESTABLECIDO EN LA ORDEN DE SERVICIO NO. 0792 DE FECHA 9 DE AGOSTO DEL 2021 DE LA VICERRECTORÍA DE EXTENSIÓN Y PROYECCIÓN SOCIAL. </t>
  </si>
  <si>
    <t xml:space="preserve">SERVICIOS DE CONSULTORÍA DE  INSPECCIÓN A LOS INFORMES DE SEGURIDAD Y SALUD EN EL TRABAJO SEGÚN ESPECIFICACIONES DESCRITAS EN LA ORDEN, REQUERIDO EN EL MARCO DEL CONTRATO INTERADMINISTRATIVO DE INTERVENTORÍA NO. 0-217-2020, EL TERMINO DE EJECUCIÓN ES DE 10 DÍAS CALENDARIOS Y/O HASTA EL 20 DE AGOSTO DEL 2021 PREVIO CONTADOS A PARTIR DEL CUMPLIMIENTO DE LOS REQUISITOS DE PERFECCIONAMIENTO Y EJECUCIÓN DE LA ORDEN, SEGÚN LO ESTABLECIDO EN LA ORDEN DE SERVICIO NO. 0793 DE FECHA 9 DE AGOSTO DEL 2021 DE LA VICERRECTORÍA DE EXTENSIÓN Y PROYECCIÓN SOCIAL. </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</si>
  <si>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0757 DE FECHA 2 DE AGOSTO DEL 2021 DE LA VICERRECTORÍA DE EXTENSIÓN Y PROYECCIÓN SOCIAL</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</si>
  <si>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0745 DE FECHA 2 DE AGOSTO DEL 2021 DE LA VICERRECTORÍA DE EXTENSIÓN Y PROYECCIÓN SOCIAL</t>
  </si>
  <si>
    <t xml:space="preserve">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0744 DE FECHA 2 DE AGOSTO DEL 2021 DE LA VICERRECTORÍA DE EXTENSIÓN Y PROYECCIÓN SOCIAL </t>
  </si>
  <si>
    <t>SERVICIOS PROFESIONALES PARA RECOLECTAR, DE ACUERDO AL MECANISMO DE REGISTRO DE LA INFORMACIÓN Y EL FORMULARIO ESTIPULADO POR EL EQUIPO TÉCNICO DEL CONTRATO 244, LA INFORMACIÓN REQUERIDA PARA CARACTERIZAR 110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0769 DE FECHA 4 DE AGOSTO DEL 2021 DE LA VICERRECTORÍA DE EXTENSIÓN Y PROYECCIÓN SOCIAL.</t>
  </si>
  <si>
    <t>SERVICIOS PROFESIONALES PARA RECOLECTAR, DE ACUERDO AL MECANISMO DE REGISTRO DE LA INFORMACIÓN Y EL FORMULARIO ESTIPULADO POR EL EQUIPO TÉCNICO DEL CONTRATO 244, LA INFORMACIÓN REQUERIDA PARA CARACTERIZAR 131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0773 DE FECHA 4 DE AGOSTO DEL 2021 DE LA VICERRECTORÍA DE EXTENSIÓN Y PROYECCIÓN SOCIAL.</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</si>
  <si>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0765 DE FECHA 3 DE AGOSTO DEL 2021 DE LA VICERRECTORÍA DE EXTENSIÓN Y PROYECCIÓN SOCIAL.</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</si>
  <si>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0766 DE FECHA 3 DE AGOSTO DEL 2021 DE LA VICERRECTORÍA DE EXTENSIÓN Y PROYECCIÓN SOCIAL.</t>
  </si>
  <si>
    <t>SERVICIOS PROFESIONALES PARA RECOLECTAR, DE ACUERDO AL MECANISMO DE REGISTRO DE LA INFORMACIÓN Y EL FORMULARIO ESTIPULADO POR EL EQUIPO TÉCNICO DEL CONTRATO 244, LA INFORMACIÓN REQUERIDA PARA CARACTERIZAR 166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0767 DE FECHA 3 DE AGOSTO DEL 2021 DE LA VICERRECTORÍA DE EXTENSIÓN Y PROYECCIÓN SOCIAL.</t>
  </si>
  <si>
    <t>SERVICIOS PROFESIONALES PARA RECOLECTAR, DE ACUERDO AL MECANISMO DE REGISTRO DE LA INFORMACIÓN Y EL FORMULARIO ESTIPULADO POR EL EQUIPO TÉCNICO DEL CONTRATO 244, LA INFORMACIÓN REQUERIDA PARA CARACTERIZAR 200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0768 DE FECHA 3 DE AGOSTO DEL 2021 DE LA VICERRECTORÍA DE EXTENSIÓN Y PROYECCIÓN SOCIAL.</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</si>
  <si>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0800 DE FECHA 9 DE AGOSTO DEL 2021 DE LA VICERRECTORÍA DE EXTENSIÓN Y PROYECCIÓN SOCIAL.</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</si>
  <si>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0801 DE FECHA 9 DE AGOSTO DEL 2021 DE LA VICERRECTORÍA DE EXTENSIÓN Y PROYECCIÓN SOCIAL.</t>
  </si>
  <si>
    <t>SERVICIOS DE APOYO A LA GESTIÓN PARA RECOLECTAR, DE ACUERDO AL MECANISMO DE REGISTRO DE LA INFORMACIÓN Y EL FORMULARIO ESTIPULADO POR EL EQUIPO TÉCNICO DEL CONTRATO 244, LA INFORMACIÓN REQUERIDA PARA CARACTERIZAR 166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0802 DE FECHA 9 DE AGOSTO DEL 2021 DE LA VICERRECTORÍA DE EXTENSIÓN Y PROYECCIÓN SOCIAL.</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</si>
  <si>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0803 DE FECHA 9 DE AGOSTO DEL 2021 DE LA VICERRECTORÍA DE EXTENSIÓN Y PROYECCIÓN SOCIAL.</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</si>
  <si>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0804 DE FECHA 9 DE AGOSTO DEL 2021 DE LA VICERRECTORÍA DE EXTENSIÓN Y PROYECCIÓN SOCIAL.</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</si>
  <si>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0805 DE FECHA 9 DE AGOSTO DEL 2021 DE LA VICERRECTORÍA DE EXTENSIÓN Y PROYECCIÓN SOCIAL.</t>
  </si>
  <si>
    <t>SERVICIOS DE APOYO A LA GESTIÓN PARA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0806 DE FECHA 9 DE AGOSTO DEL 2021 DE LA VICERRECTORÍA DE EXTENSIÓN Y PROYECCIÓN SOCIAL.</t>
  </si>
  <si>
    <t>SERVICIOS PROFESIONALES PARA RECOLECTAR, DE ACUERDO AL MECANISMO DE REGISTRO DE LA INFORMACIÓN Y EL FORMULARIO ESTIPULADO POR EL EQUIPO TÉCNICO DEL CONTRATO 244, LA INFORMACIÓN REQUERIDA PARA CARACTERIZAR 143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0807 DE FECHA 9 DE AGOSTO DEL 2021 DE LA VICERRECTORÍA DE EXTENSIÓN Y PROYECCIÓN SOCIAL.</t>
  </si>
  <si>
    <t>SERVICIOS PROFESIONALES PARA RECOLECTAR, DE ACUERDO AL MECANISMO DE REGISTRO DE LA INFORMACIÓN Y EL FORMULARIO ESTIPULADO POR EL EQUIPO TÉCNICO DEL CONTRATO 244, LA INFORMACIÓN REQUERIDA PARA CARACTERIZAR 110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0808 DE FECHA 9 DE AGOSTO DEL 2021 DE LA VICERRECTORÍA DE EXTENSIÓN Y PROYECCIÓN SOCIAL.</t>
  </si>
  <si>
    <t>SERVICIOS PROFESIONALES PARA RECOLECTAR, DE ACUERDO AL MECANISMO DE REGISTRO DE LA INFORMACIÓN Y EL FORMULARIO ESTIPULADO POR EL EQUIPO TÉCNICO DEL CONTRATO 244, LA INFORMACIÓN REQUERIDA PARA CARACTERIZAR 200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0809 DE FECHA 9 DE AGOSTO DEL 2021 DE LA VICERRECTORÍA DE EXTENSIÓN Y PROYECCIÓN SOCIAL.</t>
  </si>
  <si>
    <t xml:space="preserve">SERVICIOS PROFESIONALES PARA RECOLECTAR, DE ACUERDO AL MECANISMO DE REGISTRO DE LA INFORMACIÓN Y EL FORMULARIO ESTIPULADO POR EL EQUIPO TÉCNICO DEL CONTRATO 244, LA INFORMACIÓN REQUERIDA PARA CARACTERIZAR 100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0794 DE FECHA 9 DE AGOSTO DEL 2021 DE LA VICERRECTORÍA DE EXTENSIÓN Y PROYECCIÓN SOCIAL. </t>
  </si>
  <si>
    <t xml:space="preserve">SERVICIOS DE APOYO A LA GESTIÓN PARA VERIFICAR LA CORRESPONDENCIA ENTRE LA INFORMACIÓN REGISTRADA EN LOS FORMULARIOS IMPRESOS Y LA SISTEMATIZADA EN LAS BASES DE DATOS DEL SISTEMA DE INFORMACIÓN DEL SEPEC RELATIVAS A LOS COMPONENTES DE PRODUCCIÓN DE PECES ORNAMENTALES, DE ACUICULTURA Y DE DESEMBARCOS INDUSTRIALES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0831 DE FECHA 17 DE AGOSTO DEL 2021 DE LA VICERRECTORÍA DE EXTENSIÓN Y PROYECCIÓN SOCIAL. </t>
  </si>
  <si>
    <t xml:space="preserve">SERVICIOS PROFESIONALES PARA APOYAR EL PROCESO DE VERIFICACIÓN Y DEPURACIÓN DE LAS BASES DE DATOS Y LAS TABLAS DE REFERENCIA DEL LITORAL CARIBE Y LA CUENCA DEL RÍO MAGDALENA, EN EL MARCO DEL PROYECTO SEPEC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0832 DE FECHA 17 DE AGOSTO DEL 2021 DE LA VICERRECTORÍA DE EXTENSIÓN Y PROYECCIÓN SOCIAL. </t>
  </si>
  <si>
    <t xml:space="preserve">SERVICIOS PROFESIONALES PARA COORDINAR Y VERIFICAR CON UNA PERIODICIDAD SEMANAL LAS ACTIVIDADES DE LOS COLECTORES DE CAMPO DEL COMPONENTE DE PESCA ARTESANAL DE CONSUMO DEL SEPEC EN LA ZONA BAJO SU JURISDICCIÓN (LITORAL PACIFICO SUR), DE ACUERDO CON EL CRONOGRAMA Y EL ESFUERZO DE MUESTREO ESTABLECIDO EN EL MARCO DEL SEPEC Y DEMÁS ACTIVIDAD ES DESCRITA EN LA ORDEN, REQUERIDO EN EL MARCO DEL CONTRATO INTERADMINISTRATIVO NO. 244 SUSCRITO ENTRE LA AUNAP Y LA UNIVERSIDAD DEL MAGDALENA, EL TERMINO DE EJECUCIÓN ES CONTADOS A PARTIR DEL CUMPLIMIENTO DE LOS REQUISITOS DE PERFECCIONAMIENTO Y EJECUCIÓN DE LA ORDEN HASTA EL 30 DE NOVIEMBRE  DEL 2021 SEGÚN LO ESTABLECIDO EN LA ORDEN DE SERVICIO NO. 0865 DE FECHA 20 DE AGOSTO DEL 2021 DE LA VICERRECTORÍA DE EXTENSIÓN Y PROYECCIÓN SOCIAL. </t>
  </si>
  <si>
    <t>SERVICIOS PROFESIONALES PARA DISEÑAR Y EJECUTAR UN PLAN DE CONVOCATORIAS Y ALIANZAS ESTRATÉGICAS CON ACTORES LOCALES, PARA FOMENTAR Y GARANTIZAR LA VINCULACIÓN Y PARTICIPACIÓN DE LOS DIFERENTES RANGOS ETARIOS QUE ABARCA EL PROGRAMA Y DEMÁS ACTIVIDADES DESCRITAS EN LA ORDEN, REQUERIDO EN EL MARCO EN EL MARCO DEL CONTRATO DE APORTES N°159-2021, CELEBRADO ENTRE EL INSTITUTO COLOMBIANO DE BIENESTAR FAMILIAR (ICBF)- REGIONAL MAGDALENA Y LA UNIVERSIDAD DEL MAGDALENA, EL TERMINO DE EJECUCIÓN ES CONTADOS A PARTIR DEL CUMPLIMIENTO DE LOS REQUISITOS DE PERFECCIONAMIENTO Y EJECUCIÓN DE LA ORDEN HASTA EL 15 DE DICIEMBRE DEL 2021 SEGÚN LO ESTABLECIDO EN LA ORDEN DE SERVICIO NO. 0747 DE FECHA 2 DE AGOSTO DEL 2021 DE LA VICERRECTORÍA DE EXTENSIÓN Y PROYECCIÓN SOCIAL.</t>
  </si>
  <si>
    <t xml:space="preserve">SERVICIOS PROFESIONALES PARA ORGANIZACIÓN Y COMPILACIÓN DE INFORMACIÓN ENTREGADA POR LAS DIFERENTES UNIDADES PARA EL INFORME DE ACREDITACIÓN INTERNACIONAL UNIVERSIDAD COMPROMETIDA Y EMPRENDEDORA Y DEMÁS ACTIVIDADES DESCRITAS EN LA ORDEN, REQUERIDO EN EL MARCO DEL PLAN DE ACCIÓN 2021, EL TERMINO DE EJECUCIÓN ES CONTADOS A PARTIR DEL CUMPLIMIENTO DE LOS REQUISITOS DE PERFECCIONAMIENTO Y EJECUCIÓN DE LA ORDEN HASTA EL 31 DE OCTUBRE DEL 2021 SEGÚN LO ESTABLECIDO EN LA ORDEN DE SERVICIO NO. 0746 DE FECHA 2 DE AGOSTO DEL 2021 DE LA VICERRECTORÍA DE EXTENSIÓN Y PROYECCIÓN SOCIAL. </t>
  </si>
  <si>
    <t xml:space="preserve">SERVICIOS PROFESIONALES PARA DISEÑAR Y EJECUTAR UN PLAN DE CONVOCATORIAS Y ALIANZAS ESTRATÉGICAS CON ACTORES LOCALES, PARA FOMENTAR Y GARANTIZAR LA VINCULACIÓN Y PARTICIPACIÓN DE LOS DIFERENTES RANGOS ETARIOS QUE ABARCA EL PROGRAMA Y DEMÁS ACTIVIDADES DESCRITAS EN LA ORDEN, NECESARIOS PARA EL DESARROLLO DEL PROGRAMA GENERACIONES SACÚDETE REGIONAL MAGDALENA, EN EL MARCO DEL CONTRATO DE APORTES N° 159 - 2021, SUSCRITO ENTRE LA ICBF Y LA UNIMAGDALENA, EL TERMINO DE EJECUCIÓN ES CONTADOS A PARTIR DEL CUMPLIMIENTO DE LOS REQUISITOS DE PERFECCIONAMIENTO Y EJECUCIÓN DE LA ORDEN HASTA EL 15 DE DICIEMBRE DEL 2021 SEGÚN LO ESTABLECIDO EN LA ORDEN DE SERVICIO NO. 0728 DE FECHA 2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</si>
  <si>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NECESARIOS PARA EL DESARROLLO DEL PROGRAMA GENERACIONES SACÚDETE REGIONAL MAGDALENA, EN EL MARCO DEL CONTRATO DE APORTES N° 159 - 2021, SUSCRITO ENTRE LA ICBF Y LA UNIMAGDALENA, EL TERMINO DE EJECUCIÓN ES CONTADOS A PARTIR DEL CUMPLIMIENTO DE LOS REQUISITOS DE PERFECCIONAMIENTO Y EJECUCIÓN DE LA ORDEN HASTA EL 15 DE DICIEMBRE DEL 2021 SEGÚN LO ESTABLECIDO EN LA ORDEN DE SERVICIO NO. 0729 DE FECHA 2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</si>
  <si>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NECESARIOS PARA EL DESARROLLO DEL PROGRAMA GENERACIONES SACÚDETE REGIONAL MAGDALENA, EN EL MARCO DEL CONTRATO DE APORTES N° 159 - 2021, SUSCRITO ENTRE LA ICBF Y LA UNIMAGDALENA, EL TERMINO DE EJECUCIÓN ES CONTADOS A PARTIR DEL CUMPLIMIENTO DE LOS REQUISITOS DE PERFECCIONAMIENTO Y EJECUCIÓN DE LA ORDEN HASTA EL 15 DE DICIEMBRE DEL 2021 SEGÚN LO ESTABLECIDO EN LA ORDEN DE SERVICIO NO. 0730 DE FECHA 2 DE AGOSTO DEL 2021 DE LA VICERRECTORÍA DE EXTENSIÓN Y PROYECCIÓN SOCIAL. </t>
  </si>
  <si>
    <t xml:space="preserve">SERVICIOS PROFESIONALES PARA DISEÑAR Y EJECUTAR UN PLAN DE CONVOCATORIAS Y ALIANZAS ESTRATÉGICAS CON ACTORES LOCALES, PARA FOMENTAR Y GARANTIZAR LA VINCULACIÓN Y PARTICIPACIÓN DE LOS DIFERENTES RANGOS ETARIOS QUE ABARCA EL PROGRAMA Y DEMÁS ACTIVIDADES DESCRITAS EN LA ORDEN, NECESARIOS PARA EL DESARROLLO DEL PROGRAMA GENERACIONES SACÚDETE REGIONAL MAGDALENA, EN EL MARCO DEL CONTRATO DE APORTES N° 159 - 2021, SUSCRITO ENTRE LA ICBF Y LA UNIMAGDALENA, EL TERMINO DE EJECUCIÓN ES CONTADOS A PARTIR DEL CUMPLIMIENTO DE LOS REQUISITOS DE PERFECCIONAMIENTO Y EJECUCIÓN DE LA ORDEN HASTA EL 15 DE DICIEMBRE DEL 2021 SEGÚN LO ESTABLECIDO EN LA ORDEN DE SERVICIO NO. 0771 DE FECHA 4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</si>
  <si>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NECESARIOS PARA EL DESARROLLO DEL PROGRAMA GENERACIONES SACÚDETE REGIONAL MAGDALENA, EN EL MARCO DEL CONTRATO DE APORTES N° 159 - 2021, SUSCRITO ENTRE LA ICBF Y LA UNIMAGDALENA, EL TERMINO DE EJECUCIÓN ES CONTADOS A PARTIR DEL CUMPLIMIENTO DE LOS REQUISITOS DE PERFECCIONAMIENTO Y EJECUCIÓN DE LA ORDEN HASTA EL 15 DE DICIEMBRE DEL 2021 SEGÚN LO ESTABLECIDO EN LA ORDEN DE SERVICIO NO. 0772 DE FECHA 4 DE AGOSTO DEL 2021 DE LA VICERRECTORÍA DE EXTENSIÓN Y PROYECCIÓN SOCIAL. </t>
  </si>
  <si>
    <t>SERVICIOS PROFESIONALES PARA DISEÑAR Y EJECUTAR UN PLAN DE CONVOCATORIAS Y ALIANZAS ESTRATÉGICAS CON ACTORES LOCALES, PARA FOMENTAR Y GARANTIZAR LA VINCULACIÓN Y PARTICIPACIÓN DE LOS DIFERENTES RANGOS ETARIOS QUE ABARCA EL PROGRAMA Y DEMÁS ACTIVIDADES DESCRITAS EN LA ORDEN, REQUERIDO EN EL MARCO EN EL MARCO DEL CONTRATO DE APORTES N°159-2021, CELEBRADO ENTRE EL INSTITUTO COLOMBIANO DE BIENESTAR FAMILIAR (ICBF)- REGIONAL MAGDALENA Y LA UNIVERSIDAD DEL MAGDALENA, EL TERMINO DE EJECUCIÓN ES CONTADOS A PARTIR DEL CUMPLIMIENTO DE LOS REQUISITOS DE PERFECCIONAMIENTO Y EJECUCIÓN DE LA ORDEN HASTA EL 15 DE DICIEMBRE DEL 2021 SEGÚN LO ESTABLECIDO EN LA ORDEN DE SERVICIO NO. 0795 DE FECHA 9 DE AGOSTO DEL 2021 DE LA VICERRECTORÍA DE EXTENSIÓN Y PROYECCIÓN SOCIAL</t>
  </si>
  <si>
    <t xml:space="preserve">SERVICIOS DE APOYO A LA GESTIÓN PARA APOYAR LA BÚSQUEDA ACTIVA DE LOS POTENCIALES PARTICIPANTES DEL PROGRAMA DE ACUERDO CON LO ESTABLECIDO EN EL MANUAL OPERATIVO DE ÉSTE Y DEMÁS ACTIVIDADES DESCRITAS EN LA ORDEN, REQUERIDO EN EL MARCO DEL CONTRATO DE APORTES N°159-2021, CELEBRADO ENTRE EL INSTITUTO COLOMBIANO DE BIENESTAR FAMILIAR (ICBF) - REGIONAL MAGDALENA Y LA UNIVERSIDAD DEL MAGDALENA, EL TERMINO DE EJECUCIÓN ES CONTADOS A PARTIR DEL CUMPLIMIENTO DE LOS REQUISITOS DE PERFECCIONAMIENTO Y EJECUCIÓN DE LA ORDEN HASTA EL 15 DE DICIEMBRE DEL 2021 SEGÚN LO ESTABLECIDO EN LA ORDEN DE SERVICIO NO. 0796 DE FECHA 9 DE AGOSTO DEL 2021 DE LA VICERRECTORÍA DE EXTENSIÓN Y PROYECCIÓN SOCIAL. </t>
  </si>
  <si>
    <t xml:space="preserve">SERVICIOS PROFESIONALES PARA APOYAR EN EL INGRESO DE INFORMACIÓN A LA PLATAFORMA SECOP, REVISAR LA INFORMACIÓN SUBIDA A LA PLATAFORMA SIGEP Y DEMÁS ACTIVIDADES DESCRITAS EN LA ORDEN, REQUERIDO EN EL MARCO DEL CONTRATO DE APORTES N°159-2021, CELEBRADO ENTRE EL INSTITUTO COLOMBIANO DE BIENESTAR FAMILIAR (ICBF) - REGIONAL MAGDALENA Y LA UNIVERSIDAD DEL MAGDALENA, EL TERMINO DE EJECUCIÓN ES CONTADOS A PARTIR DEL CUMPLIMIENTO DE LOS REQUISITOS DE PERFECCIONAMIENTO Y EJECUCIÓN DE LA ORDEN HASTA EL 15 DE DICIEMBRE DEL 2021 SEGÚN LO ESTABLECIDO EN LA ORDEN DE SERVICIO NO. 0815 DE FECHA 11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</si>
  <si>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REQUERIDO EN EL MARCO DEL CONTRATO DE APORTES N°159-2021, CELEBRADO ENTRE EL INSTITUTO COLOMBIANO DE BIENESTAR FAMILIAR (ICBF) - REGIONAL MAGDALENA Y LA UNIVERSIDAD DEL MAGDALENA, EL TERMINO DE EJECUCIÓN ES CONTADOS A PARTIR DEL CUMPLIMIENTO DE LOS REQUISITOS DE PERFECCIONAMIENTO Y EJECUCIÓN DE LA ORDEN HASTA EL 30 DE OCTUBRE DEL 2021 SEGÚN LO ESTABLECIDO EN LA ORDEN DE SERVICIO NO. 0822 DE FECHA 13 DE AGOSTO DEL 2021 DE LA VICERRECTORÍA DE EXTENSIÓN Y PROYECCIÓN SOCIAL. </t>
  </si>
  <si>
    <t xml:space="preserve">SUMINISTRAR 48.600 REFRIGERIOS SEGÚN ESPECIFICACIONES DESCRITAS EN LA ORDEN, NECESARIOS PARA EL DESARROLLO DE LOS TALLERES  Y ENCUENTROS DE LAS FASES INSPIRATE, ENFOCATE Y TRANSFORMATE EN EL MARCO DEL CONTRATO DE APORTE NO.159 DE 2021 -  PROGRAMA GENERACIONES SACÚDETE REGIONAL MAGDALENA, SUSCRITO ENTRE EL INSTITUTO COLOMBIANO DEL BIENESTAR FAMILIAR Y LA UNIVERSIDAD DEL MAGDALENA, EL TERMINO DE EJECUCIÓN ES CONTADOS A PARTIR DEL CUMPLIMIENTO DE LOS REQUISITOS DE PERFECCIONAMIENTO Y EJECUCIÓN DE LA ORDEN HASTA EL 15 DE DICIEMBRE DEL 2021 SEGÚN LO ESTABLECIDO EN LA ORDEN DE SUMINISTRO NO. 0010 DE FECHA 13 DE AGOSTO DEL 2021 DE LA VICERRECTORÍA DE EXTENSIÓN Y PROYECCIÓN SOCIAL. </t>
  </si>
  <si>
    <t xml:space="preserve">SERVICIOS PROFESIONALES PARA DISEÑAR UNA RUTA METODOLÓGICA DE ATENCIÓN A COMUNIDADES EN EL ÁREA SICOSOCIAL Y DEMÁS ACTIVIDADES DESCRITAS EN LA ORDEN, REQUERIDO EN EL MARCO DEL FUNCIONAMIENTO DE LA VICERRECTORÍA DE EXTENSIÓN Y PROYECCIÓN SOCIAL, EL TERMINO DE EJECUCIÓN ES CONTADOS A PARTIR DEL CUMPLIMIENTO DE LOS REQUISITOS DE PERFECCIONAMIENTO Y EJECUCIÓN DE LA ORDEN HASTA EL 31 DE AGOSTO DEL 2021 SEGÚN LO ESTABLECIDO EN LA ORDEN DE SERVICIO NO. 0823 DE FECHA 13 DE AGOSTO DEL 2021 DE LA VICERRECTORÍA DE EXTENSIÓN Y PROYECCIÓN SOCIAL. </t>
  </si>
  <si>
    <t xml:space="preserve">SERVICIOS PROFESIONALES PARA DISEÑAR UNA RUTA METODOLÓGICA DE ATENCIÓN A COMUNIDADES EN EL ÁREA SICOSOCIAL Y DEMS ACTIVIDADES DESCRITAS EN L AORDEN, REQUERIDO EN EL MARCO DEL FUNCIONAMIENTO DE LA VICERRECTORÍA DE EXTENSIÓN Y PROYECCIÓN SOCIAL, EL TERMINO DE EJECUCIÓN ES CONTADOS A PARTIR DEL CUMPLIMIENTO DE LOS REQUISITOS DE PERFECCIONAMIENTO Y EJECUCIÓN DE LA ORDEN HASTA EL 31 DE AGOSTO DEL 2021 SEGÚN LO ESTABLECIDO EN LA ORDEN DE SERVICIO NO. 0824 DE FECHA 13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</si>
  <si>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REQUERIDO EN EL MARCO EN EL MARCO DEL CONTRATO DE APORTES N°159-2021, CELEBRADO ENTRE EL INSTITUTO COLOMBIANO DE BIENESTAR FAMILIAR (ICBF)- REGIONAL MAGDALENA Y LA UNIVERSIDAD DEL MAGDALENA, EL TERMINO DE EJECUCIÓN ES CONTADOS A PARTIR DEL CUMPLIMIENTO DE LOS REQUISITOS DE PERFECCIONAMIENTO Y EJECUCIÓN DE LA ORDEN HASTA EL 30 DE OCTUBRE DEL 2021 SEGÚN LO ESTABLECIDO EN LA ORDEN DE SERVICIO NO. 0829 DE FECHA 17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</si>
  <si>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REQUERIDO EN EL MARCO EN EL MARCO DEL CONTRATO DE APORTES N°159-2021, CELEBRADO ENTRE EL INSTITUTO COLOMBIANO DE BIENESTAR FAMILIAR (ICBF)- REGIONAL MAGDALENA Y LA UNIVERSIDAD DEL MAGDALENA, EL TERMINO DE EJECUCIÓN ES CONTADOS A PARTIR DEL CUMPLIMIENTO DE LOS REQUISITOS DE PERFECCIONAMIENTO Y EJECUCIÓN DE LA ORDEN HASTA EL 30 DE OCTUBRE DEL 2021 SEGÚN LO ESTABLECIDO EN LA ORDEN DE SERVICIO NO. 0830 DE FECHA 17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</si>
  <si>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REQUERIDO EN EL MARCO EN EL MARCO DEL CONTRATO DE APORTES N°159-2021, CELEBRADO ENTRE EL INSTITUTO COLOMBIANO DE BIENESTAR FAMILIAR (ICBF) - REGIONAL MAGDALENA Y LA UNIVERSIDAD DEL MAGDALENA, EL TERMINO DE EJECUCIÓN ES CONTADOS A PARTIR DEL CUMPLIMIENTO DE LOS REQUISITOS DE PERFECCIONAMIENTO Y EJECUCIÓN DE LA ORDEN HASTA EL 30 DE OCTUBRE  DEL 2021 SEGÚN LO ESTABLECIDO EN LA ORDEN DE SERVICIO NO. 0864 DE FECHA 19 DE AGOSTO DEL 2021 DE LA VICERRECTORÍA DE EXTENSIÓN Y PROYECCIÓN SOCIAL. </t>
  </si>
  <si>
    <t xml:space="preserve">SUMINISTRAR KITS DE ASEO, BOTIQUINES, PENDONES, ELEMENTOS DE IDENTIFICACIÓN, FOTOCOPIAS Y ELEMENTOS DE PAPELERÍA SEGÚN ESPECIFICACIONES DESCRITAS EN LA ORDEN, NECESARIOS PARA EL DESARROLLO DE LOS TALLERES Y ENCUENTROS DE LAS FASES INSPÍRATE, ENFÓCATE Y TRANSFÓRMATE, QUE SE ADELANTARÁN EN EL MARCO DEL CONTRATO DE APORTE NO.159 DE 2021 - PROGRAMA GENERACIONES SACÚDETE REGIONAL MAGDALENA, SUSCRITO ENTRE EL INSTITUTO COLOMBIANO DE BIENESTAR FAMILIAR Y LA UNIVERSIDAD DEL MAGDALENA, EL TERMINO DE EJECUCIÓN ES CONTADOS A PARTIR DEL CUMPLIMIENTO DE LOS REQUISITOS DE PERFECCIONAMIENTO Y EJECUCIÓN DE LA ORDEN HASTA EL 15 DE DICIEMBRE DEL 2021 Y7O HASTA AGOTAR EL VALOR CONTRATADO,SEGÚN LO ESTABLECIDO EN LA ORDEN DE SUMINISTRO NO. 0014 DE FECHA 30 DE AGOSTO DEL 2021 DE LA VICERRECTORÍA DE EXTENSIÓN Y PROYECCIÓN SOCIAL. </t>
  </si>
  <si>
    <t>ODC-DAD-0038</t>
  </si>
  <si>
    <t>JP BIOINGENIERIA S.A.S.</t>
  </si>
  <si>
    <t>COMPRA E INSTALACION DE CAMARA DE GESELL Y DISPOSITIVOS TECNOLOGICOS PARA EL LABORATORIO DE MARKETING DE LA FACULTAD DE CIENCIAS EMPRESARIALES DE LA UNIVERSIDAD DEL MAGDALENA, CON LAS SIGUIENTES ESPECIFICACIONES CAMARA DE GESELL  MODULO TOUCH  JPINGLOBAL, TABLERO INTELIGENTE DIGITAL SMART BOARD A 65  PANTALLA MULTITOUCH LED  SISTEMA OPERATIVO ANDROID Y SISTEMA OPERATIVO WINDOWS, PARA ACCEDER A TODAS LAS APLICACIONES  TECLADO INALAMBRICO.</t>
  </si>
  <si>
    <t>ODC-DAD-0039</t>
  </si>
  <si>
    <t>COMPRA E INSTALACION DE DISPOSITIVOS TECNOLOGICOS PARA LA TRANSMISION DE EVENTOS VIA STREAMING EN LOS AUDITORIOS DEL EDIFICIO MAR CARIBE DE LA UNIVERSIDAD DEL MAGDALENA, CON LAS SIGUIENTES ESPECIFCACIONES TECNICAS 1 CUATRO 4 CAMARAS AVER TR320 AUTO TRACKING LIVE STREAMING PTZ CAMERA. 2 DOS 2 PROCESADORES DE AUDIO CRESTRON AVIA 12X8 DIGITAL SIGNAL PROCESSOR  CRESTRON. 3 DOS 2 CONEXION PILOT CON EQUIPO PARA TRANSMISION DE VIDEO DE MANERA INALAMBRICA CLICKSHARE CX20. 4 CABLEADO, INSTALACION Y CONFIGURACION DEL SISTEMA.</t>
  </si>
  <si>
    <t>ODC-DAD-0040</t>
  </si>
  <si>
    <t>DARWIN DE JESUS STEBA CASTILLA</t>
  </si>
  <si>
    <t>COMPRA E INSTALACION DE DOS 02 ESTACIONES DE DISPENSACION DE AGUA POTABLE REFRIGERADA PARA LA UNIVERSIDAD DEL MAGDALENA.</t>
  </si>
  <si>
    <t>2021/09/03</t>
  </si>
  <si>
    <t>ODC-DAD-0041</t>
  </si>
  <si>
    <t>COMPRA DE BOLSAS PLASTICAS PARA EL MANEJO ADECUADO DE RESIDUOS Y DESECHOS GENERADOS EN LA UNIVERSIDAD DEL MAGDALENA</t>
  </si>
  <si>
    <t>ODC-DAD-0042</t>
  </si>
  <si>
    <t>COMPRA DE DISPOSITIVOS PARA LA TRANSMISION DE ACTIVIDADES ACADEMICAS EN EL LABORATORIO DE FINANZAS Y LA SALA DE AUDIENCIAS DE LA UNIVERSIDAD DEL MAGDALENA</t>
  </si>
  <si>
    <t>ODC-DAD-0043</t>
  </si>
  <si>
    <t>COMPRA DE 2.000 CARPETAS IMPRESAS A FULL COLOR EN PAPEL PROPALCOTE CON TAMAÑO 46 X 33 CTM PARA DOTAR LA CLINICA ODONTOLOGICA DE LA UNIVERSIDAD DEL MAGDALENA.</t>
  </si>
  <si>
    <t>ODC-DAD-0044</t>
  </si>
  <si>
    <t>GRUPO EMPRESARIAL RED DE COLOMBIA S.A.S.</t>
  </si>
  <si>
    <t>COMPRA DE UNA 1 MAQUINA DE ESTERILIZACION DE LIBROS A TRAVES DE RAYOS UVC, QUE ELIMINE MICROORGANISMOS TALES COMO VIRUS, HONGOS Y BACTERIAS, INCLUIDO EL SARSCOV2 COVID 19.</t>
  </si>
  <si>
    <t>JULIO VEGA BAQUERO</t>
  </si>
  <si>
    <t>ODO-DAD-0007</t>
  </si>
  <si>
    <t xml:space="preserve">OBRA </t>
  </si>
  <si>
    <t>OPS-DAD-0143</t>
  </si>
  <si>
    <t>SERVICIO DE MANTENIMIENTO PREVENTIVO Y CORRECTIVO EN CARPINTERIA METALICA, VIDRIERIA Y SOLDADURA PARA EL BUEN FUNCIONAMIENTO DE LOS MUEBLES Y ESTRUCTURAS EN METALICA Y VIDRIERIA DE LAS DIFERENTES LOCACIONES DE LA UNIVERSIDAD DEL MAGDALENA Y SUS SEDES ALTERNAS.</t>
  </si>
  <si>
    <t>2021/07/28</t>
  </si>
  <si>
    <t>OPS-DAD-0144</t>
  </si>
  <si>
    <t>MELBA HERNANDEZ FLOREZ</t>
  </si>
  <si>
    <t>SERVICIO DE ALQUILER DE 420 TOGAS PARA LAS CEREMONIAS DE GRADOS DE LA UNIVERSIDAD DEL MAGDALENA A DESARROLLARSE SEGUN EL CALENDARIO ACADEMICO DE 2021.</t>
  </si>
  <si>
    <t>OPS-DAD-0145</t>
  </si>
  <si>
    <t>PROQUEST COLOMBIA S.A.S.</t>
  </si>
  <si>
    <t>RENOVACION DE LA SUSCRIPCION A LA BASE DE DATOS PROQUEST ONE ACADEMIC, PARA LA BIBLIOTECA CENTRAL GERMAN BULA MEYER DE LA UNIVERSIDAD DEL MAGDALENA POR DOCE 12 MESES</t>
  </si>
  <si>
    <t>OPS-DAD-0146</t>
  </si>
  <si>
    <t>COMPONENTES ELECTRONICAS LTDA</t>
  </si>
  <si>
    <t>SERVICIO DE RENOVACION DE LA LICENCIA CAMPUS WIDE ANUAL DE LA PLATAFORMA DE PROGRAMACION Y CALCULO NUMERICO MATLAB, POR 12 MESES.</t>
  </si>
  <si>
    <t>OPS-DAD-0147</t>
  </si>
  <si>
    <t>VISION 21 S.A.S..</t>
  </si>
  <si>
    <t>SERVICIO DE PUBLICACION DE CONTENIDOS ALUSIVOS A LA UNIVERSIDAD DEL MAGDALENA Y, EN ESPECIAL, A LOS PROCESOS INSTITUCIONALES DE ACREDITACION INSTITUCIONAL, EN LA REVISTA VISION 21</t>
  </si>
  <si>
    <t>OPSP-DAD-0148</t>
  </si>
  <si>
    <t xml:space="preserve">PRESTACION DE SERVICIOS PROFESIONALES </t>
  </si>
  <si>
    <t>TIENE POR OBJETO HONORARIOS PROFESIONALES PARA LA PREPRODUCCION, PRODUCCION Y POST PRODUCCION DEL PROGRAMA DE UNIMAGDALENA EL CAMPUS TV, POR EL CANAL REGIONAL TELECARIBE, CANAL UNIVERSITARIO ZOOM Y CANAL TERRITORIO LOCAL CANAL 78 POR TV NORTE.</t>
  </si>
  <si>
    <t>OPS-DAD-0149</t>
  </si>
  <si>
    <t>TIENE POR OBJETO SERVICIO DE RENOVACION DEL LICENCIAMIENTO PARA EL FORTINET FW800D, DISPOSITIVO DE SEGURIDAD PERIMETRAL DE LA INFRAESTRUCTURA TECNOLOGICA INSTITUCIONAL, POR UN 1 AÑO</t>
  </si>
  <si>
    <t>2021/09/02</t>
  </si>
  <si>
    <t>OPS-DAD-0150</t>
  </si>
  <si>
    <t>TIENE POR OBJETO EL SERVICIO DE SERVICIO DE ALQUILER DE MODULOS METALICOS CONTENEDORES DE 6 MTS, CON EL FIN DE CUBRIR REQUERIMIENTOS DE ESPACIOS PARA OFICINAS ALTERNAS Y BODEGAS NECESARIAS PARA EL BUEN FUNCIONAMIENTO DE LAS UNIDADES ADMINISTRATIVAS</t>
  </si>
  <si>
    <t>OPS-DAD-0151</t>
  </si>
  <si>
    <t>TIENE POR OBJETO EL SERVICIO DE MANTENIEMITO PREVENTIVO Y CORRECTIVO DE CARPINTERIA EN MADERA PARA EL NORMAL FUNCIONAMIENTO DE LOS MUEBLES Y ESTRUCTURAS EN MADERA DE LAS DIFERENTES LOCACIONES DE LA UNIVERSIDAD DEL MAGDALENA Y SUS SEDES ALTERNAS</t>
  </si>
  <si>
    <t>OPS-DAD-0152</t>
  </si>
  <si>
    <t>TIENE POR OBJETO EL SERVICIO DE MANTENIMIENTO FISICO PREVENTIVO Y CORRECTIVO Y ACTUALIZACION DE SOFTWARE DE LOS SERVIDORES DE LA INFRAESTRUCTURA TECNOLOGICA INSTITUCIONAL</t>
  </si>
  <si>
    <t>OPS-DAD-0153</t>
  </si>
  <si>
    <t>SEÑAL S.A.S</t>
  </si>
  <si>
    <t>TIENE POR OBJETO EL SERVICIO DE ELABORACION DE LAS MEMORIAS DE CANTIDADES DE OBRA Y ESPECIFICACIONES TECNICAS PARA CADA UNO DE LOS ITEMS QUE CONFORMAN EL PRESUPUESTO DE LAS REDES ELECTRICAS, REQUERIDOS SEGUN LOS FORMATOS TECNICOS DEL MINISTERIO DE EDUCACION NACIONAL, PARA EL PROYECTO DE CONSTRUCCION Y DOTACION DEL EDIFICIO DE AULAS RIO MAGDALENA PARA DOCENCIA ESPECIALIZADA EN LA UNIVERSIDAD DEL MAGDALENA.</t>
  </si>
  <si>
    <t>OPS-DAD-0154</t>
  </si>
  <si>
    <t>ANDRES FERNANDO BARROS CAMPO</t>
  </si>
  <si>
    <t>TIENE POR OBJETO EL SERVICIO DE REVISION Y ACTUALIZACION DEL DISEÑO ESTRUCTURAL DEL BOX COULVERT, PARA LAS OBRAS DE DRENAJES DE AGUAS LLUVIAS DESDE EL CAMPUS DE LA UNIVERSIDAD DEL MAGDALENA HACIA EL RIO MANZANARES..</t>
  </si>
  <si>
    <t>OPS-DAD-0155</t>
  </si>
  <si>
    <t>TIENE POR OBJETO EL SERVICIO DE PREPRODUCCION, PRODUCCION Y POST PRODUCCION DE PIEZAS AUDIOVISUALES DE CARACTER INSTITUCIONAL PARA TRANSMITIR CADA SEMANA DURANTE CUATRO 04 MESES, POR LAS REDES SOCIALES, PAGINA WEB Y TODOS LOS ESPACIOS OFICIALES DE COMUNICACION AUDIOVISUAL E INTERACTIVA DE LA UNIMAGDALENA.</t>
  </si>
  <si>
    <t>OSM-DAD-0022</t>
  </si>
  <si>
    <t>SERVICIOS DE AMBIENTES LIMPIOS INDUSTRIALES S.A.S.</t>
  </si>
  <si>
    <t>SUMINISTRO DE DESODORIZANTE CONCENTRADO Y AROMATIZANTE DE AMBIENTES PARA LAS UNIDADES SANITARIAS DE LA UNIVERSIDAD DEL MAGDALENA.</t>
  </si>
  <si>
    <t>2021/10/06</t>
  </si>
  <si>
    <t>2021/12/29</t>
  </si>
  <si>
    <t>2022/01/30</t>
  </si>
  <si>
    <t>OPSP-FIN-0037</t>
  </si>
  <si>
    <t>GLORIA PATRICIA CASTILLO URQUIZA</t>
  </si>
  <si>
    <t>LA PRESENTE ORDEN TIENE POR OBJETO 1 DESARROLLAR CONFERENCIAS EN EL MODULO I INTRODUCCION GENERALIDADES, HISTORIA, RAZAS DEL HONGO Y ESPECIES DE MUSACEAS. EVOLUCION DE LA ENFERMEDAD EN EL ESPACIO Y TIEMPO. CON UNA INTENSIDAD DE 10 HORAS. EN EL MARCO DEL DIPLOMADO MARCHITEZ DE LAS MUSACEAS FOCR4T OFERTADO POR EL PROGRAMA DE INGENIERIA AGRONOMICA LAS DEMAS. ACTIVIDADES QUE SE DERIVEN DE LA EJECUCION DE LA ORDEN Y QUE TENGAN RELACION DIRECTA CON EL OBJETO CONTRACTUAL.</t>
  </si>
  <si>
    <t>MARIA EMMA MORALES GUITIERREZ</t>
  </si>
  <si>
    <t>ODC-FIN-0002</t>
  </si>
  <si>
    <t>LA PRESENTE ORDEN TIENE POR OBJETO LA COMPRA DE COMPUTADOR CON ESPECIFICACIONES PC DELL VOSTRO SFF 3681 CORE I710700 DE 10.A GENERACION 8 NUCLEOS, CACHE DE 16 M, 2,9 GHZ A 4,8 GHZ, RAM 8G, UNIDAD DE DVD DE CARGA EN BANDEJA LEE Y ESCRIBE EN DVD CD, DISCO DURO SATA DE 3,5 PULGADAS, 1 TB Y 7200 RPM, 802.11AC 1X1 WIFI Y BLUETOOTH Y 1 MONITOR DELL 23,8, ALTURA FIJA, PUERTOS VGA Y HDM PARA DOTACION Y USO INSTITUCIONAL PARA LA FACULTAD DE INGENIERIA Y ASI FORTALECER LA GESTION ADMINISTRATIVA. EN EL MARCO DEL PLAN DE ACCION INSTITUCIONAL DE LA FACULTAD DE INGENIARLA, PROYECTO INFRAESTRUCTURA, DOTACION Y EQUIPOS PARA EL FORTALECIMIENTO DE LA GESTION ADMINISTRATIVA, SOPORTE TECNOLOGICO Y EL CAMPUS UNIVERSITARIO. LA PROPUESTA HACE PARTE INTEGRAL DE LA PRESENTE ORDEN.</t>
  </si>
  <si>
    <t>YINIVA CAMARGO CAICEDO</t>
  </si>
  <si>
    <t>N/A</t>
  </si>
  <si>
    <t>OPSP-FEE-0032</t>
  </si>
  <si>
    <t xml:space="preserve">ASEGURAR EL CUMPLIMIENTO DEL REGLAMENTO CONTEMPLADO EN LOS ACUERDOS SUPERIORES NO. 019 Y 020 DE 2018 Y DEMÁS NORMAS UNIVERSITARIAS DE LOS PROGRAMAS DE POSGRADOS DE LA UNIVERSIDAD DEL MAGDALENA. 2) COORDINAR Y ORGANIZAR LAS ACTIVIDADES ACADÉMICAS RELACIONADAS CON EL FUNCIONAMIENTO DE LA ESPECIALIZACIÓN EN COOPERACIÓN INTERNACIONAL Y GESTIÓN ESTRATÉGICA Y MAESTRÍA EN COOPERACIÓN INTERNACIONAL.
</t>
  </si>
  <si>
    <t>OPSP-FEE-0033</t>
  </si>
  <si>
    <t>REALIZAR LA COORDINACIÓN ADMINISTRATIVA Y LOGÍSTICA DEL CONTRATO ESPECÍFICO DE COOPERACIÓN NO. 01 DERIVADO DEL CONVENIO MARCO DE COOPERACIÓN DEL 25 DE AGOSTO DE 2021 CON LA C.I. TÉCNICAS BALTIME DE COLOMBIA CON EL FIN DE “ANUAR ESFUERZOS ENTRE LAS PARTES PARA BRINDAR A DIECISÉIS (16) COLABORADORES DE TECBACO CAPACITACIÓN SOBRE MANEJO Y CONTROL DE INVENTARIOS</t>
  </si>
  <si>
    <t>JAVIER POLO DEL TORO</t>
  </si>
  <si>
    <t>OPSP-FEE-0034</t>
  </si>
  <si>
    <t xml:space="preserve">REALIZAR CAPACITACIÓN SOBRE MANEJO Y CONTROL DE INVENTARIOS: "FUNDAMENTACIÓN DE MANEJO DE INVENTARIO Y PROVISIONAMIENTO" Y "FUNDAMENTACIÓN DE LA GESTIÓN CONTABLE Y DE COSTOS EN EL MANEJO DE INVENTARIOS AGRÍCOLAS, INDUSTRIALES Y DE SERVICIO", EN EL MARCO DEL CONTRATO ESPECÍFICO DE COOPERACIÓN NO. 01 DERIVADO DEL CONVENIO MARCO DE COOPERACIÓN DEL 25 DE AGOSTO DE 2021 CON LA C.I. TÉCNICAS BALTIME DE COLOMBIA </t>
  </si>
  <si>
    <t>OPSP-FEE-0035</t>
  </si>
  <si>
    <t>OLIVER NARCISO MENA RAMIREZ</t>
  </si>
  <si>
    <t xml:space="preserve">REALIZAR CAPACITACIÓN SOBRE MANEJO Y CONTROL DE INVENTARIOS EN  TEMAS  ESPECÍFICOS  DE: "MEJORAMIENTO  DE  LOS  PROCESOS  DE  LA  FABRICACIÓN  DE  CARTONES,  SELLOS,  CINTAS,  DE ALMACENAMIENTO DE INSUMOS AGRÍCOLAS, DE LA LOGÍSTICA EN EL TRANSPORTE DE LA FRUTA, DEL MANEJO DEL INVENTARIO ENLA FUMIGACIÓN AÉREA, DE LOS REPUESTOS E INSUMO PARA LA PRESTACIÓN DEL SERVICIO, EN  EL MARCO DEL CONTRATO ESPECÍFICO DE COOPERACIÓN NO. 01 DERIVADO DEL CONVENIO MARCO DE COOPERACIÓN DEL 25 DE AGOSTO DE 2021 CON LA C.I. TÉCNICAS BALTIME </t>
  </si>
  <si>
    <t>OAG-FEE-0008</t>
  </si>
  <si>
    <t xml:space="preserve">COORDINAR LAS ACTIVIDADES ADMINISTRATIVAS ESTRATÉGICAS QUE ADELANTAN LOS PROGRAMAS DE TECNOLOGÍA EN GESTIÓN HOTELERA Y TURÍSTICA Y ADMON DE EMPRESAS TURÍSTICAS Y HOTELERAS – POR CICLOS PROPEDÉUTICOS, TALES COMO: CONSTRUCCIÓN DEL DOCUMENTO DE REFORMA DEL PLAN DE ESTUDIO, CREACIÓN DE NUEVO PROGRAMA DE PREGRADO PROFESIONAL EN GASTRONOMÍA, PROCESO DE AUTOEVALUACIÓN CON FINES DE ACREDITACIÓN POR ALTA CALIDAD </t>
  </si>
  <si>
    <t>OAG-FEE-0009</t>
  </si>
  <si>
    <t xml:space="preserve"> APOYAR LAS ACTIVIDADES ADMINISTRATIVAS ESTRATÉGICAS QUE ADELANTA EL PROGRAMA DE ECONOMÍA, TALES COMO: CONSTRUCCIÓN DEL DOCUMENTO DE REFORMA DEL PLAN DE ESTUDIO, CREACIÓN DE NUEVO PROGRAMA DE PREGRADO, CREACIÓN DEL OBSERVATORIO URBANO REGIONAL EN CONVENIO CON CAMACOL Y OTRAS ENTIDADES</t>
  </si>
  <si>
    <t>JAIRO DE LEON ACOSTA</t>
  </si>
  <si>
    <t>OSM-FEE-0003</t>
  </si>
  <si>
    <t xml:space="preserve">SUMINISTRO DE REFRIGERIOS REQUERIDOS PARA CAPACITACIÓN Y CLAUSURA DE CAPACITACIÓN SOBRE MANEJO Y CONTROL DE INVENTARIOS, EN EL MARCO DEL CONTRATO ESPECÍFICO DE COOPERACIÓN NO. 01 DERIVADO DEL CONVENIO MARCO DE COOPERACIÓN DEL 25 DE AGOSTO DE 2021 CON LA C.I. TÉCNICAS BALTIME DE COLOMBIA </t>
  </si>
  <si>
    <t>OPS-FEE-0004</t>
  </si>
  <si>
    <t>ASOCIACION COLOMBIANA DE LA INDUSTRIA GASTRONOMICA CAPITULO MAGDALENA.</t>
  </si>
  <si>
    <t>SERVICIO DE CAPACITACIÓN CERTIFICADA, LABORATORIOS, VALORACIÓN MEDICA Y CARNETIZACIÓN EN BUENAS PRÁCTICAS DE MANUFACTURA, DE ACUERDO A LO ESTIPULADO POR EL MINISTERIO DE SALUD, REQUERIDOS PARA REALIZACIÓN DE COMPONENTE PRACTICO DE LA ASIGNATURA ALIMENTOS Y BEBIDAS III: COCINA Y SERVICIO DE COMEDOR Y BAR, DIRIGIDO A 50 ESTUDIANTES DEL PROGRAMA DE TECNOLOGÍA EN GESTIÓN HOTELERA Y TURÍSTICA -POR CICLOS PROPEDÉUTICOS</t>
  </si>
  <si>
    <t>DESARROLLAR LAS SIGUIENTES ACTIVIDADES DE APOYO EN EL PROGRAMA DE PROFESIONAL EN DEPORTES DEL CENTRO PARA LA REGIONALIZACIÓN DE LA EDUCACIÓN Y LAS OPORTUNIDADES CREO 1 APOYAR EL REGISTRO DE ESTUDIANTES EN AYRE                                ADMISIONES REGISTRO Y CONTROL ACADÉMICO DE LOS PROGRAMAS ASIGNADOS 2 ATENDER Y RESOLVER LAS SOLICITUDES INQUIETUDES O REQUERIMIENTOS DE LOS ESTUDIANTES Y DOCENTES 3 VERIFICAR LOS SOPORTES PRESENTADOS POR LOS DOCENTES PARA LA EXPEDICIÓN DE PAZ Y SALVOS DE LOS CURSOS DESARROLLADOS</t>
  </si>
  <si>
    <t xml:space="preserve">DESARROLLAR LAS SIGUIENTES ACTIVIDADES EN EL CENTRO TUTORIAL DE CIENAGA  MAGDALENA  DEL CENTRO PARA LA REGIONALIZACION DE LA EDUCACION Y LAS OPORTUNIDADES-CREO COMO SON LAS SIGUIENTES 1 REALIZAR SEGUIMIENTO A LAS ACTIVIDADES ACADEMICAS EN EL CENTRO TUTORIAL CIENAGA  MAGDALENA Y MANTENER INFORMADO AL COORDINADOR LOS PROGRAMAS DE LAS NOVEDADES QUE PUEDAN PRESENTARSE </t>
  </si>
  <si>
    <t>OAG-CREO-072</t>
  </si>
  <si>
    <t>DESARROLLAR LAS SIGUIENTES ACTIVIDADES ADMINISTRATIVAS DE APOYO EN EL CENTRO PARA LA REGIONALIZACION DE LA EDUCACION Y LAS OPORTUNIDADESCREO 1 APOYO EN LA ORGANIZACION Y PREPARACION PARA LA TRASFERENCIA HACIA ADMISIONES DE LAS CARPETAS CON LA DOCUMENTACION DE LOS ASPIRANTES A LOS DISTINTOS PROGRAMAS OFERTADOS PARA EL 2021II DEL CREO 2 REALIZAR LAS OBSERVACIONES QUE CONTENGAN LAS CARPETAS DE LOS ASPIRANTES PARA QUE SEAN SUBSANADAS  3 LAS DEMAS ACTIVIDADES QUE SE DERIVEN DE LA EJECUCION DE LA ORDEN Y LAS ASIGNADAS POR EL DIRECTOR DEL CREO QUE TENGAN RELACION DIRECTA CON EL OBJETO CONTRACTUAL DERIVE DE LA EJECUCION</t>
  </si>
  <si>
    <t>OAG-CREO-073</t>
  </si>
  <si>
    <t xml:space="preserve">DESARROLLAR LAS SIGUIENTES ACTIVIDADES ADMINISTRATIVAS EN EL CENTRO TUTORIAL MAGANGUE BOLIVAR DEL CENTRO PARA LA REGIONALIZACION DE LA EDUCACION Y LAS OPORTUNIDADESCREO 1APOYAR LAS ACTIVIDADES DEL AREA RELACIONADAS CON LA ASISTENCIA DEL CENTRO TUTORIAL 2 ATENDER Y RESOLVER LAS SOLICITUDES INQUIETUDES O REQUERIMIENTOS DE LOS ESTUDIANTES Y DOCENTES DEL CENTRO TUTORIAL 3 GESTIONAR LA AMPLIACION DE COBERTURA A TRAVES DEL INCREMENTO DE ESTUDIANTES Y MATRICULAS 4 PARTICIPAR EN LA PROMOCION DE LOS PROGRAMAS DEL CREO EN EL CENTRO TUTORIAL Y SUS ALREDEDORES 5 CAPACITAR  ASESORAR Y ACOMPAÑAR A LOS ASPIRANTES Y ESTUDIANTES ACTIVOS DEL CENTRO TUTORIAL EN EL PROCESO DE INSCRIPCION </t>
  </si>
  <si>
    <t>OAG-CREO-074</t>
  </si>
  <si>
    <t>YULITZA ESTHER MARTINEZ LARA</t>
  </si>
  <si>
    <t xml:space="preserve">DESARROLLAR LAS SIGUIENTES ACTIVIDADES DE APOYO EN EL PROGRAMA DE LICENCIATURA EN LITERATURA Y LENGUA CASTELLANA DEL CENTRO PARA LA REGIONALIZACION DE LA EDUCACION Y LAS OPORTUNIDADESCREO 1 ATENDER Y RESOLVER LAS SOLICITUDES INQUIETUDES O REQUERIMIENTOS DE LOS ESTUDIANTES Y DOCENTES 2 APOYAR LOS TRAMITES OPERATIVOS DE REPORTE DE NOTAS EXPEDICION DE LIQUIDACIONES DE MATRICULAS PROMEDIOS ACADEMICOS CARNET DE ESTUDIANTES Y DOCENTES SEGURO ESTUDIANTIL CONSTANCIAS DE ESTUDIANTES Y DOCENTES ORGANIZACION DE LOS DOCUMENTOS REQUERIDOS PARA GRADO 3 BRINDAR APOYO EN EL SEGUIMIENTO SUPERVISION Y VIGILANCIA DEL CUMPLIMIENTO DE LAS ACTIVIDADES ACADEMICAS LOS FINES DE SEMANA </t>
  </si>
  <si>
    <t>OAG-CREO-075</t>
  </si>
  <si>
    <t>EUGENIA LEONOR MORELLI DAZA</t>
  </si>
  <si>
    <t xml:space="preserve">DESARROLLAR LAS SIGUIENTES ACTIVIDADES DE APOYO AL PROGRAMA PROFESIONAL EN DEPORTE DEL CENTRO PARA LA REGIONALIZACION DE LA EDUCACION Y LAS OPORTUNIDADESCREO 1 APOYAR EL REGISTRO DE ESTUDIANTES EN AYRE  ADMISIONES REGISTRO Y CONTROL ACADEMICO DE LOS PROGRAMAS ASIGNADOS 2 ATENDER Y RESOLVER LAS SOLICITUDES, INQUIETUDES O REQUERIMIENTOS DE LOS ESTUDIANTES Y DOCENTES 3 BRINDAR APOYO EN EL SEGUIMIENTO SUPERVISION Y VIGILANCIA DEL CUMPLIMIENTO DE LAS ACTIVIDADES ACADEMICAS VIRTUALES DE LOS PROGRAMAS DEL CENTRO PARA LA REGIONALIZACION DE LA EDUCACION Y LAS OPORTUNIDADESCREO   4 APOYAR EN LA ORGANIZACION Y CLASIFICACION DEL ARCHIVO DEL CREO </t>
  </si>
  <si>
    <t xml:space="preserve">DESARROLLAR LAS SIGUIENTES ACTIVIDADES DE ASESORIA EN EL FORTALECIMIENTO DE LA OFERTA DEL CENTRO PARA LA REGIONALIZACIÓN DE LA EDUCACION Y LAS OPORTUNIDADES CREO COMO SON LAS SIGUIENTES 1 PLANIFICAR GESTIONAR Y DINAMIZAR LA PROMOCION DE LA OFERTA ACADEMICA DEL CREO 2 APOYARAL CENTRO TUTORIAL DE SANTA MARTA EN LAS ACTIVIDADES ACADEMICAS Y ADMINISTRATIVAS 3  ASESORAR EN EL PROCESO DE SELECCIÓN DE LOS ASPIRANTES EN LOS PROGRAMAS PROFESIONALES CREO 4 REALIZAR EL SEGUIMIENTO Y ORIENTACION A LOS ESTUDIANTES CON DEBILIDADES EN LOS PROCESO ACADEMICOS DEL CREO </t>
  </si>
  <si>
    <t>2021/19/10</t>
  </si>
  <si>
    <t>OPSP-VIN-0299</t>
  </si>
  <si>
    <t>HEILEN TATIANA VARGAS ROMERO</t>
  </si>
  <si>
    <t xml:space="preserve">PRESTACION DE SERVICIOS PROFESIONALES COMO JOVEN INVESTIGADOR BAJO LA TUTORIA DE LA DOCENTE MARY LUZ GOMEZ PLATA EN EL PROYECTO TITULADO PROGRAMA PHAC ESTRATEGIA DE INTERVENCION PARA LA PROMOCION DEL PROYECTO DE VIDA HABILIDADES PARA LA VIDA Y LAS ARTES AUDIOVISUALES EN ADOLESCENTES DE ZONAS DE ALTO RIESGO DE CONSUMO DE SUSTANCIAS PSICOACTIVAS EN LA CIUDAD DE SANTA MARTA </t>
  </si>
  <si>
    <t>2022/08/31</t>
  </si>
  <si>
    <t>OPSP-VIN-0300</t>
  </si>
  <si>
    <t>RAFAEL ANTONIO BARRAS RODRIGUEZ</t>
  </si>
  <si>
    <t>PRESTACION DE SERVICIOS PROFESIONALES COMO JOVEN INVESTIGADOR EN EL PROYECTO TITULADO PROGRAMA PHAC ESTRATEGIA DE INTERVENCION PARA LA PROMOCION DEL PROYECTO DE VIDA HABILIDADES PARA LA VIDA Y LAS ARTES AUDIOVISUALES EN ADOLESCENTES DE ZONAS DE ALTO RIESGO DE CONSUMO DE SUSTANCIAS PSICOACTIVAS EN LA CIUDAD DE SANTA MARTA</t>
  </si>
  <si>
    <t>OPSP-VIN-0301</t>
  </si>
  <si>
    <t>OSCAR HERNANDO LONDOÑO POLO</t>
  </si>
  <si>
    <t>PRESTACION DE SERVICIOS PROFESIONALES COMO JOVEN INVESTIGADOR BAJO LA TUTORIA DE LA DOCENTE MARY LUZ GOMEZ PLATA EN EL PROYECTO TITULADO PROGRAMA PHAC ESTRATEGIA DE INTERVENCION PARA LA PROMOCION DEL PROYECTO DE VIDA HABILIDADES PARA LA VIDA Y LAS ARTES AUDIOVISUALES EN ADOLESCENTES DE ZONAS DE ALTO RIESGO DE CONSUMO DE SUSTANCIAS PSICOACTIVAS EN LA CIUDAD DE SANTA MARTA</t>
  </si>
  <si>
    <t>OPSP-VIN-0302</t>
  </si>
  <si>
    <t>PRESTACION DE SERVICIOS PROFESIONALES COMO JOVEN INVESTIGADORA BAJO LA TUTORIA DEL DOCENTE UBALDO RODRIGUEZ DE AVILA, EN MARCO DEL PROYECTO TITULADO IDENTIFICACION DE LA COPARTICIPACION DEL CRONOTIPO LAS INTELIGENCIAS MULTIPLES LA EMOCION LA IDEACION SUICIDA LOS SINTOMAS DEPRESIVOS Y DESEMPEÑO ACADEMICO DE ESTUDIANTES DE LA UNIVERSIDAD DEL MAGDALENA</t>
  </si>
  <si>
    <t>OPSP-VIN-0303</t>
  </si>
  <si>
    <t>JULIAN FERNANDO QUINTERO GALVIS</t>
  </si>
  <si>
    <t>PRESTACION DE SERVICIOS PROFESIONALES COMO BIOLOGO EN MARCO DEL PROYECTO DE INVESTIGACION FORTALECIMIENTO DE CAPACIDADES INSTALADAS DE CIENCIA Y TECNOLOGIA PARA ATENDER PROBLEMATICAS ASOCIADAS CON AGENTES BIOLOGICOS DE ALTO RIESGO PARA LA SALUD HUMANA EN EL DEPARTAMENTO DEL MAGDALENA</t>
  </si>
  <si>
    <t>OPSP-VIN-0304</t>
  </si>
  <si>
    <t>CAMILO JAVIER VELANDIA ARIAS</t>
  </si>
  <si>
    <t>PRESTACION DE SERVICIOS PROFESIONAL COMO JOVEN INVESTIGADOR BAJO LA TUTORIA DE LA DOCENTE KELLY OBISPO SALAZAR EN MARCO DEL PROYECTO TITULADO IDENTIFICACION DE LA COPARTICIPACION DEL CRONOTIPO LAS INTELIGENCIAS MULTIPLES LA EMOCION LA IDEACION SUICIDA LOS SINTOMAS DEPRESIVOS Y DESEMPEÑO ACADEMICO DE ESTUDIANTES DE LA UNIVERSIDAD DEL MAGDALENA</t>
  </si>
  <si>
    <t>KELLY OBISPO SALAZAR</t>
  </si>
  <si>
    <t>OPSP-VIN-0305</t>
  </si>
  <si>
    <t>PRESTACION DE SERVICIOS PROFESIONAL COMO JOVEN INVESTIGADOR BAJO LA TUTORIA DEL DOCENTE UBALDO RODRIGUEZ DE AVILA EN EL PROYECTO TITULADO IDENTIFICACION DE LA COPARTICIPACION DEL CRONOTIPO LAS INTELIGENCIAS MULTIPLES LA EMOCION LA IDEACION SUICIDA LOS SINTOMAS DEPRESIVOS Y DESEMPEÑO ACADEMICO DE ESTUDIANTES DE LA UNIVERSIDAD DEL MAGDALENA</t>
  </si>
  <si>
    <t>OPSP-VIN-0306</t>
  </si>
  <si>
    <t>MIGUEL ANGEL POLO CASTAÑEDA</t>
  </si>
  <si>
    <t>PRESTACION DE SERVICIOS PROFESIONAL COMO JOVEN INVESTIGADOR EN EL PROYECTO TITULADO IDENTIFICACION DE LA COPARTICIPACION DEL CRONOTIPO LAS INTELIGENCIAS MULTIPLES LA EMOCION LA IDEACION SUICIDA LOS SINTOMAS DEPRESIVOS Y DESEMPEÑO ACADEMICO DE ESTUDIANTES DE LA UNIVERSIDAD DEL MAGDALENA</t>
  </si>
  <si>
    <t>OPSP-VIN-0307</t>
  </si>
  <si>
    <t>VIRGINIA ISABEL BARRERO TONCEL</t>
  </si>
  <si>
    <t>PRESTACION DE SERVICIOS PROFESIONAL COMO JOVEN INVESTIGADOR BAJO LA TUTORIA DE LA DOCENTE MARIA DILIA MIELES BARRERA EN EL PROYECTO TITULADO EFICACIA DE LA REALIDAD VIRTUAL PARA LA INTERVENCION DEL TDAH EN ADOLESCENTES ESCOLARIZADOS DE LA CIUDAD DE SANTA MARTA</t>
  </si>
  <si>
    <t>OPSP-VIN-0308</t>
  </si>
  <si>
    <t>AYRTON  DAVID CANTILLO MATOS</t>
  </si>
  <si>
    <t>PRESTACION DE SERVICIOS PROFESIONALES COMO JOVEN INVESTIGADOR BAJO LA TUTORIA DEL DOCENTE WILLIAM MARTINEZ DUEÑAS EN EL MARCO DEL PROYECTO DE INVESTIGACION TITULADO ANALISIS ANTROPOLOGICO DE LAS INTERVENCIONES APROPIACIONES Y RESISTENCIAS DE LOS DISCURSOS Y PRACTICAS BIOMEDICAS DE MUJERES EN SANTA MARTA COLOMBIA PARA EL FORTALECIMIENTO DE PROYECTOS EN EJECUCION DE CIENCIA TECNOLOGIA E INNOVACION EN CIENCIAS DE LA SALUD CON TALENTO JOVEN E IMPACTO REGIONAL</t>
  </si>
  <si>
    <t>WILLIAM ANDRES MARTINEZ DUEÑAS</t>
  </si>
  <si>
    <t>OPSP-VIN-0309</t>
  </si>
  <si>
    <t>YECELYS ISABEL PADILLA SUAREZ</t>
  </si>
  <si>
    <t>PRESTACION DE SERVICIOS PROFESIONALES COMO JOVEN INVESTIGADOR BAJO LA TUTORIA DE LA DOCENTE ASTRID PERAFAN LEDEZMA EN EL MARCO DEL PROYECTO DE INVESTIGACION TITULADO ANALISIS ANTROPOLOGICO DE LAS INTERVENCIONES APROPIACIONES Y RESISTENCIAS DE LOS DISCURSOS Y PRACTICAS BIOMEDICAS DE MUJERES EN SANTA MARTA COLOMBIA</t>
  </si>
  <si>
    <t>OPSP-VIN-0310</t>
  </si>
  <si>
    <t>YANINIS  GONZALEZ BRACAMONTE</t>
  </si>
  <si>
    <t>PRESTACION DE SERVICIOS PROFESIONAL COMO JOVEN INVESTIGADOR BAJO LA TUTORIA DE LA DOCENTE KATTIA CABAS HOYOS EN MARCO DEL PROYECTO TITULADO EFICACIA DE LA REALIDAD VIRTUAL PARA LA INTERVENCION DEL TDAH EN ADOLESCENTES ESCOLARIZADOS DE LA CIUDAD DE SANTA MARTA MEDIANTE CONTRATO DE FINANCIAMIENTO DE RECUPERACION CONTINGENTE N 4142021</t>
  </si>
  <si>
    <t>KATIA PAOLA CABAS HOYOS</t>
  </si>
  <si>
    <t>OPSP-VIN-0311</t>
  </si>
  <si>
    <t>RUBEN DARIO BALANTA MERA</t>
  </si>
  <si>
    <t>PRESTACION DE SERVICIOS PROFESIONAL COMO JOVEN INVESTIGADOR BAJO LA TUTORIA DE LA DOCENTE ZUANY LUZ PABA ARGOTE EN MARCO DEL PROYECTO TITULADO RESILIENCIA EMOCIONALIDAD Y ADAPTABILIDAD AL USO DE LAS TECNOLOGIAS DURANTE AISLAMIENTO FISICO POR COVID19 EN ESTUDIANTES Y PROFESORES COLOMBIANOS MEDIANTE CONTRATO DE FINANCIAMIENTO DE RECUPERACION CONTINGENTE N 4142021</t>
  </si>
  <si>
    <t>ZUANY LUZ PABA ARGOTE</t>
  </si>
  <si>
    <t>OPSP-VIN-0312</t>
  </si>
  <si>
    <t>MARIA JOSE RODRIGUEZ PABON</t>
  </si>
  <si>
    <t>OPSP-VIN-0313</t>
  </si>
  <si>
    <t>PRESTACION DE SERVICIOS DE APOYO A LA GESTION, PARA FORTALECER AL GRUPO DE INVESTIGACION Y DESARROLLO TECNOLOGICO EN ACUICULTURA EN VIRTUD DE LOS INCENTIVOS ASIGNADOS POR SU CATEGORIZACION EN EL SISTEMA NACIONAL DE CIENCIA TECNOLOGIA E INNOVACION</t>
  </si>
  <si>
    <t>OPSP-VIN-0314</t>
  </si>
  <si>
    <t>YOSELIN LOPEZ SANCHEZ</t>
  </si>
  <si>
    <t>PRESTACION DE SERVICIOS PROFESIONALES COMO JOVEN INVESTIGADOR EN MARCO DEL PROYECTO TITULADO UNA DIETA SALUDABLE Y SOSTENIBLE PARA PROMOCIONAR LA SALUD Y PREVENIR LAS ENFERMEDADES NO TRANSMISIBLES ENTRE LOS JOVENES UNIVERSITARIOS FINANCIADO POR EL CONTRATO DE FINANCIAMIENTO DE RECUPERACION CONTINGENTE N 4142021 CELEBRADO ENTRE MINCIENCIAS Y LA UNIVERSIDAD DEL MAGDALENA</t>
  </si>
  <si>
    <t>ALEXANDER SALAZAR CEBALLOS</t>
  </si>
  <si>
    <t>OPSP-VIN-0315</t>
  </si>
  <si>
    <t>PRESTACION DE SERVICIOS PROFESIONALES COMO JOVEN INVESTIGADOR EN MARCO DEL PROYECTO TITULADO EFICACIA DE UN PROGRAMA DE INTERVENCION PARA PROMOVER EL AUTOCUIDADO Y ADHERENCIA AL TRATAMIENTO EN PACIENTES CON DIABETES MELLITUS TIPO 2 EN EL MAGDALENA FINANCIADO POR EL CONTRATO DE FINANCIAMIENTO DE RECUPERACION CONTINGENTE N 4142021 CELEBRADO ENTRE MINCIENCIAS Y LA UNIVERSIDAD DEL MAGDALENA</t>
  </si>
  <si>
    <t>OPSP-VIN-0316</t>
  </si>
  <si>
    <t>HEYGUI TIFANY ARAUJO ZUNIGA</t>
  </si>
  <si>
    <t>PRESTACION DE SERVICIOS PROFESIONAL COMO JOVEN INVESTIGADOR BAJO LA TUTORIA DE LA DOCENTE MARIA FERNANDA CABAS MANJARREZ EN MARCO DEL PROYECTO TITULADO IDENTIFICACION DE LA COPARTICIPACION DEL CRONOTIPO LAS INTELIGENCIAS MULTIPLES LA EMOCION LA IDEACION SUICIDA LOS SINTOMAS DEPRESIVOS Y DESEMPEÑO ACADEMICO DE ESTUDIANTES DE LA UNIVERSIDAD DEL MAGDALENA</t>
  </si>
  <si>
    <t>MARIA FERNANDA CABAS MANJARRES</t>
  </si>
  <si>
    <t>OPSP-VIN-0317</t>
  </si>
  <si>
    <t>PRESTACION DE SERVICIOS PROFESIONALES PARA EL DESARROLLO DE ACTIVIDADES COMO BIOLOGO MARINO EN EL GRUPO DE INVESTIGACION EN SISTEMAS SOCIOECOLOGICOS PARA EL BIENESTAR HUMANO  GISSBH CONFORME A LOS INCENTIVOS POR SU CATEGORIZACION EN EL SISTEMA NACIONAL DE CIENCIA TECNOLOGIA E INNOVACION</t>
  </si>
  <si>
    <t>OPSP-VIN-0318</t>
  </si>
  <si>
    <t>PRESTACION DE SERVICIOS PROFESIONALES EN EL PROYECTO DE INVESTIGACION TITULADO CONOCIMIENTOS ANCESTRALES Y CONTEMPORANEOS DEL PUEBLO ORIGINARIO YUKOYUKPA A CERCA DE LOS TEMAS ALIMENTACION SALUD Y TERRITORIO A PARTIR DE LA ETNOGRAFIA EN COLABORACION LA RECONSTRUCCION DE LA MEMORIA E HISTORIA RECIENTE Y LA IAP</t>
  </si>
  <si>
    <t>OPSP-VIN-0319</t>
  </si>
  <si>
    <t>PRESTACION DE SERVICIOS PROFESIONALES PARA EL DESARROLLO DE ACTIVIDADES DE INVESTIGACION EN MARCO DEL PROYECTO TITULADO HARINA DE BANANO ENRIQUECIDA CON PROTEINA DE GRILLOS PARA MITIGAR LA ESCASEZ DE ALIMENTOS EN UN ESCENARIO DE POST PANDEMIA</t>
  </si>
  <si>
    <t>2021/10/01</t>
  </si>
  <si>
    <t>OPSP-VIN-0320</t>
  </si>
  <si>
    <t>PRESTACION DE SERVICIOS PROFESIONALES PARA EL DESARROLLO DE ACTIVIDADES DE INVESTIGACION COMO EDITOR DEL LIBRO CASOS DE MANEJO PESQUERO EXITOSO EN LATINOAMERICA Y EL CARIBE CONFORME A LOS INCENTIVOS OTORGADOS AL GRUPO DE INVESTIGACION EN SISTEMAS SOCIOECOLOGICOS PARA EL BIENESTAR HUMANO  GISSBH POR SU CATEGORIZACION EN EL SISTEMA NACIONAL DE CIENCIA TECNOLOGIA E INNOVACION</t>
  </si>
  <si>
    <t>2021/12/02</t>
  </si>
  <si>
    <t>OPSP-VIN-0321</t>
  </si>
  <si>
    <t>FABIAN ANDRES MOLINA LOZANO</t>
  </si>
  <si>
    <t>2022/01/02</t>
  </si>
  <si>
    <t>OPSP-VIN-0322</t>
  </si>
  <si>
    <t>OPSP-VIN-0323</t>
  </si>
  <si>
    <t>PRESTACION DE SERVICIOS PROFESIONALES EN EL MARCO DE LOS INCENTIVOS OTORGADOS AL GRUPO DE INVESTIGACION SUELO AMBIENTE Y SOCIEDAD GISAS POR LOS RESULTADOS OBTENIDOS EN LA CONVOCATORIA NACIONAL PARA EL RECONOCIMIENTO Y MEDICION DE GRUPOS DE INVESTIGACION DESARROLLO TECNOLOGICO O DE INNOVACION DEL SISTEMA NACIONAL DE CIENCIA TECNOLOGIA E INNOVACION</t>
  </si>
  <si>
    <t>2021/11/08</t>
  </si>
  <si>
    <t>OPSP-VIN-0324</t>
  </si>
  <si>
    <t>PRESTACION DE SERVICIOS PROFESIONALES EN MARCO DEL PROYECTO DE INVESTIGACION TRAJECTS TRANSNATIONAL CENTRE FOR JUST TRANSITIONS IN ENERGY CLIMATE AND SUSTAINABILITY FINANCIADO MEDIANTE EL CONTRATO ID 57592444 DEL DAAD CELEBRADO ENTRE LA UNIVERSIDAD TECNICA DE BERLIN ACTUANDO COMO COORDINADORA Y LA UNIVERSIDAD DEL MAGDALENA UNIMAGDALENA</t>
  </si>
  <si>
    <t>2021/09/13</t>
  </si>
  <si>
    <t>OPSP-VIN-0325</t>
  </si>
  <si>
    <t>OPSP-VIN-0326</t>
  </si>
  <si>
    <t>PRESTACION DE SERVICIOS PROFESIONALES EN MARCO DEL PROYECTO DE INVESTIGACION TITULADO ASPECTOS BIOLOGICOS ESTADO DE CONSERVACION Y OPORTUNIDADES PARA LA ACUICULTURA DE LA MOJARRA RAYADA EUGERRES PLUMIERI Y EL ROBALO CENTROPOMUS UNDECIMALIS EN LA CIENAGA GRANDE DE SANTA MARTA EN MARCO DEL CONVENIO N 610 DE 2020</t>
  </si>
  <si>
    <t>OPSP-VIN-0327</t>
  </si>
  <si>
    <t>ZAMIR BENITEZ POLO</t>
  </si>
  <si>
    <t>PRESTACION DE SERVICIOS PROFESIONALES PARA EL DESARROLLO DE ACTIVIDADES DE INVESTIGACION EN EL GRUPO DE INVESTIGACION MOLUSCOS MARINOS EN MARCO DEL PROYECTO DESARROLLO DE LA TECNOLOGIA PARA LA PRODUCCION DE JUVENILES DE LA ALMEJA ESTUARINA POLYMESODA ARCTATA DESHAYES 1854 CON FINES DE REPOBLACION Y USO SOSTENIBLE CONFORME A LOS INCENTIVOS POR SU CATEGORIZACION EN EL SISTEMA NACIONAL DE CIENCIA TECNOLOGIA E INNOVACION</t>
  </si>
  <si>
    <t>OPSP-VIN-0328</t>
  </si>
  <si>
    <t>OPSP-VIN-0329</t>
  </si>
  <si>
    <t>EDUAR FERNANDO MARTINEZ GONZALES</t>
  </si>
  <si>
    <t>PRESTACION DE SERVICIOS EN MARCO DEL PROYECTO DE INVESTIGACION TITULADO LOS NINI EN EL DEPARTAMENTO DEL MAGDALENA CARACTERISTICAS COSTOS Y PROPUESTAS DE POLITICA PUBLICA. PARA EL CUMPLIMIENTO DEL OBJETO EL CONTRATISTA SE COMPROMETE A PARTICIPAR EN LA CONSTRUCCION DE LA RUTA METODOLOGICA REALIZAR ANALISIS ESTADISTICO REALIZAR LAS ESTIMACIONES ECONOMETRICAS DEL MODELO PLANTEADO</t>
  </si>
  <si>
    <t>OPSP-VIN-0330</t>
  </si>
  <si>
    <t>PRESTACION DE SERVICIOS PROFESIONALES EN EL MARCO DEL PROYECTO DE INVESTIGACION TITULADO PROPAGACION DE CONTAGIOS POR EL VIRUS SARSCOV2 COVID19 EN LA CIUDAD DE SANTA MARTA ANALISIS DESDE EL MODELO DE REDES SOCIALES EL CONTRATISTA SE COMPROMETE AL ANALISIS ESTADISTICO DE LA INFORMACION ANALISIS DE LA PROPAGACION POR EL MODELO DE REDES SOCIALES</t>
  </si>
  <si>
    <t>2021/12/23</t>
  </si>
  <si>
    <t>OPSP-VIN-0331</t>
  </si>
  <si>
    <t>EVELYN ROCIO RUIZ GONZALEZ</t>
  </si>
  <si>
    <t>PRESTACION DE SERVICIOS PROFESIONALES EN EL MARCO DE LA TERCERA FERIA INTERNACIONAL DEL LIBRO LAS ARTES Y LA CULTURA DE SANTA MARTAFILSMAR 2021 LA CONTRATISTA SE COMPROMETE A COORDINAR EL MONTAJE DESMONTAJE Y LOGISTICA DURANTE LOS CUATRO DIAS DE LA FERIA INTERNACIONAL DEL LIBRO LAS ARTES Y LA CULTURA DE SANTA MARTAFILSMAR 2021</t>
  </si>
  <si>
    <t>2021/09/22</t>
  </si>
  <si>
    <t>OPSP-VIN-0332</t>
  </si>
  <si>
    <t xml:space="preserve">PRESTACION DE SERVICIOS COMO PROFESIONAL EN LA OFICINA DE PRESUPUESTO DE LA UNIVERSIDAD DEL MAGDALENA EL CONTRATISTA SE COMPROMETE A LA ELABORAR EN EL SINAP LOS CDP SOLICITADOS PARA CADA PROYECTO INTERNO Y EXTERNO O DEL PLAN DE ACCION INSTITUCIONAL Y AUTORIZADOS POR LA VICERRECTORIA DE INVESTIGACION ANALIZAR LOS DOCUMENTOS REQUERIDOS EN LA ETAPA PRECONTRACTUAL PARA ELABORAR EN EL SINAP LOS COMPROMISOS PRESUPUESTALES DE LAS ORDENES Y RESOLUCIONES </t>
  </si>
  <si>
    <t>OAG-VIN-0022</t>
  </si>
  <si>
    <t>PRESTACION DE SERVICIOS DE APOYO A LA GESTION COMO CORRECTOR DE ESTILO EN EL PROGRAMA EDITORIAL DE LA UNIVERSIDAD DEL MAGDALENA EL CONTRATISTA SE COMPROMETE A REALIZAR PRIMERA Y SEGUNDA REVISION DE ESTILO DE LAS OBRAS COMO LIBROS CARTILLAS BOLETINES PORTAFOLIOS CATALOGOS ARTICULOS GUIAS Y MANUALES QUE SE ENCUENTRAN EN PROCESO DE PUBLICACION POR LA EDITORIAL UNIMAGDALENA CORRESPONDIENTE A UN TOTAL DE 824 PAGINAS</t>
  </si>
  <si>
    <t>ODC-VIN-0117</t>
  </si>
  <si>
    <t>COMPRA DE DE MATERIALES E INSUMOS DE LABORATORIO EN MARCO DEL TRABAJO DE GRADO MORFOANATOMIA FOLIAR COMPARATIVA EN TRES ESPECIES AMENAZADAS DEL BOSQUE SECO TROPICAL</t>
  </si>
  <si>
    <t>ODC-VIN-0118</t>
  </si>
  <si>
    <t>ODC-VIN-0119</t>
  </si>
  <si>
    <t>ODC-VIN-0120</t>
  </si>
  <si>
    <t>INGEBALT SAS</t>
  </si>
  <si>
    <t>COMPRA DE INSUMOS PARA EL MONTAJE DE UNA PLANTA SOLAR DE 1000W 12V 400WHDIAS Y EL SERVICIO PARA LA CONSTRUCCION Y ENSAMBLAJE DEL SISTEMA DISEÑO CONSTRUCCION DE TABLERO DE CONTROL CONSTRUCCION DEL SOPORTE MECANICO Y DISEÑO DEL SISTEMA FOTOVOLTAICO EN LA INSTITUCION EDUCATIVA DISTRITAL 20 DE OCTUBRE SEDE TIERRA LINDABARRIO 20 DE OCTUBRESANTA MARTA</t>
  </si>
  <si>
    <t>ODC-VIN-0121</t>
  </si>
  <si>
    <t>COMPRA DE LIBROS PARA EL APOYO DE LAS ACTIVIDADES DE INVESTIGACION QUE SE REALIZAN EN EL GRUPO DE INVESTIGACION EN ESTADISTICA Y METODOS CUANTITATIVOS</t>
  </si>
  <si>
    <t>2021/11/07</t>
  </si>
  <si>
    <t>ODC-VIN-0122</t>
  </si>
  <si>
    <t>PANAMERICANA DE DISTRIBUCIONES GARRIDO S.A.S</t>
  </si>
  <si>
    <t>COMPRA DE LIBROS DE INGLES DE CONFORMIDAD AL CONTRATO DE FINANCIAMIENTO RC N 9092019 SUSCRITO ENTRE COLCIENCIAS Y LA UNIVERSIDAD DEL MAGDALENA Y EL COMPROMISO ADQUIRIDO DE FORTALECER EN UNA SEGUNDA LENGUA A LOS 8 JOVENES INVESTIGADORES DE PREGRADO</t>
  </si>
  <si>
    <t>ODC-VIN-0123</t>
  </si>
  <si>
    <t>COMPRA DE MATERIALES DE LABORATORIO EN MARCO DEL TRABAJO DE GRADO ESTUDIO DE LOS METABOLITOS SECUNDARIOS PRESENTES EN DOS ESPECIES DE HONGOS MACROMICETOS SUILLUS LUTEUS Y AGARICUS SP. NATIVOS DE LA SIERRA NEVADA DE SANTA MARTA</t>
  </si>
  <si>
    <t>ODC-VIN-0124</t>
  </si>
  <si>
    <t>SOPLADO DE VIDRIO NOC SAS</t>
  </si>
  <si>
    <t>COMPRA DE MATERIALES DE LABORATORIO EN MARCO DEL TRABAJO DE GRADO ESTUDIO DE LOS METABOLITOS SECUNDARIOS PRESENTES EN DOS ESPECIES DE HONGOS MACROMICETOS SUILLUS LUTEUS Y AGARICUS SP NATIVOS DE LA SIERRA NEVADA DE SANTA MARTA</t>
  </si>
  <si>
    <t>2021/10/16</t>
  </si>
  <si>
    <t>ODC-VIN-0125</t>
  </si>
  <si>
    <t>COMPRA DE INSUMOS DE LABORATORIO EN MARCO DEL TRABAJO DE GRADO ESTUDIO DE LOS METABOLITOS SECUNDARIOS PRESENTES EN DOS ESPECIES DE HONGOS MACROMICETOS SUILLUS LUTEUS Y AGARICUS SP. NATIVOS DE LA SIERRA NEVADA DE SANTA MARTA</t>
  </si>
  <si>
    <t>ODC-VIN-0126</t>
  </si>
  <si>
    <t>ARICEL SAS</t>
  </si>
  <si>
    <t>COMPRA DE INSUMOS DE LABORATORIO EN MARCO DEL TRABAJO DE GRADO ESTUDIO DE LOS METABOLITOS SECUNDARIOS PRESENTES EN DOS ESPECIES DE HONGOS MACROMICETOS SUILLUS LUTEUS Y AGARICUS SP NATIVOS DE LA SIERRA NEVADA DE SANTA MARTA</t>
  </si>
  <si>
    <t>ODC-VIN-0127</t>
  </si>
  <si>
    <t>AGROBOMBAS DE LA COSTA S.A.S.</t>
  </si>
  <si>
    <t xml:space="preserve">COMPRA DE UN GENERADOR ELECTRICO A GASOLINA </t>
  </si>
  <si>
    <t>ODC-VIN-0128</t>
  </si>
  <si>
    <t xml:space="preserve">COMPRA DE UN PORTATIL </t>
  </si>
  <si>
    <t>ODC-VIN-0129</t>
  </si>
  <si>
    <t>COMPRA DE PREPARACIONES UTILIZADAS EN LA ALIMENTACION DE ANIMALES NECESARIAS DENTRO DEL MARCO DEL PROYECTO ASPECTOS BIOLOGICOS ESTADO DE CONSERVACION Y OPORTUNIDADES PARA LA ACUICULTURA DE LA MOJARRA RAYADA EUGERRES PLUMIERI Y EL ROBALO CENTROPOMUS UNDECIMALIS EN LA CIENAGA GRANDE DE SANTA MARTA</t>
  </si>
  <si>
    <t>2021/10/26</t>
  </si>
  <si>
    <t>ODC-VIN-0130</t>
  </si>
  <si>
    <t>QUIMICOS Y REACTIVOS SAS</t>
  </si>
  <si>
    <t>COMPRA DE INSUMOS EN EL MARCO DEL PROYECTO DE INVESTIGACION TITULADO EVALUACION DE LOS EXTRACTOS ETANOLICOS DE SUILLUS LUTEUS BOLETACEAE COMO AGENTES ANTIMICROBIANOS</t>
  </si>
  <si>
    <t>OSM-VIN-0002</t>
  </si>
  <si>
    <t>BERTOURS S.A.S</t>
  </si>
  <si>
    <t>SUMINISTRO DE TRANSPORTE TERRESTRE ESPECIAL PARA PERSONAS REQUERIDO EN MARCO DEL PROYECTO DE INVESTIGACION TITULADO INNOVACION PARA EL DESARROLLO TECNOLOGICO EN LA COSECHA DE CAFE EN EL DEPARTAMENTO DEL MAGDALENA  INNOCAFE EN LAS RUTAS SANTA MARTA ZONAS CAFETERAS DE SANTA MARTA FUNDACION CIENAGA Y ARACATACA</t>
  </si>
  <si>
    <t>OSM-VIN-0003</t>
  </si>
  <si>
    <t xml:space="preserve">SUMINISTRO PARA LA ADQUISICION DE POLIZAS DE SEGURO PARA CUMPLIR CON LOS AMPAROS NECESARIOS PARA LA FINANCIACION Y GESTION DE PROYECTOS DE CIENCIA TECNOLOGIA E INNOVACION </t>
  </si>
  <si>
    <t>OPS-CPF-0090</t>
  </si>
  <si>
    <t>STANZIA SANTA MARTA S.A.S</t>
  </si>
  <si>
    <t>EL SERVICIO DE HOSPEDAJE Y ALIMENTACIÓN, PARA LOS DOCENTES DE LOS DIFERENTES PROGRAMAS QUE DESARROLLARÁN ACTIVIDADES EN EL CENTRO DE POSTGRADOS Y FORMACIÓN CONTINUA. LA COTIZACIÓN HACE PARTE INTEGRAL DE LA PRESENTE ORDEN.   LA PROPUESTA HACE PARTE INTEGRAL DE LA PRESENTE ORDEN</t>
  </si>
  <si>
    <t>OPSP-CPF-0091</t>
  </si>
  <si>
    <t>MARIA PAULA DURAN ROSO</t>
  </si>
  <si>
    <t>APOYAR EN LOS PROCESOS DE VIRTUALIZACIÓN DE LOS PROGRAMAS DE POSTGRADOS DE INGENIERÍAS, APOYO EN LOS PROCESOS DE AUTOEVALUACIÓN,  ELABORACIÓN DE LOS INSTRUMENTOS DE AUTOEVALUACIÓN EN ARTICULACIÓN CON LA OFICINA DE ASEGURAMIENTO DE LA CALIDAD. ELABORACIÓN DE LOS INFORMES DE AUTOEVALUACIÓN DE LOS PROGRAMAS, REALIZAR LA REVISIÓN DE ESTILO, GRAMÁTICA Y REDACCIÓN DE LOS  DOCUMENTOS PARA SOLICITUD DE REGISTRO CALIFICADO, DESARROLLAR EN LAS PLANTILLAS DEFINIDAS POR EL MINISTERIO DE EDUCACIÓN LA ESTRUCTURA DE LOS PROGRAMAS DE POSGRADOS  A VIRTUALIZAR SEGÚN  LAS CONDICIONES DE CALIDAD DESCRITAS EN LA NORMATIVIDAD VIGENTE, ORGANIZAR LAS EVIDENCIAS Y ANEXOS TÉCNICOS PARA EL CARGUE DE LOS DOCUMENTOS EN EL SACES</t>
  </si>
  <si>
    <t>OPS-DAD-0157</t>
  </si>
  <si>
    <t>HIDROYUNDA SAS</t>
  </si>
  <si>
    <t>SERVICIO DE ELABORACION DE LAS MEMORIAS DE CANTIDADES DE OBRA Y ESPECIFICACIONES TECNICAS PARA CADA UNO DE LOS ITEMS QUE CONFORMAN EL PRESUPUESTO DE LA REDES HIDROSANITARIAS Y AFINES, REQUERIDOS SEGUN LOS FORMATOS TECNICOS DEL MINISTERIO DE EDUCACION NACIONAL, PARA EL PROYECTO DE CONSTRUCCION Y DOTACION DEL EDIFICIO DE AULAS RIO MAGDALENA PARA DOCENCIA ESPECIALIZADA EN LA UNIVERSIDAD DEL MAGDALENA.</t>
  </si>
  <si>
    <t>OPS-DAD-0158</t>
  </si>
  <si>
    <t>SERVICIO DE ALQUILER DE 44 TOGAS Y 521 ESTOLAS, PARA LAS CEREMONIAS DE GRADOS DE LA UNIVERSIDAD DEL MAGDALENA. CON UN TERMINO DE EJECUCION DE 20 DIAS CALENDARIO</t>
  </si>
  <si>
    <t>OPS-DAD-0159</t>
  </si>
  <si>
    <t>REFERENCISTAS S.A.S</t>
  </si>
  <si>
    <t>SERVICIO DE RENOVACION DE LA LICENCIA DE USO DEL SOFTWARE EZPROXY POR 12 MESES, REQUERIDO PARA LA AUTENTICACION DE USUARIOS CON EL SISTEMA DE LA BIBLIOTECA CENTRAL GERMAN BULA MEYER.</t>
  </si>
  <si>
    <t>2021/09/04</t>
  </si>
  <si>
    <t>OPS-DAD-0160</t>
  </si>
  <si>
    <t>SERVICIO DIVULGACION Y PROMOCION DE LOS DISTINTOS PROCESOS ACADEMICOS DE INVESTIGACION Y EXTENSION INSTITUCIONAL DE LA UNIVERSIDAD DEL MAGDALENA BUSCANDO GENERAR IMPACTO POSITIVO, NO SOLO EN LA COMUNIDAD UNIVERSITARIA, SINO EN LA CIUDADANIA EN GENERAL A TRAVES DE LA PAGINA WEB WWW.SANTAMARTAALDIA.CO</t>
  </si>
  <si>
    <t>OPS-DAD-0161</t>
  </si>
  <si>
    <t>SERVICIO DE ALQUILER DE ELEMENTOS LOGISTICOS PARA EVENTOS COMO SILLAS PLASTICAS, SILLAS VESTIDAS, MESAS PLASTICAS, MANTEL CORTO, MESON VESTIDO CARPAS 4X4, TARIMAS, AMPLIFICACIONES PEQUEÑAS, AMPLIFICACIONES MEDIANAS, AMPLIFICACIONES GRANDES, SALAS LONG, BAÑOS PORTATILES Y DEMAS ELEMENTOS QUE SE REQUIERAN PARA LA REALIZACION DE EVENTOS ACADEMICO ADMINISTRATIVOS DE LA UNIVERSIDAD</t>
  </si>
  <si>
    <t>OPS-DAD-0162</t>
  </si>
  <si>
    <t>SERVICIO DE PUESTA EN SERVICIO DE DRONE, CAMARA DE FOTOGRAFIA Y VIDEO, OPERACION DEL MISMO, PARA HACER ACOMPAÑAMIENTO DE LAS DIFERENTES ACTIVIDADES QUE SE DESARROLLARAN EN LA UNIVERSIDAD DEL MAGDALENA Y SERAN TRANSMITIDAS EN LAS REDES SOCIALES, PAGINA WEB Y TODOS LOS ESPACIOS OFICIALE</t>
  </si>
  <si>
    <t>OPS-DAD-0163</t>
  </si>
  <si>
    <t>SERVICIO DE DIVULGACION Y PROMOCION DE LOS DISTINTOS PROCESOS ACADEMICOS DE INVESTIGACION Y EXTENSION INSTITUCIONAL DE LA UNIVERSIDAD DEL MAGDALENA BUSCANDO GENERAR IMPACTO POSITIVO NO SOLO EN LA COMUNIDAD UNIVERSITARIA, SINO EN LA CIUDADANIA EN GENERAL UTILIZANDO COMO FUENTES DIFUSORAS LAS PLATAFORMAS PERIODISTICAS DIGITALES DE CARACTER REGIONAL, EN INTERNET, A TRAVES DE LA PAGINA WEB WWW.ELINFORMADOR.COM.CO, CON LAS SIGUIENTES ESPECIFICACIONES AVISOS BANNER DIGITAL, TAMAÑO 1140 X 90 PIX, UBICACION PAGINA PRINCIPAL</t>
  </si>
  <si>
    <t>OPS-DAD-0164</t>
  </si>
  <si>
    <t>SERVICIO DE DIVULGACION Y PROMOCION DE LOS DISTINTOS PROCESOS ACADEMICOS DE INVESTIGACION Y EXTENSION INSTITUCIONAL DE LA UNIVERSIDAD DEL MAGDALENA BUSCANDO GENERAR IMPACTO POSITIVO NO SOLO EN LA COMUNIDAD UNIVERSITARIA, SINO EN LA CIUDADANIA EN GENERAL, EN EL PORTAL WEB WWW.REVISTA7SM.COM</t>
  </si>
  <si>
    <t>OPS-DAD-0165</t>
  </si>
  <si>
    <t>SERVICIO DE DIVULGACION Y PROMOCION DE LOS DISTINTOS PROCESOS ACADEMICOS DE INVESTIGACION Y EXTENSION INSTITUCIONAL DE LA UNIVERSIDAD DEL MAGDALENA BUSCANDO GENERAR IMPACTO POSITIVO NO SOLO EN LA COMUNIDAD UNIVERSITARIA, SINO EN LA CIUDADANIA EN GENERAL UTILIZANDO COMO FUENTES DIFUSORAS LAS PLATAFORMAS PERIODISTICAS DIGITALES DE CARACTER REGIONAL, A TRAVES DE LA PAGINA WEB WWW.SEQUIMIENTO.CO. DE CONFORMIDAD CON LAS ESPECIFICACIONES DEL SERVICIO</t>
  </si>
  <si>
    <t>OPS-DAD-0166</t>
  </si>
  <si>
    <t>SERVICIO DE DIVULGACION Y PROMOCION DE LOS DISTINTOS PROCESOS ACADEMICOS DE INVESTIGACION Y EXTENSION INSTITUCIONAL DE LA UNIVERSIDAD DEL MAGDALENA BUSCANDO GENERAR IMPACTO POSITIVO NO SOLO EN LA COMUNIDAD UNIVERSITARIA, SINO EN LA CIUDADANIA EN GENERAL, EN LA PAGINA WEB WWW.UNIVERSIDAD.EDU.CO.</t>
  </si>
  <si>
    <t>OPS-DAD-0167</t>
  </si>
  <si>
    <t>SERVICIO DE DIVULGACION YPROMOCION DE LOS DISTINTOS PROCESOS ACADEMICOS DE INVESTIGACION Y EXTENSION INSTITUCIONAL DE LA UNIVERSIDAD DEL MAGDALENA BUSCANDO GENERAR IMPACTO POSITIVO NO SOLO EN LA COMUNIDAD UNIVERSITARIA, SINO EN LA CIUDADANIA EN GENERAL, A TRAVES DE LA PAGINA WEB WWW.CODIAODRENSA.COM. CON LAS SIGUIENTES ESPECIFICACIONES PACK GOLD 1 ANUNCIO, PAG WEB, EN PORTADA  10 POSTREDES, PUBLICACIONES WEB.</t>
  </si>
  <si>
    <t>OPS-DAD-0168</t>
  </si>
  <si>
    <t>SERVICIO DE DIVULGACION Y PROMOCION DE LOS DISTINTOS PROCESOS ACADEMICOS DE INVESTIGACION Y EXTENSION INSTITUCIONAL DE LA UNIVERSIDAD DEL MAGDALENA BUSCANDO GENERAR IMPACTO POSITIVO NO SOLO EN LA COMUNIDAD UNIVERSITARIA, SINO EN LA CIUDADANIA EN GENERAL, A TRAVES DE LA PAGINA WEB WWW.ELARTICULO.CO</t>
  </si>
  <si>
    <t>OPS-DAD-0169</t>
  </si>
  <si>
    <t>SERVICIO DE DIVULGACION Y PROMOCION DE LOS DISTINTOS PROCESOS ACADEMICOS DE INVESTIGACION Y EXTENSION INSTITUCIONAL DE LA UNIVERSIDAD DEL MAGDALENA BUSCANDO GENERAR IMPACTO POSITIVO NO SOLO EN LA COMUNIDAD UNIVERSITARIA, SINO EN LA CIUDADANIA EN GENERAL A TRAVES DE LA PAGINA WEB WWW.OPINIONCARIBE.COM Y EN LAS REDES SOCIALES FACEBOOK, INSTAGRAM, TWITTER</t>
  </si>
  <si>
    <t>OPS-DAD-0170</t>
  </si>
  <si>
    <t>SERVICIO DE DIVULGACION Y PROMOCION DE LOS DISTINTOSPROCESOS ACADEMICOS DE INVESTIGACION Y EXTENSION INSTITUCIONAL DE LA UNIVERSIDAD DEL MAGDALENA BUSCANDO GENERAR IMPACTO POSITIVO NO SOLO EN LA COMUNIDAD UNIVERSITARIA, SINO EN LA CIUDADANIA EN GENERAL UTILIZANDO COMO FUENTES DIFUSORAS LA RADIO, COMO EN LA EMISORA RADIO GALEON DE CARACOL 890 AM, CON LAS SIGUIENTES ESPECIFICACIONES 66 CUÑAS DE 30 SEG DE LUNES A VIERNES MENSUAL, DISTRIBUIDAS DE LA SIGUIENTE MANERA RADIO PERIODICO DE LA MAÑANA, NOTICIERO DEL MEDIO DIA, BOLETINES INFORMATIVOS POR RADIO GALEON, ACOMPAÑAMIENTE Y CUBRIMIENTO PERIODISTICO DE LOS EVENTOS DE LA UNIVERSIDAD.</t>
  </si>
  <si>
    <t>2021/11/12</t>
  </si>
  <si>
    <t>OPS-DAD-0171</t>
  </si>
  <si>
    <t>SERVICIO DE DIVULGACION Y PROMOCION DE LOS DISTINTOS PROCESOS ACADEMICOS DE INVESTIGACION Y EXTENSION INSTITUCIONAL DE LA UNIVERSIDAD DEL MAGDALENA, BUSCANDO GENERAR IMPACTO POSITIVO NO SOLO EN LA COMUNIDAD UNIVERSITARIA, SINO EN LA CIUDADANIA EN GENERAL A TRAVES DE LA TELEVISION, EN LA EMISIONES DEL NOTICIERO PCT EN LA NOTICIA.</t>
  </si>
  <si>
    <t>OPS-DAD-0172</t>
  </si>
  <si>
    <t>SERVICIO DE DIVULGACION Y PROMOCION DE LOS DISTINTOS PROCESOS ACADEMICOS DE INVESTIGACION Y EXTENSION INSTITUCIONAL DE LA UNIVERSIDAD DEL MAGDALENA BUSCANDOGENERAR IMPACTO POSITIVO NO SOLO EN LA COMUNIDAD UNIVERSITARIA, SINO EN LA CIUDADANIA EN GENERAL, A TRAVES DE SU PAGINA WEB WWW.HOYDIARIODELMAGDALENA.COM.CO.</t>
  </si>
  <si>
    <t>OPS-DAD-0173</t>
  </si>
  <si>
    <t>INNOVACIONES Y DISEÑOS S.A.S Y/O RADIO MAGDALENA</t>
  </si>
  <si>
    <t>SERVICIO DE DIVULGACION Y PROMOCION DE LOS DISTINTOS PROCESOS ACADEMICOS DE INVESTIGACION Y EXTENSION INSTITUCIONAL DE LA UNIVERSIDAD DEL MAGDALENA, BUSCANDO GENERAR IMPACTO POSITIVO NO SOLO EN LA COMUNIDAD UNIVERSITARIA, SINO EN LA CIUDADANIA EN GENERAL A TRAVES DE LA RADIO, EN LAS EMISORA RADIO MAGDALENA 1420 AM Y RADIO RODADERO 1480</t>
  </si>
  <si>
    <t>2021/09/14</t>
  </si>
  <si>
    <t>2021/11/13</t>
  </si>
  <si>
    <t>OPS-DAD-0174</t>
  </si>
  <si>
    <t>ORACLE COLOMBIA LIMITADA</t>
  </si>
  <si>
    <t>RENOVACION DEL LICENCIAMIENTO DEL SOPORTE DE LA BASE DE DATOS ORACLE POR 12 MESES, PARA LOS SISTEMAS DE INFORMACION INSTITUCIONALES AYRE, SINAPV6 Y AM, LOS CUALES SOPORTAN LAS BASES DE DATOS INSTITUCIONALES EN ORACLE</t>
  </si>
  <si>
    <t>2021/09/18</t>
  </si>
  <si>
    <t>OPS-DAD-0175</t>
  </si>
  <si>
    <t>SERVICIO DE MANTENIMIENTO FISICO DE SERVIDORES QUE INCLUYE LIMPIEZA FISICA Y ORGANIZACION DE CABLEADO DE LOS RACK UBICADOS EN CENTRO DE CABLEADO IDFS DE BLOQUES 1,2,3,4,5,6,7,8, SIERRA NEVADA, CIENAGA GRANDE, MAR CARIBE, HANGARES, VILLA COUNTRY, TAGANGA, CLAUSTRO SAN JUAN NEPOMUCENO Y EL CREO</t>
  </si>
  <si>
    <t>OPS-DAD-0176</t>
  </si>
  <si>
    <t>SERVICIO DE FABRICACION DE MESONES ESTRUCTURALES PARA LA INSTALACION DE EQUIPOS DE LABORATORIOS DEL PROGRAMA DE INGENIERIA ELECTRONICA DE LA UNIVERSIDAD DEL MAGDALENA</t>
  </si>
  <si>
    <t>OPS-DAD-0177</t>
  </si>
  <si>
    <t>KARIBENET S.A.S.</t>
  </si>
  <si>
    <t>SERVICIO DE MANTENIMIENTO PREVENTIVO Y CORRECTIVO DE LOS SCANNER DE DISTINTAS DEPENDENCIAS DE UNIMAGDALENA. INCLUYE LOS REPUESTOS</t>
  </si>
  <si>
    <t>OPS-DAD-0178</t>
  </si>
  <si>
    <t>AGENCIAS  PRODUCTORA DE MEDIOS  SAS</t>
  </si>
  <si>
    <t>SERVICIO DE DIVULGACION Y PROMOCION DE LOS DISTINTOS PROCESOS ACADEMICOS DE INVESTIGACION Y EXTENSION INSTITUCIONAL DE LA UNIVERSIDAD DEL MAGDALENA UTILIZANDO LAS PLATAFORMAS PERIODISTICAS DIGITALES DE CARACTER REGIONAL.</t>
  </si>
  <si>
    <t>OPS-DAD-0179</t>
  </si>
  <si>
    <t>KAREN FLOMARA  ALSINARA RANGEL</t>
  </si>
  <si>
    <t>SERVICIO DE ELABORACION DE LAS MEMORIAS DE CANTIDADES DE OBRA PARA CADA UNO DE LOS ITEMS QUE CONFORMAN EL PRESUPUESTO, REQUERIDO, DEL PROYECTO ADECUACION DE LABORATORIOS PARA EL FORTALECIMIENTO DE LAS CAPACIDADES INSTITUCIONALES PARA EL DESARROLLO DE ACTIVIDADES DE CTEI, UBICADO EN LA SEDE TAGANGA DE LA UNIVERSIDAD DEL MAGDALENA</t>
  </si>
  <si>
    <t>OPS-DAD-0180</t>
  </si>
  <si>
    <t>COLOMBIA INFORMACION LEGAL S.A.S.</t>
  </si>
  <si>
    <t>SERVICIO DE RENOVACION DEL LICENCIAMIENTO DE LA BASE DE DATOS EN SUSCRIPCION VLEX, POR 12 MESES, EN LA BIBLIOTECA CENTRAL GERMAN BULA MEYER DE LA UNIVERSIDAD DEL MAGDALENA</t>
  </si>
  <si>
    <t>2021/09/29</t>
  </si>
  <si>
    <t>OPS-DAD-0181</t>
  </si>
  <si>
    <t>LOS MONSTRUOS PROFESIONALES S.A.S</t>
  </si>
  <si>
    <t>SERVICIO DE APLICACION DE PRUEBAS Y ACOMPAÑAMIENTO ACADEMICO CON EL FIN DE MEJORAR LAS COMPETENCIAS Y LOS RESULTADOS DE LOS ESTUDIANTES DE LA UNIVERSIDAD DEL MAGDALENA QUE ESTAN CURSANDO TERCERA Y CUARTA VEZ, LAS ASIGNATURAS DE CALCULO DIFERENCIAL, CALCULO INTEGRAL, ECUACIONES DIFERENCIALES, FISICA MECANICA, ELECTRICIDAD Y MAGNETISMO Y, DE ESTUDIANTES CON DISCAPACIDAD AUDITIVA EN EL PERIODO 2021II</t>
  </si>
  <si>
    <t>2021/12/28</t>
  </si>
  <si>
    <t>OPS-DAD-0182</t>
  </si>
  <si>
    <t>ELOGIM S.A.S</t>
  </si>
  <si>
    <t>SERVICIO DE RENOVACION DE LICENCIAMIENTO DEL SOFTWARE ELOGIM, PARA EL CONTROL ESTADISTICO DE USO DE BASES DE DATOS EN SUSCRIPCION DE LA BIBLIOTECA CENTRAL GERMAN BULA MEYER.</t>
  </si>
  <si>
    <t>OSM-DAD-0023</t>
  </si>
  <si>
    <t>SUMINISTRO DE INSUMOS PARA CULTIVO DE TILAPIA ROJA Y CACHAMA BLANCA EN UN SISTEMA INTENSIVO EN 4 TANQUES DE GEOMEMBRANA DE LA ESTACION PISCICOLA DE LA GRANJA EXPERIMENTAL DE LA UNIVERSIDAD DEL MAGDALENA.</t>
  </si>
  <si>
    <t>2021/12/20</t>
  </si>
  <si>
    <t>OSM-DAD-0024</t>
  </si>
  <si>
    <t>SUMINISTRO DE PARTES PARA MANTENIMIENTO CORRECTIVO DE COMPUTADORES, DISPOSITIVOS ACTIVOS MENORES DE LA RED DE VOZ Y DATOS</t>
  </si>
  <si>
    <t>OSM-DAD-0025</t>
  </si>
  <si>
    <t>SUMINISTRO DE ELEMENTOS DE ASEO YCAFETERIA PARA LA ATENCION AL PERSONAL ACADEMICOADMINISTRATIVO, EVENTOS INSTITUCIONALES Y GARANTIZAR LOS ELEMENTOS DE ASEO MINIMOS PARA DOTAR LAS UNIDADES SANITARIAS.</t>
  </si>
  <si>
    <t>OSM-DAD-0026</t>
  </si>
  <si>
    <t>RAPI MERCAR S.A</t>
  </si>
  <si>
    <t>SUMINISTRO DE INSUMOS Y PRODUCTOS REQUERIDOS PARA HABILITACION DEL LABORATORIO DE GASTRONOMIA E INNOVACION, PARA LA REALIZACION DE COMPONENTE PRACTICO DE LA ASIGNATURA ALIMENTOS Y BEBIDAS III COCINA Y SERVICIO DE COMEDOR Y BAR, DIRIGIDO A ESTUDIANTES DEL PROGRAMA DE TECNOLOGIA EN GESTION HOTELERA Y TURISTICA  POR CICLOS PROPEDEUTICOS DE LA FACULTAD DE CIENCIAS EMPRESARIALES Y ECONOMICAS</t>
  </si>
  <si>
    <t>RAFAEL GARCIA MERCADO</t>
  </si>
  <si>
    <t>OSM-DAD-0028</t>
  </si>
  <si>
    <t>SUMINISTRO DE INSUMOS QUIMICOS, VIDRIERIA Y ELEMENTOS MENORES PRIORITARIOS NECESARIOS PARA EL NORMAL DESARROLLO DE LAS ACTIVIDADES ACADEMICAS QUE SE REALIZAN EN LOS DIFERENTES LABORATORIOS DE UNIMAGDALENA</t>
  </si>
  <si>
    <t>2022/02/11</t>
  </si>
  <si>
    <t>ODC-DAD-0045</t>
  </si>
  <si>
    <t>COMPRA DE 10 MANTEL REDONDO EN TELA LINO FLEX  MESA PEQUEÑA, 10 MANTEL TAPA REDONDO EN TELA LINO FLEX  MESA PEQUEÑA, 10 MANTEL REDONDO EN TELA BRILLANTE MESA PEQUEÑA, 10 MANTEL REDONDO EN TELA BRILLANTE MESA PEQUEÑA, 40 SERVILLETAS EN TELA LINO STRESS  4040, 40 SERVILLETAS EN TELA BRILLANTE 4040, 4 MANTEL REDONDO EN TELA LINO STRESS  MESA GRANDE, 4 MANTEL TAPA REDONDO EN TELA LINO FLEX  MESA GRANDE, 4 MANTEL REDONDO EN TELA BRILLANTE MESA GRANDE, 4 MANTEL TAPA REDONDO EN TELA SEDA  MESA PEQUEÑA, 16 SERVILLETAS EN TELA LINO STRESS  4040 , 16 SERVILLETAS EN TELA BRILLANTE 4040, 6 MANTEL RECTANGULAR EN TELA LINO FLEX , 6 MANTEL TAPA RECTANGULAR EN TELA LINO FLEX , 6 MANTEL RECTANGULAR EN TELA BRILLANTE, 6 MANTEL RECTANGULAR EN TELA SEDAL, 24 SERVILLETAS EN TELA LINO STRESS  4040, 24 SERVILLETAS EN TELA BRILLANTE 4040</t>
  </si>
  <si>
    <t>ODC-DAD-0046</t>
  </si>
  <si>
    <t>COMREDES DE COLOMBIA S.A.S.</t>
  </si>
  <si>
    <t>COMPRA DE EQUIPOS DE COMPUTO PARA LA EJECUCION DEL PLAN DE MEJORAMIENTO DEL SISTEMA ACADEMICO DE LA UNIVERSIDAD DEL MAGDALENA  ETAPA I</t>
  </si>
  <si>
    <t>ODC-DAD-0047</t>
  </si>
  <si>
    <t>DUCON S.A.S.</t>
  </si>
  <si>
    <t>COMPRA E INSTALACION DEL MOBILIARIO PARA LA REUBICACION DE LOS EQUIPOS TECNOLOGICOS QUE ADMINISTRAN LA AUTOMATIZACION Y EL STREAMING DE LA SALA DE AUDIENCIAS DEL PROGRAMA DE DERECHO, UBICADA EN EL PISO 1 DE LA TORRE SUR DEL EDIFICIO CIENAGA GRANDE DE LA UNIVERSIDAD DEL MAGDALENA.</t>
  </si>
  <si>
    <t>ODC-DAD-0048</t>
  </si>
  <si>
    <t>COMPRA DE 5500 TARJETA PREIMPRESA MIFARE 4K FULL COLOR 4X4 UNIVERSIDAD DEL MAGDALENA, 24 CINTA YMCKT X 500 IMPRESIONES, 9 CINTA DE LAMINACION TOPCOAT X 1000 IMP., 9 TARJETAS PVC BLANCAS CL 30 PQ X 500. IGUALMENTE, EL ALQUILER DE 2 IMPRESORAS DATACRD CP80 PLUS, Y MANTENIMIENTO ESPECIALIZADO IMPRESORA DATACARD CP 80</t>
  </si>
  <si>
    <t>2021/11/06</t>
  </si>
  <si>
    <t>ODC-DAD-0049</t>
  </si>
  <si>
    <t>COMPRA DE COMPUTADORES Y DISPOSITIVOS TECNOLOGICOS PARA DEPENDENCIAS DE LA UNIVERSIDAD DEL MAGDALENA</t>
  </si>
  <si>
    <t>2021/10/04</t>
  </si>
  <si>
    <t>ODC-DAD-0050</t>
  </si>
  <si>
    <t>C.I. SUMINSTROS INTEGRALES S.A.S</t>
  </si>
  <si>
    <t>COMPRA DE UNA 1 CAMARA FOTOGRAFICA MARCA CANON EOS 90D DSLR, OBJETIVO EF S 1855 MM F  3,55,6 IS, STM, MICROFONO DIRECCIONAL DME100, TARJETA DE MEMORIA SDHC DE 32 GB, CON SUS RESPECTIVOS ACCESORIOS.</t>
  </si>
  <si>
    <t>2021/10/18</t>
  </si>
  <si>
    <t>ODC-DAD-0051</t>
  </si>
  <si>
    <t>COMPRA DE 35 EXTINTORES DISCRIMINADOS DE LA SIGUIENTE MANERA 27 EXTINTORES DE DIOXIDO DE CARBONO DE 5 LBS CO2, 6 EXTINTORES MULTIPROPOSITO 10 LBS ABC Y 2 EXTINTORES DE ACETATO DE POTASIO TIPO K, PARA EL EDIFICIO DE INNOVACION Y EMPRENDIMIENTO, BIENESTAR UNIVERSITARIO, BLOQUE I Y HANGARES DE UNIVERSIDAD DEL MAGDALENA.</t>
  </si>
  <si>
    <t>ODC-DAD-0052</t>
  </si>
  <si>
    <t>LUIS DIAZ ACEVEDO</t>
  </si>
  <si>
    <t>COMPRA DE 100 PINES INSTITUCIONALES ESCUDO UNIVERSIDAD DEL MAGDALENA DE 20MM DE DIAMETRO FABRICADO EN CRISOCAL ACABADO DORADO BRILLANTE Y FONDO MATE SEGUN ARTE APROBADO.</t>
  </si>
  <si>
    <t>ODC-DAD-0053</t>
  </si>
  <si>
    <t>KASSANI DISEÑO S.A.</t>
  </si>
  <si>
    <t>COMPRA DE UN 1 SOFA XILON 3 PUESTOS TAPIZADO PRANA, ESTRUCTURA CROMO SATINADO. 2 DOS POLTRONAS XILON 1 PUESTO TAPIZADO PRANA, ESTRUCTURA CROMO SATINADO. 1 UNA MESA AUXILIAR TRINEO 1200X600 CNV3 ST VIDRIO CTR SUPERFICIE EN VIDRIO PULIDO DE 10 MM, ACABADO CROMADO</t>
  </si>
  <si>
    <t>ODC-DAD-0054</t>
  </si>
  <si>
    <t>ADMINISTRATIVA. COMPRA DE DISPOSITIVOS TECNOLOGICOS PARA TRANSMISIONES EN VIVO Y ADECUACION DE LA OFICINA DE GESTION DE CALIDAD.</t>
  </si>
  <si>
    <t>OPS-DAD-0156</t>
  </si>
  <si>
    <t>CARLOS MARIO PADILLA SANDOVAL</t>
  </si>
  <si>
    <t>SERVICIO DE ELABORACION DE LAS MEMORIAS DE CANTIDADES DE OBRA Y ESPECIFICACIONES TECNICAS PARA CADA UNO DE LOS ITEMS QUE CONFORMAN EL PRESUPUESTO DE LAS REDES DE AIRE ACONDICIONADO, REQUERIDOS SEGUN LOS FORMATOS TECNICOS DEL MINISTERIO DE EDUCACION NACIONAL, PARA EL PROYECTO DE CONSTRUCCION Y DOTACION DEL EDIFICIO DE AULAS RIO MAGDALENA PARA DOCENCIA ESPECIALIZADA EN LA UNIVERSIDAD DEL MAGDALENA</t>
  </si>
  <si>
    <t>G</t>
  </si>
  <si>
    <t>OPSP-VEX-0893</t>
  </si>
  <si>
    <t>OPSP-VEX-0894</t>
  </si>
  <si>
    <t>JORGE DOMINGUEZ LOPEZ</t>
  </si>
  <si>
    <t>OPSP-VEX-0897</t>
  </si>
  <si>
    <t>OPSP-VEX-0895</t>
  </si>
  <si>
    <t>OPSP-VEX-0896</t>
  </si>
  <si>
    <t>ZULLY DAVID HOYOS</t>
  </si>
  <si>
    <t>OPSP-VEX-0898</t>
  </si>
  <si>
    <t>OPSP-VEX-0913</t>
  </si>
  <si>
    <t>YESID BENITEZ GONZÁLEZ</t>
  </si>
  <si>
    <t>OPSP-VEX-0922</t>
  </si>
  <si>
    <t>LUIS GRANADOS PEÑA</t>
  </si>
  <si>
    <t>OPSP-VEX-0917</t>
  </si>
  <si>
    <t>HELEN CONRADO PANA</t>
  </si>
  <si>
    <t>OPSP-VEX-0920</t>
  </si>
  <si>
    <t>OPSP-VEX-0921</t>
  </si>
  <si>
    <t>STYSY CANDANOZA PAJARO</t>
  </si>
  <si>
    <t>OPSP-VEX-0918</t>
  </si>
  <si>
    <t>JAIRO AMOR MONTALVO</t>
  </si>
  <si>
    <t>OPSP-VEX-0919</t>
  </si>
  <si>
    <t>JORGE GIRALDO BOTERO</t>
  </si>
  <si>
    <t>OPSP-VEX-0954</t>
  </si>
  <si>
    <t>CESAR JIMENEZ ROBAYO</t>
  </si>
  <si>
    <t>ODC-VEX-0017</t>
  </si>
  <si>
    <t>SOLO OFICINA S.A.S</t>
  </si>
  <si>
    <t>OPSP-VEX-1003</t>
  </si>
  <si>
    <t>MARIA TABORDA DE LA HOZ</t>
  </si>
  <si>
    <t>OPSP-VEX-1004</t>
  </si>
  <si>
    <t>YEISON DE LA TORRE CASILLO</t>
  </si>
  <si>
    <t>OPSP-VEX-0910</t>
  </si>
  <si>
    <t>OSCAR VARGAS</t>
  </si>
  <si>
    <t xml:space="preserve">MIGUEL JESUS SERRANO AREVALO </t>
  </si>
  <si>
    <t>OPSP-VEX-0911</t>
  </si>
  <si>
    <t>RONNY CANTILLO</t>
  </si>
  <si>
    <t>OPSP-VEX-0912</t>
  </si>
  <si>
    <t>RUBEN ANDRADE</t>
  </si>
  <si>
    <t>OPSP-VEX-0900</t>
  </si>
  <si>
    <t>JORGE CORRALES</t>
  </si>
  <si>
    <t>OPSP-VEX-0901</t>
  </si>
  <si>
    <t>JOSE HERNANDEZ</t>
  </si>
  <si>
    <t>OPSP-VEX-0902</t>
  </si>
  <si>
    <t>JOHN PEREZ</t>
  </si>
  <si>
    <t>OPSP-VEX-0903</t>
  </si>
  <si>
    <t>LEANDRO ROZO</t>
  </si>
  <si>
    <t>OPSP-VEX-0904</t>
  </si>
  <si>
    <t>LEONEL COTES</t>
  </si>
  <si>
    <t>OPSP-VEX-0905</t>
  </si>
  <si>
    <t>LUIS CADENA</t>
  </si>
  <si>
    <t>OPSP-VEX-0906</t>
  </si>
  <si>
    <t>SULLY QUINTERO</t>
  </si>
  <si>
    <t>OPSP-VEX-0914</t>
  </si>
  <si>
    <t>ADRIANA ROCHA</t>
  </si>
  <si>
    <t>OPSP-VEX-0909</t>
  </si>
  <si>
    <t>JOSE GARCIA</t>
  </si>
  <si>
    <t>OPSP-VEX-0924</t>
  </si>
  <si>
    <t>KATERIN REALES</t>
  </si>
  <si>
    <t>OPSP-VEX-0951</t>
  </si>
  <si>
    <t>EDGARDO DIAZ</t>
  </si>
  <si>
    <t>OPSP-VEX-0957</t>
  </si>
  <si>
    <t>NELSON CABALLERO</t>
  </si>
  <si>
    <t>OPSP-VEX-0958</t>
  </si>
  <si>
    <t>CESAR YEPES</t>
  </si>
  <si>
    <t>OPSP-VEX-0959</t>
  </si>
  <si>
    <t>LUIS CARLOS DIAZGRANADOS</t>
  </si>
  <si>
    <t>OAG-VEX-0960</t>
  </si>
  <si>
    <t>OAG-VEX-0961</t>
  </si>
  <si>
    <t>OAG-VEX-0962</t>
  </si>
  <si>
    <t>OPSP-VEX-0963</t>
  </si>
  <si>
    <t>OPSP-VEX-0964</t>
  </si>
  <si>
    <t>OPSP-VEX-0965</t>
  </si>
  <si>
    <t>OPSP-VEX-0966</t>
  </si>
  <si>
    <t>OAG-VEX-0970</t>
  </si>
  <si>
    <t>OAG-VEX-0971</t>
  </si>
  <si>
    <t>OPSP-VEX-0972</t>
  </si>
  <si>
    <t>OPSP-VEX-0973</t>
  </si>
  <si>
    <t>OPSP-VEX-0974</t>
  </si>
  <si>
    <t>OAG-VEX-0975</t>
  </si>
  <si>
    <t>OPSP-VEX-0983</t>
  </si>
  <si>
    <t>OPSP-VEX-0984</t>
  </si>
  <si>
    <t>OPSP-VEX-0978</t>
  </si>
  <si>
    <t>OPSP-VEX-0979</t>
  </si>
  <si>
    <t>OPSP-VEX-0980</t>
  </si>
  <si>
    <t>OAG-VEX-0981</t>
  </si>
  <si>
    <t>OPSP-VEX-0967</t>
  </si>
  <si>
    <t>OPSP-VEX-0968</t>
  </si>
  <si>
    <t>OPSP-VEX-0969</t>
  </si>
  <si>
    <t>OPSP-VEX-0976</t>
  </si>
  <si>
    <t>JENIFER CARVAJAL LORDUY</t>
  </si>
  <si>
    <t>OPS-VEX-0986</t>
  </si>
  <si>
    <t>OPSP-VEX-0987</t>
  </si>
  <si>
    <t>GABRIEL MARTIN ACUÑA RODRIGUEZ</t>
  </si>
  <si>
    <t>OPSP-VEX-0993</t>
  </si>
  <si>
    <t>ADRIANA ROBLES</t>
  </si>
  <si>
    <t>OPSP-VEX-0994</t>
  </si>
  <si>
    <t>ALEXANDRA COSTA</t>
  </si>
  <si>
    <t>OPSP-VEX-0995</t>
  </si>
  <si>
    <t>KAREN LEONOR VILLA</t>
  </si>
  <si>
    <t>OPSP-VEX-0996</t>
  </si>
  <si>
    <t>LICETH REALES</t>
  </si>
  <si>
    <t>OPSP-VEX-0985</t>
  </si>
  <si>
    <t>RUTH AVILA RAMIREZ</t>
  </si>
  <si>
    <t>MIGUEL JESUS SERRANO AREVALO</t>
  </si>
  <si>
    <t>OPSP-VEX-0998</t>
  </si>
  <si>
    <t>OPSP-VEX-1007</t>
  </si>
  <si>
    <t>ADONIS YOHANNA KERGUELEN BERRIO</t>
  </si>
  <si>
    <t>OPSP-VEX-1008</t>
  </si>
  <si>
    <t>BRIAXIS DE LOS ANGELES PEREZ ARIAS</t>
  </si>
  <si>
    <t>OPSP-VEX-1009</t>
  </si>
  <si>
    <t>KELIN DANITH BOLAÑO DE LA HOZ</t>
  </si>
  <si>
    <t>OPSP-VEX-1010</t>
  </si>
  <si>
    <t>LUISA FERNANDA LOPEZ DE LA HOZ</t>
  </si>
  <si>
    <t>OPSP-VEX-1011</t>
  </si>
  <si>
    <t>MARIA MERCEDES TEJEDA REYES</t>
  </si>
  <si>
    <t>OPSP-VEX-1012</t>
  </si>
  <si>
    <t>VANESSA CRISTINA VALLE MADERA</t>
  </si>
  <si>
    <t>OPSP-VEX-1006</t>
  </si>
  <si>
    <t>OPSP-VEX-1002</t>
  </si>
  <si>
    <t>NIDIA ISABEL ROMERO PATIÑO</t>
  </si>
  <si>
    <t>JHON JAIRO PEREZ DE LOREYES</t>
  </si>
  <si>
    <t>OPSP-VEX-1001</t>
  </si>
  <si>
    <t>ODC-VEX-0013</t>
  </si>
  <si>
    <t>OPSP-VEX-1000</t>
  </si>
  <si>
    <t>OPS-VEX-1005</t>
  </si>
  <si>
    <t>OPSP-VEX-0915</t>
  </si>
  <si>
    <t>SANDRA MARCELA PARRA MARULANDA </t>
  </si>
  <si>
    <t>OAG-VEX-0926</t>
  </si>
  <si>
    <t>ROIVER HINESTROZA LOZANO</t>
  </si>
  <si>
    <t>OAG-VEX-0925</t>
  </si>
  <si>
    <t>DENCY PARRA ENCHIMA</t>
  </si>
  <si>
    <t>OAG-VEX-0927</t>
  </si>
  <si>
    <t>OPSP-VEX-0977</t>
  </si>
  <si>
    <t>MIRIAN ESTHER FERNANDEZ MOSQUERA</t>
  </si>
  <si>
    <t>ODC-VEX-0019</t>
  </si>
  <si>
    <t>CI BALANZAS DE COLOMBIA LIMITADA</t>
  </si>
  <si>
    <t>OPSP-VEX-0899</t>
  </si>
  <si>
    <t>ORLANDO RAFAEL SOFFIA GUERRA</t>
  </si>
  <si>
    <t>OPSP-VEX-0907</t>
  </si>
  <si>
    <t>DIANA MARCELA VIVES BONNETT</t>
  </si>
  <si>
    <t>OPSP-VEX-0908</t>
  </si>
  <si>
    <t>ADALBERTO JOSE CUADRADO MORALES</t>
  </si>
  <si>
    <t>OPSP-VEX-0923</t>
  </si>
  <si>
    <t>ANDREA CAROLINA OJEDA VERGEL</t>
  </si>
  <si>
    <t>ODC-VEX-0014</t>
  </si>
  <si>
    <t>POSITIVA COMPAÑIA DE SEGUROS S.A.</t>
  </si>
  <si>
    <t>ODC-VEX-0016</t>
  </si>
  <si>
    <t>SALUD DENTAL SU DEPOSITO DE CONFIANZA S.A.S</t>
  </si>
  <si>
    <t>ODC-VEX-0018</t>
  </si>
  <si>
    <t>COMERCIALIZADORA BEDOYA GIRALDO SOCIEDAD ANONIMA</t>
  </si>
  <si>
    <t>ODC-VEX-0020</t>
  </si>
  <si>
    <t>OPSP-VEX-0999</t>
  </si>
  <si>
    <t>ODC-VEX-0015</t>
  </si>
  <si>
    <t>POSITIVA COMPAÑÍA DE SEGUROS S.A.</t>
  </si>
  <si>
    <t>OPSP-VEX-0952</t>
  </si>
  <si>
    <t>OPSP-VEX-0953</t>
  </si>
  <si>
    <t>ODC-VEX-0022</t>
  </si>
  <si>
    <t>MAIRA LISET PARDO ROYS</t>
  </si>
  <si>
    <t>OPSP-VEX-0988</t>
  </si>
  <si>
    <t>OAG-VEX-0989</t>
  </si>
  <si>
    <t>OPSP-VEX-0990</t>
  </si>
  <si>
    <t>OPSP-VEX-0991</t>
  </si>
  <si>
    <t>OPSP-VEX-0916</t>
  </si>
  <si>
    <t>OPSP-VEX-0946</t>
  </si>
  <si>
    <t xml:space="preserve">Mirian Sierra Hernandez </t>
  </si>
  <si>
    <t>OPSP-VEX-0928</t>
  </si>
  <si>
    <t>Brayan José Parra Ortiz</t>
  </si>
  <si>
    <t>OPSP-VEX-0947</t>
  </si>
  <si>
    <t>Angela Murgas Campillo</t>
  </si>
  <si>
    <t>OPSP-VEX-0935</t>
  </si>
  <si>
    <t>Stephannya Padilla Pinto</t>
  </si>
  <si>
    <t>OPSP-VEX-0929</t>
  </si>
  <si>
    <t>Aleska Yinela Caicedo martinez</t>
  </si>
  <si>
    <t>OPSP-VEX-0930</t>
  </si>
  <si>
    <t>Geisha Danubys Diaz Vargas</t>
  </si>
  <si>
    <t>OPSP-VEX-0937</t>
  </si>
  <si>
    <t>María Mercedes Lago Farfan</t>
  </si>
  <si>
    <t>OPSP-VEX-0948</t>
  </si>
  <si>
    <t>Lorena Maria Amado</t>
  </si>
  <si>
    <t>OPSP-VEX-0932</t>
  </si>
  <si>
    <t>Lizeth carolina Palacio maestre</t>
  </si>
  <si>
    <t>OPSP-VEX-0936</t>
  </si>
  <si>
    <t>Wendy Alexandra Gonzales de los rios</t>
  </si>
  <si>
    <t>OPSP-VEX-0931</t>
  </si>
  <si>
    <t>Heidy Martinez Blanco</t>
  </si>
  <si>
    <t>OAG-VEX-0941</t>
  </si>
  <si>
    <t>Elexis alberto Duran molina</t>
  </si>
  <si>
    <t>OPSP-VEX-0938</t>
  </si>
  <si>
    <t>Corina isabel Simanca Rodríguez</t>
  </si>
  <si>
    <t>OPSP-VEX-0950</t>
  </si>
  <si>
    <t>Yolis Johanna Valdés Padilla</t>
  </si>
  <si>
    <t>OAG-VEX-0945</t>
  </si>
  <si>
    <t>María del Carmen Tejera Guzman</t>
  </si>
  <si>
    <t>OPSP-VEX-0939</t>
  </si>
  <si>
    <t>Olga Carolina Vizcaino Paternina</t>
  </si>
  <si>
    <t>OAG-VEX-0982</t>
  </si>
  <si>
    <t>Jose romario Nuñez oñate</t>
  </si>
  <si>
    <t>OAG-VEX-0944</t>
  </si>
  <si>
    <t>Laura Sarabia Martinez</t>
  </si>
  <si>
    <t>OAG-VEX-0943</t>
  </si>
  <si>
    <t>Julio armando Romero cantillo</t>
  </si>
  <si>
    <t>OAG-VEX-0949</t>
  </si>
  <si>
    <t>Rocio Yaneth Fernández Zuleta</t>
  </si>
  <si>
    <t>OPSP-VEX-0955</t>
  </si>
  <si>
    <t>Leonardo Fabio Melo Melo</t>
  </si>
  <si>
    <t>OPSP-VEX-0956</t>
  </si>
  <si>
    <t>Manuel Arevalo Lobato</t>
  </si>
  <si>
    <t>ODC-VEX-0021</t>
  </si>
  <si>
    <t>OAG-VEX-0992</t>
  </si>
  <si>
    <t>VALENTINA VASQUEZ ZUÑIGA</t>
  </si>
  <si>
    <t>OPSP-VEX-0997</t>
  </si>
  <si>
    <t xml:space="preserve">ORIANA MARGARITA BORNACELLI TRAVECEDO </t>
  </si>
  <si>
    <t>OPSP-FCE-0029</t>
  </si>
  <si>
    <t>QUE LA CONTRATISTA DESARROLLE LAS SIGUIENTES ACTIVIDADES EN LA FACULTAD DE CIENCIAS DE LA EDUCACION 1. SISTEMATIZAR Y ANALIZAR LA INFORMACION RECOLECTADA EN EL MARCO DEL PROYECTO INTERACCION Y DESARROLLO DE LA PRIMERA INFANCIA, 2. APOYAR A LA COORDINACION DEL PROGRAMA DE LICENCIATURA EN EDUCACION INFANTIL, 3. LAS DEMAS ACTIVIDADES QUE SE DERIVEN DE LA EJECUCION DE LA ORDEN Y QUE TENGAN RELACION DIRECTA CON EL OBJETO CONTRACTUAL.</t>
  </si>
  <si>
    <t>ODC-FCE-0005</t>
  </si>
  <si>
    <t>COMPRA DE DOS 02 PORTATIL DELL 3505RYZEN 5256 GB SOLIDO8 Y UNA SCREENARAMA NEW SCREEN REPLACEMENT FOR B140XTN07.2, HD 1366X768, MATTE, LCD LED DISPLAY WITH TOOLS PARA LA FACULTAD DE CIENCIAS DE LA EDUCACION. LA PROPUESTA HACE PARTE INTEGRAL DE LA PRESENTE ORDEN.</t>
  </si>
  <si>
    <t>(C) OBJETO DEL CONTRATO</t>
  </si>
  <si>
    <t>ODC-FCS-0007</t>
  </si>
  <si>
    <t>LA PRESENTE ORDEN TIENE POR OBJETO LA COMPRA DE 55 BATAS EN TELA ANTIFLUIDO DE LAFAYETTE CON BORDADO INSTITUCIONAL Y PUÑO DE RESORTE, PARA QUE SEAN ENTREGADAS A LOS ESTUDIANTES DE LOS PROGRAMAS DE MEDICINA, ODONTOLOGIA Y ENFERMERIA QUE REALIZARAN SUS PRACTICAS EN EL PERIODO 20212. LA PROPUESTA HACE PARTE INTEGRAL DE LA PRESENTE ORDEN. PARAGRAFO EL CONTRATISTA DEBERA ENTREGAR LOS ELEMENTOS CONTRATADOS DE CONFORMIDAD CON LAS ESPECIFICACIONES Y LAS CANTIDADES SOLICITADAS POR UNIMAGDALENA. SOLO SE PAGARAN LOS ELEMENTOS Y CANTIDADES REALMENTE RECIBIDAS POR PARTE DEL SUPERVISOR</t>
  </si>
  <si>
    <t>OPSP-FCS-0026</t>
  </si>
  <si>
    <t>LA PRESENTE ORDEN TIENE POR OBJETO QUE EL CONTRATISTA REALICE LAS SIGUIENTES ACTIVIDADES 1 COORDINAR LAS ACTIVIDADES ACADEMICAS, ATENCION A DOCENTES RELACIONADAS CON LA OFERTA, MERCADEO Y FUNCIONAMIENTO DE LA MAESTRIA EN PSICOLOGIA JURIDICA Y FORENSE 2 REALIZAR EL CONTROL, SEGUIMIENTO Y EVALUACION DE LAS ACTIVIDADES ACADEMICAS DE PROGRAMA. 3. APOYAR EN LA ORGANIZACION, REALIZACION Y SEGUIMIENTO DE LOS ASPECTOS CURRICULARES DE LA MAESTRIA PLAN DE ESTUDIO, MICRO DISEÑOS, GULAS Y MENSUALMENTE AL DIRECTOR DEL CENTRO DE POSTGRADOS UN INFORME DETALLADO QUE DE CUENTA SOBRE EL CUMPLIMIENTO DE LAS ACTIVIDADES ACADEMICAS CONTEMPLADAS EN LA PROGRAMACION DE CADA COHORTE Y SOBRE EL SEGUIMIENTO O EVOLUCION DEL RESPECTIVO PRESUPUESTO. 14 VELAR POR EL CUMPLIMIENTO DE LA EVALUACION DOCENTE POR CADA ESTUDIANTE, AL TERMINO DE CADA MODULO Y TOMAR MEDIDAS 15 APOYAR Y HACER SEGUIMIENTO A LAS PETICIONES</t>
  </si>
  <si>
    <t xml:space="preserve">SERVICIOS PROFESIONALES PARA RECOLECTAR DE ACUERDO AL MECANISMO DE REGISTRO DE LA INFORMACIÓN EN EL FORMATO ESTIPULADO POR EL EQUIPO TÉCNICO DEL CONTRATO NO. 071 DE 2020 LA INFORMACIÓN REQUERIDA PARA CARACTERIZAR 70 GRANJAS DE ACUICULTURA EXISTENTES EN SU RESPECTIVA ÁREA DE COBERTURA, DE CONFORMIDAD CON LA DISTRIBUCIÓN GEOGRÁFICA DEL ESFUERZO </t>
  </si>
  <si>
    <t xml:space="preserve">SERVICIOS DE APOYO A LA GESTIÓN PARA PROPENDER POR LA SEGURIDAD E INTEGRIDAD DE LA INFORMACIÓN DE LA IMPLEMENTACIÓN DEL PROGRAMA, QUE SE ENCUENTRE EN MEDIO FÍSICO O MEDIO ELECTRÓNICO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0775 DE FECHA 5 DE AGOSTO DEL 2021 DE LA VICERRECTORÍA DE EXTENSIÓN Y PROYECCIÓN SOCIAL. </t>
  </si>
  <si>
    <t xml:space="preserve">SERVICIOS PROFESIONALES PARA DESARROLLAR ESQUEMAS QUE PERMITAN ADAPTAR LAS METODOLOGÍAS PROPUESTAS POR EL PROGRAMA A LAS REALIDADES LOCALES, GARANTIZANDO EN TODO CASO, EL CUMPLIMIENTO DE LOS OBJETIVOS DEL PROGRAMA, QUE SE ENCUENTRE EN MEDIO FÍSICO O MEDIO ELECTRÓNICO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0776 DE FECHA 5 DE AGOSTO DEL 2021 DE LA VICERRECTORÍA DE EXTENSIÓN Y PROYECCIÓN SOCIAL. </t>
  </si>
  <si>
    <t xml:space="preserve">SERVICIOS PROFESIONALES PARA DESARROLLAR ESQUEMAS QUE PERMITAN ADAPTAR LAS METODOLOGÍAS PROPUESTAS POR EL PROGRAMA A LAS REALIDADES LOCALES, GARANTIZANDO EN TODO CASO, EL CUMPLIMIENTO DE LOS OBJETIVOS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0777 DE FECHA 5 DE AGOSTO DEL 2021 DE LA VICERRECTORÍA DE EXTENSIÓN Y PROYECCIÓN SOCIAL. </t>
  </si>
  <si>
    <t xml:space="preserve">SERVICIOS PROFESIONALES PARA IDENTIFICAR LAS NECESIDADES Y OPORTUNIDADES DE ALIANZAS, CONFORME AL RECONOCIMIENTO Y ESTUDIO DEL CONTEXTO Y DE LA DEMANDA DEL GRUPO DE PARTICIPANTES ASIGNADO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0778 DE FECHA 5 DE AGOSTO DEL 2021 DE LA VICERRECTORÍA DE EXTENSIÓN Y PROYECCIÓN SOCIAL. </t>
  </si>
  <si>
    <t xml:space="preserve">SERVICIOS PROFESIONALES PARA DISEÑAR Y EJECUTAR UN PLAN DE CONVOCATORIAS Y ALIANZAS ESTRATÉGICAS CON ACTORES LOCALES, PARA FOMENTAR Y GARANTIZAR LA VINCULACIÓN Y PARTICIPACIÓN DE LOS DIFERENTES RANGOS ETARIOS QUE ABARCA EL PROGRAMA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0779 DE FECHA 5 DE AGOSTO DEL 2021 DE LA VICERRECTORÍA DE EXTENSIÓN Y PROYECCIÓN SOCIAL. </t>
  </si>
  <si>
    <t xml:space="preserve">SERVICIOS PROFESIONALES PARA DISEÑAR Y EJECUTAR UN PLAN DE CONVOCATORIAS Y ALIANZAS ESTRATÉGICAS CON ACTORES LOCALES, PARA FOMENTAR Y GARANTIZAR LA VINCULACIÓN Y PARTICIPACIÓN DE LOS DIFERENTES RANGOS ETARIOS QUE ABARCA EL PROGRAMA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0780 DE FECHA 5 DE AGOSTO DEL 2021 DE LA VICERRECTORÍA DE EXTENSIÓN Y PROYECCIÓN SOCIAL. </t>
  </si>
  <si>
    <t xml:space="preserve">SERVICIOS PROFESIONALES PARA DISEÑAR Y EJECUTAR UN PLAN DE CONVOCATORIAS Y ALIANZAS ESTRATÉGICAS CON ACTORES LOCALES, PARA FOMENTAR Y GARANTIZAR LA VINCULACIÓN Y PARTICIPACIÓN DE LOS DIFERENTES RANGOS ETARIOS QUE ABARCA EL PROGRAMA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0781 DE FECHA 5 DE AGOSTO DEL 2021 DE LA VICERRECTORÍA DE EXTENSIÓN Y PROYECCIÓN SOCIAL. </t>
  </si>
  <si>
    <t xml:space="preserve">SERVICIOS PROFESIONALES PARA DISEÑAR Y EJECUTAR UN PLAN DE CONVOCATORIAS Y ALIANZAS ESTRATÉGICAS CON ACTORES LOCALES, PARA FOMENTAR Y GARANTIZAR LA VINCULACIÓN Y PARTICIPACIÓN DE LOS DIFERENTES RANGOS ETARIOS QUE ABARCA EL PROGRAMA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0782 DE FECHA 5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</si>
  <si>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0783 DE FECHA 5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</si>
  <si>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0784 DE FECHA 5 DE AGOSTO DEL 2021 DE LA VICERRECTORÍA DE EXTENSIÓN Y PROYECCIÓN SOCIAL. </t>
  </si>
  <si>
    <t xml:space="preserve">SERVICIOS PROFESIONALES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0785 DE FECHA 5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</si>
  <si>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0786 DE FECHA 5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</si>
  <si>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0787 DE FECHA 5 DE AGOSTO DEL 2021 DE LA VICERRECTORÍA DE EXTENSIÓN Y PROYECCIÓN SOCIAL. </t>
  </si>
  <si>
    <t xml:space="preserve">SERVICIOS DE APOYO A LA GESTIÓN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31 DE OCTUBRE DEL 2021 SEGÚN LO ESTABLECIDO EN LA ORDEN DE SERVICIO NO. 0788 DE FECHA 5 DE AGOSTO DEL 2021 DE LA VICERRECTORÍA DE EXTENSIÓN Y PROYECCIÓN SOCIAL. </t>
  </si>
  <si>
    <t>SERVICIOS PROFESIONALES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31 DE OCTUBRE DEL 2021 SEGÚN LO ESTABLECIDO EN LA ORDEN DE SERVICIO NO. 0789 DE FECHA 5 DE AGOSTO DEL 2021 DE LA VICERRECTORÍA DE EXTENSIÓN Y PROYECCIÓN SOCIAL</t>
  </si>
  <si>
    <t>SERVICIOS DE APOYO A LA GESTIÓN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31 DE OCTUBRE DEL 2021 SEGÚN LO ESTABLECIDO EN LA ORDEN DE SERVICIO NO. 0790 DE FECHA 5 DE AGOSTO DEL 2021 DE LA VICERRECTORÍA DE EXTENSIÓN Y PROYECCIÓN SOCIAL</t>
  </si>
  <si>
    <t>SERVICIOS DE APOYO A LA GESTION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31 DE OCTUBRE DEL 2021 SEGÚN LO ESTABLECIDO EN LA ORDEN DE SERVICIO NO. 0791 DE FECHA 5 DE AGOSTO DEL 2021 DE LA VICERRECTORÍA DE EXTENSIÓN Y PROYECCIÓN SOCIAL</t>
  </si>
  <si>
    <t xml:space="preserve">SERVICIOS PROFESIONALES PARA DISEÑAR Y EJECUTAR UN PLAN DE CONVOCATORIA Y ALIANZAS ESTRATÉGICAS CON ACTORES LOCALES, PARA FOMENTAR Y GARANTIZAR LA VINCULACIÓN Y PARTICIPACIÓN DE LOS DIFERENTES RANGOS ÉTARIOS QUE ABARCA EL PROGRAMA Y DEMÁS ACTIVIDADES DESCRITAS EN LA ORDEN, REQUERIDO EN EL MARCO DEL CONTRATO DE APORTES N° 160- 2021, SUSCRITO ENTRE LA ICBF Y LA UNIMAGDALENA, EL TERMINO DE EJECUCIÓN ES CONTADOS A PARTIR DEL CUMPLIMIENTO DE LOS REQUISITOS DE PERFECCIONAMIENTO Y EJECUCIÓN DE LA ORDEN HASTA EL 15 DE DICIEMBRE DEL 2021 SEGÚN LO ESTABLECIDO EN LA ORDEN DE SERVICIO NO. 0825 DE FECHA 17 DE AGOSTO DEL 2021 DE LA VICERRECTORÍA DE EXTENSIÓN Y PROYECCIÓN SOCIAL. </t>
  </si>
  <si>
    <t xml:space="preserve">SERVICIOS PROFESIONALES PARA REALIZAR LA BÚSQUEDA ACTIVA DE LOS POTENCIALES PARTICIPANTES DEL PROGRAMA DE ACUERDO CON LO ESTABLECIDO EN EL MANUAL OPERATIVO DE ÉSTE, APOYAR LA SENSIBILIZACIÓN, INSCRIPCIÓN Y CARACTERIZACIÓN DE LA POBLACIÓN OBJETO DEL PROGRAMA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0827 DE FECHA 17 DE AGOSTO DEL 2021 DE LA VICERRECTORÍA DE EXTENSIÓN Y PROYECCIÓN SOCIAL. </t>
  </si>
  <si>
    <t xml:space="preserve">SERVICIOS PROFESIONALES PARA REALIZAR LA BÚSQUEDA ACTIVA DE LOS POTENCIALES PARTICIPANTES DEL PROGRAMA DE ACUERDO CON LO ESTABLECIDO EN EL MANUAL OPERATIVO DE ÉSTE, APOYAR LA SENSIBILIZACIÓN, INSCRIPCIÓN Y CARACTERIZACIÓN DE LA POBLACIÓN OBJETO DEL PROGRAMA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0828 DE FECHA 17 DE AGOSTO DEL 2021 DE LA VICERRECTORÍA DE EXTENSIÓN Y PROYECCIÓN SOCIAL.  </t>
  </si>
  <si>
    <t xml:space="preserve">SUMINISTRAR 64.800 REFRIGERIOS SEGÚN ESPECIFICACIONES DESCRITAS EN LA ORDEN, REQUERIDO PARA EL DESARROLLO DE LOS TALLERES Y ENCUENTROS DE LAS FASES INSPÍRATE, ENFÓCATE Y TRANSFÓRMATE EN EL MARCO DEL CONTRATO DE APORTE NO.160 DE 2021 -  PROGRAMA GENERACIONES SACÚDETE REGIONAL MAGDALENA, SUSCRITO ENTRE EL INSTITUTO COLOMBIANO DEL BIENESTAR FAMILIAR Y LA UNIVERSIDAD DEL MAGDALENA, EL TERMINO DE EJECUCIÓN ES CONTADOS A PARTIR DEL CUMPLIMIENTO DE LOS REQUISITOS DE PERFECCIONAMIENTO Y EJECUCIÓN DE LA ORDEN HASTA EL 15 DE DICIEMBRE DEL 2021 SEGÚN LO ESTABLECIDO EN LA ORDEN DE SUMINISTRO NO. 0011 DE FECHA 17 DE AGOSTO DEL 2021 DE LA VICERRECTORÍA DE EXTENSIÓN Y PROYECCIÓN SOCIAL. </t>
  </si>
  <si>
    <t xml:space="preserve">SERVICIOS PROFESIONALES PARA REALIZAR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0876 DE FECHA 23 DE AGOSTO DEL 2021 DE LA VICERRECTORÍA DE EXTENSIÓN Y PROYECCIÓN SOCIAL. </t>
  </si>
  <si>
    <t xml:space="preserve">SERVICIOS PROFESIONALES PARA APOYAR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31 DE OCTUBRE DEL 2021 SEGÚN LO ESTABLECIDO EN LA ORDEN DE SERVICIO NO. 0888 DE FECHA 26 DE AGOSTO DEL 2021 DE LA VICERRECTORÍA DE EXTENSIÓN Y PROYECCIÓN SOCIAL. </t>
  </si>
  <si>
    <t xml:space="preserve">SUMINISTRAR KITS DE ASEO, BOTIQUINES, PENDONES, ELEMENTOS DE IDENTIFICACIÓN, FOTOCOPIAS Y ELEMENTOS DE PAPELERÍA SEGÚN ESPECIFICACIONES DESCRITAS EN LA ORDEN, NECESARIOS PARA EL DESARROLLO DE LOS TALLERES Y ENCUENTROS DE LAS FASES INSPÍRATE, ENFÓCATE Y TRANSFÓRMATE, QUE SE ADELANTARÁN EN EL MARCO DEL CONTRATO DE APORTE NO.160 DE 2021 - PROGRAMA GENERACIONES SACÚDETE REGIONAL MAGDALENA, SUSCRITO ENTRE EL INSTITUTO COLOMBIANO DE BIENESTAR FAMILIAR Y LA UNIVERSIDAD DEL MAGDALENA, EL TERMINO DE EJECUCIÓN ES CONTADOS A PARTIR DEL CUMPLIMIENTO DE LOS REQUISITOS DE PERFECCIONAMIENTO Y EJECUCIÓN DE LA ORDEN HASTA EL 15 DE DICIEMBRE DEL 2021 Y/O HASTA AGOTAR EL VALOR CONTRATADO, SEGÚN LO ESTABLECIDO EN LA ORDEN DE SUMINISTRO NO. 0013 DE FECHA 25 DE AGOSTO DEL 2021 DE LA VICERRECTORÍA DE EXTENSIÓN Y PROYECCIÓN SOCIAL. </t>
  </si>
  <si>
    <t xml:space="preserve">SERVICIOS PROFESIONALES PARA REALIZAR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 EL TERMINO DE EJECUCIÓN ES CONTADOS A PARTIR DEL CUMPLIMIENTO DE LOS REQUISITOS DE PERFECCIONAMIENTO Y EJECUCIÓN DE LA ORDEN HASTA EL 15 DE DICIEMBRE DEL 2021 SEGÚN LO ESTABLECIDO EN LA ORDEN DE SERVICIO NO. 0890 DE FECHA 27 DE AGOSTO DEL 2021 DE LA VICERRECTORÍA DE EXTENSIÓN Y PROYECCIÓN SOCIAL. </t>
  </si>
  <si>
    <t>SERVICIOS PROFESIONALES PARA REALIZAR LA BÚSQUEDA ACTIVA DE LOS POTENCIALES PARTICIPANTES DEL PROGRAMA DE ACUERDO CON LO ESTABLECIDO EN EL MANUAL OPERATIVO DE ÉSTE Y DEMÁS ACTIVIDADES DESCRITAS EN LA ORDEN, REQUERIDO EN EL PROGRAMA SACUDETE EN EL MARCO DEL CONTRATO DE APORTES NO. 161-2021 SUSCRITO ENTRE LA UNIVERSIDAD DEL MAGDALENA Y EL INSTITUTO COLOMBIANO DE BIENESTAR FAMILIAR (ICBF) EL TERMINO DE EJECUCIÓN ES CONTADOS A PARTIR DEL 11 DE AGOSTO DEL 2021 PREVIO CUMPLIMIENTO DE LOS REQUISITOS DE PERFECCIONAMIENTO Y EJECUCIÓN DE LA ORDEN HASTA EL 15 DE DICIEMBRE DEL 2021 SEGÚN LO ESTABLECIDO EN LA ORDEN DE SERVICIO NO. 0762 DE FECHA 2 DE AGOSTO DEL 2021 DE LA VICERRECTORÍA DE EXTENSIÓN Y PROYECCIÓN SOCIAL</t>
  </si>
  <si>
    <t>SERVICIOS PROFESIONALES PARA DISEÑAR Y EJECUTAR UN PLAN DE CONVOCATORIAS Y ALIANZAS ESTRATÉGICAS CON ACTORES LOCALES, PARA FOMENTAR Y GARANTIZAR LA VINCULACIÓN Y PARTICIPACIÓN DE LOS DIFERENTES RANGOS ETARIOS QUE ABARCA EL PROGRAMA Y DEMÁS ACTIVIDADES DESCRITAS EN LA ORDEN, REQUERIDO EN EL PROGRAMA SACUDETE EN EL MARCO DEL CONTRATO DE APORTES NO. 161-2021 SUSCRITO ENTRE LA UNIVERSIDAD DEL MAGDALENA Y EL INSTITUTO COLOMBIANO DE BIENESTAR FAMILIAR (ICBF) EL TERMINO DE EJECUCIÓN ES CONTADOS A PARTIR DEL CUMPLIMIENTO DE LOS REQUISITOS DE PERFECCIONAMIENTO Y EJECUCIÓN DE LA ORDEN HASTA EL 15 DE DICIEMBRE DEL 2021 SEGÚN LO ESTABLECIDO EN LA ORDEN DE SERVICIO NO. 0763 DE FECHA 2 DE AGOSTO DEL 2021 DE LA VICERRECTORÍA DE EXTENSIÓN Y PROYECCIÓN SOCIAL</t>
  </si>
  <si>
    <t>SERVICIOS PROFESIONALES PARA APOYAR LA BÚSQUEDA ACTIVA DE LOS POTENCIALES PARTICIPANTES DEL PROGRAMA DE ACUERDO CON LO ESTABLECIDO EN EL MANUAL OPERATIVO DE ÉSTE Y DEMÁS ACTIVIDADES DESCRITAS EN LA ORDEN, REQUERIDO EN EL PROGRAMA SACUDETE EN EL MARCO DEL CONTRATO DE APORTES NO. 161-2021 SUSCRITO ENTRE LA UNIVERSIDAD DEL MAGDALENA Y EL INSTITUTO COLOMBIANO DE BIENESTAR FAMILIAR (ICBF) EL TERMINO DE EJECUCIÓN ES CONTADOS A PARTIR DEL CUMPLIMIENTO DE LOS REQUISITOS DE PERFECCIONAMIENTO Y EJECUCIÓN DE LA ORDEN HASTA EL 15 DE DICIEMBRE DEL 2021 SEGÚN LO ESTABLECIDO EN LA ORDEN DE SERVICIO NO. 0764 DE FECHA 2 DE AGOSTO DEL 2021 DE LA VICERRECTORÍA DE EXTENSIÓN Y PROYECCIÓN SOCIAL</t>
  </si>
  <si>
    <t xml:space="preserve">SERVICIO DE HOSPEDAJE O ALOJAMIENTO (HOSPEDAJE PARA LA ESTANCIA DEL EQUIPO TÉCNICO DEL PROYECTO CONFORMADO POR 12 PERSONAS, DURANTE 2 NOCHES POR CADA UNO DE LOS 16 TALLERES DE DIAGNÓSTICO Y FORMULACIÓN DEL PBOT A DESARROLLARSE EN EL ÁREA URBANA Y RURAL DEL MUNICIPIO DE ALBANIA, LA GUAJIRA) REQUERIDO EN EL MARCO DEL PROYECTO DE EXTENSIÓN DENOMINADO “REVISIÓN Y AJUSTE GENERAL DEL PLAN BÁSICO DE ORDENAMIENTO TERRITORIAL - PBOT DEL MUNICIPIO DE ALBANIA, LA GUAJIRA”, EL TERMINO DE EJECUCIÓN ES CONTADOS A PARTIR DEL CUMPLIMIENTO DE LOS REQUISITOS DE PERFECCIONAMIENTO Y EJECUCIÓN DE LA ORDEN HASTA EL 28 DE FEBRERO DEL 2022 SEGÚN LO ESTABLECIDO EN LA ORDEN DE SERVICIO NO. 0749 DE FECHA 2 DE AGOSTO  DEL 2021 DE LA VICERRECTORÍA DE EXTENSIÓN Y PROYECCIÓN SOCIAL. </t>
  </si>
  <si>
    <t>SERVICIO DE TRANSPORTE Y ALIMENTACIÓN SEGÚN ESPECIFICACIONES DESCRITAS EN  LA ORDEN, REQUERIDO EN EL MARCO DEL PROYECTO DE EXTENSIÓN DENOMINADO “REVISIÓN Y AJUSTE GENERAL DEL PLAN BÁSICO DE ORDENAMIENTO TERRITORIAL - PBOT DEL MUNICIPIO DE ALBANIA, LA GUAJIRA”, EL TERMINO DE EJECUCIÓN ES CONTADOS A PARTIR DEL CUMPLIMIENTO DE LOS REQUISITOS DE PERFECCIONAMIENTO Y EJECUCIÓN DE LA ORDEN HASTA EL 28 DE FEBRERO DEL 2022 SEGÚN LO ESTABLECIDO EN LA ORDEN DE SERVICIO NO. 0750 DE FECHA 2 DE AGOSTO DEL 2021 DE LA VICERRECTORÍA DE EXTENSIÓN Y PROYECCIÓN SOCIAL.</t>
  </si>
  <si>
    <t>SUMINISTRO DE MATERIALES E INSUMOS DE PAPELERÍA SEGÚN ESPECIFICACIONES DESCRITAS EN LA ORDEN, REQUERIDO EN EL MARCO DEL PROYECTO DE EXTENSIÓN DENOMINADO REVISIÓN Y AJUSTE GENERAL AL PLAN BASICO DE ORDENAMIENTO TERRITORIAL PBOT DEL MUNICIPIO DE ALBANIA, LA GUAJIRA, EL TERMINO DE EJECUCIÓN ES CONTADOS A PARTIR DEL CUMPLIMIENTO DE LOS REQUISITOS DE PERFECCIONAMIENTO Y EJECUCIÓN DE LA ORDEN HASTA EL 31 DE DICIEMBRE DEL 2021 SEGÚN LO ESTABLECIDO EN LA ORDEN DE SUMINISTRO NO. 009 DE FECHA 2 DE AGOSTO DEL 2021 DE LA VICERRECTORÍA DE EXTENSIÓN Y PROYECCIÓN SOCIAL.</t>
  </si>
  <si>
    <t>SERVICIOS TÉCNICOS Y DE PUBLICIDAD SEGÚN ESPECIFICACIONES DESCRITAS ENLA ORDEN, REQUERIDO EN EL MARCO DEL PROYECTO DE EXTENSIÓN DENOMINADO “REVISIÓN Y AJUSTE GENERAL DEL PLAN BÁSICO DE ORDENAMIENTO TERRITORIAL - PBOT - DEL MUNIICPIO DE ALBANIA, LA GUAJIRA", EL TERMINO DE EJECUCIÓN ES CONTADOS A PARTIR DEL CUMPLIMIENTO DE LOS REQUISITOS DE PERFECCIONAMIENTO Y EJECUCIÓN DE LA ORDEN HASTA EL 28 DE FEBRERO DEL 2022, SEGÚN LO ESTABLECIDO EN LA ORDEN DE SERVICIO NO. 0770 DE FECHA 4 DE AGOSTO DEL 2021 DE LA VICERRECTORÍA DE EXTENSIÓN Y PROYECCIÓN SOCIAL.</t>
  </si>
  <si>
    <t>COMPRA DE EQUIPO Y PROGRAMA TECNOLÓGICO SEGÚN ESPECIFICACIONES DESCRITAS EN LA ORDEN, REQUERIDO EN EL MARCO DEL PROYECTO DE EXTENSIÓN DENOMINADO "REVISIÓN Y AJUSTE GENERAL DEL PLAN BÁSICO DE ORDENAMIENTO TERRITORIAL - PBOT DEL MUNICIPIO DE ALBANIA, LA GUAJIRA", EL TERMINO DE EJECUCIÓN ES DE 1 MES CONTADOS A PARTIR DEL CUMPLIMIENTO DE LOS REQUISITOS DE PERFECCIONAMIENTO Y EJECUCIÓN DE LA ORDEN, SEGÚN LO ESTABLECIDO EN LA ORDEN DE COMPRA NO. 0012 DE FECHA 9 DE AGOSTO DEL 2021 DE LA VICERRECTORÍA DE EXTENSIÓN Y PROYECCIÓN SOCIAL.</t>
  </si>
  <si>
    <t>SERVICIOS DE APOYO A LA GESTIÓN PARA REVISAR EL CUMPLIMIENTO DE LOS DOCUMENTOS PRECONTRACTUALES EXIGIDOS POR LA UNIVERSIDAD DEL MAGDALENA PARA EL PERSONAL A VINCULAR EN EL PROYECTO Y DEMÁS ACTIVIDADES DESCRITAS EN LA ORDEN, REQUERIDO EN EL MARCO DEL CONTRATO DE CIENCIA Y TECNOLOGÍA NO. 001, SUSCRITO ENTRE EL MUNICIPIO DE ALBANIA, LA GUAJIRA Y LA UNIVERSIDAD DEL MAGDALENA, EL TERMINO DE EJECUCIÓN ES DE 3 MESES CONTADOS A PARTIR DEL CUMPLIMIENTO DE LOS REQUISITOS DE PERFECCIONAMIENTO Y EJECUCIÓN DE LA ORDEN, SEGÚN LO ESTABLECIDO EN LA ORDEN DE SERVICIO NO. 0859 DE FECHA 19 DE AGOSTO DEL 2021 DE LA VICERRECTORÍA DE EXTENSIÓN Y PROYECCIÓN SOCIAL.</t>
  </si>
  <si>
    <t xml:space="preserve">SERVICIOS PROFESIONALES PARA LA SUPERVISIÓN DE LA PUESTA EN MARCHA DEL PROYECTO PRODUCTIVO DE CRÍA DE POLLOS A LOS MIEMBROS DE LA COMUNIDAD DE LA VEREDA LA IMAGEN EN TENERIFE Y DEMÁS ACTIVIDADES DESCRITAS EN LA ORDEN, REQUERIDO EN EL MARCO DE LOS CONTRATOS NO. COL-VAC-RSE-FT-014 CONSECUTIVO FT – 014 – 1222 Y EL CONTRATO NO. COL-VAC-RSE-FT-014 CONSECUTIVO FT – 014 – 1223, SUSCRITO ENTRE PAREX RESOURT Y UNIMAGDALENA, EL TERMINO DE EJECUCIÓN ES CONTADOS A PARTIR DEL CUMPLIMIENTO DE LOS REQUISITOS DE PERFECCIONAMIENTO Y EJECUCIÓN DE LA ORDEN HASTA EL 15 DE AGOSTO DEL 2021 SEGÚN LO ESTABLECIDO EN LA ORDEN DE SERVICIO NO. 0748 DE FECHA 2 DE AGOSTO DEL 2021 DE LA VICERRECTORÍA DE EXTENSIÓN Y PROYECCIÓN SOCIAL. </t>
  </si>
  <si>
    <t xml:space="preserve">SERVICIO DE REFRIGERIOS PARA EL PERSONAL ASISTENTE AL TALLER “JORNADAS DE TRANSFERENCIA DE CONOCIMIENTO A TÉCNICOS Y FUNCIONARIOS DE LA AUNAP”, QUE SE REALIZARA EN LAS INSTALACIONES DE LA UNIVERSIDAD DEL MAGDALENA, EN EL MARCO DEL CONTRATO INTERADMINISTRATIVO NO 244 DE 2021, SUSCRITO ENTRE LA AUTORIDAD NACIONAL DE ACUICULTURA Y PESCA -AUNAP Y UNIVERSIDAD DEL MAGDALENA, EL TERMINO DE EJECUCIÓN ES CONTADOS A PARTIR DEL CUMPLIMIENTO DE LOS REQUISITOS DE PERFECCIONAMIENTO Y EJECUCIÓN DE LA ORDEN HASTA EL 30 DE NOVIEMBRE Y/O HASTA AGOTAR EL VALOR CONTRATADO, SEGÚN LO ESTABLECIDO EN LA ORDEN DE SERVICIO NO. 0892 DE FECHA 31 DE AGOSTO DEL 2021 DE LA VICERRECTORÍA DE EXTENSIÓN Y PROYECCIÓN SOCIAL. </t>
  </si>
  <si>
    <t>PRESTAR SERVICIO DE CONSULTORÍA ESPECIALIZADA PARA PRESENTAR EL PROYECTO EDUCATIVO INSTITUCIONAL (PEI) Y LOS DOCUMENTOS ANEXOS QUE SON REQUERIDOS PARA LA GESTIÓN DE LA LICENCIA DE FUNCIONAMIENTO Y EL RECONOCIMIENTO LEGAL DE UN ESTABLECIMIENTO EDUCATIVO PARA ADULTOS; EN LOS NIVELES DE EDUCACIÓN BÁSICA PRIMARIA, SECUNDARIA Y MEDIA VOCACIONAL; EN CORRESPONDENCIA A LA LEGISLACIÓN Y LAS POLÍTICAS EDUCATIVAS COLOMBIANAS. EN EL MARCO DEL PROYECTO INSTITUCIONAL DISEÑO E IMPLEMENTACIÓN DE UN SISTEMA INTEGRAL DE APRENDIZAJE PERMANENTE DEL PLAN DE ACCION 2021</t>
  </si>
  <si>
    <t>PRESTACIÓN DE SERVICIOS DE APOYO A LA GESTIÓN, EN EL MARCO DEL CONTRATO INTERADMINISTRATIVO NO 244 DE 2021, SUSCRITO ENTRE LA AUNAP Y LA UNIVERSIDAD DEL MAGDALENA, PARA EL DESARROLLO DE LAS SIGUIENTES ACTIVIDADES: 1) RECOLECTAR, DE ACUERDO AL MECANISMO DE REGISTRO DE LA INFORMACIÓN ESTABLECIDO PARA SU ÁREA DE COBERTURA (VOLUMEN Y/O CAPTURA Y ESFUERZO) Y CON BASE EN EL FORMATO ESTIPULADO POR EL EQUIPO TÉCNICO DEL PROYECTO SEPEC, LAS ESTADÍSTICAS DE DESEMBARCO RELATIVAS A LA PESCA DE CONSUMO EN EL PUNTO DE MUESTREO ASIGNADO POR EL COORDINADOR DEL COMPONENTE DE PESCA DE CONSUMO DEL SEPEC, CON LA PERIODICIDAD Y ESFUERZO DE MUESTREO REQUERIDA PARA TENER UNA REPRESENTATIVIDAD SATISFACTORIA. 2) REGISTRAR LOS DATOS DE LA ACTIVIDAD DIARIA DEL ESFUERZO Y DE LOS DÍAS EFECTIVOS DE PESCA DE LAS UNIDADES ECONÓMICA DE PESCA POR MES, EN CASO DE QUE SE FACTIBLE REGISTRAR INFORMACIÓN DE CAPTURA Y ESFUERZO EN EL SITIO ASIGNADO POR EL COORDINADOR DEL COMPONENTE DE PESCA DE CONSUMO DEL SEPEC</t>
  </si>
  <si>
    <t>SERVICIOS PROFESIONALES PARA ANALIZAR ASPECTOS AMBIENTALES: BIODIVERSIDAD, CONTAMINACIÓN AMBIENTAL, ECOSISTEMAS ESTRATÉGICOS, ICTIOFAUNA, PROSPECTIVA, ENTRE OTROS TEMAS COMO INSUMOS Y ELEMENTOS EN EL DIAGNÓSTICO Y FORMULACIÓN DEL PLAN DE ORDENAMIENTO DEPARTAMENTAL – POD DE LA GUAJIRA, ELABORAR EL COMPONENTE AMBIENTAL DEL POD DESDE SU FASE DIAGNÓSTICA Y FORMULACIÓN PROSPECTIVA ESTRATÉGICA Y DEMÁS ACTIVIDADES DESCRITAS EN LA ORDEN, REQUERIDO EN EL MARCO DEL CONVENIO INTERADMINISTRATIVO NO. 016 DE 2021, SUSCRITO ENTRE EL DEPARTAMENTO DE LA GUAJIRA Y LA UNIVERSIDAD DEL MAGDALENA</t>
  </si>
  <si>
    <t>SERVICIOS PROFESIONALES PARA ELABORAR LA CARTOGRAFÍA CON SUS ATRIBUTOS Y ESPECIFICIDADES NACIONALES PARA EL ORDENAMIENTO TERRITORIAL PARA EL POD DE LA GUAJIRA, DESDE SUS FASES DE DIAGNÓSTICO Y FORMULACIÓN PROSPECTIVA ESTRATÉGICA, IDENTIFICAR, SISTEMATIZAR Y ANALIZAR LA INFORMACIÓN CARTOGRÁFICA EXISTENTE EN EL DEPARTAMENTO Y DEMÁS ACTIVIDADES DESCRITAS EN LA ORDEN, REQUERIDO EN EL MARCO DEL CONVENIO INTERADMINISTRATIVO NO. 016 DE 2021, SUSCRITO ENTRE EL DEPARTAMENTO DE LA GUAJIRA Y LA UNIVERSIDAD DEL MAGDALENA.</t>
  </si>
  <si>
    <t>SERVICIOS PROFESIONALES PARA ELABORAR EL COMPONENTE DE GOBERNANZA DEL POD DESDE SUS FASES DE DIAGNÓSTICO Y FORMULACIÓN PROSPECTIVA ESTRATÉGICA, REALIZAR CARACTERIZACIÓN DEL SISTEMA DECISIONAL DE POLÍTICAS PÚBLICAS E INTERVENCIONES PRIVADAS EN EL TERRITORIO Y DEMÁS ACTIVIDADES DESCRITAS EN LA ORDEN, REQUERIDO EN EL MARCO DEL CONVENIO INTERADMINISTRATIVO NO. 016 DE 2021, SUSCRITO ENTRE EL DEPARTAMENTO DE LA GUAJIRA Y LA UNIVERSIDAD DEL MAGDALENA</t>
  </si>
  <si>
    <t>SERVICIOS PROFESIONALES PARA ELABORAR EL COMPONENTE DE ESPACIO PÚBLICO Y CONECTIVIDAD ESPACIAL NATURAL Y CONSTRUIDA DEL POD DESDE SU FASE DIAGNÓSTICA COMO DE SU FORMULACIÓN PROSPECTIVA ESTRATÉGICA, ELABORAR LA RED DE ESPACIO PÚBLICO NATURAL Y CONSTRUIDO TENIENDO EN CUENTA CORREDORES Y ÁMBITOS DE CONECTIVIDAD Y DEMÁS ACTIVIDADES DESCRITAS EN LA ORDEN, REQUERIDO EN EL MARCO DEL CONVENIO INTERADMINISTRATIVO NO. 016 DE 2021, SUSCRITO ENTRE EL DEPARTAMENTO DE LA GUAJIRA Y LA UNIVERSIDAD DEL MAGDALENA</t>
  </si>
  <si>
    <t>SERVICIOS PROFESIONALES PARA EJERCER LA COORDINACIÓN TEMÁTICA PARA LA FORMULACIÓN DEL PLAN DE ORDENAMIENTO DEPARTAMENTAL – POD DE LA GUAJIRA. 2. COORDINAR LA ELABORACIÓN DEL PLAN DE TRABAJO PARA LA FORMULACIÓN DEL POD DE LA GUAJIRA Y DEMÁS ACTIVIDADES DESCRITAS EN LA ORDEN, REQUERIDO EN EL MARCO DEL CONVENIO INTERADMINISTRATIVO NO. 016 DE 2021, SUSCRITO ENTRE EL DEPARTAMENTO DE LA GUAJIRA Y LA UNIVERSIDAD DEL MAGDALENA</t>
  </si>
  <si>
    <t>SERVICIOS PROFESIONALES PARA ANALIZAR LA NORMATIVIDAD JURÍDICA VIGENTE, SU APLICABILIDAD EN DIFERENTES ESCENARIOS DE DESARROLLO Y EN LA DEFINICIÓN DE LA REGLAMENTACIÓN DEL COBRO DE LA PLUSVALÍA, COORDINAR LA ELABORACIÓN DEL PROYECTO DE ORDENANZA DEPARTAMENTAL POR MEDIO DEL CUAL SE ADOPTA EL POD Y DEMÁS ACTIVIDADES DESCRITAS EN LA ORDEN, REQUERIDO EN EL MARCO DEL CONVENIO INTERADMINISTRATIVO NO. 016 DE 2021, SUSCRITO ENTRE EL DEPARTAMENTO DE LA GUAJIRA Y LA UNIVERSIDAD DEL MAGDALENA</t>
  </si>
  <si>
    <t>SERVICIOS PROFESIONALES PARA CAPACITAR LAS JUNTAS DE ACCIÓN COMUNALES, ORGANIZACIONES AFRODESCENDIENTES, ÉTNICAS Y PESCADORES EN TEMAS RELACIONADOS AL DESARROLLO SOSTENIBLE, LA SEPARACIÓN DE RESIDUOS SÓLIDOS, SEGURIDAD Y SALUD COMUNITARIA Y DEMÁS ACTIVIDADES DESCRITAS EN LA ORDEN, REQUERIDO EN EL MARCO DE LAS ÓRDENES DE COMPRA NACIONAL NOS. 71 Y 175 DEL 13 DE JULIO DE 2021, EMITIDAS POR BUZCA SOLUCIONES DE INGENIERÍA S.A A FAVOR DE LA UNIVERSIDAD DEL MAGDALENA</t>
  </si>
  <si>
    <t>SERVICIOS PROFESIONALES PARA ELABORAR EL COMPONENTE AMBIENTAL DEL PLAN DE ORDENAMIENTO DEPARTAMENTAL - POD DESDE SUS FASES DE DIAGNÓSTICO Y FORMULACIÓN PROSPECTIVA ESTRATÉGICA Y DEMÁS ACTIVIDADES DESCRITA EN LA ORDEN, REQUERIDO EN EL MARCO DEL CONVENIO INTERADMINISTRATIVO NO. 016 DE 2021, SUSCRITO ENTRE EL DEPARTAMENTO DE LA GUAJIRA Y LA UNIVERSIDAD DEL MAGDALENA</t>
  </si>
  <si>
    <t>SERVICIOS PROFESIONALES PARA ANALIZAR Y PROPONER DESDE LA PERSPECTIVA FÍSICO ESPACIAL LA ARTICULACIÓN FUNCIONAL DE PATRIMONIO URBANO RURAL Y TERRITORIAL COMO ELEMENTOS ESTRUCTURANTES DEL TERRITORIO GUAJIRO Y DEMÁS ACTIVIDADES DESCRITAS EN LA ORDEN, REQUERIDO EN EL MARCO DEL CONVENIO INTERADMINISTRATIVO NO. 016 DE 2021, SUSCRITO ENTRE EL DEPARTAMENTO DE LA GUAJIRA Y LA UNIVERSIDAD DEL MAGDALENA</t>
  </si>
  <si>
    <t>SERVICIOS PROFESIONALES PARA ELABORAR EL COMPONENTE ECONÓMICO, PRODUCTIVO Y DE COMPETITIVIDAD PARA EL PLAN DE ORDENAMIENTO DEPARTAMENTAL - POD DE LA GUAJIRA TANTO EN SU ETAPA DE DIAGNÓSTICO COMO EN LA FORMULACIÓN Y DESPLIEGUE PROSPECTIVO ESTRATÉGICO Y DEMÁS ACTIVIDADES DESCRITAS EN LA ORDEN, REQUERIDO EN EL MARCO DEL CONVENIO INTERADMINISTRATIVO NO. 016 DE 2021, SUSCRITO ENTRE EL DEPARTAMENTO DE LA GUAJIRA Y LA UNIVERSIDAD DEL MAGDALENA</t>
  </si>
  <si>
    <t>SERVICIOS PROFESIONALES PARA APOYAR DESDE EL COMPONENTE ECONÓMICO, PRODUCTIVO Y DE COMPETITIVIDAD, EL DISEÑO DEL MODELO ACTUAL Y FUTURO DEL ORDENAMIENTO TERRITORIAL DE LA GUAJIRA Y DEMÁS ACTIVIDADES DESCRITAS EN LA ORDEN, REQUERIDO EN EL MARCO DEL CONVENIO INTERADMINISTRATIVO NO. 016 DE 2021, SUSCRITO ENTRE EL DEPARTAMENTO DE LA GUAJIRA Y LA UNIVERSIDAD DEL MAGDALENA</t>
  </si>
  <si>
    <t>SERVICIOS PROFESIONALES PARA ELABORAR LA PERSPECTIVA REGIONAL Y TERRITORIAL ESTABLECIDA EN LOS INSTRUMENTOS DE ORDENAMIENTO TERRITORIAL EXISTENTES Y ESTABLECER ORIENTACIONES PARA LA ARTICULACIÓN ESPACIAL Y LA CONFIGURACIÓN DE DIRECTRICES ESPACIALES PARA LA OCUPACIÓN Y USO DEL TERRITORIO Y DEMÁS ACTIVIDADES DESCRITAS EN LA ORDEN, REQUERIDO EN EL MARCO DEL CONVENIO INTERADMINISTRATIVO NO. 016 DE 2021, SUSCRITO ENTRE EL DEPARTAMENTO DE LA GUAJIRA Y LA UNIVERSIDAD DEL MAGDALENA</t>
  </si>
  <si>
    <t>SERVICIOS PROFESIONALES PARA ELABORAR EL COMPONENTE DE AMENAZAS Y RIESGOS DE DESASTRES DEL POD DESDE SUS FASES DE DIAGNÓSTICO, FORMULACIÓN Y PROSPECTIVA ESTRATÉGICA Y DEMÁS ACTIVIDADES DESCRITAS EN LA ORDEN, REQUERIDO EN EL MARCO DEL CONVENIO INTERADMINISTRATIVO NO. 016 DE 2021, SUSCRITO ENTRE EL DEPARTAMENTO DE LA GUAJIRA Y LA UNIVERSIDAD DEL MAGDALENA</t>
  </si>
  <si>
    <t>SERVICIOS PROFESIONALES PARA REALIZAR REVISIÓN A LOS COMPONENTES ADMINISTRATIVOS Y FINANCIEROS DEL PROYECTO Y DEMÁS ACTIVIDADES DESCRITAS EN LA ORDEN, REQUERIDO EN EL MARCO DEL CONTRATO INTERADMINISTRATIVO DE INTERVENTORÍA NO. 01222 DE 2021, SUSCRITO ENTRE EL DEPARTAMENTO DE NORTE DE SANTANDER Y LA UNIVERSIDAD DEL MAGDALENA</t>
  </si>
  <si>
    <t>COMPRA DE MATERIALES, EQUIPOS Y PROGRAMAS TECNOLÓGICOS SEGÚN ESPECIFICACIONES DESCRITAS EN LA ORDEN, REQUERIDO EN EL MARCO DEL CONTRATO INTERADMINISTRATIVO NO. 01222 DE 2021</t>
  </si>
  <si>
    <t>SERVICIOS PROFESIONALES PARA ELABORAR EL COMPONENTE DE SERVICIOS PÚBLICOS Y SANEAMIENTO BÁSICO DEL PLAN DE ORDENAMIENTO DEPARTAMENTAL – POD DE LA GUAJIRA, EN SUS ETAPAS DE DIAGNÓSTICO, FORMULACIÓN Y DESPLIEGUE PROSPECTIVO ESTRATÉGICO Y DEMÁS ACTIVIDADES DESCRITAS EN LA ORDEN, REQUERIDO EN EL MARCO DEL CONVENIO INTERADMINISTRATIVO NO. 016 DE 2021, SUSCRITO ENTRE EL DEPARTAMENTO DE LA GUAJIRA Y LA UNIVERSIDAD DEL MAGDALENA</t>
  </si>
  <si>
    <t>SERVICIOS PROFESIONALES PARA APOYAR LA ELABORACIÓN DE LA CARTOGRAFÍA CON SUS ATRIBUTOS Y ESPECIFICIDADES NACIONALES EN EL ORDENAMIENTO TERRITORIAL PARA EL PLAN DE ORDENAMIENTO DEPARTAMENTAL DE LA GUAJIRA, DESDE SUS FASES DIAGNÓSTICA, FORMULACIÓN PROSPECTIVA Y ESTRATÉGICA Y DEMÁS ACTIVIDADES DESCRITAS EN LA ORDEN, REQUERIDO  EN EL MARCO DEL CONVENIO INTERADMINISTRATIVO NO. 016 DE 2021,</t>
  </si>
  <si>
    <t>SUSCRITO ENTRE EL DEPARTAMENTO DE LA GUAJIRA Y LA UNIVERSIDAD DEL MAGDALENA.</t>
  </si>
  <si>
    <t xml:space="preserve">SERVICIOS PROFESIONALES PARA REALIZAR LOS ESTUDIOS Y DISEÑOS ESTRUCTURALES QUE SE REQUIERAN PARA EL TRAMO DE VÍA Y DEMÁS ACTIVIDADES DESCRITAS EN LA ORDEN, REQUERIDO EN EL MARCO DEL CONVENIO 1371-2021 DE FECHA 30 DE JULIO DE 2021, CELEBRADO ENTRE LA UNIVERSIDAD DEL MAGDALENA E INVIAS, EL TERMINO DE EJECUCIÓN ES DE 1 MES CONTADOS A PARTIR DEL CUMPLIMIENTO DE LOS REQUISITOS DE PERFECCIONAMIENTO Y EJECUCIÓN DE LA ORDEN, SEGÚN LO ESTABLECIDO EN LA ORDEN DE SERVICIO NO. 0910 DE FECHA 2 DE SEPTIEMBRE DEL 2021 DE LA VICERRECTORÍA DE EXTENSIÓN Y PROYECCIÓN SOCIAL. </t>
  </si>
  <si>
    <t>SERVICIOS PROFESIONALES ES EL RESPONSABLE POR EL DISEÑO GEOMÉTRICO EN PLANTA, PERFIL Y SECCIONES TRANSVERSALES DEL TRAMO DE VÍA Y DEMÁS ACTIVIDADES DESCRITAS EN LA ORDEN, REQUERIDO EN EL MARCO DEL CONVENIO 1371-2021 DE FECHA 30 DE JULIO DE 2021, CELEBRADO ENTRE LA UNIVERSIDAD DEL MAGDALENA E INVIAS</t>
  </si>
  <si>
    <t>SERVICIOS PROFESIONALES PARA REALIZAR LOS ESTUDIOS Y ANÁLISIS PARA LA ESTIMACIÓN DE CANTIDADES DE OBRA, COSTOS Y PRESUPUESTOS QUE SE REQUIERAN PARA EL TRAMO DE VÍA Y DEMÁS ACTIVIDADES DESCRITAS EN LA ORDEN, REQUERIDO EN EL MARCO DEL CONVENIO 1371-2021 DE FECHA 30 DE JULIO DE 2021, CELEBRADO ENTRE LA UNIVERSIDAD DEL MAGDALENA E INVIAS</t>
  </si>
  <si>
    <t>SERVICIOS PROFESIONALES PARA REALIZAR LOS ESTUDIOS DE GEOLOGÍA PARA EL ÁREA DE INFLUENCIA  DEL TRAMO DE VÍA Y DEMÁS ACTIVIDADES DESCRITAS EN LA ORDEN, REQUERIDO EN EL MARCO DEL CONVENIO 1371-2021 DE FECHA 30 DE JULIO DE 2021, CELEBRADO ENTRE LA UNIVERSIDAD DEL MAGDALENA E INVIAS</t>
  </si>
  <si>
    <t>SERVICIOS PROFESIONALES PARA REALIZAR LOS ESTUDIOS Y ANÁLISIS QUE SE REQUIERAN DENTRO DEL COMPONENTE SOCIO-AMBIENTAL DEL PROYECTO PARA EL TRAMO DE VÍA Y DEMÁS ACTIVIDADES DESCRITAS EN LA ORDEN, REQUERIDO EN EL MARCO DEL CONVENIO 1371-2021 DE FECHA 30 DE JULIO DE 2021, CELEBRADO ENTRE LA UNIVERSIDAD DEL MAGDALENA E INVIAS</t>
  </si>
  <si>
    <t>SERVICIOS PROFESIONALES PARA COORDINAR LA PLANIFICACIÓN Y EJECUCIÓN DE CADA UNA DE LAS  ACTIVIDADES QUE SE DESARROLLARAN PARA DAR CUMPLIMIENTO AL OBJETO CONTRACTUAL DE LOS ESTUDIOS Y DISEÑOS DE INGENIERÍA DETALLADA INTEGRAL A FASE 3 PARA EL MEJORAMIENTO DE LA VARIANTE DE LA VÍA 2701 PLATO-SALAMINA EN SECTOR EL PIÑÓN-SALAMINA Y DEMÁS ACTIVIDADES DESCRITAS EN LA ORDEN, REQUERIDO EN EL MARCO DEL CONVENIO 1371-2021 DE FECHA 30 DE JULIO DE 2021, CELEBRADO ENTRE LA UNIVERSIDAD DEL MAGDALENA E INVIAS</t>
  </si>
  <si>
    <t>SERVICIOS PROFESIONALES PARA REALIZAR LOS ESTUDIOS Y DISEÑOS DE SUELOS Y ROCAS PARA LAS CIMENTACIONES DE LAS DIFERENTES ESTRUCTURAS AL IGUAL QUE LOS DISEÑOS DE ESTABILIDAD DE TALUDES Y TERRAPLENES PARA EL TRAMO DE VÍA Y DEMÁS ACTIVIDADES DESCRITAS EN LA ORDEN, REQUERIDO EN EL MARCO DEL CONVENIO 1371-2021 DE FECHA 30 DE JULIO DE 2021, CELEBRADO ENTRE LA UNIVERSIDAD DEL MAGDALENA E INVIAS</t>
  </si>
  <si>
    <t>SERVICIOS PROFESIONALES PARA REALIZAR LOS ESTUDIOS Y DISEÑOS DE HIDROLOGÍA, HIDRÁULICA Y SOCAVACIÓN REQUERIDOS PARA EL TRAMO DE VÍA Y DEMÁS ACTIVIDADES DESCRITAS EN LA ORDEN, REQUERIDO EN EL MARCO DEL CONVENIO 1371-2021 DE FECHA 30 DE JULIO DE 2021, CELEBRADO ENTRE LA UNIVERSIDAD DEL MAGDALENA E INVIAS</t>
  </si>
  <si>
    <t>SERVICIOS PROFESIONALES PARA REALIZAR LOS ESTUDIOS Y ANÁLISIS DE LA GESTIÓN PREDIAL QUE SE REQUIERAN PARA EL TRAMO DE VÍA Y DEMÁS ACTIVIDADES DESCRITAS EN LA ORDEN, REQUERIDO EN EL MARCO DEL CONVENIO 1371-2021 DE FECHA 30 DE JULIO DE 2021, CELEBRADO ENTRE LA UNIVERSIDAD DEL MAGDALENA E INVIAS</t>
  </si>
  <si>
    <t>SERVICIOS PROFESIONALES PARA REALIZAR TODOS LOS TRABAJOS DE IMPLEMENTACIÓN Y DESARROLLO DEL SISTEMA DE INFORMACIÓN GEOGRÁFICA (SIG) NECESARIOS PARA EL TRAMO DE VÍA Y DEMÁS ACTIVIDADES DESCRITAS EN LA ORDEN, REQUERIDO EN EL MARCO DEL CONVENIO 1371-2021 DE FECHA 30 DE JULIO DE 2021, CELEBRADO ENTRE LA UNIVERSIDAD DEL MAGDALENA E INVIAS</t>
  </si>
  <si>
    <t>SERVICIOS PROFESIONALES PARA BRINDAR APOYO PERMANENTE A LOS ESPECIALISTAS, DIRECTORES Y COORDINADORES DEL PROYECTO DEL TRAMO DE VÍA Y DEMÁS ACTIVIDADES DESCRITAS EN LA ORDEN, REQUERIDO EN EL MARCO DEL CONVENIO 1371-2021 DE FECHA 30 DE JULIO DE 2021, CELEBRADO ENTRE LA UNIVERSIDAD DEL MAGDALENA E INVIAS</t>
  </si>
  <si>
    <t>SERVICIOS PROFESIONALES PARA BRINDAR APOYO PERMANENTE A LOS ESPECIALISTAS, DIRECTORES Y COORDINADORES DEL PROYECTO DEL TRAMO DE VÍA Y DEMÁS ACTIVIDADES DESCRITA EN LA ORDEN, REQUERIDO EN EL MARCO DEL CONVENIO 1371-2021 DE FECHA 30 DE JULIO DE 2021, CELEBRADO ENTRE LA UNIVERSIDAD DEL MAGDALENA E INVIAS</t>
  </si>
  <si>
    <t>SERVICIOS PROFESIONALES PARA DIRIGIR, ORIENTAR Y HACER SEGUIMIENTO A LA EJECUCIÓN DE LA MODALIDAD MI FAMILIA, ORIENTAR Y ASEGURAR EL CUMPLIMIENTO DEL LINEAMIENTO TÉCNICO Y MANUAL OPERATIVO DE LA MODALIDAD MI FAMILIA Y DEMÁS ACTIVIDADES DESCRITAS EN LA ORDEN, REQUERIDO EN EL MARCO DEL CONTRATO DE APORTE NO. 2000239-2021, CELEBRADO ENTRE EL INSTITUTO COLOMBIANO DE BIENESTAR FAMILIAR - CECILIA DE LA FUENTES DE LLERAS ICBF REGIONAL CESAR Y LA UNIVERSIDAD DEL MAGDALENA</t>
  </si>
  <si>
    <t>SERVICIOS PROFESIONALES PARA APOYAR LA FORMULACIÓN E IMPLEMENTACIÓN DE ACCIONES CON EL ASESOR PEDAGÓGICO Y LOS PROFESIONALES DE LAS UAFY Y UAFC, PARA SOCIALIZAR LA MODALIDAD MI FAMILIA A LAS FAMILIAS Y A LOS DIFERENTES ACTORES QUE SE IDENTIFIQUEN EN EL TERRITORIO Y CON LOS QUE SE REQUIERA REALIZAR COORDINACIÓN PARA ALGUNA DE LAS ETAPAS DE IMPLEMENTACIÓN DE LA MODALIDAD Y DEMÁS ACTIVIDADES DESCRITAS EN LA ORDEN, REQUERIDO EN EL MARCO DEL CONTRATO DE APORTE NO. 2000239-2021, CELEBRADO ENTRE EL INSTITUTO COLOMBIANO DE BIENESTAR FAMILIAR - CECILIA DE LA FUENTES DE LLERAS ICBF REGIONAL CESAR Y LA UNIVERSIDAD DEL MAGDALENA</t>
  </si>
  <si>
    <t>SERVICIOS PROFESIONALES PARA PARTICIPAR EN LOS PROCESOS DE PLANEACIÓN, ORGANIZACIÓN Y EJECUCIÓN DE LA MODALIDAD, REALIZAR LA REVISIÓN DE LAS BASES DE DATOS INSUMO PARA EL PROCESO DE FOCALIZACIÓN Y DETERMINAR LA CALIDAD DE LAS MISMAS Y DEMÁS ACTIVIDADES DESCRITAS EN LA ORDEN, REQUERIDO EN EL MARCO DEL CONTRATO DE APORTE NO. 2000239-2021, CELEBRADO ENTRE EL INSTITUTO COLOMBIANO DE BIENESTAR FAMILIAR - CECILIA DE LA FUENTES DE LLERAS ICBF REGIONAL CESAR Y LA UNIVERSIDAD DEL MAGDALENA</t>
  </si>
  <si>
    <t>SERVICIOS DE APOYO A LA GESTIÓN PARA DISEÑAR E IMPLEMENTAR PROYECTOS PARA LA CASA MUSEO GABRIEL GARCÍA MÁRQUEZ EN LAS ÁREAS DE FORMACIÓN E INVESTIGACIÓN EN ARTES Y CULTURA; FORMACIÓN E INVESTIGACIÓN EN LITERATURA; DIFUSIÓN Y DIVULGACIÓN DE LA VIDA Y OBRA LITERARIA DE GABRIEL GARCÍA MÁRQUEZ Y COLECCIÓN MUSEOGRÁFICA DE LA VIDA Y OBRA DE GABRIEL GARCÍA MÁRQUEZ Y DEMÁS ACTIVIDADES DESCRITAS EN LA ORDEN, REQUERIDO EN EL MARCO DEL PROYECTO EXTENSIÓN CULTURAL</t>
  </si>
  <si>
    <t>SERVICIOS DE APOYO A LA GESTIÓN PARA PROMOCIONAR EN LAS DIFERENTES INSTITUCIONES EDUCATIVAS LAS ACTIVIDADES CULTURALES DESARROLLADAS A TRAVÉS SISTEMA DE FORTALECIMIENTO DE MUSEOS Y LA OFERTA CULTURAL Y DEMÁS ACTIVIDADES DESCRITAS EN LA ORDEN, REQUERIDO EN EL MARCO DEL PROYECTO EXTENSIÓN CULTURAL</t>
  </si>
  <si>
    <t>SERVICIOS PROFESIONALES PARA COORDINAR TODAS LAS ACTIVIDADES DE PREPRÁCTICAS</t>
  </si>
  <si>
    <t>SERVICIOS PROFESIONALES PARA COORDINAR LAS ACTIVIDADES DEL VOLUNTARIADO DE ACUERDO CON LOS LINEAMIENTOS DE LA DIRECCIÓN DE DESARROLLO SOCIAL Y PRODUCTIVO</t>
  </si>
  <si>
    <t xml:space="preserve">SERVICIOS PROFESIONALES PARA APOYAR LA FORMULACIÓN DE PROPUESTAS DE FORMACIÓN CONTINUA </t>
  </si>
  <si>
    <t>SERVICIOS PROFESIONALES PARA ESTUDIAR Y ADOPTAR ESTÁNDARES Y METODOLOGÍAS DE DESARROLLO DE SOFTWARE</t>
  </si>
  <si>
    <t xml:space="preserve">SERVICIOS DE APOYO A LA GESTIÓN PARA APOYAR LA GESTIÓN ADMINISTRATIVA DE LA FUNDACIÓN CASA EN EL ÁRBOL </t>
  </si>
  <si>
    <t>SERVICIOS DE APOYO A LA GESTIÓN PARA APOYAR LA TOMA DE MATERIAL AUDIOVISUAL DE LOS PROYECTOS DEL PLAN DE ACCIÓN</t>
  </si>
  <si>
    <t>SERVICIOS PROFESIONALES PARA ARTICULAR EL PROGRAMA DE ODONTOLOGÍA CON LAS JORNADAS UN ODONTÓLOGO AMIGO EN CASA</t>
  </si>
  <si>
    <t xml:space="preserve">SERVICIOS PROFESIONALES PARA PRESTAR ASESORÍA JURÍDICA Y RESOLVER CONSULTAS DE TIPO JURÍDICO EN LA DIRECCIÓN DE PRÁCTICAS PROFESIONALES DE CONFORMIDAD CON LA NORMATIVIDAD VIGENTE </t>
  </si>
  <si>
    <t>SERVICIOS DE APOYO A LA GESTIÓN PARA APOYAR EN LA REVISIÓN DE ACTOS ADMINISTRATIVOS Y DOCUMENTOS DE ÍNDOLE JURÍDICO</t>
  </si>
  <si>
    <t xml:space="preserve">SERVICIOS PROFESIONALES PARA GESTIONAR CONFERENCIAS PARA LOS EVENTOS Y TEMÁTICAS DEFINIDAS DESDE LA VICERRECTORÍA DE EXTENSIÓN Y PROYECCIÓN SOCIAL </t>
  </si>
  <si>
    <t xml:space="preserve">SERVICIOS PROFESIONALES PARA ORGANIZAR LA LOGÍSTICA Y PROTOCOLO DE LAS ACTIVIDADES Y EVENTOS ACADÉMICOS, SOCIALES Y CULTURALES DE LA VICERRECTORÍA DE EXTENSIÓN Y PROYECCIÓN SOCIAL </t>
  </si>
  <si>
    <t>SERVICIOS PROFESIONALES PARA ORIENTAR Y CAPACITAR A LOS DIRECTORES DE PROYECTOS DE EXTENSIÓN SOBRE LA IMPLEMENTACIÓN DE PROCESOS DE CALIDAD</t>
  </si>
  <si>
    <t xml:space="preserve">SERVICIOS PROFESIONALES PARA LA ACTUALIZACIÓN DE LOS PROCEDIMIENTOS DE PRÁCTICAS EN EL COGUI </t>
  </si>
  <si>
    <t>SERVICIOS PROFESIONALES PARA REALIZAR LA ESTRUCTURACIÓN, COORDINACIÓN Y DOCUMENTACIÓN DE PROYECTOS INTEGRADORES EN LAS COMUNIDADES DONDE LA UNIVERSIDAD DEL MAGDALENA REALIZA ACTIVIDADES DE EXTENSIÓN EN ALIANZA CON DIFERENTES FUNDACIONES Y REDES DE APOYO</t>
  </si>
  <si>
    <t xml:space="preserve">SERVICIOS DE APOYO A LA GESTIÓN PARA APOYAR EN LA COORDINACIÓN DE LAS ACTIVIDADES DESDE EL MARCO PSICOLÓGICO EN LOS PROYECTOS VIGENTES DE LA FUNDACIÓN CASA EN EL ÁRBOL </t>
  </si>
  <si>
    <t>SERVICIOS PROFESIONALES PARA ELABORACIÓN Y APLICACIÓN DE ENCUESTAS A GRADUADOS PARA LA REDACCIÓN DE INFORMES DE AUTOEVALUACIÓN DE PROGRAMAS</t>
  </si>
  <si>
    <t>SERVICIOS PROFESIONALES PARA HACER SEGUIMIENTO A LOS RECIÉN GRADUADOS DE LAS MODALIDADES PRESENCIAL Y A DISTANCIA</t>
  </si>
  <si>
    <t>SERVICIOS PROFESIONALES PARA RECOPILAR Y ORGANIZAR INFORMACIÓN PARA EL PROGRAMA DE RADIO “LA VOZ DEL EGRESADO"</t>
  </si>
  <si>
    <t>SERVICIOS PROFESIONALES PARA DISEÑAR UNA RUTA METODOLÓGICA DE ATENCIÓN A COMUNIDADES EN EL ÁREA SICOSOCIAL</t>
  </si>
  <si>
    <t>SERVICIOS DE LEVANTAMIENTO TOPOGRÁFICO DE LAS ZONAS DE INTERÉS DEL PROYECTO, CONTEMPLADO EN EL CONVENIO 1371-2021 DE FECHA 30 DE JULIO DE 2021</t>
  </si>
  <si>
    <t>SERVICIOS PROFESIONALES PARA DICTAR LAS SESIONES DEL TALLER, ORGANIZAR Y LLEVAR CONTROL DEL MATERIAL DE TRABAJO Y DEMÁS ACTIVIDADES DESCRITAS EN LA ORDEN, REQUERIDO EN EL MARCO DEL CONVENIO DE APOYO A PROYECTO ARTÍSTICO Y CULTURAL – SECTOR PÚBLICO N. 3783/2021, SUSCRITO ENTRE EL MINISTERIO DE CULTURA Y UNIMAGDALENA</t>
  </si>
  <si>
    <t>SERVICIOS PROFESIONALES PARA APOYAR LA FORMULACIÓN E IMPLEMENTACIÓN DE ACCIONES CON EL ASESOR PEDAGÓGICO Y LOS PROFESIONALES DE LAS UAFY Y UAFC, PARA SOCIALIZAR LA MODALIDAD MI FAMILIA A LAS FAMILIAS Y A LOS DIFERENTES ACTORES QUE SE IDENTIFIQUEN EN EL TERRITORIO Y CON LOS QUE SE REQUIERA REALIZAR COORDINACIÓN PARA ALGUNA DE LAS ETAPAS DE IMPLEMENTACIÓN DE LA MODALIDAD Y DEMÁS ACTIVIDADES DESCRITAS EN LA ORDEN, REQUERIDO EN EL MARCO DEL CONTRATO DE APORTES NO. 2000239-2021, CELEBRADO ENTRE EL INSTITUTO COLOMBIANO DE BIENESTAR FAMILIAR - CECILIA DE LA FUENTES DE LLERAS ICBF REGIONAL CESAR Y LA UNIVERSIDAD DEL MAGDALENA</t>
  </si>
  <si>
    <t>SERVICIOS PROFESIONALES PARA ACOMPAÑAR AL EQUIPO DEL PROYECTO EN LA ELABORACIÓN Y SEGUIMIENTO DEL PLAN DE CALIDAD Y DEMAS ACTIVIDADES DESCRITAS EN LA ORDEN, REQUERIDO EN EL MARCO DEL CONVENIO 1371-2021 DE FECHA 30 DE JULIO DE 2021</t>
  </si>
  <si>
    <t>SERVICIOS PROFESIONALES PARA DESARROLLO DE LA CARTOGRAFÍA TEMÁTICA PARA EL REGISTRO Y PMA, ADICIONALMENTE SUMINISTRAR LOS ELEMENTOS CARTOGRAFIABLES PARA EL DESARROLLO DEL TRABAJO DE CAMPO DURANTE LA FASE DE PROSPECCIÓN, PRODUCCIÓN DE</t>
  </si>
  <si>
    <t>INFORMACIÓN CARTOGRÁFICA PARA PMA, REQUERIDO EN EL MARCO DEL CONVENIO 1371-2021 DE FECHA 30 DE JULIO DE 2021, CELEBRADO ENTRE LA UNIVERSIDAD DEL MAGDALENA E INVIAS</t>
  </si>
  <si>
    <t>SERVICIOS PROFESIONALES PARA DISEÑAR GUION DE VISITAS AL SISTEMA DE MUSEOS DE LA UNIVERSIDAD DEL MAGDALENA Y LOS SITIOS TURÍSTICOS DEL DISTRITO DE SANTA</t>
  </si>
  <si>
    <t>MARTA, APOYAR EN LA ACTUALIZACIÓN DE LAS FICHAS MUSEOGRÁFICAS</t>
  </si>
  <si>
    <t>COMPRA DE 588 AGENDAS PERSONALIZADAS, EN PASTA DURA, FULL COLOR, TAMAÑO MEDIA CARTA Y ARGOLLADAS, REQUERIDOS PARA EL DESARROLLO DE LAS ACTIVIDADES CONTEMPLADAS EN CONVENIO ESPECÍFICO DE COOPERACIÓN N°02 DERIVADO DEL CONVENIO MARCO DE COOPERACIÓN DEL 30 DE JULIO DE 2021, CELEBRADO ENTRE EL MUNICIPIO DE BOSCONIA, CÉSAR Y LA UNIVERSIDAD DEL MAGDALENA</t>
  </si>
  <si>
    <t>SERVICIOS PROFESIONALES PARA ACOMPAÑAR Y APOYAR EN EL PROCESO DE CONVOCATORIA PÚBLICA, PARA PROVEER EL CARGO DE CONTRALOR DEPARTAMENTAL DEL ATLÁNTICO 2022- 2025 Y DEMÁS ACTIVIDADES DESCRITAS EN LA ORDEN, REQUERIDO EN EL MARCO DEL CONTRATO INTERADMINISTRATIVO NO. 001 DEL 23 DE AGOSTO DE 2021 CON LA ASAMBLEA DEPARTAMENTAL DEL ATLÁNTICO Y LA UNIVERSIDAD DE LA MAGDALENA</t>
  </si>
  <si>
    <t>SERVICIO DE IMPRESIÓN DE 40 FOTOGRAFÍAS REQUERIDAS PARA EL DESARROLLO DE LAS ACTIVIDADES CONTEMPLADAS EN EL MARCO DEL CONVENIO DE APOYO A PROYECTO ARTÍSTICO Y CULTURAL – SECTOR PÚBLICO NO. 3783/2021 - APOYAR EL PROYECTO REGISTRADO BAJO NÚMERO C1965-2021</t>
  </si>
  <si>
    <t>SERVICIOS PROFESIONALES PARA APOYAR EN EL PROCESO DE REVISIÓN DE HOJAS DE VIDA EN LA PLATAFORMA SIGEP Y LA DOCUMENTACIÓN INHERENTE A LA CONTRATACIÓN DEL PERSONAL, APOYAR A LA COORDINACIÓN ADMINISTRATIVA Y DIRECTIVA DEL PROYECTO EN LOS PROCESOS QUE SUBYACEN EN LAS DIFERENTES DEPENDENCIAS DE LA UNIVERSIDAD Y DEMÁS ACTIVIDAD ES DESCRITA EN LA ORDEN, REQUERIDO EN EL MARCO DEL CONTRATO INTERADMINISTRATIVO NO. 244 SUSCRITO ENTRE LA AUNAP Y LA UNIVERSIDAD DEL MAGDALENA</t>
  </si>
  <si>
    <t>SERVICIOS DE APOYO A LA GESTIÓN PARA RECOLECTAR, DE ACUERDO AL MECANISMO DE REGISTRO DE LA INFORMACIÓN Y EL FORMULARIO ESTIPULADO POR EL EQUIPO TÉCNICO DEL CONTRATO 244, LA INFORMACIÓN REQUERIDA PARA CARACTERIZAR 100 GRANJAS DE ACUICULTURA EN SU RESPECTIVA ÁREA DE COBERTURA, DE CONFORMIDAD CON LA DISTRIBUCIÓN GEOGRÁFICA DEL ESFUERZO DE MUESTREO QUE LE SEA ESTIPULADA POR EL COORDINADOR DEL COMPONENTE DE ACUICULTURA Y DEMÁS ACTIVIDAD ES DESCRITA EN LA ORDEN, REQUERIDO EN EL MARCO DEL CONTRATO INTERADMINISTRATIVO NO. 244 SUSCRITO ENTRE LA AUNAP Y LA UNIVERSIDAD DEL MAGDALENA</t>
  </si>
  <si>
    <t>SERVICIOS PROFESIONALES PARA APOYAR EN EL PROCESO DE REVISIÓN Y AJUSTE DE LA BASE DE DATOS CORRESPONDIENTE A LA INFORMACIÓN CONSIGNADA EN LOS FORMULARIOS DE CONTROL DE ACOPIO E IMPUTACIÓN DE LOS AÑOS 2020 Y 2021, CORRESPONDIENTES A LA OPERACIÓN ESTADÍSTICA "DESEMBARCOS DE PESQUERÍAS ARTESANALES EN SITIOS DE ACOPIO DE LA PRODUCCIÓN PESQUERA", ADSCRITA AL COMPONENTE DE PESCA ARTESANAL DE CONSUMO DEL SERVICIO ESTADÍSTICO PESQUERO COLOMBIANO (SEPEC) Y DEMÁS ACTIVIDAD ES DESCRITA EN LA ORDEN, REQUERIDO EN EL MARCO DEL CONTRATO INTERADMINISTRATIVO NO. 244 SUSCRITO ENTRE LA AUNAP Y LA UNIVERSIDAD DEL MAGDALENA</t>
  </si>
  <si>
    <t>COMPRA DE BALANZAS DIGITALES, BASCULA TIPO GANCHO, BALANZA GRAMERA ELECTRÓNICA Y DINAMÓMETROS SEGÚN ESPECIFICACIONES DESCRITAS EN LA ORDEN, REQUERIDOS PARA EL DESARROLLO DE ACTIVIDADES EN CAMPO PREVISTAS EN LOS OBJETIVOS DEL PROYECTO SEPEC, PARA REALIZAR SUS PRÁCTICAS Y AYUDANTÍAS, EN EL MARCO DEL PROYECTO SEPEC, CONTRATO INTERADMINISTRATIVO NO 244 DE 2021, SUSCRITOS ENTRE LA AUTORIDAD NACIONAL DE ACUICULTURA Y PESCA  AUNAP Y LA UNIVERSIDAD DEL MAGDALEN</t>
  </si>
  <si>
    <t>SERVICIOS PROFESIONALES PARA DIRIGIR, ARTICULAR Y COORDINAR LA EJECUCIÓN OPERATIVA Y FINANCIERA DEL PROGRAMA EN LA ZONA QUE LE CORRESPONDE Y DEMÁS ACTIVIDADES DESCRITAS EN LA ORDEN, REQUERIDO EN EL MARCO DEL CONTRATO DE APORTE N°159-2021, CELEBRADO ENTRE EL INSTITUTO COLOMBIANO DE BIENESTAR FAMILIAR (ICBF) - REGIONAL MAGDALENA Y LA UNIVERSIDAD DEL MAGDALENA</t>
  </si>
  <si>
    <t>SERVICIOS PROFESIONALES PARA REALIZAR LA BÚSQUEDA ACTIVA DE LOS POTENCIALES PARTICIPANTES DEL PROGRAMA DE ACUERDO CON LO ESTABLECIDO EN EL MANUAL OPERATIVO DE ÉSTE Y DEMÁS ACTIVIDADES DESCRITAS EN LA ORDEN, REQUERIDO EN EL MARCO DEL CONTRATO DE APORTES N°159-2021, CELEBRADO ENTRE EL INSTITUTO COLOMBIANO DE BIENESTAR FAMILIAR (ICBF) - REGIONAL MAGDALENA Y LA UNIVERSIDAD DEL MAGDALENA</t>
  </si>
  <si>
    <t>COMPRA DE 1.350 PÓLIZAS DE SEGURO PARA LOS PARTICIPANTES DEL PROGRAMA GENERACIONES SACUDETE, EN EL MARCO DEL CONTRATO DE APORTE NO.159 DE 2021, SUSCRITO ENTRE EL INSTITUTO COLOMBIANO DE BIENESTAR FAMILIAR Y LA UNIVERSIDAD DEL MAGDALENA</t>
  </si>
  <si>
    <t>COMPRA DE INSUMOS ODONTOLÓGICOS SEGÚN ESPECIFICACIONES DESCRITAS EN LA ORDEN, REQUERIDO PARA EL DESARROLLO DE LAS JORNADAS DE ATENCIÓN PROGRAMADAS EN EL MARCO DEL PROYECTO INSTITUCIONAL “EXTENSION SOLIDARIA E INVOLUCRAMIENTO SISTÉMICO CON EL ENTORNO Y LAS COMUNIDADES”, DEL PLAN DE ACCIÓN 2021 DE LA UNIVERSIDAD DEL MAGDALENA</t>
  </si>
  <si>
    <t>COMPRA DE ELEMENTOS DE PAPELERÍA E INSUMOS SEGÚN ESPECIFICACIONES DESCRITAS EN LA ORDEN, REQUERIDOS PARA LAS ACTIVIDADES QUE SE DESARROLLARAN EN EL MARCO DEL CONVENIO DE APOYO A PROYECTO TURÍSTICO Y CULTURAL – SECTOR PÚBLICO NO. 3783/2021, SUSCRITO ENTRE EL MINISTERIO DE CULTURA Y LA UNIVERSIDAD DEL MAGDALENA</t>
  </si>
  <si>
    <t>COMPRA DE 100 REFRIGERIOS SENCILLOS Y 60 REFRIGERIOS ESPECIALES QUE SE ENTREGARÁN EN LAS ACTIVIDADES DE CIERRE DEL CONVENIO DE APOYO A PROYECTO TURISTICO Y CULTURAL – SECTOR PÚBLICO NO. 3783/2021, SUSCRITO ENTRE EL MINISTERIO DE CULTURA Y LA UNIVERSIDAD DEL MAGDALENA</t>
  </si>
  <si>
    <t>SERVICIOS PROFESIONALES PARA LA FORMULACIÓN DE PROPUESTAS Y PROYECTOS INTEGRADORES PARA LA ATENCIÓN DE COMUNIDADES, FORMULACIÓN DE PROPUESTAS FORMATIVAS PARA SU DESARROLLO CON LA COMUNIDAD UNIVERSITARIA Y DEMÁS ACTIVIDADES DESCRITAS EN LA ORDEN, REQUERIDO EN EL MARCO DEL PLAN DE ACCIÓN 2021</t>
  </si>
  <si>
    <t>COMPRA DE 1.800 SEGUROS DE RESPONSABILIDAD A TERCEROS, REQUERIDOS PARA CADA PARTICIPANTE DEL PROGRAMA SACÚDETE, EN EL MARCO DEL CONTRATO DE APORTE NO.160 DE 2021, SUSCRITO ENTRE EL INSTITUTO COLOMBIANO DEL BIENESTAR FAMILIAR Y LA UNIVERSIDAD DEL MAGDALENA</t>
  </si>
  <si>
    <t>SERVICIOS PROFESIONALES PARA IDENTIFICAR LAS NECESIDADES Y OPORTUNIDADES DE ALIANZAS, CONFORME AL RECONOCIMIENTO Y ESTUDIO DEL CONTEXTO Y DE LA DEMANDA DEL GRUPO DE PARTICIPANTES ASIGNADO Y DEMÁS ACTIVIDADES DESCRITAS EN LA ORDEN, REQUERIDO EN EL MARCO DEL CONTRATO DE APORTE NO. 160 DE 2021 CELEBRADO ENTRE EL INSTITUTO COLOMBIANO DE BIENESTAR FAMILIAR (ICBF) Y LA UNIVERSIDAD DEL MAGDALENA</t>
  </si>
  <si>
    <t>SERVICIOS PROFESIONALES PARA REALIZAR LA BÚSQUEDA ACTIVA DE LOS POTENCIALES PARTICIPANTES DEL PROGRAMA DE ACUERDO CON LO ESTABLECIDO EN EL MANUAL OPERATIVO DE ÉSTE Y DEMÁS ACTIVIDADES DESCRITAS EN LA ORDEN, REQUERIDO EN EL MARCO DEL CONTRATO DE APORTE NO. 160 DE 2021 CELEBRADO ENTRE EL INSTITUTO COLOMBIANO DE BIENESTAR FAMILIAR (ICBF) Y LA UNIVERSIDAD DEL MAGDALENA</t>
  </si>
  <si>
    <t>COMPRA Y MONTAJE DE 16 VESTIDOS DE CUMBIA TRADICIONAL PARA MUJER Y HOMBRE REQUERIDOS PARA LAS ACTIVIDADES QUE SE DESARROLLARAN EN EL MARCO DEL CONVENIO DE APOYO A PROYECTO TURÍSTICO Y CULTURAL – SECTOR PÚBLICO N. 3783/2021, SUSCRITO ENTRE EL MINISTERIO DE CULTURA Y LA UNIVERSIDAD DEL MAGDALENA</t>
  </si>
  <si>
    <t>SERVICIOS PROFESIONALES PARA PARTICIPAR EN TODOS LOS COMITÉS DE OBRA, DONDE HARÁ UN RECUENTO DE LAS ACTIVIDADES DE ACOMPAÑAMIENTO SOCIAL REALIZADAS CON LA COMUNIDAD DURANTE EL PERIODO CORRESPONDIENTE, PRESENTARÁ LAS ACTIVIDADES SIGUIENTES Y HARÁ LAS OBSERVACIONES Y SOLICITUDES NECESARIAS AL CONTRATISTA PARA EL BUEN DESARROLLO DE LA GESTIÓN SOCIAL Y DEMÁS ACTIVIDADES DESCRITA EN LA ORDEN, REQUERIDO EN EL MARCO DEL CONTRATO INTERADMINISTRATIVO DE INTERVENTORÍA NRO. 0-235-2021</t>
  </si>
  <si>
    <t>SERVICIOS DE APOYO A LA GESTIÓN PARA COORDINAR Y ARTICULAR CON LAS DEPENDENCIAS ADMINISTRATIVAS Y FINANCIERAS DE LA UNIVERSIDAD EL PROCESO DE CREACIÓN DE CERTIFICADOS DE DISPONIBILIDAD PRESUPUESTAL, COMPROMISO PRESUPUESTAL, GENERACIÓN DE ÓRDENES DE PAGO, ADICIONES Y DISMINUCIONES Y DEMÁS ACTIVIDADES DESCRITA EN LA ORDEN, REQUERIDO EN EL MARCO DEL CONTRATO INTERADMINISTRATIVO DE INTERVENTORÍA NRO. 0-235-2021</t>
  </si>
  <si>
    <t>SERVICIOS PROFESIONALES PARA APOYAR EN LA EJECUCIÓN DE ACTIVIDADES DE SEGUIMIENTO Y VERIFICACIÓN AL RESIDENTE DE INTERVENTORÍA, APOYAR EN EL SEGUIMIENTO A LA OBRA OBJETO DEL CONTRATO Y DEMÁS ACTIVIDADES DESCRITA EN LA ORDEN, REQUERIDO EN EL MARCO DEL CONTRATO INTERADMINISTRATIVO DE INTERVENTORÍA NRO. 0-235-2021</t>
  </si>
  <si>
    <t>SERVICIOS PROFESIONALES PARA PRESTAR ASESORÍA JURÍDICA Y RESOLVER CONSULTAS DE TIPO JURÍDICO SOBRE LA EJECUCIÓN DEL PROYECTO Y DEMÁS ACTIVIDADES DESCRITA EN LA ORDEN, REQUERIDO EN EL MARCO DEL CONTRATO INTERADMINISTRATIVO DE INTERVENTORÍA NRO. 0-235-2021</t>
  </si>
  <si>
    <t>SERVICIOS PROFESIONALES PARA REALIZAR LA BÚSQUEDA ACTIVA DE LOS POTENCIALES PARTICIPANTES DEL PROGRAMA DE ACUERDO CON LO ESTABLECIDO EN EL MANUAL OPERATIVO DE ÉSTE Y DEMÁS ACTIVIDADES DESCRITAS EN LA ORDEN, REQUERIDO EN EL MARCO EN EL MARCO DEL CONTRATO DE APORTE N°159-2021, CELEBRADO ENTRE EL INSTITUTO COLOMBIANO DE BIENESTAR FAMILIAR (ICBF) - REGIONAL MAGDALENA Y LA UNIVERSIDAD DEL MAGDALENA</t>
  </si>
  <si>
    <t>SERVICIOS PROFESIONALES PARA DIRIGIR, ARTICULAR Y COORDINAR LA EJECUCIÓN OPERATIVA Y FINANCIERA DEL PROGRAMA EN EL MARCO DEL CONTRATO, ELABORAR LOS INFORMES DE AVANCE PREVISTOS EN EL CONTRATO PARA LA OPERACIÓN DEL PROGRAMA Y DEMÁS ACTIVIDADES DESCRITAS EN LA ORDEN, REQUERIDO EN EL MARCO DEL CONTRATO DE APORTES N°20002302021, CELEBRADO ENTRE EL INSTITUTO COLOMBIANO DE BIENESTAR FAMILIAR (ICBF) - REGIONAL CESAR Y LA UNIVERSIDAD DEL MAGDALENA</t>
  </si>
  <si>
    <t>SERVICIOS PROFESIONALES PARA MANTENER ORDENADA Y ACTUALIZADA LA BASE DOCUMENTAL DEL CONTRATO, ARCHIVAR Y CUSTODIAR LA INFORMACIÓN RELACIONADA CON EL PROGRAMA Y DEMÁS ACTIVIDADES DESCRITAS EN LA ORDEN, REQUERIDO EN EL MARCO DEL CONTRATO DE APORTES N°20002302021, CELEBRADO ENTRE EL INSTITUTO COLOMBIANO DE BIENESTAR FAMILIAR (ICBF) - REGIONAL CESAR Y LA UNIVERSIDAD DEL MAGDALENA</t>
  </si>
  <si>
    <t>SERVICIOS PROFESIONALES PARA DISEÑAR METODOLOGÍAS PARA LOS DOS MOMENTOS DEL CURSO DE VIDA (DE 6 A 9 AÑOS Y DE 10 A 13 AÑOS), TENIENDO EN CUENTA LAS REALIDADES LOCALES, GARANTIZANDO EL CUMPLIMIENTO DE LOS OBJETIVOS DEL PROGRAMA Y DEMÁS ACTIVIDADES DESCRITAS EN LA ORDEN, REQUERIDO EN EL MARCO DEL CONTRATO DE APORTES N°20002302021, CELEBRADO ENTRE EL INSTITUTO COLOMBIANO DE BIENESTAR FAMILIAR (ICBF) - REGIONAL CESAR Y LA UNIVERSIDAD DEL MAGDALENA</t>
  </si>
  <si>
    <t>SERVICIOS PROFESIONALES PARA IDENTIFICAR Y FOCALIZAR LAS NIÑAS Y LOS NIÑOS QUE HARÁN PARTE DEL PROGRAMA Y DEMÁS ACTIVIDADES DESCRITAS EN LA ORDEN, REQUERIDO EN EL MARCO DEL CONTRATO DE APORTES N°20002302021, CELEBRADO ENTRE EL INSTITUTO COLOMBIANO DE BIENESTAR FAMILIAR (ICBF) - REGIONAL CESAR Y LA UNIVERSIDAD DEL MAGDALENA</t>
  </si>
  <si>
    <t>SERVICIOS DE APOYO A LA GESTIÓN PARA DESARROLLAR LOS ENCUENTROS DEL NÚCLEO DE DESARROLLO DE ACUERDO CON LA METODOLOGÍA Y  LAS ORIENTACIONES PROPORCIONADAS POR EL ICBF, EL ASESOR METODOLÓGICO Y SU PROPIA EXPERIENCIA, GARANTIZANDO EL CUMPLIMIENTO DE LOS OBJETIVOS EN CADA ENCUENTRO  Y DEMÁS ACTIVIDADES DESCRITAS EN LA ORDEN, REQUERIDO EN EL MARCO DEL CONTRATO DE APORTES N°20002302021, CELEBRADO ENTRE EL INSTITUTO COLOMBIANO DE BIENESTAR FAMILIAR (ICBF) - REGIONAL CESAR Y LA UNIVERSIDAD DEL MAGDALENA</t>
  </si>
  <si>
    <t>SERVICIOS PROFESIONALES PARA DESARROLLAR LOS ENCUENTROS DEL NÚCLEO DE DESARROLLO DE ACUERDO CON LA METODOLOGÍA Y  LAS ORIENTACIONES PROPORCIONADAS POR EL ICBF, EL ASESOR METODOLÓGICO Y SU PROPIA EXPERIENCIA, GARANTIZANDO EL CUMPLIMIENTO DE LOS OBJETIVOS EN CADA ENCUENTRO  Y DEMÁS ACTIVIDADES DESCRITAS EN LA ORDEN, REQUERIDO EN EL MARCO DEL CONTRATO DE APORTES N°20002302021, CELEBRADO ENTRE EL INSTITUTO COLOMBIANO DE BIENESTAR FAMILIAR (ICBF) - REGIONAL CESAR Y LA UNIVERSIDAD DEL MAGDALENA</t>
  </si>
  <si>
    <t>SERVICIOS PROFESIONALES PARA DESARROLLAR LOS ENCUENTROS DEL NÚCLEO DE DESARROLLO DE ACUERDO CON LA METODOLOGÍA Y LAS ORIENTACIONES PROPORCIONADAS POR EL ICBF, EL ASESOR METODOLÓGICO Y SU PROPIA EXPERIENCIA, GARANTIZANDO EL CUMPLIMIENTO DE LOS OBJETIVOS EN CADA ENCUENTRO Y DEMÁS ACTIVIDADES DESCRITAS EN LA ORDEN, REQUERIDO EN EL MARCO DEL CONTRATO DE APORTES N°20002302021, CELEBRADO ENTRE EL INSTITUTO COLOMBIANO DE BIENESTAR FAMILIAR (ICBF) - REGIONAL CESAR Y LA UNIVERSIDAD DEL MAGDALENA</t>
  </si>
  <si>
    <t>SERVICIOS DE APOYO A LA GESTIÓN PARA DESARROLLAR LOS ENCUENTROS DEL NÚCLEO DE DESARROLLO DE ACUERDO CON LA METODOLOGÍA Y LAS ORIENTACIONES PROPORCIONADAS POR EL ICBF, EL ASESOR METODOLÓGICO Y SU PROPIA EXPERIENCIA, GARANTIZANDO EL CUMPLIMIENTO DE LOS OBJETIVOS EN CADA ENCUENTRO Y DEMÁS ACTIVIDADES DESCRITAS EN LA ORDEN, REQUERIDO EN EL MARCO DEL CONTRATO DE APORTES N°20002302021, CELEBRADO ENTRE EL INSTITUTO COLOMBIANO DE BIENESTAR FAMILIAR (ICBF) - REGIONAL CESAR Y LA UNIVERSIDAD DEL MAGDALENA</t>
  </si>
  <si>
    <t>SERVICIOS PROFESIONALES PARA APOYAR EN EL INGRESO DE INFORMACIÓN A LA PLATAFORMA SECOP. 2. REVISAR LA INFORMACIÓN SUBIDA A LA PLATAFORMA SIGEP Y DEMÁS ACTIVIDADES DESCRITAS EN LA ORDEN, REQUERIDO EN EL MARCO DEL AL CONTRATO N° 2002302021, CELEBRADO ENTRE EL INSTITUTO COLOMBIANO DE BIENESTAR FAMILIAR (ICBF) - REGIONAL CESAR Y LA UNIVERSIDAD DEL MAGDALENA</t>
  </si>
  <si>
    <t>SERVICIOS PROFESIONALES PARA CONFIGURAR EL SISTEMA DE INFORMACIÓN FINANCIERO PARA EL PAGO Y LOS CONCEPTOS DE DEDUCCIONES Y RETENCIONES QUE LES APLIQUE A CADA CONTRATISTA, ELABORAR CUENTAS POR PAGAR, OBLIGACIONES, COMPROBANTES DE EGRESOS, AFECTACIÓN PRESUPUESTAL Y CONTABLE DEL PROYECTO, ELABORAR EL CÁLCULO DE RETENCIONES Y DEDUCCIONES POR CONTRATISTA PARA EL MONTAJE DE LAS NÓMINAS MENSUALES DE PAGO DEL PROYECTO, EMITIR INFORMES DE LO PAGADO POR MES Y RUBRO DEL SOFTWARE FINANCIERO DE LA UNIVERSIDAD DEL MAGDALENA –SINAP, REQUERIDO EN EL MARCO DEL CONTRATO N° 2002302021, CELEBRADO ENTRE EL INSTITUTO COLOMBIANO DE BIENESTAR FAMILIAR (ICBF) - REGIONAL CESAR Y LA UNIVERSIDAD DEL MAGDALENA</t>
  </si>
  <si>
    <t>COMPRA DE 800 PÓLIZAS DE SEGURO PARA LOS PARTICIPANTES DEL PROGRAMA GENERACIÓN EXPLORA, EN EL MARCO DEL CONTRATO DE APORTE NO. 20002302021 DE 2021, SUSCRITO ENTRE EL INSTITUTO COLOMBIANO DE BIENESTAR FAMILIAR Y LA UNIVERSIDAD DEL MAGDALENA</t>
  </si>
  <si>
    <t>SERVICIOS DE APOYO A LA GESTIÓN PARA LA REVISIÓN Y SELECCIÓN DE INFORMACIÓN Y REGISTROS FOTOGRÁFICOS DE ESPECIES DE PESCA DISPONIBLE EN EL REPOSITORIO DIGITAL UNIMAGDALENA Y EN LA BASE DE DATOS SEPEC Y DEMÁS ACTIVIDADES DESCRITAS EN LA ORDEN, REQUERIDO EN EL MARCO DEL CONTRATO INTERADMINISTRATIVO NO 244 DE 2021, SUSCRITO ENTRE LA AUNAP Y LA UNIVERSIDAD DEL MAGDALENA</t>
  </si>
  <si>
    <t>PRESTAR SERVICIOS PROFESIONALES EN EL MARCO DEL CONTRATO DE APORTE NO. 2000239-2021, CELEBRADO ENTRE EL INSTITUTO COLOMBIANO DE BIENESTAR FAMILIAR - CECILIA DE LA FUENTES DE LLERAS ICBF REGIONAL CESAR Y LA UNIVERSIDAD DEL MAGDALENA, PARA EL DESARROLLO DE LAS SIGUIENTES ACTIVIDADES: 1. PARTICIPAR EN LA PLANEACIÓN E IMPLEMENTACIÓN DEL CONTRATO. 2. ORGANIZAR Y COORDINAR EL REGISTRO DE LAS FAMILIAS VISITADAS Y LAS SESIONES REALIZADAS. 3. APOYAR LA PLANEACIÓN Y ELABORACIÓN DE LAS ACTIVIDADES PERTINENTES PARA DAR CUMPLIMIENTO AL PLAN DE TRABAJO Y EN CADA UNA DE LAS FASES DE LA MODALIDAD, LOS COMPONENTES Y TIPOS DE INTERVENCIÓN. 4. APOYAR EN EL MONITOREO Y SEGUIMIENTO A LA OPERACIÓN. 5. REALIZAR ACOMPAÑAMIENTO Y SEGUIMIENTO, MEDIANTE VISITAS A LOS PROFESIONALES EN TERRITORIO. 6. APOYAR LA RECEPCIÓN Y DIRECCIONAMIENTO DE PETICIONES, QUEJAS, RECLAMOS, FELICITACIONES Y SUGERENCIAS (PQRFS) DE LOS PROFESIONALES DE ACOMPAÑAMIENTO FAMILIAR. 7. BRINDAR ASISTENCIA TÉCNICA VÍA TELEFÓNICA PARA ACOMPAÑAR EL PROCESO DE LOS PROFESIONALES DE LA UNIDAD DE ACOMPAÑAMIENTO FAMILIAR EN TERRITORIO. 8. PLANEAR Y DISEÑAR ESTRATEGIAS PARA MEJORAR LOS PROCESOS COMUNICATIVOS DE LA OPERACIÓN. 9. APOYAR LA SISTEMATIZACIÓN DE EXPERIENCIAS SIGNIFICATIVAS. 10. APOYAR EN LA ELABORACIÓN DE LOS INFORMES DE EJECUCIÓN DEL CONTRATO, Y LAS DEMÁS QUE REQUIERA EL GERENTE DE OPERACIONES. 11. EFECTUAR Y ENTREGAR LOS INSUMOS PARA LOS INFORMES FINANCIEROS PARCIALES Y FINALES SOBRE LA EJECUCIÓN Y TERMINACIÓN DEL CONTRATO SUSCRITO CON EL ICBF.</t>
  </si>
  <si>
    <t>OAG-VAD-1095</t>
  </si>
  <si>
    <t>OMAR ENRIQUE SEGURA ASCENCIO</t>
  </si>
  <si>
    <t>LA PRESENTE ORDEN TIENE POR OBJETO: 1. ORGANIZAR EL REGISTRO DEL PERSONAL A CONTRATAR PARE PROYECTOS DEL SISTEMA GENERAL DE REGALIAS. 2. APOYAR EN LA COORDINACIÓN PARA LA CREACIÓN DE USUARIOS DE GEDOCO Y SIGEP DE NUEVOS CONTRATISTAS 3. ENVIAR EL LISTADO PARA REALIZACIÓN DE REPORTE A ARL DE NUEVOS CONTRATISTAS. 4 ORIENTAR A LOS CONTRATISTAS EN EL PROCESO DE INCLUSION DE DOCUMENTOS EN GEDOCO. 5. INCLUIR LOS DATOS DE LOS NUEVOS CONTRATOS EN GEDOCO. 6 REMITIR LOS CONTRATOS PARA EL REPORTE EN SIGEP. LES DAMAS ACTIVIDADES QUE SE DERIVEN DE LA EJECUCIÓN DE LA ORDEN Y QUE TENGAN RELACION DIRECTA CON EL OBJETO CONTRACTUAL.</t>
  </si>
  <si>
    <t>OAG-VAD-1096</t>
  </si>
  <si>
    <t>LA PRESENTE ORDEN TIENE POR OBJETO: 1. APOYAR A LA COORDINACIÓN DEL ÁREA DE IDIOMAS EN LA ATENCIÓN AL PÚBLICO EN GENERAL. 2. APOYAR LA REALIZACIÓN DE PROMOCIÓN Y DIVULGACIÓN DE INSCRIPCIONES Y MATRICULAS DE CURSOS DE IDIOMAS. 3. ORGANIZAR INFORMACIÓN PARA INFORMES. 4. ORGANIZAR LA DOCUMENTACIÓN Y GENERAR LISTADOS DE ESTUDIANTES MATRICULADOS. 5. APOYAR EN LA APLICACIÓN DE EXÁMENES DE SUFICIENCIA EN INGLÉS. 6. APOYAR LA GENERACIÓN Y PROYECCIÓN DE INFORME SOBRE EL ÁREA. 7. PRESENTAR INFORMES REQUERIDOS. 8. APOYAR EL CARGUE DE ESPACIOS EN EL SIARE. 9. APOYAR EL CARGUE DE ASIGNACIÓN Y APOYO A DOCENTE. 10. APOYAR EN LA CREACIÓN Y TABULACIÓN DE ENCUESTAS. 11. APOYAR EN LA GENERACIÓN DE RESOLUCIÓN Y TRÁMITE PARA PAGO DE LIBROS. 12. REALIZAR LA TABULACIÓN DE RESULTADOS DE EXAMEN DE SUFICIENCIA. 13. APOYAR LA GENERACIÓN DE INFORMES SOBRE DOCENTES, ESTUDIANTES, ÍNDICES DE DESERCIÓN Y DE RENDIMIENTO EXAMEN DE SUFICIENCIA. 14. APOYAR GENERACIÓN DE INFORME DEL SNIES. 15. APOYAR LA REVISIÓN DE SOLICITUDES DE HOMOLOGACIÓN Y DE MATRÍCULAS EN MÓDULO ACADÉMICO, 16. APOYAR LA GENERACIÓN DEL INFORME DE PRESUPUESTO PROYECCIÓN DE INGRESOS Y GASTOS. LAS DEMÁS ACTIVIDADES QUE SE DERIVEN DE LA EJECUCIÓN DE LA ORDEN Y QUE TENGAN RELACIÓN DIRECTA CON EL OBJETO CONTRACTUAL.</t>
  </si>
  <si>
    <t>OAG-VAD-1097</t>
  </si>
  <si>
    <t>LA PRESENTE ORDEN TIENE POR OBJETO: 1. APOYAR A LA DIRECCIÓN DEL DEPARTAMENTO DE ESTUDIOS GENERALES E IDIOMAS EN EL DESARROLLO DE ACTIVIDADES ADMINISTRATIVAS. 2. APOYAR EN LA ASIGNACIÓN DOCENTE. 3. APOYAR EN EL DESARROLLO DE ESTRUCTURACIÓN Y GENERACIÓN DE INFORMES SOLICITADOS A LA DEPENDENCIA. 4. APOYAR EN LA ATENCIÓN AL PÚBLICO EN GENERAL; A TRAVÉS DE LOS DIFERENTES CANALES DE COMUNICACIÓN YA SEA DE MANERA PRESENCIAL, TELEFÓNICA O VIRTUAL. 5. APOYAR EL RECIBO Y SEGUIMIENTO A LA CORRESPONDENCIA INTERNA Y EXTERNA RECIBIDA Y ENVIADA FÍSICA Y DIGITALMENTE. 6. APOYAR EN LAS RESPUESTAS OPORTUNAS A SOLICITUDES PRESENTADAS A LA DEPENDENCIA. 7. MANTENER ACTUALIZADA LA BASE DE DATOS DE CORRESPONDENCIA TRAMITADA. 8. APOYAR EN LA ADMINISTRACIÓN DE LA CUENTA INSTITUCIONAL DE LA DEPENDENCIA Y MANEJAR LA TRAZABILIDAD DE LAS SOLICITUDES RECIBIDAS Y ENVIADAS POR ESTE MEDIO. 9. APOYAR EN LA SOCIALIZACIÓN DE VENTAS DE SERVICIO Y/O CURSOS OFERTADOS. 10. ORGANIZAR ARCHIVOS PARA TRANSFERENCIA DOCUMENTAL DE LA VIGENCIA ESPECIFICADA. 11. APOYAR LOGÍSTICAMENTE EN LOS EVENTOS ORGANIZADOS POR LA DEPENDENCIA. 12. APOYAR EN LA ADMINISTRACIÓN DE LAS REDES SOCIALES DEL DEPARTAMENTO DE ESTUDIOS GENERALES E IDIOMAS. 13. ELABORAR Y REMITIR INFORMES DE EVALUACIÓN Y SEGUIMIENTO DE AYUDANTES ACADÉMICOS Y ADMINISTRATIVOS. 14. APOYAR EL CONTROLAR Y SEGUIMIENTO DE LA ENTREGA DE REPORTES DE ASISTENCIAS A LOS DOCENTES DE FORMACIÓN GENERAL E INTEGRAL. 15. CREAR PROCEDIMIENTO PARA TRÁMITES ADMINISTRATIVOS INTERNOS. LAS DEMÁS ACTIVIDADES QUE SE DERIVEN DE LA EJECUCIÓN DE LA ORDEN Y QUE TENGAN RELACIÓN DIRECTA CON EL OBJETO CONTRACTUAL.</t>
  </si>
  <si>
    <t>OTROS HONORARIOS</t>
  </si>
  <si>
    <t>OAG-VAD-1098</t>
  </si>
  <si>
    <t>LA PRESENTE ORDEN TIENE POR OBJETO: 1. PRESTAR SERVICIO DE INTERPRETACIÓN EN LENGUA DE SEÑAS COLOMBIANA Y CASTELLANO A LA COMUNIDAD ESTUDIANTIL (SORDOS- OYENTES). 2. REALIZAR ACOMPAÑAMIENTO A ESTUDIANTES CON DISCAPACIDAD AUDITIVA EN SUS ACTIVIDADES ACADÉMICAS DURANTE EL SEGUNDO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 5. REALIZAR ACOMPAÑAMIENTO DE ACTIVIDADES EXTRA-CLASE CON LOS ESTUDIANTES CON DISCAPACIDAD AUDITIVA DE LA UNIVERSIDAD DEL MAGDALENA. 6. REALIZAR INFORMES MENSUALES DE RETROALIMENTACIÓN DEL ACOMPAÑAMIENTO REALIZADO. 7. ASISTIR A LAS REUNIONES, TALLERES Y CAPACITACIONES PROGRAMADAS POR LA DIRECCIÓN DE DESARROLLO ESTUDIANTIL. 8. REALIZAR ACOMPAÑAMIENTO EN EVENTOS INSTITUCIONALES. 9. PRESTAR SERVICIOS COMO INTÉRPRETE EN LAS GRABACIONES DEL CAMPUS TV. LAS DEMÁS ACTIVIDADES QUE SE DERIVEN DE LA EJECUCIÓN DE LA ORDEN Y QUE TENGAN RELACIÓN DIRECTA CON EL OBJETO CONTRACTUAL</t>
  </si>
  <si>
    <t>OPSP-VAD-1099</t>
  </si>
  <si>
    <t>LA PRESENTE ORDEN TIENE POR OBJETO: 1. ASESORAR LOS PROCESOS DE HABILITACIÓN DE ESCENARIOS DE PRÁCTICAS PROFESIONALES. 2. DISEÑAR Y ELABORAR DOCUMENTOS DE AUTOEVALUACIÓN PARA LA HABILITACIÓN ESCENARIOS DE PRÁCTICAS PROFESIONALES. 3. APOYAR EN LAS ACTIVIDADES DE RELACIÓN DOCENCIA SERVICIO DE LA FACULTAD CIENCIAS DE LA SALUD 5. APOYAR EN LOS TRÁMITES RELACIONADOS CON ACTIVIDADES DE DOCENCIA SERVICIO SE REALICEN. 6. REALIZAR LA CONSULTORIA, ELABORACION DE PROTOCOLOS DE SISTEMA DE CALIDAD DE: CLINICA ODONTOLOGICA, PROGRAMA DE ATENCIÓN PSICOLOGICA (PAP), BIENESTAR UNIVERSITARIO, LABORATORIO CENTRO DE BIOLOGIA MOLECULAR Y TOMA DE MUESTRAS. 7. REALIZAR LA ASESORÍA Y ACOMPAÑAMIENTO A LOS PROCESOS DE CALIDAD DE CLÍNICA ODONTOLOGICA, PROGRAMA DE ATENCIÓN PSICOLOGICA PAP, CENTRO DE BIOLOGÍA MOLECULAR Y DE GENÉTICA, LABORATORIO DE TOMA DE MUESTRA, SERVICIOS DE SALUD DE BIENESTAR UNIVERSITARIO. 8. ELABORAR MANUALES, PROTOCOLOS DERIVADOS DE LOS PROCESOS DE AUTOEVALUACIÓN Y AUDITORIA EN SERVICIOS DE SALUD. 9. ACTUALIZAR LOS PROTOCOLOS, FLUJOGRAMAS DE LAS DEPENDENCIAS CON SERVICIOS DE SALUD HABILITADOS. LAS DEMÁS ACTIVIDADES QUE SE DERIVEN DE LA EJECUCIÓN DE LA ORDEN Y QUE TENGAN RELACIÓN DIRECTA CON EL OBJETO CONTRACTUAL.</t>
  </si>
  <si>
    <t>OPSP-VAD-1100</t>
  </si>
  <si>
    <t>LA PRESENTE ORDEN TIENE POR OBJETO: 1. APOYAR EN LA FACULTAD DE CIENCIAS BÁSICAS LAS ACTIVIDADES DEL DIRECTOR DE INVESTIGACIÓN Y EXTENSIÓN EN LOS PROCESOS DE PROGRAMACIÓN, RELATORÍAS Y PROCESAMIENTO DE INFORMACIÓN. 2. APOYAR EL ANÁLISIS FINANCIERO, MERCADEO, PLANEACIÓN ACADÉMICA,ADMINISTRATIVA Y LOGÍSTICA DE LOS PROYECTOS DE EDUCACIÓN CONTINUADA. 3. REALIZAR ACOMPAÑAMIENTO EN LOS PROYECTOS ESTRATÉGICOS DEL CENTRO DE COLECCIONES BIOLÓGICAS. 4. MANTENER AL DÍA EL ARCHIVO DE INFORMES SEMESTRALES DE PROYECTOS ESTRATÉGICOS: CENTRO DE COLECCIONES BIOLÓGICA Y PARCELA DE BOSQUE SECO. 5. REALIZAR ACCIONES PARA ALIMENTAR LA BASE DE DATOS DEL SISTEMA DE INFORMACIÓN DOCENTE. 6. REALIZAR EL ANÁLISIS CURRICULAR DE LOS PRODUCTOS DE INVESTIGACIÓN Y EXTENSIÓN OBTENIDOS DE LA BASE DE DATOS DEL SISTEMA DE INFORMACIÓN DOCENTE. 7. APOYAR EL PROCESO DE ELABORACIÓN DE INFORMES, RELATORÍAS DE LAS REUNIONES ASOCIADAS CON LA EXTENSIÓN DE LA FACULTAD Y PROCESAMIENTO DE INFORMACIÓN. LAS DEMÁS ACTIVIDADES QUE SE DERIVEN DE LA EJECUCIÓN DE LA ORDEN Y QUE TENGAN RELACIÓN DIRECTA CON EL OBJETO CONTRACTUAL.</t>
  </si>
  <si>
    <t>OPSP-VAD-1101</t>
  </si>
  <si>
    <t>OAG-VAD-1102</t>
  </si>
  <si>
    <t>OAG-VAD-1103</t>
  </si>
  <si>
    <t>LA PRESENTE ORDEN TIENE POR OBJETO: 1. APOYAR EN EL MANTENIMIENTO DEL ESTADO DE LOS EQUIPOS, Y MOBILIARIOS QUE HACEN PARTE DE LA DOTACIÓN DE LA CLÍNICA ODONTOLÓGICA.  2. APOYAR EN LA GESTIÓN DE SOLICITUDES PARA LA COMPRA DE INSUMOS PARA EL MANTENIMIENTO DE LOS EQUIPOS.  3. APOYAR EL SEGUIMIENTO DEL ESTADO Y BUEN USO DE LOS EQUIPOS RADIOLÓGICOS.  4. ELABORAR, ACTUALIZAR Y REALIZAR SEGUIMIENTO DE LAS HOJAS DE VIDA DE LOS EQUIPOS.  5. APOYAR EN LA ATENCIÓN Y BUEN FUNCIONAMIENTO DE LA PRECLÍNICA.  6. APOYAR EL SEGUIMIENTO DEL ESTADO DE LOS EQUIPOS Y LA OPERACIÓN NORMAL DE LOS ESPACIOS ACADÉMICOS DE APOYO AL PROGRAMA DE ODONTOLOGÍA.  7. RENDIR INFORMES PERIÓDICOS A LA OFICINA DE RECURSOS EDUCATIVOS Y A LA DIRECCIÓN DE PROGRAMA. LAS DEMÁS ACTIVIDADES QUE SE DERIVEN DE LA EJECUCIÓN DE LA ORDEN Y QUE TENGAN RELACIÓN DIRECTA CON EL OBJETO CONTRACTUAL</t>
  </si>
  <si>
    <t>OAG-VAD-1104</t>
  </si>
  <si>
    <t>OPSP-VAD-1105</t>
  </si>
  <si>
    <t>OAG-VAD-1106</t>
  </si>
  <si>
    <t>OAG-VAD-1107</t>
  </si>
  <si>
    <t>OPSP-VAD-1108</t>
  </si>
  <si>
    <t>OPSP-VAD-1109</t>
  </si>
  <si>
    <t>OAG-VAD-1110</t>
  </si>
  <si>
    <t>LA PRESENTE ORDEN TIENE POR OBJETO: 1. APOYAR EN LA SUPERVISIÓN QUE LOS CRÉDITOS REGISTRADOS EN LAS DIFERENTES CUENTAS BANCARIAS DE LA UNIVERSIDAD SE ENCUENTREN DEBIDAMENTE IDENTIFICADOS Y REGISTRADOS EN EL SISTEMA DE INFORMACIÓN FINANCIERO (SINAP). 2. APOYAR AL TESORERO EN LA IDENTIFICACIÓN Y REGISTRO DE AJUSTES DE TESORERÍA. 3. APOYAR LA REALIZACIÓN DE LAS CONCILIACIONES BANCARIAS, A PARTIR DE LOS EXTRACTOS BANCARIOS Y LIBROS DE BANCOS DE LA UNIVERSIDAD. 4. APOYAR LA RENDICIÓN DE INFORME PERIÓDICO DE RENDIMIENTOS Y GASTOS FINANCIEROS POR CADA UNA DE LAS CUENTAS BANCARIAS DE LA UNIVERSIDAD. 5. REVISAR MENSUALMENTE LAS RETENCIONES Y DEDUCCIONES POR CONCEPTO DE RETENCIÓN EN LA FUENTE Y ESTAMPILLAS DEPARTAMENTALES 6. APOYAR EN EL SEGUIMIENTO A LAS COMUNICACIONES RECIBIDAS Y ENVIADAS. 7. RECEPCIONAR LAS SOLICITUDES DE EMBARGOS ENVIADAS POR LOS JUZGADOS Y REALIZAR EL DIRECCIONAMIENTO DE LAS MISMAS. 8. APOYAR LA SUPERVISIÓN DE LA APLICACIÓN DE LOS EMBARGOS DECRETADOS POR LOS JUZGADOS CONTRA FUNCIONARIOS Y CONTRATISTAS. 9. PROYECTAR PARA LA FIRMA DEL TESORERO, COMUNICACIONES EXTERNAS POR SOLICITUDES DE INFORMACIÓN DE LOS JUZGADOS EN RELACIÓN CON LOS EMBARGOS DECRETADOS. 10. REALIZAR LOS INFORMES DERIVADOS DE SUS ACTIVIDADES. LAS DEMÁS ACTIVIDADES QUE SE DERIVEN DE LA EJECUCIÓN DE LA ORDEN Y QUE TENGAN RELACIÓN DIRECTA CON EL OBJETO CONTRACTUAL.</t>
  </si>
  <si>
    <t>OAG-VAD-1111</t>
  </si>
  <si>
    <t>OAG-VAD-1112</t>
  </si>
  <si>
    <t>LA PRESENTE ORDEN TIENE POR OBJETO: 1. APOYAR LA ATENCIÓN AL PÚBLICO EN GENERAL. 2. APOYAR EN LA ELABORACIÓN DE PAZ Y SALVOS. 3. INGRESAR PAGOS DE CUOTAS, A LA BASE DE DATOS CORRESPONDIENTES A LOS CRÉDITOS CORTO PLAZO (BASE DE DATOS ANTIGUA). 4. APOYAR EN LA ELABORACIÓN DE VOLANTES DE CONSIGNACIÓN PARA EL PAGO DE LAS CUOTAS MENSUALES (RECAUDO VIGENCIA ANTERIOR). 5. APOYAR EN LA ELABORACIÓN DE CONSTANCIAS REQUERIDAS POR LOS ESTUDIANTES. 6. TRAMITAR REEMBOLSO, CRUCES DE CUENTAS Y RE LIQUIDACIONES DE DEUDAS ESTUDIANTES DE ICETEX. 7. ORGANIZAR, RELACIONAR Y ENTREGAR DOCUMENTACIÓN PARA EL ARCHIVO DE GESTIÓN. 8. APOYAR EL TRAMITE Y RESPUESTA A LAS SOLICITUDES PRESENTADAS POR ESCRITO DE LOS ESTUDIANTES (SEGÚN EL SEGMENTO DE POBLACIÓN ASIGNADO). 9. APLICAR ENCUESTAS DE SATISFACCIÓN. 10. CUMPLIR CON LOS PROCEDIMIENTOS DEL PROCESO DE GESTIÓN FINANCIERA DEL SISTEMA DE GESTIÓN INTEGRAL DE LA CALIDAD - COGUI. 11. TRAMITAR LAS SOLICITUDES ESCRITAS (COMUNICACIÓN INTERNA Y CORREO ELECTRÓNICOS) DE LA POBLACIÓN DE ESTUDIANTES DE ICETEX". LAS DEMÁS ACTIVIDADES QUE SE DERIVEN DE LA EJECUCIÓN DE LA ORDEN Y QUE TENGAN RELACIÓN DIRECTA CON EL OBJETO CONTRACTUAL.</t>
  </si>
  <si>
    <t>OPSP-VAD-1113</t>
  </si>
  <si>
    <t>LA PRESENTE ORDEN TIENE POR OBJETO: 1. APOYAR LA ATENCIÓN AL PÚBLICO CON CARTERA EN COBRO PRE JURÍDICO Y JURÍDICO. 2. APOYAR EN LA ELABORACIÓN DE VOLANTES DE CONSIGNACIÓN PARA EL PAGO DE LAS CUOTAS MENSUALES (RECAUDO VIGENCIA ANTERIOR). 3. APOYAR EN LA EXPEDICIÓN DE CONSTANCIA REQUERIDAS POR LOS ESTUDIANTES. 4. ORGANIZAR, RELACIONAR Y ENTREGAR DOCUMENTACIÓN PARA EL ARCHIVO DE GESTIÓN. 5. APOYAR EL ENVIÓ DE NOTIFICACIÓN DE DEUDA A LOS CORREOS ELECTRÓNICOS DE LOS DEUDORES Y CODEUDORES. 6. APOYAR LA REALIZACIÓN DE LLAMADAS TELEFÓNICAS GESTIONANDO EL COBRO DE LAS DEUDAS DE CRÉDITOS CORTO PLAZO QUE TIENEN LOS ESTUDIANTES DE LAS DIFERENTES MODALIDADES (PRESENCIAL, IDEA, POSGRADOS Y DIPLOMADOS). 7. LLEVAR UN CONTROL DE LAS LLAMADAS DE GESTIÓN DE COBRO REALIZADAS. 8. REALIZAR MENSUALMENTE INFORME DE EFECTIVIDAD DEL PROCESO DE GESTIÓN DE COBRO POR MEDIO DE LLAMADAS TELEFÓNICAS REALIZADAS. 9. APLICAR ENCUESTA DE SATISFACCIÓN. 10. CUMPLIR CON LOS PROCEDIMIENTOS DEL PROCESO DE GESTIÓN FINANCIERA DEL SISTEMA DE GESTIÓN INTEGRAL DE LA CALIDAD ""COGUI". LAS DEMÁS ACTIVIDADES QUE SE DERIVEN DE LA EJECUCIÓN DE LA ORDEN Y QUE TENGAN RELACIÓN DIRECTA CON EL OBJETO CONTRACTUAL.</t>
  </si>
  <si>
    <t>OPSP-VAD-1114</t>
  </si>
  <si>
    <t>LA PRESENTE ORDEN TIENE POR OBJETO: 1. REALIZAR, EN COORDINACIÓN CON LAS DEPENDENCIAS CORRESPONDIENTES, LOS TRÁMITES PRECONTRACTUALES NECESARIOS PARA LA ELABORACIÓN DE ÓRDENES DE SERVICIOS PROFESIONALES Y DE APOYO A LA GESTIÓN QUE REQUIERA EL DESPACHO DEL VICERRECTOR ADMINISTRATIVO. 2. REALIZAR EL TRÁMITE QUE CORRESPONDA PARA LA LEGALIZACIÓN DE LAS ÓRDENES DE SERVICIO QUE SE REQUIERAN POR LOS DIFERENTES PROYECTOS DE UNIMAGDALENA. 3. ADELANTAR LOS TRÁMITES DE AFILIACIÓN A LA ADMINISTRADORA DE RIESGOS LABORALES QUE CORRESPONDA DE LOS CONTRATISTAS QUE VINCULE LA VICERRECTORÍA ADMINISTRATIVA. 4. REVISAR LOS FORMATOS DE RECIBIDO A SATISFACCIÓN PARA TRAMITES DE PAGO DE HONORARIOS DE LOS CONTRATISTAS. 5. RECIBIR LAS NOVEDADES DE CARTERA PARA LA APLICACIÓN DE LOS DESCUENTOS A QUE HAYA LUGAR. 6. RECIBIR LAS NOVEDADES PARA APLICAR LOS DESCUENTOS POR EMBARGOS JUDICIALES. 7. VERIFICAR QUE EL PAGO QUE REALICEN LOS CONTRATISTAS AL SISTEMA DE SEGURIDAD SOCIAL EN EJECUCIÓN DE LAS ÓRDENES CORRESPONDA A LO ESTABLECIDO EN LA LEY. 8. LIQUIDAR LA RETENCIÓN EN LA FUENTE DE LOS CONTRATISTAS DE NIVEL CENTRAL. 9. APLICAR LOS DESCUENTOS QUE CORRESPONDAN POR CONCEPTO DE ESTAMPILLA PRO-REFUNDACIÓN. 10. REALIZAR LA LIQUIDACIÓN DE LOS HONORARIOS DE LOS CONTRATISTAS POR MEDIO DEL SINAPV6. 11. REVISAR LAS DIFERENTES LIQUIDACIONES PRESENTADAS POR LOS CONTRATISTAS DE LOS DIFERENTES ORDENADORES DEL GASTO DE LA UNIMAGDALENA PARA VERIFICAR LA APLICACIÓN DE LA RETENCIÓN EN LA FUENTE. 12. MANTENER ACTUALIZADA LA BASE DE DATOS DE CONTRATISTAS DE UNIMAGDALENA. 13. APOYAR EN LA REVISIÓN Y VERIFICACIÓN DE ANTECEDENTES Y OTROS DE LAS PERSONAS A VINCULARSE MEDIANTE ÓRDENES DE PRESTACIÓN DE SERVICIOS PROFESIONALES Y DE APOYO A LA GESTIÓN DE LA VICERRECTORÍA ADMINISTRATIVA. 14. REALIZAR REVISIÓN EN LA PLATAFORMA DEL GEDOCO LOS DOCUMENTOS PRECONTRACTUALES NECESARIOS PARA LA ELABORACIÓN DE ÓRDENES DE SERVICIOS PROFESIONALES Y DE APOYO A LA GESTIÓN. 15. MANTENER ORGANIZADO EL ARCHIVO FÍSICO DE LAS ÓRDENES DE SERVICIOS PROFESIONALES Y DE APOYO A LA GESTIÓN. 16. DESARROLLAR LAS ACTIVIDADES CONTRATADAS, CUMPLIENDO CON EL PROCESO GESTIÓN DE CONTRATACIÓN DEL SISTEMA DE GESTIÓN INTEGRAL DE LA CALIDAD "COGUI. 17. RENDIR INFORMES MENSUALES O CUANDO EL SUPERVISOR ASÍ LO REQUIERA, SOBRE LAS ACTIVIDADES DESARROLLADAS EN CUMPLIMIENTO DE LA ORDEN DE PRESTACIÓN DE SERVICIOS. 18. HACER SEGUIMIENTO Y VERIFICACIÓN EN LAS DIFERENTES PLATAFORMAS DE LAS PROFESIONES EN COLOMBIA QUE NO POSEAN SANCIONES QUE INHABILITEN LA CONTRATACIÓN. LAS DEMÁS ACTIVIDADES QUE SE DERIVEN DE LA EJECUCIÓN DE LA ORDEN Y QUE TENGAN RELACIÓN DIRECTA CON EL OBJETO CONTRACTUAL.</t>
  </si>
  <si>
    <t>OPSP-VAD-1115</t>
  </si>
  <si>
    <t>OPSP-VAD-1116</t>
  </si>
  <si>
    <t>LA PRESENTE ORDEN TIENE POR OBJETO: 1. PRESTAR SERVICIOS PROFESIONALES COMO ASESOR JURÍDICO EXTERNO DEL DESPACHO DE LA RECTORÍA DE LA UNIVERSIDAD. 2. PRESTAR ASESORÍA EN LA RESOLUCIÓN DE PETICIONES Y SOLICITUDES QUE SE LE HAGAN A LA UNIVERSIDAD DEL MAGDALENA DENTRO DE LOS PLAZOS Y/O TÉRMINOS ESTABLECIDOS EN LA LEY, QUE LE SEAN ASIGNADAS POR PARTE DEL DESPACHO DEL RECTOR Y DEMÁS AUTORIDADES QUE DESIGNEN LA ALTA DIRECCIÓN. 3. PRESTAR ASESORÍA, EMITIR CONCEPTOS Y RESOLVER CONSULTAS EN LO RELACIONADO AL CUMPLIMIENTO DE LA NORMATIVIDAD INTERNA Y EXTERNA DE LA UNIVERSIDAD, Y EN RELACIÓN AL CUMPLIMIENTO DE LAS POLÍTICAS INSTITUCIONALES. 4. ASESORAR Y ELABORAR MINUTAS PARA CONTRATOS, CONVENIOS, PROCESOS DE CONVOCATORIAS Y DEMÁS QUE REQUIERA LA UNIVERSIDAD DEL MAGDALENA Y QUE SEAN SOLICITADOS POR PARTE DEL DESPACHO DE RECTORÍA Y DEMÁS AUTORIDADES DE DIRECCIÓN DE LA UNIVERSIDAD. 5. PROYECTAR Y ASESORAR EN LA ELABORACIÓN DE LOS ACTOS ADMINISTRATIVOS EMITIDOS POR LOS ÓRGANOS DE GOBIERNO Y DIRECCIÓN ACADÉMICA DE LA INSTITUCIÓN, EL DESPACHO DEL RECTOR Y DEMÁS AUTORIDADES QUE DESIGNEN LA ALTA DIRECCIÓN. 6. COMPILAR Y ACTUALIZAR LAS NORMAS LEGALES, DE JURISPRUDENCIA DOCTRINA Y DE LOS CONCEPTOS QUE TENGAN RELACIÓN CON EL ÁMBITO DE COMPETENCIA DE LA UNIVERSIDAD. 7. RENDIR INFORMES MENSUALES O EN EL PLAZO O MOMENTO QUE SU SUPERVISOR LO REQUIERA, SOBRE LAS ACTIVIDADES DESARROLLADAS EN CUMPLIMIENTO DE LA ORDEN DE PRESTACIÓN DE SERVICIOS. 8. CUMPLIR CON LOS PROCEDIMIENTOS DEL PROCESO DE GESTIÓN JURÍDICA DEL SISTEMA DE GESTIÓN INTEGRAL DE LA CALIDAD "COGUI". LAS DEMÁS ACTIVIDADES QUE SE DERIVEN DE LA EJECUCIÓN DE LA ORDEN Y QUE TENGAN RELACIÓN DIRECTA CON EL OBJETO CONTRACTUAL.</t>
  </si>
  <si>
    <t>OPSP-VAD-1117</t>
  </si>
  <si>
    <t>LA PRESENTE ORDEN TIENE POR OBJETO: 1. APOYAR EN EL DESARROLLO DE SISTEMAS DE INFORMACIÓN HACIENDO USO DE TECNOLOGÍAS BACKEND COMO LARAVEL. 2. DISEÑAR, ELABORAR E IMPLEMENTAR MICROSITIOS, LANDING PAGES EN EL ECOSISTEMA DIGITAL DE APRENDIZAJE BLOQUE 10. 3. ELABORAR CURSOS VIRTUALES EN LA PLATAFORMA BLOQUE 10. 4. APOYAR EN LA IMPLEMENTACIÓN DE SISTEMAS GESTORES DE CONTENIDOS CON WORDPRESS. 5. ASESORAR A LOS DOCENTES EN EL USO DE LAS HERRAMIENTAS TECNOLÓGICAS PARA EL DESARROLLO DE SUS ACTIVIDADES DE APRENDIZAJE. 6. ACTUALIZAR LAS FUNCIONALIDADES, CONTENIDOS Y COMPLEMENTOS DEL ECOSISTEMA DIGITAL DE APRENDIZAJE BLOQUE 10.  7. REALIZAR ACTUALIZACIONES DE DISEÑO DE PÁGINAS WEB EN BLOQUE 10, HACIENDO USO DE TECNOLOGÍAS WEB COMO HTML, CSS Y JAVASCRIPT  8. ELABORAR REPORTES CON MICROSOFT POWER BI. 9. REALIZAR MODERACIÓN DE USUARIOS Y DE CONTENIDOS EN LA PLATAFORMA BLOQUE 10. LAS DEMÁS ACTIVIDADES QUE SE DERIVEN DE LA EJECUCIÓN DE LA ORDEN Y QUE TENGAN RELACIÓN DIRECTA CON EL OBJETO CONTRACTUAL.</t>
  </si>
  <si>
    <t>2021/09/07</t>
  </si>
  <si>
    <t>OAG-VAD-1118</t>
  </si>
  <si>
    <t>LA PRESENTE ORDEN TIENE POR OBJETO: 1. APOYAR EN EL DESARROLLO DE SISTEMAS DE INFORMACIÒN HACIENDO USO DE FRAMEWORKS BACKEND LARAVEL Y FRAMEWORKS FRONTEND COMO ANGULAR, REACT O VUE. 2. APOYAR EN EL DESARROLLO DE APLICACIONES MOVILES CON FLUTTER. 3. APOYAR EN EL DESARROLLO DE ANIMACIONES CSS PARA SITIOS WEB. 4. APOYAR EN EL DESARROLLO DE LANDING PAGES PARA LOS PROYECTOS QUE REQUIERA EL CETEP. 5. APOYAR EN LA IMPLEMENTACIÒN DE SISTEMAS GESTORES DE CONTENIDOS CON WORDPRESS. 6. APOYAR A LOS DOCENTES EN EL USO DE LA HERRAMIENTAS TECNOLÓGICAS PARA EL DESARROLLO DE SUS ACTIVIDADES DE APRENDIZAJE. LAS DEMÁS ACTIVIDADES QUE SE DERIVEN DE LA EJECUCIÓN DE LA ORDEN Y QUE TENGAN RELACIÓN DIRECTA CON EL OBJETO CONTRACTUAL.</t>
  </si>
  <si>
    <t>OAG-VAD-1119</t>
  </si>
  <si>
    <t>LA PRESENTE ORDEN TIENE POR OBJETO: 1. APOYAR EN EVENTOS DE STREAMING DE LOS DIFERENTES PROGRAMAS ACADÉMICOS Y DE INVESTIGACIÓN. 2. APOYAR A DOCENTES Y FUNCIONARIOS EN PROCEDIMIENTIOS DE STREAMING. 3. APOYAR PRESENCIAL EN STREAMING DE EVENTOS DE ALTO IMPACTO. 4. APOYAR EN LA REALIZACIÓN DE MOTION GRAPHICS PARA LOS MATERIALES AUDIOVISUALES DEL CETEP. 5. APOYAR EN LA ELABORACIÓN DE PIEZAS PUBLICITARIAS PARA LOS MATERIALES AUDIOVISUALES DEL CETEP. 6. REALIZAR MONTAJE DE IMÁGENES PARA VIDEOS. 7. APOYAR LA EDICIÓN Y POSTPRODUCCIÓN DE MATERIALES AUDIOVISUALES REQUERIDOS. LAS DEMÁS ACTIVIDADES QUE SE DERIVEN DE LA EJECUCIÓN DE LA ORDEN Y QUE TENGAN RELACIÓN DIRECTA CON EL OBJETO CONTRACTUAL.</t>
  </si>
  <si>
    <t>OAG-VAD-1120</t>
  </si>
  <si>
    <t>OAG-VAD-1121</t>
  </si>
  <si>
    <t>LA PRESENTE ORDEN TIENE POR OBJETO: 1. APOYAR EN LA REALIZACIÓN DE MOTION GRAPHICS PARA LAS PIEZAS AUDIOVISUALES. 2. APOYAR EN LA REALIZACIÓN DE INFOGRAFÍAS. 3. APOYAR EL DESARROLLO DE PROPUESTA CREATIVA PARA LOS MATERIALES GRÁFICOS Y AUDIOVISUALES DEL CETEP. 4. APOYAR EN LOS DIFERENTES PROGRAMAS PARA LA ELABORACIÓ DE VIDEOS EN LOS PROCESOS DE ACREDITACIÓN. 5. APOYAR EN LA ELABORACIÓN DE PIEZAS PUBLICITARIAS DEL CETEP. 6. APOYAR EN LA ELABORACIÓN DE CORTINILLAS Y ANIMACIONES PARA LOS MATERIALES AUDIOVISUALES DEL CETEP. LAS DEMÁS ACTIVIDADES QUE SE DERIVEN DE LA EJECUCIÓN DE LA ORDEN Y QUE TENGAN RELACIÓN DIRECTA CON EL OBJETO CONTRACTUAL.</t>
  </si>
  <si>
    <t>OAG-VAD-1122</t>
  </si>
  <si>
    <t>OPSP-VAD-1123</t>
  </si>
  <si>
    <t>LA PRESENTE ORDEN TIENE POR OBJETO: 1. MANTENER ACTUALIZADOS LOS SERVICIOS DE LA PLATAFORMA DE AMBIENTES VIRTUALES. 2. INTERACTUAR CON LOS PROVEEDORES RESPECTIVOS PARA LA SOLUCIÓN DE INCONVENIENTES O LA GESTIÓN DE LOS SERVICIOS TECNOLÓGICOS QUE SEAN RESPONSABILIDAD DEL CENTRO DE TECNOLOGÍAS EDUCATIVAS Y PEDAGÓGICAS. 3. PUBLICAR LOS CONTENIDOS Y/O OBJETOS VIRTUALES DE APRENDIZAJE EN LA PLATAFORMA DE AMBIENTES VIRTUALES. 4. ATENDER Y RESOLVER LAS SOLICITUDES, INQUIETUDES O REQUERIMIENTOS TÉCNICOS DE LOS USUARIOS DE LA PLATAFORMA. 5. APOYAR LAS ACTIVIDADES DE FORMACIÓN DE LOS USUARIOS EN SUS DIFERENTES ROLES, SOBRE EL USO DE LA PLATAFORMA. 6. APOYAR EN LA COORDINACIÓN CON LAS DEPENDENCIAS RELACIONADAS LAS ACCIONES DE ACTIVACIÓN DE USUARIOS Y CURSOS EN LA PLATAFORMA. 7. ELABORAR E IMPLEMENTAR POLÍTICAS DE SEGURIDAD DE LAS TIC CONFORME A LAS NECESIDADES, PROCEDIMIENTOS Y ESTÁNDARES EXISTENTES. 8. DISEÑAR E IMPLEMENTAR MECANISMOS DE INTEROPERABILIDAD ENTRE LA PLATAFORMA DE AMBIENTES VIRTUALES Y OTROS SISTEMAS DE INFORMACIÓN Y/O TECNOLOGÍAS QUE PERMITAN MEJORAR LOS PROCESOS DE ENSEÑANZA, APRENDIZAJE Y GESTIÓN CURRICULAR. LAS DEMÁS ACTIVIDADES QUE SE DERIVEN DE LA EJECUCIÓN DE LA ORDEN Y QUE TENGAN RELACIÓN DIRECTA CON EL OBJETO CONTRACTUAL.</t>
  </si>
  <si>
    <t>OPSP-VAD-1124</t>
  </si>
  <si>
    <t>OAG-VAD-1125</t>
  </si>
  <si>
    <t>LA PRESENTE ORDEN TIENE POR OBJETO: 1. PRESTAR SERVICIO DE INTERPRETACIÓN EN LENGUA DE SEÑAS COLOMBIANA Y CASTELLANO A LA COMUNIDAD ESTUDIANTIL (SORDOS- OYENTES). 2. REALIZAR ACOMPAÑAMIENTO A ESTUDIANTES CON DISCAPACIDAD AUDITIVA EN SUS ACTIVIDADES ACADÉMICAS DURANTE EL SEGUNDO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 5. REALIZAR ACOMPAÑAMIENTO DE ACTIVIDADES EXTRA-CLASE CON LOS ESTUDIANTES CON DISCAPACIDAD AUDITIVA DE LA UNIVERSIDAD DEL MAGDALENA. 6. REALIZAR INFORMES MENSUALES DE RETROALIMENTACIÓN DEL ACOMPAÑAMIENTO REALIZADO. 7. ASISTIR A LAS REUNIONES, TALLERES Y CAPACITACIONES PROGRAMADAS POR LA DIRECCIÓN DE DESARROLLO ESTUDIANTIL. 8. REALIZAR ACOMPAÑAMIENTO EN EVENTOS INSTITUCIONALES. 9. PRESTAR SERVICIOS COMO INTÉRPRETE EN LAS GRABACIONES DEL CAMPUS TV. LAS DEMÁS ACTIVIDADES QUE SE DERIVEN DE LA EJECUCIÓN DE LA ORDEN Y QUE TENGAN RELACIÓN DIRECTA CON EL OBJETO CONTRACTUAL.</t>
  </si>
  <si>
    <t>OPSP-VAD-1126</t>
  </si>
  <si>
    <t>OAG-VAD-1127</t>
  </si>
  <si>
    <t>OPSP-VAD-1128</t>
  </si>
  <si>
    <t>LA PRESENTE ORDEN TIENE POR OBJETO: 1. ASESORAR EN EL SISTEMA DE ANÁLISIS, SEGUIMIENTO Y EVALUACIÓN DE LA DESERCIÓN (SASED). 2. ASESORAR EN LA APLICACIÓN DE PRUEBAS PSICOTÉCNICAS A ESTUDIANTES NUEVOS QUE INGRESARÁN EN EL LA VIGENCIA 2021-II. 3. ELABORAR INFORMES DE LA CARACTERIZACIÓN DE FACTORES DE RIESGO PSICOSOCIALES Y ACADÉMICOS EN ESTUDIANTES NUEVOS DURANTE LA VIGENCIA DE 2021-II POR PROGRAMA ACADÉMICO, FACULTAD E INSTITUCIONAL. 4. COORDINAR EL PROCESO DE ACOMPAÑAMIENTO PSICOPEDAGÓGICO CON LOS ESTUDIANTES PERTENECIENTES A LOS CUPOS ESPECIALES EN LA INSTITUCIÓN. 5. IMPLEMENTAR TALLERES PSICOSOCIALES Y ATENCIONES INDIVIDUALES BUSCANDO GENERAR EN LOS ESTUDIANTES DE CUPOS ESPECIALES LA ADQUISICIÓN DE COMPETENCIAS QUE LE PERMITAN ADAPTARSE AL AMBIENTE UNIVERSITARIO. 6. CONSTRUIR UNA RUTA DE ATENCIÓN PSICOSOCIAL PARA LOS ESTUDIANTES DE CUPOS ESPECIALES. 7. REALIZAR INFORMES DONDE SE RELACIONEN LAS ACTIVIDADES, PROCEDIMIENTOS REALIZADOS EN EL MARCO DEL ACOMPAÑAMIENTO PSICOPEDAGÓGICO QUE SE REALIZA A LOS ESTUDIANTES DE CUPO ESPECIAL. 8. CONSTRUIR EL PROGRAMA DE SEGUIMIENTO Y APOYO ACADÉMICO A ESTUDIANTES DE CUPOS ESPECIALES. 9. DISEÑAR MATERIALES DE ACOMPAÑAMIENTO VIRTUAL PARA LOS ESTUDIANTES DE LA UNIVERSIDAD DEL MAGDALENA. LAS DEMÁS ACTIVIDADES QUE SE DERIVEN DE LA EJECUCIÓN DE LA ORDEN Y QUE TENGAN RELACIÓN DIRECTA CON EL OBJETO CONTRACTUAL.</t>
  </si>
  <si>
    <t>OPSP-VAD-1129</t>
  </si>
  <si>
    <t>OAG-VAD-1130</t>
  </si>
  <si>
    <t>OPSP-VAD-1131</t>
  </si>
  <si>
    <t>LA PRESENTE ORDEN TIENE POR OBJETO: 1. DIRIGIR LAS ESTRATEGIAS DE ATENCIÓN PSICOSOCIAL Y PSICOPEDAGÓGICA A ESTUDIANTES CON DISCAPACIDAD DE LA UNIVERSIDAD DEL MAGDALENA. 2. COORDINAR LA ACTUALIZACIÓN DE LOS DOCUMENTOS, PROCESOS, PROCEDIMIENTOS Y FORMATOS DE LA DIRECCIÓN DE DESARROLLO ESTUDIANTIL, PARA LA ATENCIÓN DE ESTUDIANTES CON DISCAPACIDAD. 3. COORDINAR JORNADAS DE SENSIBILIZACIÓN CON ESTUDIANTES Y PERSONAL ADMINISTRATIVO DE LA UNIVERSIDAD DEL MAGDALENA, PARA FAVORECER LA INCLUSIÓN DE LOS ESTUDIANTES CON DISCAPACIDAD. 4. ELABORAR LOS INFORMES DE CARACTERIZACIÓN DE CADA UNO DE LOS ESTUDIANTES CON DISCAPACIDAD DE LA UNIVERSIDAD DEL MAGDALENA. 5. COORDINAR EL PROCESO DE ADQUISICIÓN DE BIENES, SERVICIOS, EQUIPOS E INSTALACIONES DE DISEÑO UNIVERSAL, QUE REQUIERAN LA MENOR ADAPTACIÓN POSIBLE Y EL MENOR COSTO PARA SATISFACER LAS NECESIDADES ESPECÍFICAS DE LOS ESTUDIANTES CON DISCAPACIDAD DE LA UNIVERSIDAD DEL MAGDALENA. 6. APOYAR DURANTE EL PROCESO DE APLICACIÓN DE PRUEBAS PSICOTÉCNICAS A ESTUDIANTES CON DISCAPACIDAD QUE INGRESARÁN EN EL SEGUNDO SEMESTRE DE 2021. 7. PROMOVER LA PROTECCIÓN Y PROMOCIÓN DE LOS DERECHOS HUMANOS DE LAS PERSONAS CON DISCAPACIDAD. 8. PROMOVER LA INCLUSIÓN REAL Y EFECTIVA DE LOS ESTUDIANTES CON DISCAPACIDAD EN LA UNIVERSIDAD DEL MAGDALENA. 9. RECOPILAR LA INFORMACIÓN Y ENTREGA DE INFORMES SOLICITADOS POR EL SUPERVISOR DE LA ORDEN. 10. DISEÑAR MATERIALES DE ACOMPAÑAMIENTO VIRTUAL PARA LOS ESTUDIANTES CON DISCAPACIDAD DE LA UNIVERSIDAD DEL MAGDALENA.  LAS DEMÁS ACTIVIDADES QUE SE DERIVEN DE LA EJECUCIÓN DE LA ORDEN Y QUE TENGAN RELACIÓN DIRECTA CON EL OBJETO CONTRACTUAL.</t>
  </si>
  <si>
    <t>OPSP-VAD-1132</t>
  </si>
  <si>
    <t>OPSP-VAD-1133</t>
  </si>
  <si>
    <t>LA PRESENTE ORDEN TIENE POR OBJETO: 1. REALIZAR SEGUIMIENTO A LOS PROYECTOS DEL PLAN DE ACCIÓN Y DE FUNCIONAMIENTO DE LA FACULTAD. 2. ORGANIZAR LAS SOLICITUDES PARA LOS CONSEJOS DE FACULTAD, PROYECTAR LAS ACTAS Y LAS NOTIFICACIONES DE LOS MISMOS PARA DOCENTES, ESTUDIANTES Y UNIDADES REQUERIDAS. 3. APOYAR LA GESTIÓN DE CONTRATACIONES DE LA FACULTAD E INFORMES DE GESTIÓN SOLICITADOS. 4. APOYAR EN LOS PROCESOS DE SOLICITUDES PARA LA PARTICIPACIÓN A EVENTOS ACADÉMICOS Y CIENTÍFICOS VIRTUALES POR PARTE DE LOS ESTUDIANTES Y DOCENTES DE LA FACULTAD DE CIENCIAS BÁSICAS. 5. APOYAR EN LA ACTUALIZACIÓN DIARIA DEL ARCHIVO Y CORRESPONDENCIA. 6. APOYAR EN EL PROCESO DE SOLICITUDES REALIZADAS PARA ASCENSO EN EL ESCALAFÓN DOCENTE DE LA FACULTAD DE CIENCIAS BÁSICAS. 7. APOYAR EN EL SEGUIMIENTO DE LOS AYUDANTES DE INCLUSIÓN Y PERMANENCIA DE LA FACULTAD. 8. APOYAR EL PROCESO DE CONVOCATORIAS DE MONITORIAS ACADÉMICAS DE LA FACULTAD. LAS DEMÁS ACTIVIDADES QUE SE DERIVEN DE LA EJECUCIÓN DE LA ORDEN Y QUE TENGAN RELACIÓN DIRECTA CON EL OBJETO DEL CONTRATO.</t>
  </si>
  <si>
    <t>OPSP-VAD-1134</t>
  </si>
  <si>
    <t>OAG-VAD-1135</t>
  </si>
  <si>
    <t>LA PRESENTE ORDEN TIENE POR OBJETO: 1.APOYAR LA FORMULACIÓN, DISEÑO, ORGANIZACIÓN, EJECUCIÓN Y CONTROL DE PROYECTOS DEL GRUPO DE INFRAESTRUCTURA Y PLANTA FÍSICA.  2. ELABORAR, ANALIZAR Y REVISAR PRECIOS UNITARIOS. 3. ELABORAR, ANALIZAR Y REVISAR PRESUPUESTOS. 4. ELABORAR INFORMES DE DIAGNÓSTICO. 5. PROYECTAR LAS DIFERENTES ACTAS (INICIO, SUSPENSIÓN, TERMINACIÓN, LIQUIDACIÓN, PAGO). 6. REVISAR INFORMES DE INTERVENTORÍA. 7. APOYAR LA ELABORACIÓN Y REVISIÓN DE INFORMES DE SUPERVISIÓN. LAS DEMÁS ACTIVIDADES QUE SE DERIVEN DE LA EJECUCIÓN DE LA ORDEN Y QUE TENGAN RELACIÓN DIRECTA CON EL OBJETO CONTRACTUAL.</t>
  </si>
  <si>
    <t>OAG-VAD-1136</t>
  </si>
  <si>
    <t>OAG-VAD-1137</t>
  </si>
  <si>
    <t>LA PRESENTE ORDEN TIENE POR OBJETO: 1. APOYAR EN EL MEJORAMIENTO DEL ESTADO DE LOS EQUIPOS, Y MOBILIARIOS QUE HACEN PARTE DE LA DOTACIÓN DE LA CLÍNICA ODONTOLÓGICA.  2. APOYAR EN LA GESTIÓN DE SOLICITUDES PARA LA COMPRA DE INSUMOS PARA EL MANTENIMIENTO DE LOS EQUIPOS.  3. APOYAR EL SEGUIMIENTO DEL STOCK, Y BUEN USO DE LOS EQUIPOS RADIOLÓGICOS. 4. ELABORAR, ACTUALIZAR Y REALIZAR SEGUIMIENTO DE LAS HOJAS DE VIDA DE LOS EQUIPOS.  5. APOYAR EN LA ATENCIÓN, Y BUEN FUNCIONAMIENTO DE LA PRE- CLÍNICA.  6. APOYAR EL SEGUIMIENTO DEL ESTADO DE LOS EQUIPOS, Y LA OPERACIÓN NORMAL DE LOS ESPACIOS ACADÉMICOS DE APOYO AL PROGRAMA DE ODONTOLOGÍA.  7. RENDIR INFORMES PERIÓDICOS A LA OFICINA DE RECURSOS EDUCATIVOS, Y A LA DIRECCIÓN DE PROGRAMA. LAS DEMÁS ACTIVIDADES QUE SE DERIVEN DE LA EJECUCIÓN DE LA ORDEN Y QUE TENGAN RELACIÓN DIRECTA CON EL OBJETO CONTRACTUAL</t>
  </si>
  <si>
    <t>OPSP-VAD-1138</t>
  </si>
  <si>
    <t>LA PRESENTE ORDEN TIENE POR OBJETO: 1. COORDINAR LAS ACTIVIDADES ASOCIADAS A LA TRANSMISIÓN DE EVENTOS DENTRO DE LOS AUDITORIOS DEL EDIFICIO MAR CARIBE Y LAS SALAS ESPECIALIZADAS. 2. MANTENER EN ESTADO FUNCIONAL LAS HERRAMIENTAS MULTIMEDIALES QUE DAN SOPORTE A LAS TRANSMISIONES DE EVENTOS DURANTE EL USO DE LOS AUDITORIOS. 3. COORDINAR JUNTAMENTE CON EL PERSONAL DE PRENSA, CETEP, Y NUEVAS TECNOLOGÍAS LAS ACCIONES NECESARIAS PARA GARANTIZAR LA PRODUCCIÓN DE CONTENIDOS STREAMING QUE SE REALIZAN DESDE LOS AUDITORIOS. 4. MANTENER COMUNICACIÓN PERMANENTE CON LA OFICINA DE TIC, A FIN DE MEJORAR EL SOPORTE Y LA CONFIGURACIÓN DE LOS EQUIPOS MULTIMEDIALES (ATRIL PILOT Y SISTEMA DE AUTOMATIZACIÓN) CON QUE CUENTAN LAS SALAS ESPECIALIZADAS Y AUDITORIOS. 5. LLEVAR REGISTRO DE EVENTOS Y RESPONSABLES DEL MAL USO DE LAS HERRAMIENTAS Y REPORTAR SU MAL DESEMPEÑO ANTE LA OFICINA DE REDAL. 6. VERIFICAR EL BUEN MANTENIMIENTO Y OPERACIÓN DEL SOFTWARE Y HARDWARE QUE COMPLEMENTAN LA OPERACIÓN DE LOS AUDITORIOS. 7. APOYAR LA ASISTENCIA A EXPOSITORES DURANTE LOS EVENTOS QUE SE DESARROLLAN EN LOS AUDITORIOS. 8. APOYAR EN LA ATENCIÓN Y LA OPORTUNA RESPUESTA A LAS INQUIETUDES O SOLICITUDES DE LOS USUARIOS MIENTRAS SE PRESTAN LOS SERVICIOS. 9. APOYAR CON LA INFORMACIÓN AL SUPERVISOR DE CUALQUIER NOVEDAD QUE SE PRESENTE CON LOS EQUIPOS CUANDO SE PRESTEN LOS SERVICIOS. 10. HACER RECOMENDACIONES A LOS USUARIOS SOBRE EL USO ESPECIAL QUE DEBE DARSE A LOS RECURSOS, YA SEA A TRAVÉS DE INSTRUCTIVOS, CAPACITACIONES O DIRECTAMENTE EN EL MOMENTO DEL PRÉSTAMO. 11. APOYAR LA CAPACITACIÓN A USUARIOS EN EL MANEJO DE LAS AYUDAS MULTIMEDIALES DEL AUDITORIO. 12. APOYAR EL SEGUIMIENTO AL MANEJO Y FUNCIONAMIENTO DE LOS EQUIPOS Y DEMÁS DOTACIONES PERTENECIENTES A LOS AUDITORIOS Y APOYAR POR LA CORRECTA Y OPORTUNA GESTIÓN DEL MANTENIMIENTO A TRAVÉS DE LA PLATAFORMA AMSI. 13. VERIFICAR Y SOCIALIZAR LA PROGRAMACIÓN QUE DESDE LA PLATAFORMA SIARE SE ESTABLEZCA PARA EL USO DE LOS ESPACIOS. 14. REALIZAR EVALUACIÓN A LOS USUARIOS FRENTE AL PRÉSTAMO DEL RECURSO AUDITORIO SU DOTACIÓN Y ESPACIO. LAS DEMÁS ACTIVIDADES QUE SE DERIVEN DE LA EJECUCIÓN DE LA ORDEN Y QUE TENGAN RELACIÓN DIRECTA CON EL OBJETO CONTRACTUAL</t>
  </si>
  <si>
    <t>OAG-VAD-1139</t>
  </si>
  <si>
    <t>LA PRESENTE ORDEN TIENE POR OBJETO: 1. APOYAR EL SOPORTE TÉCNICO MÓVIL A LOS USUARIOS A TRAVÉS DEL CHAT- ACTIVO+CODIGOQR, DONDE SE REQUIERA. 2 DAR RESPUESTA OPORTUNA A LAS INQUIETUDES O SOLICITUDES DE LOS USUARIOS A TRAVÉS DEL CHAT-ACTIVO U OTRO MEDIO. 3. CAPACITAR A LOS USUARIOS DE SALAS, EN LA UTILIZACIÓN DE LA PLATAFORMA DE SOPORTE CHATACTIVO+CODIGOQR, Y EN EL BUEN USO DE LOS EQUIPOS DE CÓMPUTO. 4. APOYAR EN LA VERIFICACIÓN PERIÓDICAMENTE DEL ESTADO DE LOS EQUIPOS AUDIOVISUALES, SUS HORAS ACTUALES Y ACUMULADAS DE USO Y LOS ACCESORIOS DISPUESTOS EN CADA ESPACIO ACADÉMICO. 5. APOYAR EN EL CUMPLIMIENTO A CABALIDAD CON LOS PROCEDIMIENTOS ESTABLECIDOS PARA LA PRESTACIÓN DE LOS SERVICIOS. 6. APOYAR EN DAR INFORMACIÓN AL SUPERVISOR DE CUALQUIER NOVEDAD QUE SE PRESENTE CUANDO SE PRESTEN LOS SERVICIOS. 7. APOYAR EN EL REPORTAR DE CUALQUIER ANOMALÍA IDENTIFICADA CON EL FIN DE MANTENER ACTUALIZADO EL INVENTARIO DE LOS EQUIPOS. 8. APOYAR EN LAS ACTIVIDADES QUE SE PROGRAMEN PARA GARANTIZAR LA EFICIENCIA EN LA PRESTACIÓN DE LOS SERVICIOS. LAS DEMÁS ACTIVIDADES QUE SE DERIVEN DE LA EJECUCIÓN DE LA ORDEN Y QUE TENGAN RELACIÓN DIRECTA CON EL OBJETO CONTRACTUAL.</t>
  </si>
  <si>
    <t>OAG-VAD-1140</t>
  </si>
  <si>
    <t>OAG-VAD-1141</t>
  </si>
  <si>
    <t>OAG-VAD-1142</t>
  </si>
  <si>
    <t>LA PRESENTE ORDEN TIENE POR OBJETO: 1. APOYAR EL SEGUIMIENTO Y ACTUALIZACIÓN AL PROCESO APOYO TECNOLÓGICO TIC, PARA LA TOMA DE ACCIONES PREVENTIVAS, CORRECTIVAS Y MEJORAS. 2. APOYAR EN LA ELABORACIÓN DE MANUALES, FORMATOS DE PROCEDIMIENTO, GUÍAS, INSTRUCTIVOS E INDICADORES AL PROCESO DE APOYO TECNOLÓGICO. 3. APOYAR LOS SEGUIMIENTOS AL PDU Y PDA. 4. APOYAR EN LA ENTREGA DE INFORME PARA EL PROCESO DE ACREDITACION DE LOS PROGRAMAS, FACULTADES Y A NIVEL INSTITUCIONAL..5. APOYAR EN EL DILIGENCIAMIENTO DE LAS ACTIVIDADES ENMARCADAS EN EL PLAN DE ACCION CORRESPONDIENTE AL PROCESO APOYO TECNOLOGICO TIC. LAS DEMÁS ACTIVIDADES QUE SE DERIVEN DE LA EJECUCIÓN DE LA ORDEN Y QUE TENGAN RELACIÓN DIRECTA CON EL OBJETO CONTRACTUAL.</t>
  </si>
  <si>
    <t>OPSP-VAD-1143</t>
  </si>
  <si>
    <t>OAG-VAD-1144</t>
  </si>
  <si>
    <t>OPSP-VAD-1145</t>
  </si>
  <si>
    <t>OPSP-VAD-1146</t>
  </si>
  <si>
    <t>OPSP-VAD-1147</t>
  </si>
  <si>
    <t>OPSP-VAD-1148</t>
  </si>
  <si>
    <t>OPSP-VAD-1149</t>
  </si>
  <si>
    <t>OPSP-VAD-1150</t>
  </si>
  <si>
    <t>OPSP-VAD-1151</t>
  </si>
  <si>
    <t>OPSP-VAD-1152</t>
  </si>
  <si>
    <t>LA PRESENTE ORDEN TIENE POR OBJETO: 1. APOYAR LA REVISIÓN EN LA PLATAFORMA DEL GEDOCO DE LOS DOCUMENTOS PRECONTRACTUALES NECESARIOS PARA LA ELABORACIÓN DE ÓRDENES DE SERVICIOS PROFESIONALES Y DE APOYO A LA GESTIÓN QUE REQUIERA LA VICERRECTORÍA ADMINISTRATIVA. 2. APOYAR LA REVISIÓN DE LOS FORMATOS DE RECIBIDO A SATISFACCIÓN PARA LIQUIDACIÓN DE HONORARIOS DE ÓRDENES DE PRESTACIÓN DE SERVICIOS PROFESIONALES Y DE APOYO A LA GESTIÓN. 3. RESOLVER LAS PETICIONES QUE SE LE HAGAN A LA UNIVERSIDAD DEL MAGDALENA DENTRO DE LOS PLAZOS Y/O TÉRMINOS ESTABLECIDOS EN LA LEY, QUE LE SEAN TRASLADADAS POR PARTE DEL RECTOR, EL JEFE DE LA OFICINA ASESORA JURÍDICA Y DE DIRECCIÓN DE LA UNIVERSIDAD QUE LO REQUIERA. 4. APOYAR EN LA REVISIÓN Y VERIFICACIÓN DE ANTECEDENTES Y OTROS DE LAS PERSONAS A VINCULARSE MEDIANTE ÓRDENES DE PRESTACIÓN DE SERVICIOS PROFESIONALES Y DE APOYO A LA GESTIÓN DE LA VICERRECTORÍA ADMINISTRATIVA. 5. APOYAR EN LA GESTIÓN Y PROYECCIÓN DE ÓRDENES DE BIENES Y SERVICIOS REQUERIDAS POR PARTE DEL RECTOR, EL JEFE DE LA OFICINA ASESORA JURÍDICA, LA VICERRECTORÍA ADMINISTRATIVA Y DIRECCIÓN ADMINISTRATIVA QUE LO REQUIERA. 6. PRESTAR ASESORÍA, EMITIR LOS CONCEPTOS Y RESOLVER LAS CONSULTAS DE TIPO JURÍDICO EN TODAS LAS ÁREAS DEL DERECHO QUE LE SEAN SOLICITADOS POR PARTE DEL RECTOR, EL JEFE DE LA OFICINA ASESORA JURÍDICA Y DE DIRECCIÓN DE LA UNIVERSIDAD. 7. DESARROLLAR LAS ACTIVIDADES CONTRATADAS, CUMPLIENDO CON EL PROCESO DE GESTIÓN JURÍDICA Y PROCESO GESTIÓN DE CONTRATACIÓN DEL SISTEMA DE GESTIÓN INTEGRAL DE LA CALIDAD “COGUI”. 8. COMPILAR Y ACTUALIZAR LAS NORMAS LEGALES, DE JURISPRUDENCIA DOCTRINA Y DE LOS CONCEPTOS QUE TENGAN RELACIÓN CON EL ÁMBITO DE COMPETENCIA DE LA UNIVERSIDAD.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</si>
  <si>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OPSP-VAD-1153</t>
  </si>
  <si>
    <t>LA PRESENTE ORDEN TIENE POR OBJETO: 1. ADELANTAR LA REVISIÓN INTEGRAL DE LOS ACTOS ADMINISTRATIVOS EXPEDIDOS POR LA UNIVERSIDAD PARA OTORGAR PENSIONES, ASÍ COMO LA DEPURACIÓN JURÍDICA REQUERIDA QUE PERMITA CONSTATAR LA LEGALIDAD DE LOS RECONOCIMIENTOS PENSIONALES. 2. ANALIZAR DESDE EL PUNTO JURÍDICO LA LEGALIDAD DE LA PENSIÓN Y LA VALIDEZ DE LOS SOPORTES DOCUMENTALES, DE ACUERDO CON LO PRECEPTUADO EN EL ARTÍCULO 19 DE LA LEY 797 DE 2003 Y LAS NORMAS QUE LO MODIFIQUEN O COMPLEMENTEN. 3. PRESTAR ASESORÍA, EMITIR CONCEPTOS Y RESOLVER CONSULTAS QUE EN LAS MATERIAS RELACIONADAS CON EL DERECHO LABORAL Y/O ADMINISTRATIVO LE SEAN SOLICITADOS POR LA DIRECTORA DE TALENTO HUMANO, POR EL JEFE DE LA OFICINA ASESORA JURÍDICA, POR EL RECTOR Y DEMÁS AUTORIDADES QUE ESTE DESIGNE. 4. RESOLVER LAS PETICIONES QUE SE LE HAGAN A LA UNIVERSIDAD DEL MAGDALENA DENTRO DE LOS PLAZOS Y/O TÉRMINOS ESTABLECIDOS EN LA LEY, QUE LE SEAN TRASLADADAS POR PARTE DE LA DIRECTORA DE TALENTO HUMANO, POR EL JEFE DE LA OFICINA ASESORA JURÍDICA, POR EL RECTOR Y DEMÁS AUTORIDADES QUE ESTE DESIGNE. 5. ATENDER Y HACER SEGUIMIENTO A LOS PROCEDIMIENTOS ADMINISTRATIVOS, QUE LE ENCOMIENDEN LA DIRECTORA DE TALENTO HUMANO, EL JEFE DE LA OFICINA ASESORA JURÍDICA, EL RECTOR Y DEMÁS AUTORIDADES QUE ESTE DESIGNE. 6. FORMULAR LOS PROCESOS Y PROCEDIMIENTOS DE TIPO JURÍDICO QUE SEAN REQUERIDOS POR LA DIRECTORA DE TALENTO HUMANO, POR EL JEFE DE LA OFICINA ASESORA JURÍDICA, POR EL RECTOR Y DEMÁS AUTORIDADES QUE ÉSTE DESIGNE. 7. TRAMITAR ANTE COLPENSIONES LOS PROCESOS DE SUBROGACIÓN PENSIONAL Y EL GIRO DE LOS RETROACTIVOS PATRONALES DE LAS PENSIONES RECONOCIDAS POR LA UNIVERSIDAD DEL MAGDALENA. 8. ELABORAR LAS MINUTAS Y DEMÁS DOCUMENTOS QUE LE SEAN SOLICITADOS POR LA DIRECTORA DE TALENTO HUMANO, POR EL JEFE DE LA OFICINA ASESORA JURÍDICA, POR EL RECTOR Y DEMÁS AUTORIDADES QUE ESTE DESIGNE. 9. COMPILAR Y ACTUALIZAR LAS NORMAS LEGALES, DE JURISPRUDENCIA DOCTRINA Y DE LOS CONCEPTOS QUE TENGAN RELACIÓN CON EL ÁMBITO DE COMPETENCIA DE LA UNIVERSIDAD. RENDIR INFORMES MENSUALES SOBRE LAS ACTIVIDADES DESARROLLADAS, EN CUMPLIMIENTO DE LA PRESENTE ORDEN DE PRESTACIÓN DE SERVICIOS. 10. CUMPLIR CON LOS PROCEDIMIENTOS DEL PROCESO GESTIÓN JURÍDICA DEL SISTEMA DE GESTIÓN INTEGRAL DE LA CALIDAD "COGUI". 11. EFECTUAR INSPECCIÓN A LOS PROCESOS JURÍDICOS CONTRA LA UNIVERSIDAD Y LAS IMPARTIDAS POR ELLA. 12. REVISAR LOS DIARIOS JUDICIALES PARA EXTRAER INFORMACIÓN DE INTERÉS PARA LA UNIVERSIDAD. 13. REVISAR LA JURISPRUDENCIA LABORAL Y PENSIONAL QUE SIRVA DE REFERENCIA PARA LAS ACTUACIONES LEGALES QUE SURJAN EN ESTA ÍNDOLE. LAS DEMÁS ACTIVIDADES QUE SE DERIVEN DE LA EJECUCIÓN DE LA ORDEN Y QUE TENGAN RELACIÓN DIRECTA CON EL OBJETO CONTRACTUAL.</t>
  </si>
  <si>
    <t>OPSP-VAD-1154</t>
  </si>
  <si>
    <t>OPSP-VAD-1155</t>
  </si>
  <si>
    <t>LA PRESENTE ORDEN TIENE POR OBJETO: 1. ORGANIZAR, PLANEAR Y EJECUTAR AUDITORÍAS A LOS SISTEMAS Y TECNOLOGÍAS DE INFORMACIÓN U OTRA ASIGNADA, Y ELABORAR DE LOS RESPECTIVOS INFORMES DE AUDITORÍAS. 2. ORGANIZAR Y CONCERTAR PLANES DE MEJORAMIENTO CON EL RESPONSABLE DEL PROCESO AUDITADO, REALIZAR SEGUIMIENTOS Y ELABORAR INFORME DE ESTADO DE AVANCE. 3. REALIZAR SEGUIMIENTO A LA RENDICIÓN DE LA GESTIÓN CONTRACTUAL A TRAVÉS DEL SIA OBSERVA. 4. APOYAR AL EQUIPO OCI EN EL MANEJO Y USO DE LAS PLATAFORMAS SIA-CONTRALORÍAS, SIRECI, FURAG, ISOLUCION PARA LA RENDICIÓN DE INFORMES INTERNOS Y A ENTES DE CONTROL. 5. REALIZAR SEGUIMIENTO Y ELABORAR INFORME DE DERECHOS DE AUTOR EN SOFTWARE. 6. CONTRIBUIR EN LA PLANIFICACIÓN DE CONTROL INTERNO Y EN EL SEGUIMIENTO Y VERIFICACIÓN DEL SISTEMA DE CONTROL INTERNO. 7. ASESORAR EN LA IDENTIFICACIÓN DE RIESGOS Y DE ACCIONES DE MEJORA A LOS DIFERENTES RESPONSABLES DE PROCESOS. 8. COADYUVAR EN LA ELABORACIÓN Y DOCUMENTACIÓN DE INFORMES INTERNOS Y PARA LOS ÓRGANOS DE CONTROL. 9. APOYAR EN LA CUSTODIA Y TENER AL DÍA LOS PRODUCTOS QUE SE DERIVEN DE LAS ACTIVIDADES INTEGRALES DEL PROCESO DE EVALUACIÓN INDEPENDIENTE Y DE LA OFICINA. LAS DEMÁS ACTIVIDADES QUE SE DERIVEN DE LA EJECUCIÓN DE LA ORDEN Y QUE TENGAN RELACIÓN DIRECTA CON EL OBJETO CONTRACTUAL.</t>
  </si>
  <si>
    <t>OPSP-VAD-1156</t>
  </si>
  <si>
    <t>OPSP-VAD-1157</t>
  </si>
  <si>
    <t>OPSP-VAD-1158</t>
  </si>
  <si>
    <t>LA PRESENTE ORDEN TIENE POR OBJETO: 1. DESARROLLAR LAS ACTIVIDADES DE DIAGNÓSTICO, EVALUACIÓN, INTERVENCIÓN CLÍNICA PARA NIÑOS, ADOLESCENTES Y ADULTOS O LOS SERVICIOS QUE DESDE SU ÁREA REQUIERA EL PROGRAMA. 2. PARTICIPAR DE LAS JORNADAS DE SALUD Y LOS PROYECTOS DE INVESTIGACIÓN DESARROLLADOS DESDE EL PAP. 3. DESARROLLAR LAS ACTIVIDADES PREVISTAS EN LOS ANEXOS TÉCNICOS – PLAN DE PRÁCTICAS DE LOS ESTUDIANTES ASIGNADOS AL PROGRAMA DE ATENCIÓN PSICOLÓGICA COMO PARTE DEL ROL DOCENTE ASISTENCIAL QUE INTEGRE LOS OBJETIVOS EDUCACIONALES Y LAS COMPETENCIAS A ADQUIRIR POR LOS ESTUDIANTES, CON EL DESARROLLO Y MEJORAMIENTO EN LA PRESTACIÓN DE LOS SERVICIOS DEL ESCENARIO DE PRÁCTICA (DECRETO 780 DE 2016, PARTE 7, CAPÍTULO 1, CAPÍTULO ARTÍCULO 2.7.1.1.13). 4. REGISTRAR LAS ACTIVIDADES REALIZADAS POR LOS ESTUDIANTES EN FORMACIÓN DE PREGRADO Y POSGRADOS ASIGNADOS AL PROGRAMA DE ATENCIÓN PSICOLÓGICA, EN LA HISTORIA CLÍNICA DEL PACIENTE O EN LOS REGISTROS QUE CORRESPONDA. LA INFORMACIÓN DEBE CONSIGNARSE POR EL PROFESIONAL RESPONSABLE Y RESPALDADAS CON SU NOMBRE, FIRMA Y REGISTRO PROFESIONAL (DECRETO 780 DE 2016, PARTE 7, CAPÍTULO 1, ARTÍCULO 2.7.1.1.10, PARÁGRAFO 3). 5. ATENDER LAS ORIENTACIONES DE LA UNIVERSIDAD EN ASPECTOS RELACIONADOS CON PLANES CURRICULARES, ESTRATEGIAS PEDAGÓGICAS Y DE EVALUACIÓN FORMATIVA (DECRETO 780 DE 2016, PARTE 7, CAPÍTULO 1, ARTÍCULO 2.7.1.1.17 PARÁGRAFO 2). LAS DEMÁS ACTIVIDADES QUE SE DERIVEN DE LA EJECUCIÓN DE LA ORDEN Y QUE TENGAN RELACIÓN DIRECTA CON EL OBJETO CONTRACTUAL.</t>
  </si>
  <si>
    <t>OPSP-VAD-1159</t>
  </si>
  <si>
    <t>OPSP-VAD-1162</t>
  </si>
  <si>
    <t>LA PRESENTE ORDEN TIENE POR OBJETO: 1. DISEÑAR Y EJECUTAR LA PRODUCCIÓN AUDIOVISUAL Y DESARROLLO DE LOS CONTENIDOS MULTIMEDIA PARA EL CETEP. 2. ESCRITURAR Y REVISAR LOS GUIONES RELACIONADOS CON LAS PRODUCCIONES AUDIOVISUALES. 3. APOYAR EN LA COORDINACIÓN Y EJECUCIÓN DE GRABACIONES DE IMÁGENES PARA LOS MATERIALES AUDIOVISUALES DEL CETEP.  4. ASESORAR A DOCENTES EN REALIZACIÓN Y ESTRUCTURACIÓN DE PIEZAS AUDIOVISUALES PARA SUS CLASES.  5. REALIZAR DISEÑO DE ESTRATEGIA AUDIOVISUALES EN LA PLATAFORMA DE BLOQUE 10. 6. APLICAR OPCIONES DE ACCESIBILIDAD A LOS MATERIALES AUDIOVISUALES REALIZADOS. 7. ASEGURAR LA PUBLICACIÓN DE LAS REALIZACIONES BAJO LAS LICENCIAS ESTABLECIDAS PARA LOS MATERIALES AUDIOVISUALES REALIZADOS EN EL CETEP.  LAS DEMÁS ACTIVIDADES QUE SE DERIVEN DE LA EJECUCIÓN DE LA ORDEN Y QUE TENGAN RELACIÓN DIRECTA CON EL OBJETO CONTRACTUAL.</t>
  </si>
  <si>
    <t>OAG-VAD-1163</t>
  </si>
  <si>
    <t>LA PRESENTE ORDEN TIENE POR OBJETO: 1. APOYAR EL DESARROLLO DE PROPUESTA CREATIVA PARA LOS MATERIALES AUDIOVISUALES DEL CETEP. 2. APOYAR EN LA COORDINACIÓN DEL EQUIPO DE MOTION GRAPHICS PARA LOS MATERIALES AUDIOVISUALES DEL CETEP. 3. APOYAR EN LA ELABORACIÓN DE PIEZAS PUBLICITARIAS DEL CETEP. 4. APOYAR EN LA ELABORACIÓN DE GUION TÉCNICO Y PLAN DE RODAJE PARA LOS MATERIALES AUDIOVISUALES DEL CETEP. 5. APOYAR ENLA SELECCIÓN DE LOCACIONES PARA GRABACIONES DE CONTENIDOS AUDIOVISUALES PARA LOS MATERIALES AUDIOVISUALES DEL CETEP. LAS DEMÁS ACTIVIDADES QUE SE DERIVEN DE LA EJECUCIÓN DE LA ORDEN Y QUE TENGAN RELACIÓN DIRECTA CON EL OBJETO CONTRACTUAL.</t>
  </si>
  <si>
    <t>OPSP-VAD-1164</t>
  </si>
  <si>
    <t>LA PRESENTE ORDEN TIENE POR OBJETO: 1. REALIZAR DE PIEZAS AUDIOVISUALES INSTITUCIONALES A CARGO DEL CETEP. 2. APOYAR EN ESCRITURA Y REVISIÓN DE GUIONES PARA LAS PIEZAS AUDIOVISUALES DEL CETEP. 3. GRABAR IMÁGENES PARA LAS PRODUCCIONES AUDIOVISUALES DEL CETEP. 4. REALIZAR MONTAJE DE IMÁGENES PARA PIEZAS AUDIOVISUALES A CARGO DEL CETEP. 5. EDITAR PIEZAS AUDIOVISUALES A CARGO DEL CETEP. 6. APOYAR EN LA ANIMACIÓN DE MOTION GRAPHICS PARA PIEZAS AUDIOVISUALES A CARGO DEL CETEP. 7. APOYAR EN REALIZACIÓN Y REVISIÓN DE PIEZAS AUDIOVISUALES PARA CURSOS “BLOQUE 10”. 8. APOYAR EN EL DISEÑO Y CREACIÓN DE CURSOS PARA LA PLATAFORMA “BLOQUE 10”. 9. ASESORAR A DOCENTES EN LA REALIZACIÓN DE PIEZAS AUDIOVISUALES PARA SUS CLASES. 10. APOYAR EN EL DISEÑO DE ESTRATEGIAS DE DIVULGACIÓN DE LA PLATAFORMA “BLOQUE 10”. LAS DEMÁS ACTIVIDADES QUE SE DERIVEN DE LA EJECUCIÓN DE LA ORDEN Y QUE TENGAN RELACIÓN DIRECTA CON EL OBJETO CONTRACTUAL.".</t>
  </si>
  <si>
    <t>OAG-VAD-1165</t>
  </si>
  <si>
    <t>LA PRESENTE ORDEN TIENE POR OBJETO: 1. APOYAR EN EL MANTENIMIENTO Y REPARACIONES MENORES DE EQUIPOS ELÉCTRICOS, MUEBLES Y/O ENSERES DEL CREO 2. APOYAR LA REALIZACIÓN DE MANTENIMIENTO DE LA PLANTA FÍSICA DEL CREO 3. APOYAR EL MANTENIMIENTO DE LAS ZONAS VERDES DEL CENTRO. 4. APOYAR EN LA ATENCIÓN DE LAS VISITAS DE SERVICIOS DE CONTROL DE PLAGA Y DE REVISIÓN DE SALUBRIDAD EN LAS INSTALACIONES DEL CENTRO. 5. APOYAR EN LA REALIZACIÓN DEL INVENTARIO DE BIENES MUEBLES, EL ARCHIVO INACTIVO E HISTÓRICO DEL CREO. 6. REPORTAR Y HACER SEGUIMIENTOS A LAS SOLICITUDES DE MANTENIMIENTO EN EQUIPOS Y REPARACIONES. 7. VERIFICAR EL USO RACIONAL DE LOS EQUIPOS DE OFICINA, SERVICIOS PÚBLICOS DE AGUA Y LUZ. 8. APOYAR EN LA ADMINISTRACIÓN Y ALMACENAMIENTO DE LOS ELEMENTOS DE OFICINA Y PAPELERÍA DEL CENTRO. 9. APOYAR EN LA ORGANIZACIÓN Y LIMPIEZA DE LA BODEGA DEL ARCHIVO DE LOS DOCUMENTOS. LAS DEMÁS ACTIVIDADES QUE SE DERIVEN DE LA EJECUCIÓN DE LA ORDEN Y QUE TENGAN RELACIÓN DIRECTA CON EL OBJETO CONTRACTUAL.</t>
  </si>
  <si>
    <t>OPSP-VAD-1166</t>
  </si>
  <si>
    <t>LA PRESENTE ORDEN TIENE POR OBJETO: 1. APOYAR LA EJECUCIÓN DE LOS PLANES, PROGRAMAS Y PROYECTOS RELACIONADOS CON LA SOSTENIBILIDAD. 2. PRESENTAR INFORMES INTERNOS DE LAS ACTIVIDADES DESARROLLADAS ASOCIADAS A LOS PROGRAMAS AMBIENTALES. 3. APOYAR EN LA IDENTIFICACIÓN, EVALUACIÓN Y LEVANTAMIENTO DE LOS PROGRAMAS DE INTERVENCIÓN FRENTE AL CUMPLIMIENTO DE LOS REQUISITOS LEGALES AMBIENTALES. 4. APOYAR EL CUMPLIMIENTO DE LOS CONTROLES OPERACIONALES FRENTE A LOS IMPACTOS AMBIENTALES SIGNIFICATIVOS QUE SE IDENTIFICAN. 5. APOYAR EN EL CÁLCULO Y ANÁLISIS DE LOS INDICADORES DE GESTIÓN  A PARTIR DE LA RECOLECCIÓN DE INFORMACIÓN INTERNA DISPONIBLE, ASÍ COMO LOS RELACIONADOS EN LA NORMATIVA AMBIENTAL. 6. APOYAR EN LA ACTUALIZACIÓN DE LA INFORMACIÓN QUE SERÁ OBJETO DE REPORTE A LAS AUTORIDADES COMPETENTES Y/O POR DISPOSICIÓN LEGAL. LAS DEMÁS ACTIVIDADES QUE SE DERIVEN DE LA EJECUCIÓN DE LA ORDEN Y QUE TENGAN RELACIÓN DIRECTA CON EL OBJETO CONTRACTUAL</t>
  </si>
  <si>
    <t>OPSP-VAD-1167</t>
  </si>
  <si>
    <t>OPSP-VAD-1168</t>
  </si>
  <si>
    <t>OPSP-VAD-1169</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</si>
  <si>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CONVOCAR, MOTIVAR Y AFIANZAR LA ARTICULACIÓN ENTRE BIENESTAR UNIVERSITARIO Y TODOS LOS PROGRAMAS ACADÉMICOS DE LAS DISTINTAS FACULTADES DE LA UNIVERSIDAD. 3. GESTIONAR ACCIONES DESDE LAS DISTINTAS ÁREAS DE BIENESTAR PARA FACILITAR Y APOYAR EL SEGUIMIENTO DE LOS CASOS DE ESTUDIANTES Y DOCENTES CON DIFICULTADES REPORTADOS POR LAS FACULTADES. 4. COORDINAR LA IMPLEMENTACIÓN DE ESTRATEGIAS DE PROMOCIÓN DE LOS SERVICIOS Y ACTIVIDADES DE BIENESTAR UNIVERSITARIO EN LAS FACULTADES DE LA INSTITUCIÓN. 5. APOYAR LAS ACTIVIDADES LIDERADAS POR EL DIRECTOR DE BIENESTAR Y EL COORDINADOR DE ÁREA, EN EL CUMPLIMIENTO DE METAS DEFINIDAS EN EL PLAN DE ACCIÓN Y PLAN DE DESARROLLO INSTITUCIONAL. 6. ENTREGAR DE MANERA OPORTUNA Y BAJO SU RESPONSABILIDAD LOS INFORMES QUE SE LE SOLICITEN PARA SER PRESENTADOS EN OTRAS DEPENDENCIAS. 7. DILIGENCIAR OPORTUNAMENTE TODOS LOS FORMATOS ESTABLECIDOS POR BIENESTAR UNIVERSITARIO EN EL SISTEMA DE GESTIÓN DE LA CALIDAD Y OTROS PROCESOS, PARA EL REGISTRO DE TODAS LAS ACTIVIDADES QUE SE REALICEN. 8. ENTREGAR SEMANALMENTE O EN LOS TIEMPOS Y SEGÚN LAS DIRECTRICES QUE EL DIRECTOR DE BIENESTAR UNIVERSITARIO O EL COORDINADOR DEL ÁREA ESTABLEZCAN, INFORMES ESTADÍSTICOS DE LAS ACTIVIDADES REALIZADAS. 9. APOYAR EN LA PARTICIPACIÓN DE LOS ESTUDIANTES DE LAS DISTINTAS FACULTADES Y PROGRAMAS EN EVENTOS ACADÉMICOS, CIENTÍFICOS, ARTÍSTICOS, CULTURALES Y DEPORTIVOS QUE PROGRAME LA INSTITUCIÓN. 10. ENTREGAR DE MANERA OPORTUNA Y BAJO SU RESPONSABILIDAD LOS INFORMES PARA SER PRESENTADOS EN OTRAS DEPENDENCIAS.  11.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</si>
  <si>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OAG-VAD-1170</t>
  </si>
  <si>
    <t>LA PRESENTE ORDEN TIENE POR OBJETO: 1. APOYAR A LA DIRECCIÓN DE BIENESTAR UNIVERSITARIO, EN EL SEGUIMIENTO Y EVALUACIÓN DE LOS PROGRAMAS Y ESTRATEGAS IMPLEMENTADAS PARA FACILITAR LA PERMANECÍA Y GRADUACIÓN DE LOS ESTUDIANTES EN LA UNIVERSIDAD, 2. APOYAR AL DIRECTOR DE BIENESTAR UNIVERSITARIO, EN LOS ASUNTOS RELACIONADOS CON EL PROCESO "BIENESTAR UNIVERSITARIO" DE CONFORMIDAD AL SISTEMA DE GESTIÓN INTEGRAL, TENIENDO EN CUENTA LOS FUNDAMENTOS Y LINEAMIENTOS IMPARTIDOS POR EL GRUPO DE GESTIÓN DE LA CALIDAD, 3. PRESENTAR INFORMES MENSUALES AL DIRECTOR DE BIENESTAR UNIVERSITARIO SOBRE LAS ACTIVIDADES DESARROLLADAS PARA LA VERIFICACIÓN Y EVALUACIÓN DEL CUMPLIMIENTO DE LAS METAS PROPUESTAS, 4. ASISTIR A LAS REUNIONES CONVOCADAS POR EL DIRECTOR DE BIENESTAR UNIVERSITARIO, 5. APOYAR EL PROCESO OPERATIVO DEL PROGRAMA DE JÓVENES EN ACCIÓN (JEA), DESDE LA FASE DE INSCRIPCIÓN DE ESTUDIANTES, SEGUIMIENTO, CAPACITACIONES, ATENCIÓN, ACTUALIZACIÓN DE INFORMACIÓN, ENTRE OTRAS ACTIVIDADES QUE SE DERIVEN DEL PROGRAMA. 6. APOYAR EN LA PARTICIPACIÓN EN EVENTOS ACADÉMICOS, CIENTÍFICOS, ARTÍSTICOS, CULTURALES Y DEPORTIVOS QUE PROGRAME LA UNIVERSIDAD DEL MAGDALENA. 7. APOYAR LA IMPLEMENTACIÓN DE LAS NUEVAS MEDIDAS ACADÉMICAS EN LA FACULTAD DE INGENIERÍA. ASÍ COMO, REALIZAR SEGUIMIENTO Y ACOMPAÑAMIENTO A DOCENTES Y ESTUDIANTES EN EL DESARROLLO DE SUS PROCESOS ACADÉMICOS. 8. CONVOCAR, MOTIVAR Y AFIANZAR LA ARTICULACIÓN ENTRE BIENESTAR UNIVERSITARIO Y TODOS LOS PROGRAMAS ACADÉMICOS DE LAS DISTINTAS FACULTADES DE LA UNIVERSIDAD. 9. GESTIONAR ACCIONES DESDE LAS DISTINTAS ÁREAS DE BIENESTAR PARA FACILITAR Y APOYAR EL SEGUIMIENTO DE LOS CASOS DE ESTUDIANTES CON DIFICULTADES REPORTADOS POR LAS FACULTADES. 10. APOYAR EN LA PARTICIPACIÓN DE LOS ESTUDIANTES EN EVENTOS ACADÉMICOS, CIENTÍFICOS, ARTÍSTICOS, CULTURALES Y DEPORTIVOS QUE PROGRAME LA INSTITUCIÓN.  11.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</si>
  <si>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OPSP-VAD-1171</t>
  </si>
  <si>
    <t>OAG-VAD-1172</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</si>
  <si>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APOYAR EN LA IMPLEMENTACIÓN Y EJECUCIÓN DE LAS ESTRATEGIAS DE PROMOCIÓN, DIFUSIÓN Y DIVULGACIÓN DE LOS SERVICIOS Y ACTIVIDADES DE LA DEPENDENCIA. 3. APOYAR EN LA FORMULACIÓN Y REALIZACIÓN DE PORTAFOLIO DE SERVICIOS DE LA DEPENDENCIA. 4. APOYAR LAS ACTIVIDADES LIDERADAS POR EL DIRECTOR DE BIENESTAR Y EL COORDINADOR DE ÁREA, EN EL CUMPLIMIENTO DE METAS DEFINIDAS EN EL PLAN DE ACCIÓN Y PLAN DE DESARROLLO INSTITUCIONAL. 5. APOYAR EN LA REALIZACIÓN DE LOS INFORMES QUE SE LE SOLICITEN PARA SER PRESENTADOS EN OTRAS DEPENDENCIAS. 6. DILIGENCIAR OPORTUNAMENTE TODOS LOS FORMATOS ESTABLECIDOS POR BIENESTAR UNIVERSITARIO EN EL SISTEMA DE GESTIÓN DE LA CALIDAD Y OTROS PROCESOS, PARA EL REGISTRO DE TODAS LAS ACTIVIDADES QUE SE REALICEN. 7. APOYAR EN LA ATENCIÓN DE LOS USUARIOS EN GENERAL. 8. DEFINIR, FORMULAR E IMPLEMENTAR ESTRATEGIAS ENCAMINADAS AL FORTALECIMIENTO DE LOS PROGRAMAS DE EXTENSIÓN Y PROYECCIÓN SOCIAL, EN ESPECIAL LAS DIRIGIDA A MUJERES CABEZA DE HOGAR. 9. PROMOVER EL INTERCAMBIO DE EXPERIENCIAS, CONOCIMIENTOS Y METODOLOGÍAS REFERENTES A COMUNIDADES EN RIESGO Y/O VULNERABLES.10.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</si>
  <si>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OAG-VAD-1173</t>
  </si>
  <si>
    <t>LA PRESENTE ORDEN TIENE POR OBJETO: 1. PRESTAR SERVICIO DE INTERPRETACIÓN EN LENGUA DE SEÑAS COLOMBIANA Y CASTELLANO A LA COMUNIDAD ESTUDIANTIL (SORDOS- OYENTES). 2. REALIZAR ACOMPAÑAMIENTO A ESTUDIANTES CON DISCAPACIDAD AUDITIVA EN SUS ACTIVIDADES ACADÉMICAS DURANTE EL SEGUNDO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AUDITIVA.5. REALIZAR ACOMPAÑAMIENTO DE ACTIVIDADES EXTRA-CLASE CON LOS ESTUDIANTES CON DISCAPACIDAD AUDITIVA DE LA UNIVERSIDAD DEL MAGDALENA.6. REALIZAR INFORMES MENSUALES DE RETROALIMENTACIÓN DEL ACOMPAÑAMIENTO REALIZADO. 7. ASISTIR A LAS REUNIONES, TALLERES Y CAPACITACIONES PROGRAMADAS POR LA DIRECCIÓN DE DESARROLLO ESTUDIANTIL. 8. REALIZAR ACOMPAÑAMIENTO EN EVENTOS INSTITUCIONALES. 9. SERVIR COMO INTÉRPRETE EN LAS GRABACIONES DEL CAMPUS TV. LAS DEMÁS ACTIVIDADES QUE SE DERIVEN DE LA EJECUCIÓN DE LA ORDEN Y QUE TENGAN RELACIÓN DIRECTA CON EL OBJETO CONTRACTUAL.</t>
  </si>
  <si>
    <t>OPSP-VAD-1174</t>
  </si>
  <si>
    <t xml:space="preserve"> LA PRESENTE ORDEN TIENE POR OBJETO: 1. PRESENTAR EL PLAN DE TRABAJO DE ACTIVIDADES A DESARROLLAR, DETALLANDO OBJETIVOS, FECHAS, METODOLOGÍA, METAS, INDICADORES ACORDES CON LAS DIRECTRICES IMPARTIDAS POR EL DIRECTOR DE DESARROLLO ESTUDIANTIL QUE DÉ RESPUESTA A LAS ACTIVIDADES POR LA CUAL FUE CONTRATADO. 2. DISEÑAR E IMPLEMENTAR ESTRATEGIAS DE PROMOCIÓN DE LA PERMANENCIA Y PREVENCIÓN DE LA DESERCIÓN ESTUDIANTIL, A TRAVÉS DE TALLERES Y ATENCIONES INDIVIDUALES BUSCANDO GENERAR EN DICHA POBLACIÓN MEJORAR SU RENDIMIENTO ACADÉMICO. 3. HACER ACOMPAÑAMIENTO, SEGUIMIENTO Y MONITOREO A LOS ESTUDIANTES IDENTIFICADOS EN RIESGO DE DESERCIÓN ESTUDIANTIL EN LA UNIVERSIDAD DEL MAGDALENA. 4. APOYAR ACTIVIDADES DE PROMOCIÓN Y PREVENCIÓN AL INTERIOR DE LA COMUNIDAD UNIVERSITARIA QUE CONCIENTICEN A INCORPORAR ESTILOS DE VIDA SALUDABLE. 5. BRINDAR ATENCIÓN BÁSICA, OPORTUNA Y ADECUADA EN CONSULTA COMO PSICÓLOGO A TODOS LOS MIEMBROS DE LA COMUNIDAD UNIVERSITARIA QUE LO SOLICITEN. 6. APOYAR EL DILIGENCIAMIENTO OPORTUNO DE TODOS LOS FORMATOS ESTABLECIDOS POR LA DIRECCIÓN DE DESARROLLO ESTUDIANTIL Y EN EL SISTEMA DE GESTION DE LA CALIDAD PARA EL REGISTRO DE LAS ACTIVIDADES QUE SE REALICEN DESDE EL SERVICIO QUE SE ORIENTA. 7.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8. ENTREGAR DE MANERA OPORTUNA Y BAJO SU RESPONSABILIDAD LOS INFORMES QUE SE LE SOLICITEN QUE SEAN DE SU COMPETENCIA PARA SER PRESENTADOS EN OTRAS DEPENDENCIAS. LAS DEMÁS ACTIVIDADES QUE SE DERIVEN DE LA EJECUCIÓN DE LA ORDEN Y QUE TENGAN RELACIÓN DIRECTA CON EL OBJETO CONTRACTUAL.</t>
  </si>
  <si>
    <t>OAG-VAD-1175</t>
  </si>
  <si>
    <t>LA PRESENTE ORDEN TIENE POR OBJETO: 1. PRESTAR SERVICIO DE INTERPRETACIÓN EN LENGUA DE SEÑAS COLOMBIANA Y CASTELLANO A LA COMUNIDAD ESTUDIANTIL (SORDOS- OYENTES). 2. REALIZAR ACOMPAÑAMIENTO A ESTUDIANTES CON DISCAPACIDAD AUDITIVA EN SUS ACTIVIDADES ACADÉMICAS DURANTE EL SEGUNDO SEMESTRE DE 2021. 3. PRESTAR EL SERVICIO DE INTERPRETACIÓN DE LENGUA DE SEÑAS COLOMBIANA Y CASTELLANO A LOS DOCENTES EN ASESORÍAS ACADÉMICAS EXTRACURRICULARES. 4. APOYAR EN LA CONSTRUCCIÓN DE UN REPOSITORIO DE LAS LECTURAS BÁSICAS DE CADA UNO DE LOS PROGRAMAS ACADÉMICOS DE LA INSTITUCIÓN EN LENGUA DE SEÑAS COLOMBIANA PARA LOS ESTUDIANTES CON DISCAPACIDAD AUDITIVA.5. REALIZAR ACOMPAÑAMIENTO DE ACTIVIDADES EXTRA-CLASE CON LOS ESTUDIANTES CON DISCAPACIDAD AUDITIVA DE LA UNIVERSIDAD DEL MAGDALENA. 6. REALIZAR INFORMES MENSUALES DE RETROALIMENTACIÓN DEL ACOMPAÑAMIENTO REALIZADO. 7. ASISTIR A LAS REUNIONES, TALLERES Y CAPACITACIONES PROGRAMADAS POR LA DIRECCIÓN DE DESARROLLO ESTUDIANTIL. 8. REALIZAR ACOMPAÑAMIENTO EN EVENTOS INSTITUCIONALES. 9. PRESTAR SERVICIOS COMO INTÉRPRETE EN LAS GRABACIONES DEL CAMPUS TV. LAS DEMÁS ACTIVIDADES QUE SE DERIVEN DE LA EJECUCIÓN DE LA ORDEN Y QUE TENGAN RELACIÓN DIRECTA CON EL OBJETO CONTRACTUAL.</t>
  </si>
  <si>
    <t>OAG-VAD-1176</t>
  </si>
  <si>
    <t>LA PRESENTE ORDEN TIENE POR OBJETO: APOYAR EN LA REPECEPCIÓN Y REVISIÓN DE LOS SOPORTES DE LOS ACTOS ADMINISTRATIVOS COMO: CONTRATOS, ÓRDENES DE SERVICIO, COMPRA, SUMINISTRO, CONVENIOS CON EL OBJETO DE INICIAR EL TRÁMITE DE PAGO. 2. APOYAR LA ELABORACIÓN DE RESOLUCIONES PROPIAS DE LA DIRECCIÓN FINANCIERA TALES COMO: ANTICIPOS, INSCRIPCIONES A EVENTOS, REEMBOLSOS, TUTORÍAS, APOYOS ECONÓMICOS, DESPLAZAMIENTOS. 3. APOYAR EL SEGUIMIENTO A LAS SOLICITUDES DE CARTERA VENCIDA POR PARTE DE PROVEEDORES. LAS DEMÁS ACTIVIDADES QUE SE DERIVEN DE LA EJECUCIÓN DE LA ORDEN Y QUE TENGAN RELACIÓN DIRECTA CON EL OBJETO CONTRACTUAL</t>
  </si>
  <si>
    <t>OAG-VAD-1177</t>
  </si>
  <si>
    <t>LA PRESENTE ORDEN TIENE POR OBJETO: 1. APOYAR EN LA RECEPCIÓN Y REVISIÓN DE LOS SOPORTES DE LOS ACTOS ADMINISTRATIVOS COMO: CONTRATOS, ÓRDENES DE SERVICIO, COMPRA, SUMINISTRO, CONVENIOS CON EL OBJETO DE INICIAR EL TRÁMITE DE PAGO. 2, APOYAR EN LA ELABORACIÓN DE RESOLUCIONES PROPIAS DE LA DIRECCIÓN FINANCIERA TALES COMO: ANTICIPOS, INSCRIPCIONES A EVENTOS, REEMBOLSOS, TUTORÍAS, APOYOS ECONÓMICOS, DESPLAZAMIENTOS. 3. APOYAR EN EL SEGUIMIENTO A LAS SOLICITUDES DE CARTERA VENCIDA POR PARTE DE PROVEEDORES. LAS DEMÁS ACTIVIDADES QUE SE DERIVEN DE LA EJECUCIÓN DE LA ORDEN Y QUE TENGAN RELACIÓN DIRECTA CON EL OBJETO CONTRACTUAL.</t>
  </si>
  <si>
    <t>OPSP-VAD-1178</t>
  </si>
  <si>
    <t>LA PRESENTE ORDEN TIENE POR OBJETO: 1. APOYAR EN LA ELABORACIÓN DE NUEVOS PROCEDIMIENTOS Y ACTIVIDADES DE GESTIÓN FINANCIERA RELACIONADOS CON EL SISTEMA DE GESTIÓN DE LA CALIDAD, 2. APOYAR EN LAS ACTIVIDADES DE NOTIFICACIÓN CUMPLIMIENTO DE INFORMES DE LA GESTIÓN FINANCIERA. 3. ELABORAR Y SUSTENTAR INFORMES MENSUALES Y PRESENTACIONES REQUERIDOS EN EL MARCO DE LA GESTIÓN DE LA DIRECCIÓN FINANCIERA. 4. APOYAR EN EL SEGUIMIENTO A LOS REEMBOLSOS DE MATRICULA FONGES. LAS DEMÁS ACTIVIDADES QUE SE DERIVEN DE LA EJECUCIÓN DE LA ORDEN Y QUE TENGAN RELACIÓN DIRECTA CON EL OBJETO CONTRACTUAL</t>
  </si>
  <si>
    <t>OPSP-VAD-1179</t>
  </si>
  <si>
    <t>LA PRESENTE ORDEN TIENE POR OBJETO: 1. EJECUTAR LAS ACTIVIDADES DE SEGUIMIENTO, CONSOLIDACIÓN Y REVISIÓN DE LOS SOPORTES DE LOS ACTOS ADMINISTRATIVOS COMO: CONTRATOS, ÓRDENES DE SERVICIO, COMPRA, SUMINISTRO, CONVENIOS CON EL OBJETO DE INICIAR EL TRÁMITE DE PAGO. 2. PROPONER REFORMAS A LOS PROCEDIMIENTOS DEL PROCESO FINANCIERO. 3. ELABORAR Y SUSTENTAR INFORMES, DOCUMENTOS Y PRESENTACIONES REQUERIDOS EN EL MARCO DE LA GESTIÓN DE LA DIRECCIÓN FINANCIERA. LAS DEMÁS ACTIVIDADES QUE SE DERIVEN DE LA EJECUCIÓN DE LA ORDEN Y QUE TENGAN RELACIÓN DIRECTA CON EL OBJETO CONTRACTUAL.</t>
  </si>
  <si>
    <t>OPSP-VAD-1180</t>
  </si>
  <si>
    <t>LA PRESENTE ORDEN TIENE POR OBJETO: 1. REALIZAR LA BÚSQUEDA Y RECOLECCIÓN DE INFORMACIÓN DE CARÁCTER NACIONAL E INTERNACIONAL, INFORMACIÓN DE LAS MACROTENDENCIAS EN: *FUNDAMENTOS DEL DESARROLLO *PERSPECTIVAS TEÓRICAS *TENDENCIAS DE LA FORMACIÓN DISCIPLINAR. *SISTEMATIZACIÓN INFORMACIÓN INTERNACIONAL DE LA INFORMACIÓN 2. REVISAR EL DIRECTORIO DE ASOCIACIONES DE PROFESIONALES O FACULTADES AFINES AL PROGRAMA ACADÉMICO E INDAGAR SOBRE LA EXISTENCIA DE INFORMES O INVESTIGACIONES RELACIONADAS CON EL PROCESO DE FORMACIÓN ACADÉMICA. 3. IDENTIFICAR BUENAS PRÁCTICAS EN OTRAS UNIVERSIDADES. NACIONALES E INTERNACIONALES. 4. REUNIR INFORMACIÓN SOBRE CARACTERÍSTICAS DE LA OFERTA DEL PROGRAMA A NIVEL NACIONAL. 5. PRESENTAR INDICADORES NACIONALES DE LOS PROGRAMAS ACADÉMICOS. 6. REALIZAR BÚSQUEDA Y RECOLECCIÓN DE INFORMACIÓN DE CARÁCTER INSTITUCIONAL. 7. REVISAR EL PLAN DECENAL DE DESARROLLO, PROYECTO EDUCATIVO, INSTITUCIONAL, MISIÓN, VISIÓN, PLAN DE GOBIERNO, PLANES DE EXTENSIÓN, INVESTIGACIÓN E INTERNACIONALIZACIÓN, POLÍTICA DE CALIDAD, PLANES DE MEJORAMIENTO E INFORMES EMITIDOS POR PARES EVALUADORES NACIONALES E INTERNACIONALES. LAS DEMÁS ACTIVIDADES QUE SE DERIVEN DE LA EJECUCIÓN DE LA ORDEN Y QUE TENGAN RELACIÓN DIRECTA CON EL OBJETO CONTRACTUAL.</t>
  </si>
  <si>
    <t>RAFAEL ROIMAN GARCIA LUNA</t>
  </si>
  <si>
    <t>OPSP-VAD-1181</t>
  </si>
  <si>
    <t>LA PRESENTE ORDEN TIENE POR OBJETO: 1. FORMULAR PROPUESTAS DE FORMACIÓN CONTINUA Y POSTGRADOS 2. COORDINAR, APOYAR Y ORGANIZAR LAS ACTIVIDADES ADMINISTRATIVAS RELACIONADAS CON EL FUNCIONAMIENTO DE LA ESPECIALIZACIÓN EN FORMULACIÓN Y GESTIÓN INTEGRAL DE PROYECTOS. 3. PRESENTAR DENTRO DE LAS FECHAS ESTABLECIDAS LA PROGRAMACIÓN DE ACTIVIDADES ACADÉMICAS, JUNTO CON EL RESPECTIVO PRESUPUESTO DE INGRESOS Y GASTOS, CON EL VISTO BUENO DEL DECANO DE LA FACULTAD DE CIENCIAS EMPRESARIALES Y ECONÓMICAS. 4. REALIZAR EL CONTROL, SEGUIMIENTO Y EVALUACIÓN DE LAS ACTIVIDADES ACADÉMICAS DEL PROGRAMA. 5. ASESORAR Y HACER SEGUIMIENTO AL PROCESO DE MATRÍCULA DE LOS ESTUDIANTES, Y PRESENTAR LOS INFORMES REQUERIDOS ACERCA DE LA SITUACIÓN ACADÉMICA Y FINANCIERA DE LOS ESTUDIANTES DEL PROGRAMA. 6. SOLICITAR, RECIBIR Y ENTREGAR EN LAS FECHAS ESTABLECIDAS, LA INFORMACIÓN Y DOCUMENTACIÓN PRECONTRACTUAL, Y POS CONTRACTUAL DURANTE LA EJECUCIÓN DE LAS ACTIVIDADES DEL DOCENTE PARA EL PROCESO DE CONTRATACIÓN Y AUTORIZACIÓN DE PAGO. 7. ORIENTAR Y CAPACITAR AL DOCENTE QUE REQUIERA INFORMACIÓN SOBRE EL USO DE LAS PLATAFORMAS VIRTUALES QUE PUEDE UTILIZAR PARA EL DESARROLLO DE LAS CLASES. 8. MANTENER ACTUALIZADA UNA BASE DE DATOS HISTÓRICA CON INFORMACIÓN ACADÉMICA Y FINANCIERA DE LOS PROGRAMAS. 9. PARTICIPAR, APOYAR, CONTRIBUIR EN LA ELABORACIÓN DEL PROCESO DE AUTOEVALUACIÓN, REGISTRO CALIFICADO Y ACREDITACIÓN. 10. DAR A CONOCER A LOS ESTUDIANTES EL PROGRAMA MEDIANTE UNA INDUCCIÓN VIRTUAL: PROGRAMACIONES, MICRODISEÑO Y MATERIAL PEDAGÓGICO DE LAS ASIGNATURAS QUE VAN A CURSAR. 11. APOYAR EN EL CUMPLIMIENTO DE LAS CLASES DE CADA MÓDULO, VERIFICARLA LA ASISTENCIA SINCRÓNICA DE LOS ESTUDIANTES, DESARROLLO DE LOS MICRODISEÑOS Y ENTREGA OPORTUNA DE NOTAS DE LOS DOCENTES. 12. APOYAR EN EL CUMPLIMIENTO DE LA EVALUACIÓN DOCENTE POR CADA ESTUDIANTE, AL TÉRMINO DE CADA MÓDULO. 13. APOYAR Y HACER SEGUIMIENTO A LAS PETICIONES, QUEJAS, RECLAMOS Y TRÁMITES JUDICIALES PRESENTADOS DURANTE EL DESARROLLO DEL PROGRAMA. 14. REALIZAR EL TRÁMITE DE VINCULACIÓN (RESOLUCIÓN, ACTA DE VINCULACIÓN, Y LIQUIDACIÓN DE HONORARIOS) DE HORA CÁTEDRA PARA LOS DOCENTES DE LA ESPECIALIZACIÓN Y/O MAESTRÍA. LAS DEMÁS ACTIVIDADES QUE SE DERIVEN DE LA EJECUCIÓN DE LA ORDEN Y QUE TENGAN RELACIÓN DIRECTA CON EL OBJETO CONTRACTUAL.</t>
  </si>
  <si>
    <t>OAG-VAD-1182</t>
  </si>
  <si>
    <t xml:space="preserve">LA PRESENTE ORDEN TIENE POR OBJETO: 1. APOYAR EN LA DEPURACIÓN Y VALIDACIÓN DE LA META DATA QUE SE REQUIERE PARA LA IMPLEMENTACIÓN DE ALMA. 2. APOYAR EN EL PROCESO DE MIGRACIÓN E IMPLEMENTACIÓN DE ALMA, PRIMO VE Y LEGANTO. 3. APOYAR EN LA RECUPERACIÓN DE MATERIAL BIBLIOGRÁFICO EN BASES DE DATOS Y REPOSITORIO DIGITAL INSTITUCIONAL. 4. DICTAR CAPACITACIONES A ESTUDIANTES EN BASES DE DATOS. 5. DICTAR CAPACITACIONES A DOCENTES E INVESTIGADORES EN GESTORES BIBLIOGRÁFICOS. 6. DICTAR CAPACITACIONES A ESTUDIANTES Y DOCENTES ASESORES DE LOS TRABAJOS DE GRADO EN EL MANEJO DE INGRESO DE INFORMACIÓN DEL REPOSITORIO INSTITUCIONAL. 7. REALIZAR EL AUTOARCHIVO DE TRABAJOS DE GRADO EN EL REPOSITORIO QUE SE ENCUENTRAN REPRESADOS EN LAS DIRECCIONES DE PROGRAMAS Y FACULTADES. 8. APOYAR EN LAS BÚSQUEDAS DE INFORMACIÓN EN LAS BASES DE DATOS PARA LOS INFORMES A LOS PROGRAMAS ACADÉMICOS, PARA VISITA DE PARES CUANDO HAYA RENOVACIÓN DE REGISTROS CALIFICADOS Y/O ACREDITACIÓN POR ALTA CALIDAD 9. ELABORAR LOS REPORTES ESTADÍSTICOS MENSUALES DE CADA UNA DE ESTAS ACTIVIDADES REALIZADAS. LAS DEMÁS ACTIVIDADES QUE SE DERIVEN DE LA EJECUCIÓN DE LA ORDEN Y QUE TENGAN RELACIÓN DIRECTA CON EL OBJETO CONTRACTUAL. </t>
  </si>
  <si>
    <t>OAG-VAD-1183</t>
  </si>
  <si>
    <t>OPSP-VAD-1184</t>
  </si>
  <si>
    <t xml:space="preserve">LA PRESENTE ORDEN TIENE POR OBJETO: 1. REVISAR LA CALIDAD DE TODOS LOS METADATOS DEL REPOSITORIO DIGITAL INSTITUCIONAL Y GARANTIZAR QUE TODO ESTÉ ENMARCADO EN LAS DIRECTRICES PARA REPOSITORIOS INSTITUCIONALES DE INVESTIGACIÓN DE LA RED COLOMBIANA DE INFORMACIÓN CIENTÍFICA (REDCOL), LAS DIRECTRICES DE LA REFERENCIA, LAS DIRECTRICES OPEN AIRE V3/V4, ENTRE OTRAS. 2. APOYAR EN LA CONFIGURACIÓN Y GENERACIÓN DE INFORMES EN EL MÓDULO ANALYTICS DEL SISTEMA ALMA. 3. IMPARTIR CAPACITACIONES SOBRE EL USO DE ESTA HERRAMIENTA LEGANTO AL PERSONAL DE BIBLIOTECA, ESTUDIANTES Y DOCENTES. 4. VALIDAR QUE LOS RECURSOS ELECTRÓNICOS FUNCIONEN DE MANERA CORRECTA, ESTÉN ACTIVOS EN ALMA Y SEAN RECUPERABLES DESDE EL SISTEMA DE DESCUBRIMIENTO PRIMO VE. 5. VALIDAR LA RECUPERACIÓN DE MATERIAL BIBLIOGRÁFICO EN BASES DE DATOS Y REPOSITORIO DIGITAL INSTITUCIONAL. 6. APOYAR EN TODA LA DEPURACIÓN Y VALIDACIÓN DE LA META DATA QUE SE REQUIERE PARA LA IMPLEMENTACIÓN DE ALMA. 7. APOYAR EN TODO EL PROCESO DE IMPLEMENTACIÓN DE ALMA, PRIMO VE Y LEGANTO. 8. APOYAR EN LA VERIFICACIÓN DEL CUMPLIMIENTO DE LOS PROCEDIMIENTOS Y SERVICIOS ESTABLECIDOS POR LA BIBLIOTECA. 9. APOYAR EN LA ACTUALIZACIÓN DEL SISTEMA DE GESTIÓN DE LA CALIDAD EN LO RELACIONADO CON EL DESARROLLO DE COLECCIONES, ADQUISICIÓN DE MATERIAL BIBLIOGRÁFICO Y BASES DE DATOS. 10. RECOPILAR Y EVALUAR LAS PROPUESTAS ACADÉMICAS Y RECIBIR LAS SOLICITUDES DE LOS PROGRAMAS PARA ADQUISICIÓN DE LIBROS, REVISTAS, BASES DE DATOS. 11. DICTAR CAPACITACIONES A ESTUDIANTES EN BASES DE DATOS. 12. DICTAR CAPACITACIONES A DOCENTES E INVESTIGADORES EN GESTORES BIBLIOGRÁFICOS. 13. PRESENTAR POR ESCRITO A LA DIRECCIÓN DE LA BIBLIOTECA, PROGRAMAS Y PLANES A CORTO Y MEDIANO PLAZO PARA OPTIMIZAR LAS ACTIVIDADES DE LA SECCIÓN. 14. ASESORAR Y APOYAR A LOS GRUPOS DE INVESTIGACIÓN DE LA UNIVERSIDAD EN CUANTO A VIGILANCIA TECNOLÓGICA. 15. ELABORAR EL PROCEDIMIENTO TÉCNICO PARA EL DESCARTE DE LOS MATERIALES QUE NO CUMPLAN CON LAS CONDICIONES FÍSICAS Y/O TÉCNICAS PARA SU INCLUSIÓN EN LA COLECCIÓN. 16. ESTABLECER Y MANTENER CONTACTO CON LOS PROVEEDORES NACIONALES E INTERNACIONALES, PARA GARANTIZAR LA RECEPCIÓN DEL MATERIAL BIBLIOGRÁFICO. 17. APOYAR EN LA VERIFICACIÓN DEL CORRECTO FUNCIONAMIENTO DEL REPOSITORIO INSTITUCIONAL Y ENTREGAR LOS REPORTES NECESARIOS A LA DIRECCIÓN DE LA BIBLIOTECA Y A LA VICERRECTORÍA DE INVESTIGACIÓN. 18. APOYAR LA PROGRAMACIÓN DEL INVENTARIO ANUAL DE COLECCIONES. LAS DEMÁS ACTIVIDADES QUE SE DERIVEN DE LA EJECUCIÓN DE LA ORDEN Y QUE TENGAN RELACIÓN DIRECTA CON EL OBJETO CONTRACTUAL. </t>
  </si>
  <si>
    <t>OAG-VAD-1185</t>
  </si>
  <si>
    <t xml:space="preserve">LA PRESENTE ORDEN TIENE POR OBJETO: 1. APOYAR EN LA DEPURACIÓN Y VALIDACIÓN DE LA META DATA QUE SE REQUIERE PARA LA IMPLEMENTACIÓN DE ALMA 2. APOYAR EN EL PROCESO DE MIGRACIÓN E IMPLEMENTACIÓN DE ALMA, PRIMO VE Y LEGANTO. 3. APOYAR EN LA RECUPERACIÓN DE MATERIAL BIBLIOGRÁFICO EN BASES DE DATOS Y REPOSITORIO DIGITAL INSTITUCIONAL. 4. DICTAR CAPACITACIONES A ESTUDIANTES EN BASES DE DATOS. 5. DICTAR CAPACITACIONES A DOCENTES E INVESTIGADORES EN GESTORES BIBLIOGRÁFICOS. 6. DICTAR CAPACITACIONES A ESTUDIANTES Y DOCENTES ASESORES DE LOS TRABAJOS DE GRADO EN EL MANEJO DE INGRESO DE INFORMACIÓN DEL REPOSITORIO INSTITUCIONAL. 7. REALIZAR EL AUTOARCHIVO DE TRABAJOS DE GRADO EN EL REPOSITORIO QUE SE ENCUENTRAN REPRESADOS EN LAS DIRECCIONES DE PROGRAMAS Y FACULTADES. 8. APOYAR EN LAS BÚSQUEDAS DE INFORMACIÓN EN LAS BASES DE DATOS PARA LOS INFORMES A LOS PROGRAMAS ACADÉMICOS, PARA VISITA DE PARES CUANDO HAYA RENOVACIÓN DE REGISTROS CALIFICADOS Y/O ACREDITACIÓN POR ALTA CALIDAD 9. ELABORAR LOS REPORTES ESTADÍSTICOS MENSUALES DE CADA UNA DE ESTAS ACTIVIDADES REALIZADAS. LAS DEMÁS ACTIVIDADES QUE SE DERIVEN DE LA EJECUCIÓN DE LA ORDEN Y QUE TENGAN RELACIÓN DIRECTA CON EL OBJETO CONTRACTUAL. </t>
  </si>
  <si>
    <t>OAG-VAD-1186</t>
  </si>
  <si>
    <t>LA PRESENTE ORDEN TIENE POR OBJETO: 1. VALIDAR LA RECUPERACIÓN DE MATERIAL BIBLIOGRÁFICO EN BASES DE DATOS Y REPOSITORIO DIGITAL INSTITUCIONAL 2. RECIBIR LIBROS, CD-ROM, DVD-ROM Y TODO MATERIAL BIBLIOGRÁFICO PARA SER DISTRIBUIDO Y PROCESADO TÉCNICAMENTE EN LA SECCIÓN DE PROCESOS TÉCNICOS. 3. CATALOGAR, CLASIFICAR Y PREPARAR FÍSICAMENTE EL MATERIAL BIBLIOGRÁFICO CON EL FIN DE COLOCARLO A DISPOSICIÓN DE LOS USUARIOS. 4. ASIGNAR LOS ENCABEZAMIENTOS DE MATERIA A LOS MATERIALES BIBLIOGRÁFICOS DE ACUERDO A LAS LISTAS DE ENCABEZAMIENTOS DE MATERIA Y TESAUROS O A LOS PROCESOS DE RECUPERACIÓN DE INFORMACIÓN AUTOMATIZADA DE LA DEPENDENCIA E INGRESAR LOS DATOS AL SISTEMA DE INFORMACIÓN DE ALEPH. 5. TRASLADAR Y UBICAR EL MATERIAL EN CADA ÁREA DE LA COLECCIÓN, (SALA CORPES, RESERVA, COLECCIÓN GENERAL, COLECCIÓN BULA MEYER, COLECCIÓN DIGITAL, PELÍCULAS, ETC). 6. PREPARAR Y ENTREGAR LOS INFORMES NECESARIOS PARA LOS DIFERENTES PROGRAMAS ACADÉMICOS CUANDO HAYA VISITA DE PARES ACADÉMICOS. 7. LLEVAR LAS ESTADÍSTICAS DIARIAS DE INGRESO DE MATERIAL BIBLIOGRÁFICO AL SISTEMA ALEPH. 8. PREPARAR FÍSICAMENTE EL MATERIAL QUE SALE A COLECCIONES COLOCÁNDOLE SELLOS, CINTA MAGNÉTICA, CÓDIGO DE BARRAS, Y TAG DE VERIFICACIÓN EN EL SISTEMA 9. LLEVAR EL CONTROL DEL MATERIAL QUE SALE A ENCUADERNACIÓN. 10. APOYAR EN EL INVENTARIO ANUAL DE COLECCIONES. LAS DEMÁS ACTIVIDADES QUE SE DERIVEN DE LA EJECUCIÓN DE LA ORDEN Y QUE TENGAN RELACIÓN DIRECTA CON EL OBJETO CONTRACTUAL.</t>
  </si>
  <si>
    <t>OAG-VAD-1187</t>
  </si>
  <si>
    <t>LA PRESENTE ORDEN TIENE POR OBJETO: 1. APOYAR EN LA DEPURACIÓN Y VALIDACIÓN DE LA META DATA QUE SE REQUIERE PARA LA IMPLEMENTACIÓN DE ALMA. 2. APOYAR EN EL PROCESO DE MIGRACIÓN E IMPLEMENTACIÓN DE ALMA, PRIMO VE Y LEGANTO. 3. APOYAR EN LA RECUPERACIÓN DE MATERIAL BIBLIOGRÁFICO EN BASES DE DATOS Y REPOSITORIO DIGITAL INSTITUCIONAL. 4. DICTAR CAPACITACIONES A ESTUDIANTES EN BASES DE DATOS. 5. DICTAR CAPACITACIONES A DOCENTES E INVESTIGADORES EN GESTORES BIBLIOGRÁFICOS. 6. DICTAR CAPACITACIONES A ESTUDIANTES Y DOCENTES ASESORES DE LOS TRABAJOS DE GRADO EN EL MANEJO DE INGRESO DE INFORMACIÓN DEL REPOSITORIO INSTITUCIONAL. 7. REALIZAR EL AUTOARCHIVO DE TRABAJOS DE GRADO EN EL REPOSITORIO QUE SE ENCUENTRAN REPRESADOS EN LAS DIRECCIONES DE PROGRAMAS Y FACULTADES. 8. APOYAR EN LAS BÚSQUEDAS DE INFORMACIÓN EN LAS BASES DE DATOS PARA LOS INFORMES A LOS PROGRAMAS ACADÉMICOS, PARA VISITA DE PARES CUANDO HAYA RENOVACIÓN DE REGISTROS CALIFICADOS Y/O ACREDITACIÓN POR ALTA CALIDAD 9. ELABORAR LOS REPORTES ESTADÍSTICOS MENSUALES DE CADA UNA DE ESTAS ACTIVIDADES REALIZADAS. LAS DEMÁS ACTIVIDADES QUE SE DERIVEN DE LA EJECUCIÓN DE LA ORDEN Y QUE TENGAN RELACIÓN DIRECTA CON EL OBJETO CONTRACTUAL.</t>
  </si>
  <si>
    <t>OPSP-VAD-1188</t>
  </si>
  <si>
    <t>LA PRESENTE ORDEN TIENE POR OBJETO: 1. ELABORAR SOLICITUD DE INFORMACIÓN, REQUERIMIENTOS ESPECIALES, PROYECTOS DE DERECHOS DE PETICIONES, Y DEMÁS DOCUMENTOS DE ORDEN JURÍDICO QUE SE REQUIERAN REMITIR DENTRO DE LOS PROCESOS DE LA AUDITORÍAS SEGUIDOS A CADA UNA DE LAS ENTIDADES CONTRIBUYENTES, Y LOS AGENTES OBLIGADOS A RETENER O EXIGIR EL PAGO DEL TRIBUTO. 2. ELABORAR RESPUESTA A COMUNICACIONES ENVIADAS POR LAS DIFERENTES ENTIDADES. 3. REALIZAR EVALUACIÓN DE LA PRIMERA ETAPA DE LA AUDITORIA A LOS CONTRATOS QUE LAS ENTIDADES ENVÍAN COMO EXENTOS DEL PAGO DE LA ESTAMPILLA. 4. CLASIFICAR LOS HALLAZGOS RESULTANTES DE LA PRIMERA ETAPA Y ELABORACIÓN DE LAS COMUNICACIONES PERTINENTES. 5. ANALIZAR Y VERIFICAR LOS ACUERDOS MUNICIPALES POR MEDIO DEL CUAL LOS MUNICIPIOS ADOPTARON LA ESTAMPILLA. 6. DETERMINAR Y CLASIFICAR LOS HALLAZGOS ENCONTRADOS EN LOS ACUERDOS MUNICIPALES. 7. ANALIZAR LOS HALLAZGOS ENCONTRADOS CON LA COORDINACIÓN DE LA OFICINA Y EL ASESOR JURÍDICO. 8. SOLICITAR INFORMACIÓN ADICIONAL QUE SE REQUIERA DE LOS CONTRATOS OBJETOS DE ESTUDIO DE AUDITORIA. 9. ANALIZAR LAS ACTIVIDADES QUE SE DETERMINEN EN LAS DIFERENTES MESAS DE TRABAJOS. 10. ASISTIR A LAS REUNIONES QUE REALICE LA COORDINACIÓN DE LA OFICINA CON CADA UNA DE LAS ENTIDADES CONTRIBUYENTES, Y LOS AGENTES OBLIGADOS A RETENER O EXIGIR EL PAGO DEL TRIBUTO. 11. APOYAR EN EL DESPLAZAMIENTO A LOS MUNICIPIOS EN LA JURISDICCIÓN DEL MAGDALENA PARA EL DESARROLLO DE ACTIVIDADES DE CAMPO EN EL PROCESO AUDITOR PARA CASOS ESPECÍFICOS EN LA QUE SE REQUIERA. 12. APOYAR EN EL SEGUIMIENTO AL CUMPLIMIENTO DE LOS COMPROMISOS ADQUIRIDOS EN LA MESA DE TRABAJO. 13. APOYAR EN LA REALIZACIÓN DEL ESTUDIO DE LAS PROPUESTAS DE PAGO QUE PRESENTEN LAS ENTIDADES OBLIGADAS A EXIGIR O RETENER LA ESTAMPILLA. 14. APOYAR EN LA REALIZACIÓN DE SEGUIMIENTO Y CONTROL A LOS ACUERDOS DE PAGO OFRECIDOS. 15. SALVAGUARDAR LA INFORMACIÓN OBTENIDA EN EL PROCESO AUDITOR Y GUARDAR LA DEBIDA RESERVA. 16. ASESORAR Y APOYAR EN EL DESARROLLO DE ACCIONES ENCAMINADAS AL PLAN DE MEJORAMIENTO DEL RECAUDO DE LOS RECURSOS Y LOS REGISTROS DE INFORMACIÓN DE LA ESTAMPILLA EN BENEFICIO DE LA UNIVERSIDAD. 17. ELABORAR Y EMITIR INFORME FINAL DE LAS ENTIDADES AUDITADAS A LA COORDINACIÓN DE LA OFICINA. 18. REALIZAR CAPACITACIÓN Y ACTUALIZACIÓN PERMANENTE DE LAS ENTIDADES RECAUDADORAS DE LAS ESTAMPILLAS DEPARTAMENTALES. LAS DEMÁS ACTIVIDADES QUE SE DERIVEN DE LA EJECUCIÓN DE LA ORDEN Y QUE TENGAN RELACIÓN DIRECTA CON EL OBJETO CONTRACTUAL</t>
  </si>
  <si>
    <t>OAG-VAD-1189</t>
  </si>
  <si>
    <t>OPSP-VAD-1190</t>
  </si>
  <si>
    <t>LA PRESENTE ORDEN TIENE POR OBJETO: 1. ELABORAR CRONOGRAMA DE AUDITORÍAS, MESAS DE TRABAJO Y CAPACITACIONES 2. IDENTIFICAR LOS CONTRIBUYENTES EN LA BASE DE DATOS DEL DEPARTAMENTO.3. VERIFICAR LOS PAGOS REALIZADOS POR LOS CONTRIBUYENTES DE LA ESTAMPILLA Y SU GIRO OPORTUNO A LA UNIVERSIDAD. 4. REVISAR Y ANALIZAR LA BASE DE INFORMACIÓN DE RECAUDO CON RESPECTO A LO REPORTADO POR LA FIDUCIARIA Y LO REPORTADO POR LAS ENTIDADES. 5. REVISAR LA CLASIFICACIÓN DE LOS HALLAZGOS GENERADOS POR LAS AUDITORIAS.6. ELABORAR INFORMES PERIÓDICOS DEL COMPORTAMIENTO DEL RECAUDO Y EJECUCIÓN DE LAS ESTAMPILLAS DEPARTAMENTALES. 7. PARTICIPAR EN LAS MESAS DE TRABAJO DEL PROCESO AUDITOR. 8. SALVAGUARDAR LA INFORMACIÓN OBTENIDA EN EL PROCESO DE AUDITORÍA Y GUARDAR LA DEBIDA RESERVA. 9. SOLICITAR DOCUMENTOS A LAS ENTIDADES REQUERIDOS PARA EL DESARROLLO DE LAS ACTIVIDADES EN EL PROCESO AUDITOR. 10. VERIFICAR Y ANALIZAR LA INFORMACIÓN SUMINISTRADA POR LAS ENTIDADES QUE LE FUERON ASIGNADOS PARA INICIAR EL PROCESO DE AUDITORÍA. 11. ELABORAR Y EMITIR INFORME FINAL DE LAS ENTIDADES AUDITADAS A LA COORDINACIÓN DE LA OFICINA. 12. PRESENTAR INFORMES DE LA GESTIÓN GENERAL DE LA AUDITORÍA. 13. REALIZAR ANÁLISIS DE INFORMACIÓN FINANCIERA EN LO REFERENTE DE RECAUDOS DE VIGENCIA ACTUAL Y VIGENCIAS ANTERIORES. 14. PLANTEAR ESTRATEGIAS PARA LA MEJORA CONTINUA EN LOS PROCESOS DE RECAUDOS DE LAS ESTAMPILLAS. 15. REALIZAR PROYECCIONES EN LO REFERENTE A LOS NUEVOS MUNICIPIOS QUE SE ACOJAN A ESTABLECER LA ESTAMPILLA DENTRO DE SUS TRIBUTOS. 16. VERIFICAR LA LEGALIDAD DE LOS DESCUENTOS APLICADOS Y OPORTUNIDAD DEL GIRO DE RECURSOS EN CADA ENTIDAD OBLIGADA AL PAGO DE LA ESTAMPILLA.17. DETERMINAR LOS VALORES APROXIMADOS ADEUDADOS POR LAS ENTIDADES CON BASE EN LA RELACIÓN DE CONTRATOS BAJADOS DE LAS DIFERENTES BASES DE DATOS. 18. IDENTIFICAR Y VERIFICAR ENTIDADES QUE INCUMPLEN CON TODAS LA ORDENANZA OBJETO DEL CONVENIO. 19. VERIFICAR QUE LA INFORMACIÓN QUE SE PRESENTE EN LAS MESAS DE TRABAJO Y LAS RESPECTIVAS RECLAMACIONES A LOS ENTES AUDITADOS ES CONFIABLE. 20. REALIZAR EL APOYO-- FINANCIERO A LA COORDINADORA DEL GRUPO DE ESTAMPILLA. 21. PROYECTAR RESPUESTA DE LOS REQUERIMIENTOS EMITIDOS POR LOS DIFERENTES ENTES DE CONTROL. 22. EVALUAR LAS PROPUESTAS DE PAGO DE LAS ENTIDADES DEUDORAS DEL TRIBUTO. 23. REVISAR LOS DOCUMENTOS EMITIDOS POR EL EQUIPO DE APOYO JURÍDICO. 24. ELABORAR Y PLANIFICAR LOS CRONOGRAMAS DE VIAJES A LOS MUNICIPIOS ASIGNADOS AL GRUPO DE FACILITADORES. 25. DESARROLLAR ACCIONES ENCAMINADAS AL PLAN DE MEJORAMIENTO DEL RECAUDO DE LOS RECURSOS Y LOS REGISTROS DE INFORMACIÓN DE LA ESTAMPILLA EN BENEFICIO DE LA UNIVERSIDAD. 26. COORDINAR LA LEGALIZACIÓN DEL COBRO DE LOS RECURSOS DEL CONVENIO POR PARTE DE LA GOBERNACIÓN DEL MAGDALENA. 27. PARTICIPAR EN LAS REUNIONES CONVOCADAS POR EL DEPARTAMENTO DEL MAGDALENA Y LA UNIVERSIDAD DEL MAGDALENA Y ACTUAR EN LAS MISMAS COMO SECRETARIO, PARA EL LEVANTAMIENTO DE ACTAS Y DOCUMENTOS PROPIOS DE LAS REUNIONES. LAS DEMÁS ACTIVIDADES QUE SE DERIVEN DE LA EJECUCIÓN DE LA ORDEN Y QUE TENGAN RELACIÓN DIRECTA CON EL OBJETO CONTRACTUAL.</t>
  </si>
  <si>
    <t>OPSP-VAD-1191</t>
  </si>
  <si>
    <t>LA PRESENTE ORDEN TIENE POR OBJETO: 1. IDENTIFICAR CONTRIBUYENTES, Y LOS AGENTES OBLIGADOS A RETENER O EXIGIR EL PAGO DEL TRIBUTO. 2. RECOPILAR, CONSOLIDAR Y CONFRONTAR LA INFORMACIÓN DE LAS ENTIDADES PARA INICIAR EL PROCESO DE AUDITORÍA Y ELABORAR EL EXPEDIENTE CON LAS NORMAS REQUERIDAS PARA TAL FIN. 3. VERIFICAR LAS DECLARACIONES DE RECAUDOS Y LIQUIDACIÓN DE LAS ENTIDADES ASÍ COMO LOS PAGOS REALIZADOS POR LOS CONTRIBUYENTES Y LA RELACIÓN DE CONTRATOS SUSCRITOS. 4. CONFRONTAR LA INFORMACIÓN PROVISTA POR LA ENTIDAD VS LA INFORMACIÓN REMITIDA POR LA CONTRALORÍA DEPARTAMENTAL, DISTRITAL Y NACIONAL. 5. CONFRONTAR LA INFORMACIÓN DEL AVANCE DE LA AUDITORIA CONTRA LOS ARCHIVOS QUE REPOSAN EN LA OFICINA DE ESTAMPILLA. 6. ALIMENTAR LA MATRIZ DE INFORMACIÓN A FIN DE DEPURAR LOS RESULTADOS FINANCIEROS DE LA INVESTIGACIÓN. 7. REALIZAR EVALUACIÓN DE LA PRIMERA ETAPA DE LA AUDITORÍA EN CONJUNTO CON LA COORDINADORA Y EL ASESOR JURÍDICO Y DETERMINAR EL PLAN DE ACCIÓN EN CADA CASO EN PARTICULAR A SEGUIR. SE LEVANTA ACTA DE SEGUIMIENTO. 8. CLASIFICAR LOS HALLAZGOS RESULTANTES DE LA PRIMERA ETAPA. 9. CLASIFICAR LA INFORMACIÓN FINANCIERA Y DOCUMENTAL A FIN DE REMITIRLA AL ABOGADO, QUIEN JUNTO CON LA COORDINADORA Y EL ASESOR SEÑALARÁN LAS ACCIONES A SEGUIR. 10. ADELANTAR LAS GESTIONES INSTRUIDAS POR LA COORDINACIÓN UNA VEZ SE HUBIERE RECIBIDO RESPUESTA DE LA AMPLIACIÓN DE LA INFORMACIÓN SOLICITADA A LAS ENTIDADES. 11. CONFRONTAR LA INFORMACIÓN PROVISTA POR LA ENTIDAD VS LA INFORMACIÓN RECIBIDA A FIN DE ESTABLECER EL HALLAZGO. 12. CLASIFICAR LOS DIFERENTES HALLAZGOS QUE SE PUEDAN EVIDENCIAR EN EL PROCESO AUDITOR. 13. ASESORAR Y APOYAR EN LA REALIZACIÓN DEL CONTROL DE EVALUACIÓN, TRAZABILIDAD Y TRASLADO DE HALLAZGOS DE ENTIDADES AUDITADAS. EVALUAR Y ANALIZAR LA INFORMACIÓN DE LOS HALLAZGOS ENCONTRADOS. CONFRONTAR LOS HALLAZGOS EMITIDOS POR EL GRUPO AUDITOR VS HALLAZGOS ENCONTRADOS EN LA VERIFICACIÓN DE LA AUDITORÍA, CON EL FIN DE DETERMINAR CUÁLES PERMANECEN, MODIFICAN, ELIMINAN O INGRESAN, Y QUEDAN DEBIDAMENTE JUSTIFICADOS CON SOPORTES PERTINENTES. 14. REALIZAR LAS ACTIVIDADES REQUERIDAS PARA CONFORMAR LAS MESAS DE TRABAJO. 15. ASESORAR Y APOYAR EN EL DESPLAZAMIENTO A LOS MUNICIPIOS EN LA JURISDICCIÓN DEL MAGDALENA Y A LAS ENTIDADES DEL DISTRITO, PARA EL DESARROLLO DE ACTIVIDADES DE CAMPO EN EL PROCESO AUDITOR SEGÚN CRONOGRAMA QUE SE ESTABLEZCA PARA TAL FIN O PARA LA CONFORMACIÓN DE LAS MESAS DE TRABAJO.16. ASESORAR Y APOYAR EL SEGUIMIENTO AL CUMPLIMIENTO DE LOS COMPROMISOS ADQUIRIDOS EN LA MESA DE TRABAJO. 17. SALVAGUARDAR LA INFORMACIÓN OBTENIDA EN EL PROCESO AUDITOR Y GUARDAR LA DEBIDA RESERVA. 18. ASESORAR Y APOYAR EL DESARROLLO DE ACCIONES ENCAMINADAS AL PLAN DE MEJORAMIENTO DEL RECAUDO DE LOS RECURSOS Y LOS REGISTROS DE INFORMACIÓN DE LA ESTAMPILLA EN BENEFICIO DE LA UNIVERSIDAD. 19. ELABORAR Y EMITIR INFORME FINAL DE LAS ENTIDADES AUDITADAS A LA COORDINACIÓN DE LA OFICINA. 20. LLEVAR LA BITÁCORA EN EL SISTEMA DE CADA ENTIDAD AUDITADA. 21. APOYAR EN LA CAPACITACIÓN Y ACTUALIZACIÓN PERMANENTE DE LAS ENTIDADES RECAUDADORAS DE LAS ESTAMPILLAS DEPARTAMENTALES. LAS DEMÁS ACTIVIDADES QUE SE DERIVEN DE LA EJECUCIÓN DE LA ORDEN Y QUE TENGAN RELACIÓN DIRECTA CON EL OBJETO CONTRACTUAL.</t>
  </si>
  <si>
    <t>OPSP-VAD-1192</t>
  </si>
  <si>
    <t>LA PRESENTE ORDEN TIENE POR OBJETO: 1. APOYAR LA COORDINACIÓN DE LA EJECUCIÓN DE POLÍTICAS QUE CONTRIBUYAN AL CONTROL Y RECAUDO DE INGRESOS POR ESTAMPILLAS. 2. APOYAR LA COORDINACIÓN DEL FUNCIONAMIENTO DE LAS ACCIONES RELACIONADAS CON EL CONTROL, GIRO Y AUDITORIA DE INGRESOS POR ESTAMPILLAS. 3. APOYAR LA PARTICIPACIÓN EN ACTIVIDADES Y ACCIONES DESTINADAS A MOTIVAR, VERIFICAR Y COMPROBAR EL CUMPLIMIENTO DE PAGOS POR ESTAMPILLAS. 4. APOYAR LA COORDINACIÓN DE LAS ACCIONES QUE PERMITAN GARANTIZAR EL CONOCIMIENTO DE LA LIQUIDACIÓN, ADMINISTRACIÓN, COBRO Y GIRO DE INGRESOS POR ESTAMPILLAS ASIGNADAS AL FINANCIAMIENTO DE UNIMAGDALENA. 5. APOYAR LA COORDINACIÓN Y SUPERVISIÓN DE LOS PLANES Y PROGRAMAS DE AUDITORÍA SOBRE EL RECAUDO DE RECURSOS POR ESTAMPILLAS. 6. APOYAR EN LA ELABORACIÓN DE INFORMES Y RECOMENDACIONES SOBRE EL NIVEL DE CUMPLIMIENTO DE OBLIGACIONES A CARGO DE RESPONSABLES DE LA LIQUIDACIÓN Y PAGO DEL IMPUESTO POR ESTAMPILLAS. 7. APOYAR LA ELABORACIÓN Y SUSTENTACIÓN DE INFORMES, DOCUMENTOS Y PRESENTACIONES. 8. APOYAR EN LA ATENCIÓN AL USUARIO, EN LA PRESTACIÓN DE SERVICIOS. LAS DEMÁS ACTIVIDADES QUE SE DERIVEN DE LA EJECUCIÓN DE LA ORDEN Y QUE TENGAN RELACIÓN DIRECTA CON EL OBJETO CONTRACTUAL</t>
  </si>
  <si>
    <t>OAG-VAD-1193</t>
  </si>
  <si>
    <t>OAG-VAD-1194</t>
  </si>
  <si>
    <t>OAG-VAD-1195</t>
  </si>
  <si>
    <t>OAG-VAD-1196</t>
  </si>
  <si>
    <t>LA PRESENTE ORDEN TIENE POR OBJETO: 1. APOYAR EN EL PROCESO DE DEPURACIÓN DEL ARCHIVO DE GESTIÓN (FÍSICO) DEL GRUPO DE PRESUPUESTO; 2. MANTENER ORGANIZADO EL ARCHIVO DE GESTIÓN DEL GRUPO DE PRESUPUESTO DE LA INSTITUCIÓN. 3. APOYAR EN EL PROCESO DE ADJUNTAR SOLICITUDES DE CDP ESCANEADOS EN EL SISTEMA DE INFORMACIÓN ADMINISTRATIVO SINAP; 4. APOYAR EN EL PROCESO DE ADJUNTAR ACTOS ADMINISTRATIVOS ESCANEADOS EN EL SISTEMA DE INFORMACIÓN ADMINISTRATIVO SINAP. 5. APOYAR LA DISTRIBUCIÓN REGISTROS CON SUS CORRESPONDIENTES ANEXOS O DOCUMENTACIÓN A LOS ORDENADORES DEL GASTO. 6. APOYAR LA DISTRIBUCIÓN DE RESOLUCIONES PROYECTADAS POR EL GRUPO DE PRESUPUESTO DE ADICIÓN, TRASLADO, DISMINUCIÓN, PARA EL VISTO BUENO DEL DIRECTOR FINANCIERO Y FIRMA DEL VICERRECTOR ADMINISTRATIVO. 7. LLEVAR UN LIBRO CONTROL DE LOS ACTOS ADMINISTRATIVOS PROYECTADOS DE ADICIÓN, TRASLADO Y DISMINUCIÓN. 8. APOYAR EN EL ARCHIVO EN FÍSICO POR ORDEN CRONOLÓGICO LAS RESOLUCIONES DE ADICIÓN, TRASLADO, DISMINUCIÓN QUE LLEGAN DE LA VICERRECTORÍA ADMINISTRATIVA. 9. ESCANEAR Y ADJUNTAR EN EL SISTEMA DE INFORMACIÓN ADMINISTRATIVO SINAP, LAS SOLICITUDES QUE LLEGAN DE LOS ORDENADORES PARA AFECTACIÓN AL PRESUPUESTO GENERAL DE LA INSTITUCIÓN. 10. APOYAR EN EL ARCHIVO POR ORDEN, LAS SOLICITUDES DE AFECTACIÓN AL PRESUPUESTO GENERAL DE LA INSTITUCIÓN.  LAS DEMÁS ACTIVIDADES QUE SE DERIVEN DE LA EJECUCIÓN DE LA ORDEN Y QUE TENGAN RELACIÓN DIRECTA CON EL OBJETO CONTRACTUAL.</t>
  </si>
  <si>
    <t>OAG-VAD-1197</t>
  </si>
  <si>
    <t>OAG-VAD-1198</t>
  </si>
  <si>
    <t>OAG-VAD-1199</t>
  </si>
  <si>
    <t>LA PRESENTE ORDEN TIENE POR OBJETO: 1. APOYAR LA SUPERVISIÓN ESPACIOS FÍSICOS, 2. APOYAR LAS APERTURAS DE SALONES Y ESPACIOS ACADÉMICOS Y ADMINISTRATIVOS. 3. EFECTUAR REPORTE DE ANOMALÍAS EN ESPACIOS FÍSICOS, COADYUVAR EN ORIENTACIONES LOCATIVAS. 4. APOYAR LA REALIZACIÓN DE RONDAS A PARQUEADEROS (CARROS Y MOTOS). 5. APOYAR LA ALERTA SOBRE PERSONAS EXTRAÑAS QUE SE ENCUENTREN EN LOS ALREDEDORES DEL CAMPUS UNIVERSITARIO. 6. APOYAR LA ATENCIÓN LOS REQUERIMIENTOS DE LOS FUNCIONARIOS DE LA UNIVERSIDAD PARA FACILITAR EL CABAL DESARROLLO DE LAS ACTIVIDADES ACADÉMICAS Y ADMINISTRATIVAS, 7. APOYAR EL CONTROL DE TRÁNSITO INTERNO DE ELEMENTOS Y EQUIPOS DENTRO DE LAS INSTALACIONES, 8. CUMPLIR CON TODAS LAS NORMAS DE HIGIENE, MEDICINA DEL TRABAJO, SALUD OCUPACIONAL, PREVENCIÓN Y CONTROL DE RIESGO QUE DETERMINE LA INSTITUCIÓN COMO DE OBLIGATORIO CUMPLIMIENTO LAS DEMÁS ACTIVIDADES QUE SE DERIVEN DE LA EJECUCIÓN DE LA ORDEN Y QUE TENGAN RELACIÓN DIRECTA CON EL OBJETO CONTRACTUAL</t>
  </si>
  <si>
    <t>OAG-VAD-1200</t>
  </si>
  <si>
    <t>OAG-VAD-1201</t>
  </si>
  <si>
    <t>OAG-VAD-1202</t>
  </si>
  <si>
    <t>OAG-VAD-1203</t>
  </si>
  <si>
    <t>OPSP-VAD-1204</t>
  </si>
  <si>
    <t>LA PRESENTE ORDEN TIENE POR OBJETO: 1. PLANIFICAR Y COORDINAR LOS MANTENIMIENTOS DE LOS DIFERENTES EQUIPOS Y ELEMENTOS QUE ESTÁN A CARGO DE SERVICIOS GENERALES; CONJUNTAMENTE CON EL ADMINISTRADOR DE LA PLATAFORMA AMSI Y DE AM. 2. RECIBIR Y VERIFICAR LA DOCUMENTACIÓN QUE SE REQUIERE EN CADA CONTRATO Y ORDEN DE SERVICIOS DE MANTENIMIENTO QUE DEBA SER SUPERVISADA POR EL RESPONSABLE DE GRUPO SERVICIOS GENERALES. 3. REALIZAR INFORMES PERIÓDICOS DE LAS EJECUCIONES DE LOS DIFERENTES CONTRATOS Y ÓRDENES DE SERVICIOS. 4. APOYAR EL RECIBO DE FACTURAS EMITIDAS PARA EL COBRO DE LOS SERVICIOS DE LOS DIFERENTES CONTRATISTAS EXTERNOS Y VERIFICAR QUE SE COBRE EL SERVICIO QUE REALMENTE SE REALIZÓ. 5. APOYAR EN LOS SEGUIMIENTOS DE LOS PROYECTOS DEL PLAN DE ACCIÓN Y DEMÁS PROCEDIMIENTO DE LA GESTIÓN ADMINISTRATIVA REFERENTES AL SISTEMA INTEGRADO DE CALIDAD, ASÍ COMO LA DOCUMENTACIÓN DE LAS ACCIONES DE MEJORA, PREVENTIVAS Y CORRECTIVAS. LAS DEMÁS ACTIVIDADES QUE SE DERIVEN DE LA EJECUCIÓN DE LA ORDEN Y QUE TENGAN RELACIÓN DIRECTA CON EL OBJETO CONTRACTUAL.</t>
  </si>
  <si>
    <t>OAG-VAD-1205</t>
  </si>
  <si>
    <t>OAG-VAD-1206</t>
  </si>
  <si>
    <t>OAG-VAD-1207</t>
  </si>
  <si>
    <t>LA PRESENTE ORDEN TIENE POR OBJETO: 1. APOYAR LA SUPERVISIÓN DE ESPACIOS FÍSICOS, 2. APOYAR LAS APERTURAS DE SALONES Y ESPACIOS ACADÉMICOS Y ADMINISTRATIVOS. 3. EFECTUAR REPORTE DE ANOMALÍAS EN ESPACIOS FÍSICOS, COADYUVAR EN ORIENTACIONES LOCATIVAS. 4. APOYAR LA REALIZACIÓN DE RONDAS A PARQUEADEROS (CARROS Y MOTOS). 5. APOYAR LA ALERTA SOBRE PERSONAS EXTRAÑAS QUE SE ENCUENTREN EN LOS ALREDEDORES DEL CAMPUS UNIVERSITARIO. 6. APOYAR LA ATENCIÓN LOS REQUERIMIENTOS DE LOS FUNCIONARIOS DE LA UNIVERSIDAD PARA FACILITAR EL CABAL DESARROLLO DE LAS ACTIVIDADES ACADÉMICAS Y ADMINISTRATIVAS, 7. APOYAR EL CONTROL DE TRÁNSITO INTERNO DE ELEMENTOS Y EQUIPOS DENTRO DE LAS INSTALACIONES, 8. CUMPLIR CON TODAS LAS NORMAS DE HIGIENE, MEDICINA DEL TRABAJO, SALUD OCUPACIONAL, PREVENCIÓN Y CONTROL DE RIESGO QUE DETERMINE LA INSTITUCIÓN COMO DE OBLIGATORIO CUMPLIMIENTO LAS DEMÁS ACTIVIDADES QUE SE DERIVEN DE LA EJECUCIÓN DE LA ORDEN Y QUE TENGAN RELACIÓN DIRECTA CON EL OBJETO CONTRACTUAL</t>
  </si>
  <si>
    <t>OAG-VAD-1208</t>
  </si>
  <si>
    <t>OAG-VAD-1209</t>
  </si>
  <si>
    <t>OAG-VAD-1210</t>
  </si>
  <si>
    <t>OAG-VAD-1211</t>
  </si>
  <si>
    <t>OAG-VAD-1213</t>
  </si>
  <si>
    <t>OAGVAD-1213</t>
  </si>
  <si>
    <t>OAG-VAD-1214</t>
  </si>
  <si>
    <t>OAG-VAD-1215</t>
  </si>
  <si>
    <t>OPSP-VAD-1216</t>
  </si>
  <si>
    <t>LA PRESENTE ORDEN TIENE POR OBJETO: 1. APOYAR LA ADMINISTRACIÓN Y ACTUALIZACIÓN DEL SITIO WEB DE CARTERA. 2. APOYAR EN LA ADMINISTRACIÓN Y ACTUALIZACIÓN DEL SISTEMA DE INFORMACIÓN DE CRÉDITOS ANTERIORES AL 2015- II. 3. REALIZAR DIARIAMENTE LOS BACKUPS DE LA BASE DE DATOS DE CRÉDITOS. 4. GENERAR REPORTES MENSUALES PARA LOS DIFERENTES INFORMES QUE SE REQUIERAN EN LA OFICINA DE CARTERA. 5. DEPURAR DE LA BASE DE DATOS DE CRÉDITOS. 6. DESARROLLAR E IMPLEMENTAR TECNOLOGÍAS DE INFORMACIÓN TENDIENTES A LA RECUPERACIÓN DE CARTERA. 7. CUMPLIR CON LOS PROCEDIMIENTOS DEL PROCESO DE GESTIÓN FINANCIERA DEL SISTEMA DE GESTIÓN INTEGRAL DE LA CALIDAD "COGUI. 8. APLICAR ENCUESTAS DE SATISFACCIÓN. LAS DEMÁS ACTIVIDADES QUE SE DERIVEN DE LA EJECUCIÓN DE LA ORDEN Y QUE TENGAN RELACIÓN DIRECTA CON EL OBJETO CONTRACTUAL.</t>
  </si>
  <si>
    <t>OAG-VAD-1217</t>
  </si>
  <si>
    <t>OAG-VAD-1218</t>
  </si>
  <si>
    <t>OAG-VAD-1219</t>
  </si>
  <si>
    <t>OAG-VAD-1220</t>
  </si>
  <si>
    <t>LA PRESENTE ORDEN TIENE POR OBJETO: 1. APOYAR EN LA ATENCIÓN EN LOS DIFERENTES USUARIOS QUE SE PRESENTAN EN LAS DIFERENTES VENTANILLAS DE ADMISIONES. 2. APOYAR EN LA RECEPCIÓN DE LA DOCUMENTACIÓN REQUERIDA A LOS NUEVOS ESTUDIANTES DE LAS DIFERENTES MODALIDADES DE LA UNIVERSIDAD DEL MAGDALENA. 3. APOYAR EL PROCESO DE ARCHIVO DE LA DOCUMENTACIÓN DE LOS HISTORIALES ACADÉMICOS. DISCIPLINARIOS Y FINANCIEROS EN LA MEDIDA EN QUE SEAN GENERADOS O REMITIDOS EN O HACIA EL GRUPO DE ADMISIONES, REGISTRO Y CONTROL ACADÉMICO. 4. APOYAR LA ACTUALIZACIÓN DEL INVENTARIO DE ARCHIVO DOCUMENTAL DEL GRUPO DE ADMISIONES. REGISTRO Y CONTROL Y ACADÉMICO. 5. COADYUVAR EN LA GESTIÓN DOCUMENTAL DEL GRUPO. LAS DEMÁS ACTIVIDADES QUE SE DERIVEN DE LA EJECUCIÓN DE LA ORDEN Y QUE TENGAN RELACIÓN DIRECTA CON EL OBJETO CONTRACTUAL.</t>
  </si>
  <si>
    <t>OAG-VAD-1221</t>
  </si>
  <si>
    <t>OPSP-VAD-1222</t>
  </si>
  <si>
    <t>LA PRESENTE ORDEN TIENE POR OBJETO: 1. ASESORAR Y ACOMPAÑAR A LOS PROCESOS DEL SISTEMA COGUI+ PARA LA ARTICULACIÓN DE LOS PROCESOS DEL SISTEMA DE GESTIÓN INSTITUCIONAL INTEGRAL COGUI+ AL NUEVO PLAN DE GOBIERNO 2020- 2024 Y PLAN DE DESARROLLO 2020-2030. 2. ASESORAR EN EL DISEÑO DE INTERACCIONES DE PROCESOS EN EL MODELO DE SISTEMA VIABLE DE ACUERDO CON LA PLANEACIÓN, SISTÉMICA, ADAPTATIVA. 3. ASESORAR Y REVISAR EL SEGUIMIENTO, MEDICIÓN, ANÁLISIS Y EVALUACIÓN DEL SISTEMA DE GESTIÓN DEL CONSULTORIO JURÍDICO Y CENTRO DE CONCILIACIÓN. 4. ASESORAR Y ACOMPAÑAR A LOS PROCESOS DEL SISTEMA INTEGRADO DE GESTIÓN EN LA FORMULACIÓN DE ACCIONES A PARTIR DEL PLAN DE MEJORAMIENTO DE AUTOEVALUACIÓN INSTITUCIONAL ARTICULADO AL PLAN DE DESARROLLO 2020-2030. 5. COORDINAR EL DISEÑO E IMPLEMENTACIÓN DEL SISTEMA DE GESTIÓN DE CALIDAD DEL CENTRO PARA LA REGIONALIZACIÓN DE LA EDUCACIÓN Y LAS OPORTUNIDADES (CREO). 6. COORDINAR Y ASESORAR EL DISEÑO DOCUMENTAL ATENDIENDO LOS REQUISITOS DE LAS NORMAS DE CALIDAD PARA LOS PROGRAMAS TÉCNICOS LABORALES POR COMPETENCIAS DEL CREO. LAS DEMÁS ACTIVIDADES QUE SE DERIVEN DE LA EJECUCIÓN DE LA ORDEN Y QUE TENGAN RELACIÓN DIRECTA CON EL OBJETO CONTRACTUAL.</t>
  </si>
  <si>
    <t>OPSP-VAD-1223</t>
  </si>
  <si>
    <t>OPSP-VAD-1224</t>
  </si>
  <si>
    <t>OPSP-VAD-1225</t>
  </si>
  <si>
    <t>OPSP-VAD-1226</t>
  </si>
  <si>
    <t>LA PRESENTE ORDEN TIENE POR OBJETO: 1. DIRIGIR Y COORDINAR EL GRUPO DE CONTRATISTAS ENCARGADOS DEL DESARROLLO DEL PROYECTO PENSIONAL. 2. ADELANTAR LA REVISIÓN INTEGRAL DE LOS ACTOS ADMINISTRATIVOS EXPEDIDOS POR LA UNIVERSIDAD PARA OTORGAR PENSIONES, ASÍ COMO LA DEPURACIÓN JURÍDICA REQUERIDA QUE PERMITA CONSTATAR LA LEGALIDAD DE LOS RECONOCIMIENTOS PENSIONALES. 3. ANALIZAR DESDE EL PUNTO JURÍDICO LA LEGALIDAD, EL MONTO Y LA ASIGNACIÓN DE LA PENSIÓN Y LA VALIDEZ DE LOS SOPORTES DOCUMENTALES, DE ACUERDO CON LO PRECEPTUADO EN EL ARTÍCULO 19 DE LA LEY 797 DE 2003 Y LAS NORMAS QUE LO MODIFIQUEN O COMPLEMENTEN. 4. PRESTAR ASESORÍA, EMITIR CONCEPTOS Y RESOLVER CONSULTAS QUE EN LAS MATERIAS RELACIONADAS CON EL DERECHO LABORAL Y/O ADMINISTRATIVO LE SEAN SOLICITADOS POR EL RECTOR Y DEMÁS AUTORIDADES QUE ESTE DESIGNE. 5. RESOLVER LAS PETICIONES QUE SE LE HAGAN A LA UNIVERSIDAD DEL MAGDALENA DENTRO DE LOS PLAZOS Y/O TÉRMINOS ESTABLECIDOS EN LA LEY, QUE LE SEAN TRASLADADAS POR PARTE DEL RECTOR Y DEMÁS AUTORIDADES QUE ESTE DESIGNE, 6. ATENDER Y HACER SEGUIMIENTO A LOS PROCEDIMIENTOS ADMINISTRATIVOS, QUE LE ENCOMIENDEN EL RECTOR Y DEMÁS AUTORIDADES QUE ESTE DESIGNE, 7. FORMULAR LOS PROCESOS Y PROCEDIMIENTOS DE TIPO JURÍDICO QUE SEAN REQUERIDOS POR EL RECTOR Y DEMÁS AUTORIDADES QUE ESTE DESIGNE. 8. ELABORAR LAS MINUTAS Y DEMÁS DOCUMENTOS QUE LE SEAN SOLICITADOS POR EL RECTOR Y DEMÁS AUTORIDADES QUE ESTE DESIGNE. LAS DEMÁS ACTIVIDADES QUE SE DERIVEN DE LA EJECUCIÓN DE LA ORDEN Y QUE TENGAN RELACIÓN DIRECTA CON EL OBJETO CONTRACTUAL.</t>
  </si>
  <si>
    <t>OPSP-VAD-1227</t>
  </si>
  <si>
    <t>LA PRESENTE ORDEN TIENE POR OBJETO: 1. PRESTAR SERVICIOS PROFESIONALES COMO ASESOR DE LA OFICINA DE CONTROL INTERNO DISCIPLINARIO 2. ASESORAR, EMITIR CONCEPTOS Y RESOLVER LAS CONSULTAS QUE EN MATERIA DISCIPLINARIA LE SEAN SOLICITADAS POR PARTE DEL RECTOR, EL DIRECTOR DE LA OFICINA DE CONTROL INTERNO DISCIPLINARIO Y DEMÁS AUTORIDADES DE DIRECCIÓN DE LA UNIVERSIDAD. 3. PRESTAR ASESORÍA EN LA PROYECCIÓN DE LAS DECISIONES A QUE HAY LUGAR EN EL TRÁMITE DE LOS PROCESOS DISCIPLINARIOS ADELANTADOS POR LA OFICINA DE CONTROL INTERNO DISCIPLINARIO. 4. REVISAR Y PROYECTAR DECISIONES DE FONDO SOMETIDAS A LA FIRMA DEL JEFE DE LA OFICINA DE CONTROL INTERNO DISCIPLINARIO, LAS CUALES DEBERÁN CONTENER RÚBRICA DEL CONTRATISTA. 5. ELABORAR DOCUMENTOS RELACIONADOS CON LAS CAPACITACIONES EMPRENDIDAS POR LA OFICINA DE CONTROL INTERNO DISCIPLINARIO. 6. PRESTAR ASESORÍA JURÍDICA EN LAS ACTUACIONES DISCIPLINARIAS SEGUIDAS CONTRA ESTUDIANTES DE LA UNIVERSIDAD DEL MAGDALENA, DE COMPETENCIA DE LOS CONSEJOS DE FACULTAD Y CONSEJO ACADÉMICO. 7. PROYECTAR PARA EL DIRECTOR DE LA OFICINA LOS AUTOS DE APERTURA DE INDAGACIÓN, INVESTIGACIÓN, PRUEBAS, ARCHIVOS, CARGOS Y FALLOS LAS DEMÁS ACTIVIDADES QUE SE DERIVEN DE LA EJECUCIÓN DE LA ORDEN Y QUE TENGAN RELACIÓN DIRECTA CON EL OBJETO CONTRACTUAL.</t>
  </si>
  <si>
    <t>OPSP-VAD-1228</t>
  </si>
  <si>
    <t>OPSP-VAD-1229</t>
  </si>
  <si>
    <t xml:space="preserve"> LA PRESENTE ORDEN TIENE POR OBJETO: 1. APOYAR EN LA COORDINACIÓN Y SUPERVISIÓN DE LOS PROGRAMAS DE INTERCAMBIO: “CONEXIÓN GLOBAL”, "DOBLE TITULACIÓN" Y "PROGRAMA SEMESTRE EN EL EXTERIOR". 2. APOYAR EN LA REALIZACIÓN, SEGUIMIENTO Y PROMOCIÓN DE LAS CONVOCATORIAS. 3. ASESORAR A ESTUDIANTES. 4. APOYAR EN EL PROCESO DE SELECCIÓN Y POSTULACIÓN DE ESTUDIANTES. 5. REALIZAR SEGUIMIENTO A LOS ESTUDIANTES SELECCIONADOS DURANTE Y DESPUÉS DEL INTERCAMBIO (HOMOLOGACIÓN DE ASIGNATURAS) 6. COORDINAR INICIATIVAS DE INTERNACIONALIZACIÓN DEL CURRÍCULO E INTERNACIONALIZACIÓN EN CASA. 7. APOYAR EN EL ANÁLISIS DE DATOS E INFORMACIÓN DE MOVILIDAD Y CONVOCATORIAS. LAS DEMÁS ACTIVIDADES QUE SE DERIVEN DE LA EJECUCIÓN DE LA ORDEN Y QUE TENGAN RELACIÓN DIRECTA CON EL OBJETO CONTRACTUAL.</t>
  </si>
  <si>
    <t>OPSP-VAD-1230</t>
  </si>
  <si>
    <t>LA PRESENTE ORDEN TIENE POR OBJETO: 1. DISEÑAR GRÁFICO DE PLATAFORMA VOD Y APOYO A COMUNICACIONES. 2. REALIZAR WEB MASTER DE LA PLATAFORMA VOD. 3. REALIZAR EDICIÓN DE TRÁILER Y AFICHES DE LA PLATAFORMA VOD. 4. GESTIONAR LAS PELÍCULAS QUE HARÁN PARTE DE LA PLATAFORMA. 5. APOYAR AL PROGRAMA DE CINE EN ACTIVIDADES ADMINISTRATIVAS Y PROCESOS DE ACREDITACIÓN. LAS DEMÁS ACTIVIDADES QUE SE DERIVEN DE LA EJECUCIÓN DE LA ORDEN Y QUE TENGAN RELACIÓN DIRECTA CON EL OBJETO CONTRACTUAL.</t>
  </si>
  <si>
    <t>OAG-VAD-1231</t>
  </si>
  <si>
    <t>LA PRESENTE ORDEN TIENE POR OBJETO: 1. APOYAR LA COORDINACION DE LA ALTERNANCIA DE LAS ASIGNATURAS CON CONTENIDO PRÁCTICO DEL PROGRAMA. 2. REALIZAR ATENCIÓN, SOPORTE Y SEGUIMIENTO A ESTUDIANTES Y DOCENTES VÍA TEAMS Y WHATSAPP. 3. REALIZAR ASISTENCIA, APOYO Y COORDINACIÓN EN LAS REUNIONES DEL CLAUSTRO DOCENTE, SUSTENTACIONES DE TESIS, CONSEJO DE PROGRAMA DE CINE Y AUDIOVISUALES. 4. APOYAR EN LOS DISEÑOS GRÁFICOS PARA EL PROGRAMA. 5. APOYAR AL PROYECTO DE LA NUEVA SALA DE REALIZACIÓN, POSTPRODUCCIÓN DE SONIDO Y REALIDAD VIRTUAL. 6. APOYAR LA COORDINACION DEL RETORNO A CLASES EN LOS LABORATORIOS DEL PROGRAMA. LAS DEMÁS ACTIVIDADES QUE SE DERIVEN DE LA EJECUCIÓN DE LA ORDEN Y QUE TENGAN RELACIÓN DIRECTA CON EL OBJETO CONTRACTUAL.</t>
  </si>
  <si>
    <t>OPSP-VAD-1232</t>
  </si>
  <si>
    <t>LA PRESENTE ORDEN TIENE POR OBJETO: 1. DISEÑAR GRÁFICO DE PLATAFORMA VOD Y APOYO A COMUNICACIONES 2. REALIZAR WEB MASTER DE LA PLATAFORMA VOD 3. REALIZAR EDICIÓN DE TRÁILER Y AFICHES DE LA PLATAFORMA VOD 4. GESTIONAR LAS PELÍCULAS QUE HARÁN PARTE DE LA PLATAFORMA 5. APOYAR AL PROGRAMA DE CINE EN ACTIVIDADES DE EXTENSIÓN Y FORMACIÓN DE PÚBLICO COMO CINE FOROS, CONVOCATORIAS, PARTICIPACIÓN EN FESTIVALES Y CONVENIOS. LAS DEMÁS ACTIVIDADES QUE SE DERIVEN DE LA EJECUCIÓN DE LA ORDEN Y QUE TENGAN RELACIÓN DIRECTA CON EL OBJETO CONTRACTUAL.</t>
  </si>
  <si>
    <t>OPSP-VAD-1233</t>
  </si>
  <si>
    <t>LA PRESENTE ORDEN TIENE POR OBJETO: 1. REALIZAR ACOMPAÑAMIENTO AL PROCESO DE MATRÍCULA ACADÉMICA. 2. COORDINAR EL PROCESO DE CONTRATACIÓN DE CATEDRÁTICOS DEL PROGRAMA. 3. APOYAR EN EL MANEJO DE LOS SISTEMAS DE INFORMACIÓN: ADMISIONES Y REGISTRO, SIARE, GEDOCO. 4. PARTICIPAR EN LA PLANEACIÓN, EJECUCIÓN Y SEGUIMIENTO DE LAS ACTIVIDADES ACADÉMICO-ADMINISTRATIVAS DEL PROGRAMA. 5. ELABORAR PROYECTOS DE COMUNICACIONES, ACTOS ADMINISTRATIVOS, DOCUMENTOS E INFORMES DE GESTIÓN. 6. PROYECTAR, DESARROLLAR, RECOMENDAR Y EJECUTAR ACCIONES QUE PERMITAN MEJORAR LA GESTIÓN DE LOS SERVICIOS A CARGO DEL PROGRAMA. 7. APOYAR EN LA ADMINISTRACIÓN Y OPORTUNO CUMPLIMIENTO DE LOS PROCEDIMIENTOS, PROTOCOLOS, GUÍAS Y AGENDAS DISEÑADOS PARA EL ÓPTIMO FUNCIONAMIENTO DEL PROGRAMA. 8. PROYECTAR, RADICAR Y GESTIONAR LAS COMUNICACIONES INTERNAS Y EXTERNAS DEL PROGRAMA. 9. APOYAR EN LA ELABORACIÓN Y PRESENTACIÓN DE RESULTADOS DE LA GESTIÓN DEL PROGRAMA. 10. APOYAR EN LA ADECUADA, OPORTUNA, EFICIENTE, EFICAZ Y AMABLE ATENCIÓN AL USUARIO, EN LA PRESTACIÓN DE SERVICIOS. 11. APOYAR EN LA ATENCIÓN OPORTUNA Y ADECUADAMENTE LAS PETICIONES, QUEJAS, RECLAMOS Y SUGERENCIAS, RELACIONADAS CON LOS SERVICIOS DEL PROGRAMA. LAS DEMÁS ACTIVIDADES QUE SE DERIVEN DE LA EJECUCIÓN DE LA ORDEN Y QUE TENGA RELACIÓN DIRECTA CON EL OBJETO CONTRACTUAL.</t>
  </si>
  <si>
    <t>OPSP-VAD-1234</t>
  </si>
  <si>
    <t>LA PRESENTE ORDEN TIENE POR OBJETO: 1. APOYAR LOS EVENTOS INSTITUCIONALES PRESENCIALES Y VIRTUALES A TRAVÉS DE LA CUENTA DE CORREO INSTITUCIONAL Y ESPACIOS ASIGNADOS, SEGÚN LOS PROTOCOLOS ESTABLECIDOS. 2. COORDINAR EL GRUPO DE PROTOCOLO INSTITUCIONAL (HORARIOS, DISTRIBUCIONES DE EVENTOS, SOLICITUD DE INFORMES, REVISIÓN DE HORAS). 3. CAPACITAR A LOS INTEGRANTES DE GRUPO DE PROTOCOLO INSTITUCIONAL EN LOS TEMAS DE: TALLER PERSONAL LOGÍSTICO, TALLER DE PROTOCOLO Y ETIQUETA, TALLER DE COMUNICACIÓN Y SEGURIDAD EN LOS EVENTOS, TALLER DE COMUNICACIÓN NO VERBAL, TALLER DE ESTRATEGIAS PARA HABLAR EN PÚBLICO, TALLER DE NETIQUETA, TALLER DE ATENCIÓN Y SERVICIO AL CLIENTE, TALLER DE ETIQUETA Y PROTOCOLO EMPRESARIAL, TALLER DE IMAGEN PERSONAL, TALLER DE ETIQUETA Y PROTOCOLO EN LA MESA. LAS DEMÁS QUE SE DERIVEN DE LA EJECUCIÓN DE LA ORDEN Y QUE TENGAN RELACIÓN DIRECTA CON EL OBJETO CONTRACTUAL.</t>
  </si>
  <si>
    <t>OPSP-VAD-1235</t>
  </si>
  <si>
    <t>OPSP-VAD-1236</t>
  </si>
  <si>
    <t>LA PRESENTE ORDEN TIENE POR OBJETO: 1. ELABORAR Y PRESENTAR EL PLAN DE ACCIÓN DE ACTIVIDADES A DESARROLLAR, EN EL CUAL SE DETALLEN LOS OBJETIVOS, FECHAS, METODOLOGÍAS, METAS E INDICADORES DE ACUERDO CON LAS DIRECTRICES DE RECTORÍA PARA LAS ASOCIACIONES Y/O COLECTIVOS ESTUDIANTILES, ASÍ COMO TAMBIÉN AJUSTAR EL DESARROLLO DE ÉSTAS A LAS CIRCUNSTANCIAS DE VIRTUALIDAD Y/O ALTERNANCIA QUE SE DAN COMO CONSECUENCIA DE LA EMERGENCIA SANITARIA OCASIONADA POR EL VIRUS COVID-19. 2. FOMENTAR LA ARTICULACIÓN ESTRATÉGICA ENTRE LAS ASOCIACIONES Y/O COLECTIVOS ESTUDIANTILES Y LA UNIVERSIDAD DEL MAGDALENA, CON EL FIN DE INSTITUCIONALIZAR SU ACCIONAR AL INTERIOR DE LA UNIVERSIDAD Y POTENCIALIZAR EL IMPACTO DE LA LABOR QUE ÉSTAS REALIZAN. 3. REALIZAR ACOMPAÑAMIENTO EN LOS PROCESOS DE LEGALIZACIÓN Y DESARROLLO DA LAS ACTIVIDADES DE LAS ASOCIACIONES Y/O COLECTIVOS ESTUDIANTILES. 4. MOTIVAR A LOS INTEGRANTES DE LAS ASOCIACIONES Y/O COLECTIVOS ESTUDIANTILES A TENER UN LIDERAZGO DE PARTICIPACIÓN AL INTERIOR DA LA UNIVERSIDAD. 5. APOYAR LAS INICIATIVAS QUE SE PROMUEVAN DESDE LA RECTORÍA DE LA UNIVERSIDAD DEL MAGDALENA PARA LAS ASOCIACIONES Y/O COLECTIVOS ESTUDIANTILES. 6. GESTIONAR PROCESOS DE FORMACIÓN PERTINENTES PARA LOS LÍDERES DE LAS ASOCIACIONES Y/O COLECTIVOS ESTUDIANTILES CON EL FIN DE QUE ÉSTOS PUEDAN LLEVAR DE MANERA MÁS EFICIENTE EL DESARROLLO DE SUS ACTIVIDADES. 7. LIDERAR LAS MESAS DE TRABAJO QUE SE REALICEN ENTRE LAS ASOCIACIONES Y/O COLECTIVOS ESTUDIANTILES Y LA UNIVERSIDAD DEL MAGDALENA CON EL FIN DE GENERAR NUEVAS INICIATIVAS Y HACERLE SEGUIMIENTO A LAS EXISTENTES. 8. DILIGENCIAR OPORTUNAMENTE LOS FORMATOS DE REGISTRO DE ACTIVIDADES QUE SEAN SOLICITADOS PARA SER PRESENTADOS A LAS DEPENDENCIAS QUE LO REQUIERAN. 9. ENTREGAR OPORTUNAMENTE EN LOS TIEMPOS QUE SEAN ESTABLECIDOS, INFORMES ESTADÍSTICOS DE LAS ACTIVIDADES REALIZADAS SOLICITADOS POR LA RECTORÍA. LAS DEMÁS ACTIVIDADES QUE SE DERIVEN DELE EJECUCIÓN DE LA ORDEN DE SERVICIOS Y ESTÉN RELACIONADAS CON EL OBJETO CONTRACTUAL.</t>
  </si>
  <si>
    <t>OAG-VAD-1237</t>
  </si>
  <si>
    <t>OAG-VAD-1238</t>
  </si>
  <si>
    <t>LA PRESENTE ORDEN TIEN POR OBJETO:  APOYAR EN LA BÚSQUEDA DE PARES PARA EVALUACIÓN DE ARTÍCULOS, CAPÍTULOS DE LIBRO, LIBROS, SOFTWARE, OBRAS ARTÍSTICAS, VIDEOS. 2. APOYAR EN LA ELABORACIÓN DE LAS COMUNICACIONES PARA LOS DOCENTES. 3. APOYAR EN LA REVISIÓN DE HOJAS DE VIDA DE DOCENTES. 4. APOYAR EN LA ELABORACIÓN DE RESOLUCIONES DE RECONOCIMIENTO DE PUNTAJES Y BONIFICACIONES. 5. APOYAR CON EL CARGUE DE INFORMACIÓN EN EL SOFTWARE QUE SE ENCUENTRA EN PROCESO DE DESARROLLO. LAS DEMÁS ACTIVIDADES QUE SE DERIVEN DE LA EJECUCIÓN DE LA ORDEN Y QUE TENGAN RELACIÓN DIRECTA CON EL OBJETO CONTRACTUAL.</t>
  </si>
  <si>
    <t>OPSP-VAD-1239</t>
  </si>
  <si>
    <t>LA PRESENTE ORDEN TIENE POR OBJETO: 1. APOYAR EN LA REVISIÓN DE ASIGNACIÓN ACADÉMICA DE DOCENTES CATEDRÁTICOS DE PREGRADO PRESENCIAL Y DE PROYECTOS DE PLAN DE ACCIÓN A CARGO DE LA DEPENDENCIA. 2. PROCESAR Y CONSOLIDACIÓN DE BONIFICACIONES NO CONSTITUTIVAS DE SALARIO DEL PREGRADO PRESENCIAL DE DOCENTES DE PLANTA Y FUNCIONARIOS ADMINISTRATIVOS. 3. EFECTUAR SEGUIMIENTO A DIRECTRICES DE PLANEACIÓN ACADÉMICA SEMESTRAL. 4. APOYAR EN LA ELABORACIÓN DE CONTRATOS DE CÁTEDRA Y SUS RESPECTIVOS MODIFICATORIOS. 5. APOYAR EN EL DILIGENCIAMIENTO DE INFORMES REQUERIDOS POR ENTES EXTERNOS. 6. APOYAR EN LA PROYECCIÓN DE RESOLUCIONES ACADÉMICAS. 7. APOYAR LOS INFORMES QUE SE SOLICITEN EN LA DEPENDENCIA. LAS DEMÁS ACTIVIDADES QUE SE DERIVEN DE LA EJECUCIÓN DE LA ORDEN Y QUE TENGAN RELACIÓN DIRECTA CON EL OBJETO CONTRACTUAL.</t>
  </si>
  <si>
    <t>OPSP-VAD-1240</t>
  </si>
  <si>
    <t>OPSP-VAD-1241</t>
  </si>
  <si>
    <t>OPSP-VAD-1242</t>
  </si>
  <si>
    <t>CAMILO ANTONIO CAMARGO BARROS</t>
  </si>
  <si>
    <t>LA PRESENTE ORDEN TIENE POR OBJETO: 1. ELABORAR PROPUESTAS DE INVESTIGACIÓN. 2. PRESENTAR PROPUESTAS DE INVESTIGACIÓN A ENTIDADES EXTERNAS 3 ASESORAR EN LA BÚSQUEDA DE FINANCIACIÓN DE ENTIDADES NACIONALES E INTERNACIONALES PARA PROYECTOS DE I+D. 4. ASESORAR Y ACOMPAÑAR A LOS DIRECTORES DE GRUPO DE INVESTIGACIÓN PARA LA PRESENTACIÓN DE PROPUESTAS I+D. LAS DEMÁS ACTIVIDADES QUE SE DERIVEN DE LA EJECUCIÓN DE LA ORDEN Y QUE TENGAN RELACIÓN DIRECTA CON EL OBJETO CONTRACTUAL.</t>
  </si>
  <si>
    <t>MANUEL ENQRIUE TOBORDA</t>
  </si>
  <si>
    <t>OPSP-VAD-1243</t>
  </si>
  <si>
    <t>LA PRESENTE ORDEN TIENE POR OBJETO: 1. DEFINIR, ELABORAR Y REVISAR LA ARQUITECTURA DE DESARROLLO DE LOS PROYECTOS (CASOS DE USO, BASES DE DATOS, CLASES, INTERFAZ DE USUARIO, MIGRACIÓN DE DATOS). 2. CONSTRUIR LOS PROTOTIPOS PARA LA EJECUCIÓN DE PRUEBAS A LOS PRODUCTOS SOFTWARE. 3. IMPLANTAR PRODUCTOS DE SOFTWARE TERMINADOS EN AMBIENTES DE PRODUCCIÓN PREVIAMENTE SELECCIONADOS. 4. INCORPORAR ELEMENTOS DE DISEÑO EXISTENTES 5. APLICAR GESTIÓN DE LA CONFIGURACIÓN PARA ACTUALIZAR CAMBIOS Y MANTENERLOS DEBIDAMENTE DOCUMENTADOS MEDIANTE LAS HERRAMIENTAS CORRESPONDIENTES. 6. REALIZAR REUNIONES PERIÓDICAS CON LOS EQUIPOS DE TRABAJO DE LOS PROYECTOS. 7. ESPECIFICAR REQUISITOS DE SOFTWARE EN FORMA DE HISTORIAS DE USUARIO. LAS DEMÁS ACTIVIDADES QUE SE DERIVEN DE LA EJECUCIÓN DE LA ORDEN Y QUE TENGAN RELACIÓN DIRECTA CON EL OBJETO CONTRACTUAL.</t>
  </si>
  <si>
    <t>OPSP-VAD-1244</t>
  </si>
  <si>
    <t>OPSP-VAD-1245</t>
  </si>
  <si>
    <t>OPSP-VAD-1246</t>
  </si>
  <si>
    <t>OPSP-VAD-1247</t>
  </si>
  <si>
    <t>OPSP-VAD-1248</t>
  </si>
  <si>
    <t>LA PRESENTE ORDEN TIENE POR OBJETO: 1. APOYAR A LA DIRECCIÓN DE TALENTO HUMANO EN LAS ACTIVIDADES DEL SISTEMA DE ESTÍMULOS, DESARROLLADO PARA LOS FUNCIONARIOS DE LA UNIVERSIDAD. 2. APOYAR EN EL DESARROLLO DEL PLAN DE CAPACITACIÓN INSTITUCIONAL PARA EL PERSONAL ADMINISTRATIVO. 3. APOYAR EN LA GESTIÓN DE LAS ACTIVIDADES Y TAREAS DE LA DIRECCIÓN DE TALENTO HUMANO. 4. ENTREGAR LOS INFORMES QUE LE SEAN SOLICITADOS POR LA DIRECCIÓN DE TALENTO HUMANO. 5. BRINDAR APOYO EN LOS PROGRAMAS DE PROMOCIÓN DE HÁBITOS Y ESTILOS DE VIDA SALUDABLES Y RIESGO PSICOSOCIAL. LAS DEMÁS ACTIVIDADES QUE SE DERIVEN DE LA EJECUCIÓN DE LA ORDEN Y QUE TENGAN RELACIÓN DIRECTA CON EL OBJETO CONTRACTUAL.</t>
  </si>
  <si>
    <t>OPSP-VAD-1249</t>
  </si>
  <si>
    <t>IBIS LENIS RODRIGUEZ CRUZ</t>
  </si>
  <si>
    <t>LA PRESENTE ORDEN TIENE POR OBJETO: 1. APOYAR A LA COORDINACIÓN DEL ÁREA DE IDIOMAS EN LA ATENCIÓN AL PÚBLICO EN GENERAL. 2. APOYAR LA REALIZACIÓN DE PROMOCIÓN Y DIVULGACIÓN DE INSCRIPCIONES Y MATRICULAS DE CURSOS DE IDIOMAS. 3. ORGANIZAR INFORMACIÓN PARA INFORMES. 4. ORGANIZAR LA DOCUMENTACIÓN Y GENERAR LISTADOS DE ESTUDIANTES MATRICULADOS. 5. APOYAR EN LA APLICACIÓN DE EXÁMENES DE SUFICIENCIA EN INGLÉS. 6. APOYAR LA GENERACIÓN Y PROYECCIÓN DE INFORME SOBRE EL ÁREA. 7. PRESENTAR INFORMES REQUERIDOS. 8. APOYAR EL CARGUE DE ESPACIOS EN EL SIARE. 9. APOYAR EL CARGUE DE ASIGNACIÓN Y APOYO A DOCENTE. 10. APOYAR EN LA CREACIÓN Y TABULACIÓN DE ENCUESTAS. 11. APOYAR EN LA GENERACIÓN DE RESOLUCIÓN Y TRÁMITE PARA PAGO DE LIBROS. 12. TABULAR DE RESULTADOS DE EXAMEN DE SUFICIENCIA. 13. APOYAR LA GENERACIÓN DE INFORMES SOBRE DOCENTES, ESTUDIANTES, ÍNDICES DE DESERCIÓN Y DE RENDIMIENTO EXAMEN DE SUFICIENCIA. 14. APOYAR GENERACIÓN DE INFORME DEL SNIES. 15. APOYAR LA REVISIÓN DE SOLICITUDES DE HOMOLOGACIÓN Y DE MATRÍCULAS EN MÓDULO ACADÉMICO, 16. APOYAR LA GENERACIÓN DEL INFORME DE PRESUPUESTO PROYECCIÓN DE INGRESOS Y GASTOS. 17. APOYAR EN EL DESARROLLO DE ESTRUCTURACIÓN Y GENERACIÓN DE INFORMES SOLICITADOS A LA DEPENDENCIA. 18. APOYAR EN LA ATENCIÓN AL PÚBLICO EN GENERAL; A TRAVÉS DE LOS DIFERENTES CANALES DE COMUNICACIÓN YA SEA DE MANERA PRESENCIAL, TELEFÓNICA O VIRTUAL. 19. APOYAR EN LA CREACIÓN Y DISEÑO DE INFORMES DE LAS COORDINACIONES ACADÉMICAS Y PROYECTOS ESPECIALES COMO SABER PRO, REVISTA HETEROTOPÍAS, PROGRAMA RADIAL EXPRESARTE Y CLUB DE LECTURA. LAS DEMÁS ACTIVIDADES QUE SE DERIVEN DE LA EJECUCIÓN DE LA ORDEN Y QUE TENGAN RELACIÓN DIRECTA CON EL OBJETO CONTRACTUAL</t>
  </si>
  <si>
    <t>OPSP-VAD-1250</t>
  </si>
  <si>
    <t>OPSP-VAD-1251</t>
  </si>
  <si>
    <t>LA PRESENTE ORDEN TIENE POR OBJETO: 1. PRESENTAR PLAN DE TRABAJO DE ACTIVIDADES A DESARROLLAR, DETALLANDO OBJETIVOS, FECHAS, METODOLOGÍA, METAS, INDICADORES ACORDES CON LAS DIRECTRICES IMPARTIDAS POR EL DIRECTOR DE BIENESTAR. 2. FOMENTAR, ORIENTAR, ORGANIZAR Y DIVULGAR ACTIVIDADES DE CARÁCTER RECREATIVO, FORMATIVO Y REPRESENTATIVO PARA EL FORTALECIMIENTO DE LOS PROCESOS DEPORTIVOS DE LA INSTITUCIÓN. 3. DISEÑAR, IMPLEMENTAR Y EJECUTAR ESTRATEGIAS DE PROMOCIÓN, DIFUSIÓN Y DIVULGACIÓN DE LAS DISCIPLINAS DEPORTIVAS DE LA INSTITUCIÓN. 4. DISEÑAR, IMPLEMENTAR Y EJECUTAR ESTRATEGIAS QUE PROMUEVAN E INCENTIVEN LA PARTICIPACIÓN DE TODOS LOS ESTAMENTOS UNIVERSITARIOS, ESTUDIANTES, DOCENTES Y FUNCIONARIOS, EN LAS DISCIPLINAS DEPORTIVAS DE LA INSTITUCIÓN. 5. PLANIFICAR, DESARROLLAR Y EJECUTAR INTERCAMBIOS, TORNEOS, CAMPEONATOS, OLIMPIADAS Y/O EVENTOS INTERNOS. 6. PLANIFICAR LA PARTICIPACIÓN DE LA INSTITUCIÓN EN INTERCAMBIOS, TORNEOS, CAMPEONATOS, OLIMPIADAS Y/O EVENTOS EXTERNOS DEL ORDEN LOCAL, DEPARTAMENTAL, REGIONAL, NACIONAL E INTERNACIONAL. 7. COORDINAR EL PROCESO DE SELECCIÓN DE LOS DEPORTSITAS EN CADA ESTAMENTO (DOCENTE, FUNCIONARIO, EGRESADO Y ESTUDIANTES) QUE CONFORMAN LAS DELEGACIONES QUE REPRESENTARÁN A LA UNIVERSIDAD EN INTERCAMBIOS, TORNEOS, CAMPEONATOS, OLIMPIADAS Y/O EVENTOS EXTERNOS DEL ORDEN LOCAL, DEPARTAMENTAL, REGIONAL, NACIONAL E INTERNACIONAL. 8. RECIBIR, MANTENER ACTUALIZADO Y DEVOLVER AL FINALIZAR EL SEMESTRE, EL INVENTARIO DE IMPLEMENTOS, UNIFORMES, HERRAMIENTAS Y EQUIPOS QUE LE SEAN ASIGNADOS, GARANTIZANDO EL BUEN USO DE LOS MISMOS. 9. DILIGENCIAR OPORTUNAMENTE TODOS LOS FORMATOS ESTABLECIDOS POR BIENESTAR UNIVERSITARIO EN EL SISTEMA DE GESTIÓN DE LA CALIDAD Y OTROS PROCESOS, PARA EL REGISTRO DE TODAS LAS ACTIVIDADES QUE SE REALICEN DESDE EL DEPORTE O DISCIPLINA QUE DIRIGE. 10. ENTREGAR SEMANALMENTE O EN LOS TIEMPOS Y SEGÚN LAS DIRECTRICES QUE EL DIRECTOR DE BIENESTAR UNIVERSITARIO INFORMES ESTADÍSTICOS DE LAS ACTIVIDADES REALIZADAS, ASÍ COMO LAS PARTICIPACIONES DE LOS ESTAMENTOS UNIVERSITARIOS EN LAS MISMAS. 11. MANTENER ACTUALIZADA LA BASE DE DATOS DE LOS ESTUDIANTES QUE GOCEN DE BECA O DESCUENTO EL VALOR DE LA MATRÍCULA, YA SEA POR CUPO ESPECIAL O POR HABER OCUPADO PRIMERO, SEGUNDO O TERCER LUGAR EN EVENTOS EN REPRESENTACIÓN DE LA INSTITUCIÓN. 12. LLEVAR EL REGISTRO DE LA PARTICIPACIÓN EN LOS ENTRENAMIENTOS O PRÁCTICAS DEPORTIVAS, INTERCAMBIOS, TORNEOS, CAMPEONATOS, OLIMPIADAS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13. COORDINAR CON LOS INSTRUCTURES DE LAS DISTINTAS DISCIPLINAS Y LAS ÁREAS DE BIENESTAR UNIVERSITARIO, EL PROCESO DE ACOMPAÑAMIENTO INTEGRAL, MÉDICO Y PSICOLOGÍCO, A LOS ESTUDIANTES, DOCENTES Y FUNCIONARIOS QUE ESTEN DESARROLLANDO ACTIVIDADES DEPORTIVAS. 14. APOYAR LAS ACTIVIDADES LIDERADAS POR EL DIRECTOR DE BIENESTAR EN EL CUMPLIMIENTO DE METAS DEFINIDAS EN EL PLAN DE ACCIÓN Y PLAN DE DESARROLLO INSTITUCIONAL. 15. ENTREGAR DE MANERA OPORTUNA Y BAJO SU RESPONSABILIDAD LOS INFORMES PARA SER PRESENTADOS EN OTRAS DEPENDENCIAS. 16. COORDINAR EL MANTENIMIENTO DE LOS ESCENARIOS DEPORTIVOS Y ESPACIOS DE ACTIVIDAD FÍSICA. 17. HACER ACOMPAÑAMIENTO A LAS ACTIVIDADES REALIZADAS POR LOS INSTRUCTORES DE MANERA VIRTUAL Y PRESENCIAL EN CADA UNA DE LAS DISCIPLINAS DEPORTIVAS OFRECIDAS POR LA INSTITUCIÓN. COORDINAR EL PROCESO DE ADMSIÓN DE ASPIRANTES A LOS CUPOS POR DEPORTISTAS OFRECIDOS POR LA INSTITUCIÓN A TRAVÉS DEL ACUERDO SUPERIOR NO. 026 DE 2017 “POR EL CUAL SE ESTABLECEN DISPOSICIONES EN MATERIA DE INSCRIPCIÓN, SELECCIÓN, ADMISIÓN Y OTORGAMIENTO DE CUPOS ESPECIALES Y ESTÍMULOS A DEPORTISTAS Y ARTISTA.”  18.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</si>
  <si>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OPSP-VAD-1252</t>
  </si>
  <si>
    <t>LA PRESENTE ORDEN TIENE POR OBJETO: 1. DISEÑAR ESTRATEGIA DE COMUNICACIÓN PARA LA DIRECCIÓN DE BIENESTAR INSTITUCIONAL. 2. REALIZAR LA PRODUCCIÓN GENERAL DE CONTENIDOS PARA LAS REDES SOCIALES Y MEDIOS DIGITALES DE LA DIRECCIÓN DE BIENESTAR UNIVERSITARIO. 3. APOYAR EN LA ORGANIZACIÓN LOGÍSTICA Y PROTOCOLARIA DE LAS ACTIVIDADES Y EVENTOS ACADÉMICOS, SOCIALES, DEPORTIVOS Y CULTURALES DE LA DIRECCIÓN DE BIENESTAR UNIVERSITARIO. 4. REALIZAR CUBRIMIENTO PERIODÍSTICO A LAS ACTIVIDADES PROGRAMADAS DENTRO DE LA DIRECCIÓN DE BIENESTAR UNIVERSITARIO. 5. HACER REPORTERÍA CON LAS DEPENDENCIAS QUE GENEREN INFORMACIÓN ÚTIL PARA LA DEPENDENCIA, 6, PARTICIPAR EN LAS TRANSMISIONES EN VIVO Y EN DIRECTO DE LOS EVENTOS DE BIENESTAR INSTITUCIONAL. 7. REDACTAR LOS DOCUMENTOS INSTITUCIONALES QUE SE REQUIERAN 8. APOYAR EN LA PRODUCCIÓN Y EDICIÓN DE LOS MATERIALES INSTITUCIONALES QUE SE REQUIERAN. 9. APOYAR EN LA CONSERVACIÓN Y BUEN USO DE LOS EQUIPOS Y MATERIALES DE LA DIRECCIÓN DE BIENESTAR UNIVERSITARIO. 10 CONTRIBUIR CON EL FORTALECIMIENTO DEL SISTEMA DE GESTIÓN INTEGRAL DE LA UNIVERSIDAD DEL MAGDALENA SISTEMA COGUI 11. APOYAR PERIÓDICAMENTE EL PROGRAMA RUTAS PARA AVANZAR. 12. GRABAR Y EDITAR MENSAJES INSTITUCIONALES. 13. APOYAR EN  LA ATENCIÓN TELEFÓNICA Y PRESENCIAL A LOS MIEMBROS DE LA COMUNIDAD UNIVERSITARIA QUE REQUIERAN INFORMACIÓN SOBRE LAS DISTINTAS ÁREAS DE BIENESTAR.  LAS DEMÁS ACTIVIDADES QUE SE DERIVEN DE IN EJECUCIÓN DE LA ORDEN Y QUE TENGAN RELACIÓN DIRECTA CON EL OBJETO CONTRACTUAL.</t>
  </si>
  <si>
    <t>OPSP-VAD-1253</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</si>
  <si>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CONVOCAR, MOTIVAR Y AFIANZAR LA ARTICULACIÓN ENTRE BIENESTAR UNIVERSITARIO Y TODOS LOS PROGRAMAS ACADÉMICOS DE LAS DISTINTAS FACULTADES DE LA UNIVERSIDAD. 3. GESTIONAR ACCIONES DESDE LAS DISTINTAS ÁREAS DE BIENESTAR PARA FACILITAR Y APOYAR EL SEGUIMIENTO DE LOS CASOS DE ESTUDIANTES Y DOCENTES CON DIFICULTADES REPORTADOS POR LAS FACULTADES. 4. COORDINAR LA IMPLEMENTACIÓN DE ESTRATEGIAS DE PROMOCIÓN DE LOS SERVICIOS Y ACTIVIDADES DE BIENESTAR UNIVERSITARIO EN LAS FACULTADES DE LA INSTITUCIÓN. 5. APOYAR LAS ACTIVIDADES LIDERADAS POR EL DIRECTOR DE BIENESTAR Y EL COORDINADOR DE ÁREA, EN EL CUMPLIMIENTO DE METAS DEFINIDAS EN EL PLAN DE ACCIÓN Y PLAN DE DESARROLLO INSTITUCIONAL. 6. ENTREGAR DE MANERA OPORTUNA Y BAJO SU RESPONSABILIDAD LOS INFORMES QUE SE LE SOLICITEN PARA SER PRESENTADOS EN OTRAS DEPENDENCIAS. 7. DILIGENCIAR OPORTUNAMENTE TODOS LOS FORMATOS ESTABLECIDOS POR BIENESTAR UNIVERSITARIO EN EL SISTEMA DE GESTIÓN DE LA CALIDAD Y OTROS PROCESOS, PARA EL REGISTRO DE TODAS LAS ACTIVIDADES QUE SE REALICEN. 8. ENTREGAR SEMANALMENTE O EN LOS TIEMPOS Y SEGÚN LAS DIRECTRICES QUE EL DIRECTOR DE BIENESTAR UNIVERSITARIO O EL COORDINADOR DEL ÁREA ESTABLEZCAN, INFORMES ESTADÍSTICOS DE LAS ACTIVIDADES REALIZADAS. 9. APOYAR EN LA PARTICIPACIÓN DE LOS ESTUDIANTES DE LAS DISTINTAS FACULTADES Y PROGRAMAS EN EVENTOS ACADÉMICOS, CIENTÍFICOS, ARTÍSTICOS, CULTURALES Y DEPORTIVOS QUE PROGRAME LA INSTITUCIÓN. 10. ENTREGAR DE MANERA OPORTUNA Y BAJO SU RESPONSABILIDAD LOS INFORMES PARA SER PRESENTADOS EN OTRAS DEPENDENCIAS.  11.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</si>
  <si>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OPSP-VAD-1254</t>
  </si>
  <si>
    <t>OPSP-VAD-1255</t>
  </si>
  <si>
    <t xml:space="preserve"> 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ODONTÓLOGO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QUE SEAN DE SU COMPETENCIA PARA SER PRESENTADOS EN OTRAS DEPENDENCIAS. 8. APOYAR EN LA PARTICIPACIÓN DE EVENTOS ACADÉMICOS, CIENTÍFICOS, ARTÍSTICOS, CULTURALES Y DEPORTIVOS DENTRO Y FUERA DEL LUGAR HABITUAL DE LA EJECUCIÓN DE SUS ACTIVIDADES. 9. REALIZAR ACTIVIDADES DOCENTE ASISTENCIALES BAJO LA MODALIDAD DE SUPERVISIÓN DE PRÁCTICAS FORMATIVAS A LOS ESTUDIANTES DE LA FACULTAD DE CIENCIAS DE LA SALUD DE LA UNIVERSIDAD DEL MAGDALENA. 10.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</si>
  <si>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OPSP-VAD-1256</t>
  </si>
  <si>
    <t>OPSP-VAD-1257</t>
  </si>
  <si>
    <t>OAG-VAD-1258</t>
  </si>
  <si>
    <t>YURANI DANIELA PANADERO RAMOS</t>
  </si>
  <si>
    <t>OAG-VAD-1259</t>
  </si>
  <si>
    <t>OPSP-VAD-1260</t>
  </si>
  <si>
    <t>LA PRESENTE ORDEN TIENE POR OBJETO: 1. COORDINAR LAS ACTIVIDADES DEL CICLO DE FORMACIÓN PARA EL ENTORNO LABORAL (PRE-PRÁCTICAS), 2. BRINDAR ASESORIAS A LOS ESTUDIANTES EN PREPRÁCTICAS. 3. BRINDAR ASESORIA A LOS ESTUDIANTES EN PRÁCTICAS PROFESIONALES. LAS DEMÁS ACTIVIDADES QUE SE DERIVEN DE LA EJECUCIÓN DE LA ORDEN Y QUE TENGAN RELACIÓN DIRECTA CON EL OBJETO CONTRACTUAL</t>
  </si>
  <si>
    <t>OPSP-VAD-1261</t>
  </si>
  <si>
    <t>LA PRESENTE ORDEN TIENE POR OBJETO: 1. PRESTAR ASESORÍA EN LA RESOLUCIÓN DE PETICIONES QUE SE LE HAGA A LA UNIVERSIDAD DEL MAGDALENA DENTRO DE LOS PLAZOS Y/O TÉRMINOS ESTABLECIDOS EN LA LEY, QUE LE SEAN ASIGNADAS POR PARTE DEL RECTOR, DIRECCIÓN DE TALENTO HUMANO Y DEMÁS AUTORIDADES QUE DESIGNEN LA ALTA DIRECCIÓN. 2. ATENDER Y HACER SEGUIMIENTO A LOS PROCEDIMIENTOS ADMINISTRATIVOS QUE LE SEAN ENCOMENDADOS POR EL RECTOR, LA DIRECCIÓN DE TALENTO HUMANO Y DEMÁS AUTORIDADES QUE DESIGNE LA ALTA DIRECCIÓN. 3. ELABORAR LOS ACTOS ADMINISTRATIVOS REQUERIDOS PARA FINES MISIONALES Y DE ORDEN LABORAL. 4. EMITIR CONCEPTOS JURÍDICOS A SOLICITUD DE LA DIRECTORA DE TALENTO HUMANO, RELATIVOS CON LAS FUNCIONES DE LA DEPENDENCIA. 5. APOYAR EN EL BUEN MANEJO DEL ARCHIVO Y LA CORRESPONDENCIA QUE LE SEAN ASIGNADOS. 6. RENDIR INFORMES MENSUALES SOBRE LAS ACTIVIDADES DESARROLLADAS, EN CUMPLIMIENTO DE LA PRESENTE ORDEN DE PRESTACIÓN DE SERVICIOS. LAS DEMÁS ACTIVIDADES QUE SE DERIVEN DE LA EJECUCIÓN DE LA ORDEN Y QUE TENGAN RELACIÓN DIRECTA CON EL OBJETO CONTRACTUAL.</t>
  </si>
  <si>
    <t>OAG-VAD-1262</t>
  </si>
  <si>
    <t>LA PRESENTE ORDEN TIENE POR OBJETO: 1. APOYAR EN LA REALIZACIÓN DE VISITAS PERIÓDICAS A LAS DIFERENTES ÁREAS, SEDES Y LABORATORIOS DE LA UNIVERSIDAD DEL MAGDALENA CON EL FIN DE VERIFICAR Y GARANTIZAR EL CUMPLIMIENTO DE LAS NORMAS VIGENTES APLICABLES EN MATERIA SEGURIDAD Y SALUD EN EL TRABAJO ESTABLECIDAS POR LA UNIVERSIDAD. 2. APOYAR EN LA SENSIBILIZACIÓN Y SOCIALIZACIÓN DE LOS PROGRAMAS, PLANES Y PROYECTOS ESTABLECIDOS EN LA UNIVERSIDAD DEL MAGDALENA EN MATERIA DE SEGURIDAD Y SALUD EN EL TRABAJO. 3. APOYAR EN LA REALIZACIÓN DE INSPECCIONES DE SEGURIDAD DE LAS DIFERENTES ÁREAS, SEDES, LABORATORIOS Y OBRAS DESARROLLADAS POR LA UNIVERSIDAD PARA LA IDENTIFICACIÓN, VALORACIÓN Y CONTROL DE LOS RIESGOS, EN CONCORDANCIA CON LA NORMATIVIDAD VIGENTE APLICABLE. 4. APOYAR EN LA REALIZACIÓN DE ANÁLISIS DE SEGURIDAD DEL TRABAJO (AST) EN LOS PROCESOS QUE SE LLEVAN A CABO EN LA UNIVERSIDAD. 5. APOYAR EN LA ELABORACIÓN Y ACTUALIZACIÓN DE LAS DIFERENTES MATRICES DE PELIGROS DE LA UNIVERSIDAD DEL MAGDALENA. 6. APOYAR Y HACER SEGUIMIENTO EN LA REALIZACIÓN DE INSPECCIONES DE SEGURIDAD CON EL FIN DE VERIFICAR Y GARANTIZAR EL CUMPLIMIENTO DE LAS NORMAS VIGENTES APLICABLES EN MATERIA SEGURIDAD Y SALUD EN EL TRABAJO EN LAS DIFERENTES OBRAS Y TRABAJOS DESARROLLADOS POR CONTRATISTAS EN LAS ÁREAS Y SEDES DE LA UNIVERSIDAD. LAS DEMÁS ACTIVIDADES QUE SE DERIVEN DE LA EJECUCIÓN DE LA ORDEN Y QUE TENGAN RELACIÓN DIRECTA CON EL OBJETO CONTRACTUAL.</t>
  </si>
  <si>
    <t>OPSP-VAD-1263</t>
  </si>
  <si>
    <t>OAG-VAD-1264</t>
  </si>
  <si>
    <t>LA PRESENTE ORDEN TIENE POR OBJETO: 1. APOYAR AL GRUPO DE CONTABILIDAD EN LA CREACIÓN Y DEPURACIÓN DE LA BASE DE TERCEROS EN EL SISTEMA DE INFORMACIÓN FINANCIERO – SINAP-. 2. ORIENTAR AL GRUPO DE CONTABILIDAD EN EL PROCESO DE RECEPCIÓN Y ARCHIVO DE LAS COMUNICACIONES INTERNAS Y EXTERNAS. 3. REVISAR EL PROCESO DE RECEPCIÓN Y REVISIÓN DE DOCUMENTOS PROVENIENTES DE LA DIRECCIÓN FINANCIERA Y DEL GRUPO DE PRESUPUESTO CORRESPONDIENTES A LOS SOPORTES PARA LA ELABORACIÓN DE LAS OBLIGACIONES PRESUPUÉSTALES Y LAS CUENTAS POR PAGAR SIN AFECTACIÓN. 4. REVISAR EL PROCESO DE RADICACIÓN Y ENTREGA A LA DIRECCIÓN FINANCIERA DE LAS OBLIGACIONES PRESUPUÉSTALES ELABORADAS POR EL GRUPO DE CONTABILIDAD, Y SUGERIR LOS CAMBIOS NECESARIOS PARA EL MEJORAMIENTO DEL PROCESO. 5. APOYAR AL PROFESIONAL ESPECIALIZADO DEL GRUPO DE CONTABILIDAD EN EL ANÁLISIS Y SEGUIMIENTO DE INDICADORES DE GESTIÓN DEL GRUPO DE CONTABILIDAD. 6. APOYAR AL PROFESIONAL ESPECIALIZADO DEL GRUPO DE CONTABILIDAD EN LA PLANIFICACIÓN Y COORDINACIÓN DEL SISTEMA DE GESTIÓN DE CALIDAD DEL PROCESO CONTABLE – FINANCIERO.  7. APOYAR AL PROFESIONAL ESPECIALIZADO DEL GRUPO DE CONTABILIDAD SOBRE LA ADMINISTRACIÓN DE MAPA DE RIESGO DE PROCESO CONTABLE. 8. APOYAR AL PROFESIONAL UNIVERSITARIO DEL GRUPO DE CONTABILIDAD EN LA REALIZACIÓN DE LAS PROYECCIONES FINANCIERAS, CUANDO LAS REQUIERA ALGÚN PROCESO INTERNO DE LA UNIVERSIDAD. 9. APOYAR EN LA COORDINACIÓN DE LOS PLANES DE MEJORAMIENTO DEL PROCESO DE CALIDAD. LAS DEMÁS ACTIVIDADES QUE SE DERIVEN DE LA EJECUCIÓN DE LA ORDEN Y QUE TENGAN RELACIÓN DIRECTA CON EL OBJETO CONTRACTUAL</t>
  </si>
  <si>
    <t>OPSP-VAD-1265</t>
  </si>
  <si>
    <t>LA PRESENTE ORDEN TIENE POR OBJETO: 1. ELABORAR SOLICITUD DE INFORMACIÓN, REQUERIMIENTOS ESPECIALES, PROYECTOS DE DERECHOS DE PETICIONES, Y DEMÁS DOCUMENTOS DE ORDEN JURÍDICO QUE SE REQUIERAN REMITIR DENTRO DE LOS PROCESOS DE LA AUDITORÍAS SEGUIDOS A CADA UNA DE LAS ENTIDADES CONTRIBUYENTES, Y LOS AGENTES OBLIGADOS A RETENER O EXIGIR EL PAGO DEL TRIBUTO. 2. ELABORAR RESPUESTA A COMUNICACIONES ENVIADAS POR LAS DIFERENTES ENTIDADES. 3. REALIZAR EVALUACIÓN DE LA PRIMERA ETAPA DE LA AUDITORIA A LOS CONTRATOS QUE LAS ENTIDADES ENVÍAN COMO EXENTOS DEL PAGO DE LA ESTAMPILLA. 4. CLASIFICAR LOS HALLAZGOS RESULTANTES DE LA PRIMERA ETAPA Y ELABORACIÓN DE LAS COMUNICACIONES PERTINENTES. 5. ANALIZAR Y VERIFICAR LOS ACUERDOS MUNICIPALES POR MEDIO DEL CUAL LOS MUNICIPIOS ADOPTARON LA ESTAMPILLA. 6. DETERMINAR Y CLASIFICAR LOS HALLAZGOS ENCONTRADOS EN LOS ACUERDOS MUNICIPALES. 7. ANALIZAR LOS HALLAZGOS ENCONTRADOS CON LA COORDINACIÓN DE LA OFICINA Y EL ASESOR JURÍDICO. 8. SOLICITAR INFORMACIÓN ADICIONAL QUE SE REQUIERA DE LOS CONTRATOS OBJETOS DE ESTUDIO DE AUDITORIA. 9. ANALIZAR LAS ACTIVIDADES QUE SE DETERMINEN EN LAS DIFERENTES MESAS DE TRABAJOS. 10. ASISTIR A LAS REUNIONES QUE REALICE LA COORDINACIÓN DE LA OFICINA CON CADA UNA DE LAS ENTIDADES CONTRIBUYENTES, Y LOS AGENTES OBLIGADOS A RETENER O EXIGIR EL PAGO DEL TRIBUTO. 11. APOYAR EN EL DESPLAZAMIENTO A LOS MUNICIPIOS EN LA JURISDICCIÓN DEL MAGDALENA PARA EL DESARROLLO DE ACTIVIDADES DE CAMPO EN EL PROCESO AUDITOR PARA CASOS ESPECÍFICOS EN LA QUE SE REQUIERA. 12. APOYAR EN EL SEGUIMIENTO AL CUMPLIMIENTO DE LOS COMPROMISOS ADQUIRIDOS EN LA MESA DE TRABAJO. 13. APOYAR EN LA REALIZACIÓN DEL ESTUDIO DE LAS PROPUESTAS DE PAGO QUE PRESENTEN LAS ENTIDADES OBLIGADAS A EXIGIR O RETENER LA ESTAMPILLA. 14. APOYAR EN LA REALIZACIÓN DE SEGUIMIENTO Y CONTROL A LOS ACUERDOS DE PAGO OFRECIDOS. 15. SALVAGUARDAR LA INFORMACIÓN OBTENIDA EN EL PROCESO AUDITOR Y GUARDAR LA DEBIDA RESERVA. 16. ASESORAR Y APOYAR EN EL DESARROLLO DE ACCIONES ENCAMINADAS AL PLAN DE MEJORAMIENTO DEL RECAUDO DE LOS RECURSOS Y LOS REGISTROS DE INFORMACIÓN DE LA ESTAMPILLA EN BENEFICIO DE LA UNIVERSIDAD. 17. ELABORAR Y EMITIR INFORME FINAL DE LAS ENTIDADES AUDITADAS A LA COORDINACIÓN DE LA OFICINA. 18. REALIZAR CAPACITACIÓN Y ACTUALIZACIÓN PERMANENTE DE LAS ENTIDADES RECAUDADORAS DE LAS ESTAMPILLAS DEPARTAMENTALES LAS DEMÁS ACTIVIDADES QUE SE DERIVEN DE LA EJECUCIÓN DE LA ORDEN Y QUE TENGAN RELACIÓN DIRECTA CON EL OBJETO CONTRACTUAL.</t>
  </si>
  <si>
    <t>OAG-VAD-1266</t>
  </si>
  <si>
    <t>OAG-VAD-1267</t>
  </si>
  <si>
    <t>OAG-VAD-1268</t>
  </si>
  <si>
    <t>OAG-VAD-1269</t>
  </si>
  <si>
    <t>OPSP-VAD-1270</t>
  </si>
  <si>
    <t>LA PRESENTE ORDEN TIENE POR OBJETO: 1. APOYAR EN LA ESTRUCTURACIÓN INTEGRAL DE LOS PROYECTOS DE INFRAESTRUCTURA PROYECTADOS POR LA UNIVERSIDAD. 2. APOYAR EN LA FORMULACIÓN, DISEÑO, ORGANIZACIÓN, EJECUCIÓN Y CONTROL DE PROYECTOS DE INFRAESTRUCTURA Y PLANTA FÍSICA. 3. APOYAR LAS ACTIVIDADES DE INTERVENTORÍA Y/O SUPERVISIÓN DE LAS OBRAS ASIGNADAS POR PARTE DEL ORDENADOR DEL GASTO CORRESPONDIENTE. 4. REALIZAR LA RENDERIZACIÓN, DIGITALIZACIÓN DE PLANOS EN 2D Y 3D Y REVISIÓN TÉCNICA DE LOS PROYECTOS COORDINADOS DESDE INFRAESTRUCTURA Y PLANTA FÍSICA.  LAS DEMÁS ACTIVIDADES QUE SE DERIVEN DE LA EJECUCIÓN DE LA ORDEN Y QUE TENGAN RELACIÓN DIRECTA CON EL OBJETO CONTRACTUAL.</t>
  </si>
  <si>
    <t>OAG-VAD-1271</t>
  </si>
  <si>
    <t>LA PRESENTE ORDEN TIENE POR OBJETO: 1. APOYAR LA RECEPCIÓN Y REVISIÓN DE ACTOS ADMINISTRATIVOS SUSCRITOS POR LOS ORDENADORES DEL GASTOS 2. APOYAR EN LA ELABORACIÓN DE REGISTRO DE COMPROMISO DE ACTOS ADMINISTRATIVOS SUSCRITOS POR LOS ORDENADORES DEL GASTO. 3. APOYAR REALIZACIÓN Y ENTREGA DE LOS ACTOS ADMINISTRATIVOS CON SU CORRESPONDIENTE REGISTRÓ PRESUPUESTAL FIRMADO A LOS DIFERENTES ORDENADORES DEL GASTO.  LAS DEMÁS ACTIVIDADES QUE SE DERIVEN DE LA EJECUCIÓN DE LA ORDEN Y QUE TENGAN RELACIÓN DIRECTA CON EL OBJETO CONTRACTUAL.</t>
  </si>
  <si>
    <t>OAG-VAD-1272</t>
  </si>
  <si>
    <t>OPSP-VAD-1273</t>
  </si>
  <si>
    <t>LA PRESENTE ORDEN TIENE POR OBJETO: 1. BRINDAR SOPORTE A USUARIOS. 2. COORDINAR Y APOYAR EN LA EJECUCIÓN DE LOS MANTENIMIENTOS PREVENTIVOS PMP. 3. COORDINAR Y APOYAR LA CONFIGURACIÓN DE LOS EQUIPOS NUEVOS DE COMPUTO (INSTALAR DE SOFTWARE, SISTEMA OPERATIVO). 4. APOYAR EN LA PROGRAMACION DE LOS MANTENIMIENTOS PREVENTIVOS. LAS DEMÁS ACTIVIDADES QUE SE DERIVEN DE LA EJECUCIÓN DE LA ORDEN Y QUE TENGAN RELACIÓN DIRECTA CON EL OBJETO CONTRACTUAL.</t>
  </si>
  <si>
    <t>OPSP-VAD-1274</t>
  </si>
  <si>
    <t>LA PRESENTE ORDEN TIENE POR OBJETO: 1. REALIZAR SEGUIMIENTO A LAS DEPENDENCIAS QUE DEBEN PUBLICAR INFORMACIÓN EN EL SITIO DE TRANSPARENCIA Y ACCESO A LA INFORMACIÓN PUBLICA. 2. APOYAR LA ADMINISTRACIÓN DEL SITIO WEB DE TRANSPARENCIA Y ACCESO A LA INFORMACIÓN PUBLICA. 3. APOYAR EL PROCESO DE REVISIÓN DE SOPORTES DE EJECUCIÓN DEL PROYECTOS DE PLAN DE ACCIÓN. 4. APOYAR EL PROCESO DE LEVANTAMIENTO DE INFORMACIÓN Y REVISIÓN DE SOPORTES REQUERIDOS PARA EL REGISTRO EN PLATAFORMA UI GREENMETRIC. 5. APOYAR LA GESTIÓN Y LEVANTAMIENTO DE INFORMACIÓN REQUERIDA PARA LA PARTICIPACIÓN DE LA UNIVERSIDAD EN LA PLATAFORMA MUNDIAL DE UN PACTO GLOBAL, PRIME Y QS STARS. LAS DEMÁS QUE SE DERIVEN DE LA EJECUCIÓN DE LA ORDEN Y QUE TENGAN RELACIÓN DIRECTA CON EL OBJETO CONTRACTUAL.</t>
  </si>
  <si>
    <t>OAG-VAD-1275</t>
  </si>
  <si>
    <t>OAG-VAD-1276</t>
  </si>
  <si>
    <t>LA PRESENTE ORDEN TIENE POR OBJETO: 1. ENTREGAR INSUMOS ODONTOLÓGICOS EN ÁREA DE RECEPCIÓN A ESTUDIANTES DE PRÁCTICAS Y DOCENTES SEGÚN EL PROCEDIMIENTO A REALIZAR.  2. ENTREGAR INSUMOS ODONTOLÓGICOS POR PUESTO DE TRABAJO A ESTUDIANTES DE PRÁCTICAS Y DOCENTES SEGÚN EL PROCEDIMIENTO A REALIZAR.  3. APOYAR EN EL BUEN MANEJO DE LOS RECURSOS MATERIALES DE LA CLÍNICA.  4. APOYAR EN LA SEGURIDAD, ORDEN Y LIMPIEZA DE LA CLÍNICA.  5. APOYAR EN EL PROCESO DE LIMPIEZA Y DESINFECCIÓN DE LA UNIDAD ODONTOLÓGICA, PIEZAS DE MANO, JERINGA TRIPLE, SUPERFICIES Y ESPACIOS DE LA CLÍNICA ODONTOLÓGICA.  6. APOYAR EN LA INTEGRIDAD DE LAS IPAD Y EL BUEN MANEJO. REALIZAR DESINFECCIÓN Y AISLAMIENTO DEL IPAD. LAS DEMÁS ACTIVIDADES QUE SE DERIVEN DE LA EJECUCIÓN DE LA ORDEN Y QUE TENGAN RELACIÓN DIRECTA CON EL OBJETO CONTRACTUAL.</t>
  </si>
  <si>
    <t>OPSP-VAD-1277</t>
  </si>
  <si>
    <t>LA PRESENTE ORDEN TIENE POR OBJETO: 1. EVALUAR EL DESEMPEÑO DE LOS ASESORES ASIGNADOS AL PROYECTO “PROGRAMA DE ATENCIÓN PSICOLÓGICA (PAP)”. 2. VERIFICAR EL CUMPLIMIENTO DE OBJETIVOS PLANTEADOS EN EL PROGRAMA DE ATENCIÓN PSICOLÓGICA A NIVEL DE EXTENSIÓN Y PROYECCIÓN DE LOS SERVICIOS HACIA LA COMUNIDAD ACADÉMICA Y DE INFLUENCIA DE LA UNIVERSIDAD DEL MAGDALENA. 3. COORDINAR LOS PROYECTOS DE INVESTIGACIÓN Y EXTENSIÓN QUE SE GENEREN A TRAVÉS DE LA PRÁCTICA DE LA LABOR EN LAS ÁREAS. 4. ASESORAR Y GESTIONAR LA CAPACITACIÓN PROPIA Y DEL EQUIPO DE TRABAJO EN TÉCNICAS, MÉTODOS E INSTRUMENTOS NECESARIOS PARA EL DESARROLLO DE LAS ACTIVIDADES EN EL PROGRAMA. 5. ENTREGAR INFORMES Y PLANES DE TRABAJO EN LAS FECHAS Y FORMATOS ESTABLECIDOS POR LA COORDINACIÓN DEL PAP. 6. APOYAR A LA COORDINACIÓN DEL PAP EN LOS PROCESOS DE INDUCCIÓN A LOS PRACTICANTES Y NUEVO PERSONAL QUE INGRESE AL PROGRAMA. 7. DESARROLLAR LAS ACTIVIDADES PREVISTAS EN LOS ANEXOS TÉCNICOS – PLAN DE PRÁCTICAS DE LOS ESTUDIANTES ASIGNADOS AL PROGRAMA DE ATENCIÓN PSICOLÓGICA COMO PARTE DEL ROL DOCENTE ASISTENCIAL QUE INTEGRE LOS OBJETIVOS EDUCACIONALES Y LAS COMPETENCIAS A ADQUIRIR POR LOS ESTUDIANTES, CON EL DESARROLLO Y MEJORAMIENTO EN LA PRESTACIÓN DE LOS SERVICIOS DEL ESCENARIO DE PRÁCTICA (DECRETO 780 DE 2016, PARTE 7, CAPÍTULO 1, CAPÍTULO ARTÍCULO 2.7.1.1.13) 8. REGISTRAR LAS ACTIVIDADES REALIZADAS POR LOS ESTUDIANTES EN FORMACIÓN DE PREGRADO Y POSGRADOS ASIGNADOS AL PROGRAMA DE ATENCIÓN PSICOLÓGICA, EN LA HISTORIA CLÍNICA DEL PACIENTE O EN LOS REGISTROS QUE CORRESPONDA. LA INFORMACIÓN DEBE CONSIGNARSE POR EL PROFESIONAL RESPONSABLE Y RESPALDADAS CON SU NOMBRE, FIRMA Y REGISTRO PROFESIONAL (DECRETO 780 DE 2016, PARTE 7, CAPÍTULO 1, ARTÍCULO 2.7.1.1.10, PARÁGRAFO 3). 9. ATENDER LAS ORIENTACIONES DE LA UNIVERSIDAD EN ASPECTOS RELACIONADOS CON PLANES CURRICULARES, ESTRATEGIAS PEDAGÓGICAS Y DE EVALUACIÓN FORMATIVA (DECRETO 780 DE 2016, PARTE 7, CAPÍTULO 1, ARTÍCULO 2.7.1.1.17 PARRÁGRAFO 2). 10. VERIFICAR QUE LOS PROCESOS Y MANUALES ORGANIZACIONALES DEL PROGRAMA QUE EXISTEN SE CUMPLAN. LAS DEMÁS ACTIVIDADES QUE SE DERIVEN DE LA EJECUCIÓN DE LA ORDEN Y QUE TENGAN RELACIÓN DIRECTA CON EL OBJETO CONTRACTUAL</t>
  </si>
  <si>
    <t>OAG-VAD-1278</t>
  </si>
  <si>
    <t>LA PRESENTE ORDEN TIENE POR OBJETO: 1. APOYAR EN LA ATENCIÓN A USUARIOS Y LLAMADAS TELEFÓNICA DE LA SECRETARÍA GENERAL. 2. APOYAR EN LA VERIFICACIÓN DE LA DOCUMENTACIÓN DEL PROCESO DE GRADOS (CEREMONIA COLECTIVA Y ESPECIAL). 3. APOYAR EN LA ELABORACIÓN DE OFICIOS SEGÚN INSTRUCCIONES DE LA SECRETARIA GENERAL. 4. APOYAR EN LA ELABORACIÓN DE CERTIFICACIONES QUE EXPIDA LA SECRETARIA GENERAL. 5. APOYAR EN LA ELABORACIÓN DE COPIAS DE ACTAS DE GRADO Y DUPLICADO DE DIPLOMAS 6. APOYAR EN EL SEGUIMIENTO Y CONTROL DE SOLICITUDES DE LA SECRETARÍA GENERAL. 7. APOYAR EN LA REALIZACIÓN DE INFORMES ESTADÍSTICOS DE LA SECRETARÍA GENERAL. 8. APOYAR EN LA ACTUALIZACIÓN Y GESTIÓN DEL SISTEMA DE GESTIÓN DE CALIDAD DEL PROCESO DE GESTIÓN DOCUMENTAL. 9. APOYAR EN EL PROCESO DE AUTENTICACIÓN DE DOCUMENTOS. 10. APOYAR EN LOS PROCESOS RELACIONADOS CON ELECCIONES DE REPRESENTANTES 11. APOYAR EN LA REALIZACIÓN DE CERTIFICADOS DE DIPLOMADOS DIGITALES. LAS DEMÁS ACTIVIDADES QUE SE DERIVEN DE LA EJECUCIÓN DE LA ORDEN Y QUE TENGAN RELACIÓN DIRECTA CON EL OBJETO CONTRACTUAL</t>
  </si>
  <si>
    <t>OPSP-VAD-1279</t>
  </si>
  <si>
    <t>LA PRESENTE ORDEN TIENE POR OBJETO: 1. PRESTAR ASESORÍA JURÍDICA Y RESOLVER CONSULTAS DE TIPO JURÍDICO SOBRE LA EJECUCIÓN DE LOS PROYECTOS DE LA VICERRECTORÍA DE EXTENSIÓN Y PROYECCIÓN SOCIAL DE CONFORMIDAD CON LA NORMATIVIDAD VIGENTE. 2. REALIZAR LA REVISIÓN JURÍDICA CONTRACTUAL A LAS ÓRDENES Y/O CONTRATOS DE SERVICIOS PROFESIONALES, APOYO A LA GESTIÓN, COMPRA, SUMINISTRO Y DEMÁS QUE SE GENEREN EN LA VICERRECTORÍA DE EXTENSIÓN Y PROYECCIÓN SOCIAL. 3. PRESTAR ASESORÍA JURÍDICA CONTRACTUAL EN LOS PROCESOS DE LICITACIÓN Y/O CONVOCATORIAS EN LOS QUE SE PRESENTE O SEA INVITADO LA VICERRECTORÍA. 4. PROYECTAR MINUTAS DE CONVENIOS Y CONTRATOS QUE REQUIERA LA VICERRECTORÍA DE EXTENSIÓN Y PROYECCIÓN SOCIAL. 5. PROYECTAR RESPUESTAS A PETICIONES, TUTELAS Y DEMÁS QUE REQUIERA LA VICERRECTORÍA DE EXTENSIÓN Y PROYECCIÓN SOCIAL. 6. REVISAR PÓLIZAS PARA SU RESPECTIVA APROBACIÓN. 7. ELABORAR LOS CONCEPTOS JURÍDICOS QUE SEAN SOLICITADOS POR LA VICERRECTORÍA DE EXTENSIÓN Y PROYECCIÓN SOCIAL Y/O POR LA OFICINA ASESORA JURÍDICA DE LA UNIVERSIDAD. LAS DEMÁS ACTIVIDADES QUE SE DERIVEN DE LA EJECUCIÓN DE LA ORDEN Y QUE TENGAN RELACIÓN DIRECTA CON EL OBJETO CONTRACTUAL</t>
  </si>
  <si>
    <t>OPSP-VAD-1280</t>
  </si>
  <si>
    <t>LA PRESENTE ORDEN TIENE POR OBJETO: 1. ASESORAR EN LA COORDINACIÓN DEL EQUIPO DE SOPORTE ADMINISTRATIVO Y FINANCIERO DE LOS PROYECTOS DE LA VICERRECTORÍA DE EXTENSIÓN Y PROYECCIÓN SOCIAL. 2. ASESORAR EN LA EJECUCIÓN DEL PRESUPUESTO DE LOS PROYECTOS DE LA VICERRECTORÍA DE EXTENSIÓN Y PROYECCIÓN SOCIAL. 3. REALIZAR SEGUIMIENTO A LOS PROYECTOS QUE SE ENCUENTRAN EN EJECUCIÓN EN LA VICERRECTORÍA DE EXTENSIÓN Y PROYECCIÓN SOCIAL. 4. REALIZAR SEGUIMIENTO A LOS DIFERENTES ACTOS ADMINISTRATIVOS QUE SE EMITAN DE LOS PROYECTOS DE LA VICERRECTORÍA DE EXTENSIÓN Y PROYECCIÓN SOCIAL. 5. ASESORAR EN LA ELABORACIÓN DE INFORMES A LOS PROYECTOS EN EJECUCIÓN EN LA VICERRECTORÍA DE EXTENSIÓN Y PROYECCIÓN SOCIAL. 6. REALIZAR SEGUIMIENTO A LOS PROCEDIMIENTOS FINANCIEROS QUE SE EJECUTAN EN LA VICERRECTORÍA DE EXTENSIÓN Y PROYECCIÓN SOCIAL. 7. ASESORAR EN LA FINALIZACIÓN Y LIQUIDACIÓN DE LOS CONTRATOS Y CONVENIOS QUE SE EJECUTEN EN LA VICERRECTORÍA DE EXTENSIÓN Y PROYECCIÓN SOCIAL, 8. SUPERVISAR ACTIVIDADES DE LOS CONTRATISTAS CON ACTIVIDADES FINANCIERAS EN LA VICERRECTORÍA DE EXTENSIÓN. LAS DEMÁS ACTIVIDADES QUE SE DERIVEN DE LA EJECUCIÓN DE LA ORDEN Y QUE TENGAN RELACIÓN DIRECTA CON EL OBJETO CONTRACTUAL.</t>
  </si>
  <si>
    <t>OPSP-VAD-1281</t>
  </si>
  <si>
    <t>LA PRESENTE ORDEN TIENE POR OBJETO: 1. REALIZAR SEGUIMIENTO AL AVANCE DE LOS PROYECTOS QUE SE EJECUTAN EN LA VICERRECTORÍA DE EXTENSIÓN Y PROYECCIÓN SOCIAL 2. REALIZAR EVALUACIÓN EXPOST DE LOS PROYECTOS EJECUTADOS EN LA VICERRECTORÍA DE EXTENSIÓN. 3. APOYAR EN LA FORMULACIÓN DE LOS PROYECTOS DEL PDA. 4. REVISAR LOS REPORTES DE LOS INDICADORES DE GESTIÓN, SNIES Y PDA DE LA VICERRECTORÍA DE EXTENSIÓN Y PROYECCIÓN SOCIAL. 5. ELABORAR INFORMES PARA LA ACREDITACIÓN DE LOS PROGRAMAS Y LA ACREDITACIÓN INSTITUCIONAL. 6. ELABORAR INFORMES REQUERIDOS POR EL VICERRECTOR DE EXTENSIÓN Y PROYECCIÓN SOCIAL EN EL MARCO DEL DESARROLLO DE LA FUNCIÓN MISIONAL DE EXTENSIÓN EN LA UNIVERSIDAD DEL MAGDALENA. LAS DEMÁS ACTIVIDADES QUE SE DERIVEN DE LA EJECUCIÓN DE LA ORDEN Y QUE TENGAN RELACIÓN DIRECTA CON EL OBJETO CONTRACTUAL.</t>
  </si>
  <si>
    <t>OPSP-VAD-1282</t>
  </si>
  <si>
    <t>OPSP-VAD-1283</t>
  </si>
  <si>
    <t>OPSP-VAD-1285</t>
  </si>
  <si>
    <t>LA PRESENTE ORDEN TIENE POR OBJETO: 1. APOYAR LA ESCRITURA DE GUIONES . 2. APOYAR LA ASISTENCIA DE PRODUCCIÓN. 3. APOYAR EN LA GRABACIÓN DE VOZ EN OFF PARA LAS PIEZAS AUDIOVISUALES DEL PROYECTO. 4. CREACIÓN DE CONTENIDOS PARA EL BLOQUE 10. LAS DEMÁS ACTIVIDADES QUE SE DERIVEN DE LA EJECUCIÓN DE LA ORDEN Y QUE TENGAN RELACIÓN DIRECTA CON EL OBJETO CONTRACTUAL</t>
  </si>
  <si>
    <t>OAG-VAD-1286</t>
  </si>
  <si>
    <t>LA PRESENTE ORDEN TIENE POR OBJETO: 1. APOYAR EL REGISTRO DE ESTUDIANTES EN AYRE, ATENDER Y RESOLVER LAS SOLICITUDES, INQUIETUDES O REQUERIMIENTOS DE LOS ESTUDIANTES Y DOCENTES 2. VERIFICAR LOS SOPORTES PRESENTADOS POR LOS DOCENTES PARA LA EXPEDICIÓN DE PAZ Y SALVOS DE LOS CURSOS DESARROLLADOS. 3. APOYAR EN LOS TRÁMITES OPERATIVOS DE REPORTE DE NOTAS. 4. ORGANIZAR LOS DOCUMENTOS REQUERIDOS PARA GRADO. 5. APOYAR EN LA VIGILANCIA DEL CUMPLIMIENTO DE LAS ACTIVIDADES ACADÉMICAS EN LAS DISTINTAS PLATAFORMAS VIRTUALES CON EL FIRME PROPÓSITO DE CUMPLIR CON LOS PROCEDIMIENTOS DEL PROCESO DE GESTIÓN DEL SISTEMA INTEGRAL DE LA CALIDAD. LAS DEMÁS ACTIVIDADES QUE SE DERIVEN DE LA EJECUCIÓN DE LA ORDEN Y QUE TENGAN RELACIÓN DIRECTA CON EL OBJETO CONTRACTUAL.</t>
  </si>
  <si>
    <t>OPSP-VAD-1287</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</si>
  <si>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MEDICO GENERAL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QUE SEAN DE SU COMPETENCIA PARA SER PRESENTADOS EN OTRAS DEPENDENCIAS. 8. PARTICIPAR EN EVENTOS ACADÉMICOS, CIENTÍFICOS, ARTÍSTICOS, CULTURALES Y DEPORTIVOS DENTRO Y FUERA DEL LUGAR HABITUAL DE LA EJECUCIÓN DE SUS ACTIVIDADES. 9. REALIZAR ACTIVIDADES DOCENTE ASISTENCIALES BAJO LA MODALIDAD DE SUPERVISIÓN DE PRÁCTICAS FORMATIVAS A LOS ESTUDIANTES DE LA FACULTAD DE CIENCIAS DE LA SALUD DE LA UNIVERSIDAD DEL MAGDALENA. . 10.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</si>
  <si>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OPSP-VAD-1288</t>
  </si>
  <si>
    <t>LA PRESENTE ORDEN TIENE POR OBJETO: 1. APOYAR EN LA COORDINACIÓN DEL PROCESO DE ACOMPAÑAMIENTO DE LOS ESTUDIANTES QUE HACEN PARTE DEL CONVENIO FIRMADO ENTRE LA FUNDACIÓN SOCIEDAD PORTUARIA, TRAS LA PERLA DE AMÉRICA, SOLICOLQUE Y LA UNIVERSIDAD DEL MAGDALENA. 2. APOYAR EN LA COORDINACIÓN DEL PROCESO DE ACOMPAÑAMIENTO CON LOS ESTUDIANTES DE CUPOS ESPECIALES: INDÍGENAS, MADRES Y PADRES CABEZA DE FAMILIA, AFROS, NEGRITUDES Y MEJORES BACHILLERES. 3. APOYAR A LA DIRECCIÓN DE DESARROLLO ESTUDIANTIL EN LA EJECUCIÓN DE LAS ESTRATEGIAS DISEÑADAS PARA FAVORECER LA PERMANENCIA ESTUDIANTIL Y DISMINUIR LOS ÍNDICES DE DESERCIÓN. 4. COORDINAR LAS ACTIVIDADES DISPUESTA EN LA RESOLUCIÓN NO 567 DEL PROGRAMA DE LIDERAZGO Y FORTALECIMIENTO DE LAS ORGANIZACIONES, MOVIMIENTOS ESTUDIANTILES DE LA UNIVERSIDAD DEL MAGDALENA. 5. APOYAR DURANTE EL PROCESO DE APLICACIÓN DE PRUEBAS PSICOTÉCNICAS A ESTUDIANTES QUE INGRESARÁN EN EL SEMESTRE 2021-II. 6. RECOPILAR LA INFORMACIÓN Y ENTREGA DE INFORMES SOLICITADOS POR EL SUPERVISOR DE LA ORDEN. 7. PLANEAR Y COORDINAR LA REALIZACIÓN DE ACTIVIDADES DE INDUCCIÓN Y BIENVENIDA DE LOS ESTUDIANTES DEL SEMESTRE 2021-II.  8. DISEÑAR MATERIALES DE ACOMPAÑAMIENTO VIRTUAL PARA LOS ESTUDIANTES DE LA UNIVERSIDAD DEL MAGDALENA. LAS DEMÁS ACTIVIDADES QUE SE DERIVEN DE LA EJECUCIÓN DE LA ORDEN Y QUE TENGAN RELACIÓN DIRECTA CON EL OBJETO CONTRACTUAL.</t>
  </si>
  <si>
    <t>OAG-VAD-1289</t>
  </si>
  <si>
    <t>LA PRESENTE ORDEN TIENE POR OBJETO: 1. APOYAR EN LA REALIZACIÓN DE VISITAS PERIÓDICAS A LAS DIFERENTES ÁREAS, SEDES Y LABORATORIOS DE LA UNIVERSIDAD DEL MAGDALENA CON EL FIN DE VERIFICAR Y GARANTIZAR EL CUMPLIMIENTO DE LAS NORMAS VIGENTES APLICABLES EN MATERIA SEGURIDAD Y SALUD EN EL TRABAJO ESTABLECIDAS POR LA UNIVERSIDAD. 2. APOYAR EN LA SENSIBILIZACIÓN Y SOCIALIZACIÓN DE LOS PROGRAMAS, PLANES Y PROYECTOS ESTABLECIDOS EN LA UNIVERSIDAD DEL MAGDALENA EN MATERIA DE SEGURIDAD Y SALUD EN EL TRABAJO. 3. APOYAR EN LA REALIZACIÓN DE INSPECCIONES DE SEGURIDAD DE LAS DIFERENTES ÁREAS, SEDES, LABORATORIOS Y OBRAS DESARROLLADAS POR LA UNIVERSIDAD PARA LA IDENTIFICACIÓN, VALORACIÓN Y CONTROL DE LOS RIESGOS, EN CONCORDANCIA CON LA NORMATIVIDAD VIGENTE APLICABLE. 4. APOYAR EN LA REALIZACIÓN DE ANÁLISIS DE SEGURIDAD DEL TRABAJO (AST) EN LOS PROCESOS QUE SE LLEVAN A CABO EN LA UNIVERSIDAD. 5. APOYAR EN LA ELABORACIÓN Y ACTUALIZACIÓN DE LAS DIFERENTES MATRICES DE PELIGROS DE LA UNIVERSIDAD DEL MAGDALENA. 6. APOYAR Y HACER SEGUIMIENTO EN LA REALIZACIÓN DE INSPECCIONES DE SEGURIDAD CON EL FIN DE VERIFICAR Y GARANTIZAR EL CUMPLIMIENTO DE LAS NORMAS VIGENTES APLICABLES EN MATERIA SEGURIDAD Y SALUD EN EL TRABAJO EN LAS DIFERENTES OBRAS Y TRABAJOS DESARROLLADOS POR CONTRATISTAS EN LAS ÁREAS Y SEDES DE LA UNIVERSIDAD. LAS DEMÁS ACTIVIDADES QUE SE DERIVEN DE LA EJECUCIÓN DE LA ORDEN Y QUE TENGAN RELACIÓN DIRECTA CON EL OBJETO CONTRACTUAL</t>
  </si>
  <si>
    <t>OPSP-VAD-1290</t>
  </si>
  <si>
    <t>OAG-VAD-1291</t>
  </si>
  <si>
    <t>OAG-VAD-1292</t>
  </si>
  <si>
    <t>OAG-VAD-1293</t>
  </si>
  <si>
    <t>OAG-VAD-1294</t>
  </si>
  <si>
    <t>OAG-VAD-1295</t>
  </si>
  <si>
    <t>LA PRESENTE ORDEN TIENE POR OBJETO: 1. APOYAR EN LA ELABORACIÓN DE LOS INFORMES QUE REQUIERA LA CONTRALORÍA GENERAL DE LA REPÚBLICA Y LA CONTRALORÍA DEPARTAMENTAL DEL MAGDALENA DEL PROCESO CONTRACTUAL LLEVADO POR LA VICERRECTORÍA ADMINISTRATIVA. 2. APOYAR EN LAS ENTREGA DE LA INFORMACIÓN QUE SE REQUIERA EN EL MARCO DE LAS EXIGENCIAS ESTABLECIDAS POR LA LEY DE TRANSPARENCIA DEL PROCESO CONTRACTUAL LLEVADO POR LA VICERRECTORÍA ADMINISTRATIVA. 3. APOYAR EN EL CARGUE DE LA INFORMACIÓN EN LA PLATAFORMA SIA-OBSERVA DE LA  AUDITORÍA GENERAL DE LA REPÚBLICA DE LOS CONTRATOS DE LA VICERRECTORÍA ADMINISTRATIVA. 4. APOYAR EN EL PROCESO DE DIGITALIZACIÓN DE LA DOCUMENTACIÓN CONTRACTUAL Y EL ARCHIVO DE LAS CARPETAS DE LAS ÓRDENES Y/O CONTRATOS. LAS DEMÁS ACTIVIDADES QUE SE DERIVEN DE LA EJECUCIÓN DE LA ORDEN Y QUE TENGAN RELACIÓN DIRECTA CON EL OBJETO CONTRACTUAL.</t>
  </si>
  <si>
    <t>OPSP-VAD-1296</t>
  </si>
  <si>
    <t>OAG-VAD-1297</t>
  </si>
  <si>
    <t>OAG-VAD-1298</t>
  </si>
  <si>
    <t>LA PRESENTE ORDEN TIENE POR OBJETO: 1.  APOYAR EL CUMPLIMIENTO DEL PROCESO DE ESTERILIZACIÓN DE LA CLÍNICA ODONTOLÓGICA.  2. APOYAR EN LA ENTREGA OPORTUNA DEL INSTRUMENTAL ESTERILIZADO A LOS ESTUDIANTES DE PRÁCTICAS CLÍNICA.  3. APOYAR EL CUMPLIMIENTO DE LAS NORMAS, PROTOCOLOS Y GUÍAS DE PREVENCIÓN ESTABLECIDAS PARA MANTENIMIENTO, CONSERVACIÓN, Y DESARROLLO DE LA SALUD INDIVIDUAL Y COLECTIVA. 4. PARTICIPAR EN COMITÉS DE INFECCIONES, DE CALIDAD, Y SEGURIDAD DEL PACIENTE.  5. VERIFICAR LA ADECUADA CONSERVACIÓN DE LA ASEPSIA, ANTISEPSIA, DESINFECCIÓN, Y ESTERILIZACIÓN QUE GARANTICEN EL CONTROL DE LA INFECCIÓN, Y LA CORRECTA APLICACIÓN DE LOS PROTOCOLOS DE ATENCIÓN DE PACIENTES.  6. PARTICIPAR ACTIVAMENTE EN EL ASEGURAMIENTO DE LA CALIDAD DEL PROCESO DE ESTERILIZACIÓN Y DESINFECCIÓN DE EQUIPOS UBICADOS EN LA CENTRAL DE ESTERILIZACIÓN. 7. IDENTIFICAR CIRCUNSTANCIAS Y EVENTOS QUE DENTRO DE SU EJERCICIO PROFESIONAL PERMITAN MEJORAR EL SERVICIO ODONTOLÓGICO.  8. APOYAR EL CUMPLIMIENTO, Y HACER CUMPLIR LAS NORMAS UNIVERSALES DE BIOSEGURIDAD PARA GARANTIZAR EL PROGRAMA DE SEGURIDAD DEL PACIENTE.  9. VERIFICAR LOS CRITERIOS DE EVALUACIÓN PREVIAMENTE ESTABLECIDOS POR LAS NORMAS NACIONALES E INTERNACIONALES, ENTIDADES DE VIGILANCIA, Y CONTROL DE CALIDAD SOBRE PROCESOS ESTABLECIDOS QUE SON UTILIZADOS EN LAS DIFERENTES ÁREAS CLÍNICAS. LAS DEMÁS ACTIVIDADES QUE SE DERIVEN DE LA EJECUCIÓN DE LA ORDEN Y QUE TENGAN RELACIÓN DIRECTA CON EL OBJETO CONTRACTUAL.</t>
  </si>
  <si>
    <t>OAG-VAD-1299</t>
  </si>
  <si>
    <t>LA PRESENTE ORDEN TIENE POR OBJETO: 1. HACER ENTREGA DE HISTORIAS CLÍNICAS Y REGISTROS.   2. MANTENER ORGANIZADO, ACTUALIZADO Y SEGURO EL ARCHIVO DE HISTORIA CLÍNICA.   3. LLEVAR EL REGISTRO DIARIO DE CONSULTAS DE LA CLÍNICA ODONTOLÓGICA.   4. APOYAR EN LA ATENCIÓN DE ESTUDIANTES, DOCENTES Y PÚBLICO EN GENERAL.   5. VERIFICAR EL BUEN MANEJO DE LOS RECURSOS MATERIALES DE LA CLÍNICA. 6. VERIFICAR LA SEGURIDAD, ORDEN Y LIMPIEZA DEL ÁREA DE TRABAJO. LAS DEMÁS ACTIVIDADES QUE SE DERIVEN DE LA EJECUCIÓN DE LA ORDEN Y QUE TENGAN RELACIÓN DIRECTA CON EL OBJETO CONTRACTUAL.</t>
  </si>
  <si>
    <t>OAG-VAD-1300</t>
  </si>
  <si>
    <t>LA PRESENTE ORDEN TIENE POR OBJETO: 1. APOYAR EN LA TOMA DE RADIOGRAFÍAS PERIAPICALES A LOS PACIENTES DE LA CLÍNICA ODONTOLÓGICA.  2. APOYAR EN EL PROCESO DE REVELADO DE LAS RADIOGRAFÍAS PERIAPICALES. 3. APOYAR CON EL PROCESO DE LIMPIEZA Y DESINFECCIÓN DEL ÁREA DE RAYOS X. 4. APOYAR EN EL PROCESO DE ESTERILIZACIÓN, LIMPIEZA Y DESINFECCIÓN DE LAS ÁREAS DE LA CLÍNICA ODONTOLÓGICA. LAS DEMÁS ACTIVIDADES QUE SE DERIVEN DE LA EJECUCIÓN DE LA ORDEN Y QUE TENGAN RELACIÓN DIRECTA CON EL OBJETO CONTRACTUAL</t>
  </si>
  <si>
    <t>OPSP-VAD-1301</t>
  </si>
  <si>
    <t>LA PRESENTE ORDEN TIENE POR OBJETO: 1. APOYAR EN LA ASESORÍA DE LA PLANIFICACIÓN DEL MANEJO ADMINISTRATIVO DE LA CLÍNICA.  2. APOYAR EN EL DESARROLLO, IMPLEMENTACIÓN, Y SEGUIMIENTO DE PROCESOS Y ACTIVIDADES RELACIONADAS CON LA SEGURIDAD Y SALUD EN EL TRABAJO E HIGIENE Y SEGURIDAD INDUSTRIAL EN LA CLÍNICA ODONTOLÓGICA DE LA UNIVERSIDAD DEL MAGDALENA. 3. APOYAR EN LA ASESORÍA DE LA ELABORACIÓN DE PRESUPUESTO ANUAL DE FUNCIONAMIENTO DE LA CLÍNICA, PLANEACIÓN DE GASTOS Y OTRAS PROYECCIONES FINANCIERAS.  4. APOYAR EN MANTENER Y GESTIONAR LA DOCUMENTACIÓN Y/O REGISTROS DEL SG-SST.  5. APOYAR LA PLANIFICACIÓN, Y DESARROLLAR EL PLAN DE PREVENCIÓN, PREPARACIÓN ANTE EMERGENCIAS, Y ANÁLISIS DE VULNERABILIDAD DE LA CLÍNICA ODONTOLÓGICA. 6. REALIZAR EL SEGUIMIENTO AL GASTO DE INSUMOS, Y EJECUCIÓN DEL PLAN DE MANTENIMIENTO ANUAL. LAS DEMÁS ACTIVIDADES QUE SE DERIVEN DE LA EJECUCIÓN DE LA ORDEN Y QUE TENGAN RELACIÓN DIRECTA CON EL OBJETO CONTRACTUAL.</t>
  </si>
  <si>
    <t>OAG-VAD-1302</t>
  </si>
  <si>
    <t>OPSP-VAD-1303</t>
  </si>
  <si>
    <t>LA PRESENTE ORDEN TIENE POR OBJETO: 1. REALIZAR SEGUIMIENTO A LOS PACIENTES DE LA CLÍNICA ODONTOLÓGICA. 2. LIDERAR EL ÁREA DE AUDITORIA DE LA CLÍNICA ODONTOLÓGICA. 3. LIDERAR Y PARTICIPAR ACTIVAMENTE EN EL PROCESO DE EGRESO DEL PACIENTE DE LA CLÍNICA ODONTOLÓGICA. 4. REALIZAR LA AUDITORIA DE HISTORIAS CLÍNICAS QUE CONLLEVE AL MEJORAMIENTO DE LOS PROCESOS DE ATENCIÓN EN SALUD BUCAL QUE GARANTICEN LOS RESULTADOS ESPERADOS DE NIVELES DE SATISFACCIÓN DE USUARIO Y PARTES INTERESADA. 5. LIDERAR EL PROCESO DE HUMANIZACIÓN DEL SERVICIO Y DE SATISFACCIÓN DEL USUARIO DE LA CLÍNICA ODONTOLÓGICA. 6. REALIZAR LOS INFORMES QUE SE DERIVEN DE LA GESTIÓN DE LOS PROCESOS LÍDERADOS DENTRO DE LA CLÍNICA ODONTOLÓGICA. 7. APOYAR EN EL ANALISIS Y REPORTE MENSUAL DE LOS RIPS GENERADOS DURANTE LA ATENCIÓN CLÍNICA. LAS DEMÁS ACTIVIDADES QUE SE DERIVEN DE LA EJECUCIÓN DE LA ORDEN Y QUE TENGAN RELACIÓN DIRECTA CON EL OBJETO CONTRACTUAL</t>
  </si>
  <si>
    <t>OAG-VAD-1304</t>
  </si>
  <si>
    <t>OAG-VAD-1305</t>
  </si>
  <si>
    <t>LA PRESENTE ORDEN TIENE POR OBJETO: 1. ENTREGAR INSUMOS ODONTOLÓGICOS EN ÁREA DE RECEPCIÓN A ESTUDIANTES DE PRÁCTICAS Y DOCENTES SEGÚN EL PROCEDIMIENTO A REALIZAR. 2. ENTREGAR INSUMOS ODONTOLÓGICOS POR PUESTO DE TRABAJO A ESTUDIANTES DE PRÁCTICAS Y DOCENTES SEGÚN EL PROCEDIMIENTO A REALIZAR. 3. APOYAR EN EL BUEN MANEJO DE LOS RECURSOS MATERIALES DE LA CLÍNICA. 4. APOYAR EN LA SEGURIDAD, ORDEN Y LIMPIEZA DE LA CLÍNICA. 5. APOYAR EN EL PROCESO DE LIMPIEZA Y DESINFECCIÓN DE LA UNIDAD ODONTOLÓGICA, PIEZAS DE MANO, JERINGA TRIPLE, SUPERFICIES Y ESPACIOS DE LA CLÍNICA ODONTOLÓGICA. 6. APOYAR EN LA INTEGRIDAD DE LAS IPAD Y EL BUEN MANEJO. REALIZAR DESINFECCIÓN Y AISLAMIENTO DEL IPAD.  LAS DEMÁS ACTIVIDADES QUE SE DERIVEN DE LA EJECUCIÓN DE LA ORDEN Y QUE TENGAN RELACIÓN DIRECTA CON EL OBJETO CONTRACTUAL.</t>
  </si>
  <si>
    <t>OAG-VAD-1306</t>
  </si>
  <si>
    <t>LA PRESENTE ORDEN TIENE POR OBJETO: 1. APOYAR EN LA RECEPCIÓN E INGRESO DE PERSONAL A LA CLÍNICA, ESTO INCLUYE A PACIENTES, DOCENTES, ESTUDIANTES Y PERSONAL DE APOYO.  2. VERIFICAR LOS SIGNOS Y SÍNTOMAS, MEDIANTE ENCUESTA DE VERIFICACIÓN A PACIENTES, DOCENTES, ESTUDIANTES, PERSONAL AUXILIAR Y ADMINISTRATIVO DE LA CLÍNICA. 3. VERIFICAR QUE EL PACIENTE ACUDA A LA CONSULTA ODONTOLÓGICA SIN ACOMPAÑANTE, Y EVITAR LLEVAR ELEMENTOS INNECESARIOS. (EXCEPCIONES EN CASO DE MENORES DE EDAD, Y PERSONAS CON CONDICIONES ESPECIALES).  4. REALIZAR LA TOMA DE TEMPERATURA Y REGISTRO EN FORMATO ESTABLECIDO A PACIENTES, DOCENTES, ESTUDIANTES, PERSONAL AUXILIAR Y ADMINISTRATIVO DE LA CLÍNICA.  5. INDICAR AL PERSONAL QUE INGRESE A LA CLÍNICA EL PROTOCOLO DE LAVADO DE MANOS.  6. VERIFICAR QUE TODO EL PERSONAL ANTES DE INGRESAR A LA CLÍNICA REALICE EL PROCESO DE DESINFECCIÓN DE ZAPATOS (TAPETE). 7. COMPROBAR EL USO OBLIGATORIO DE TAPABOCA AL INGRESO DE LA CLÍNICA. 8. RECIBIR INSTRUMENTAL CONTAMINADO, LAVADO Y EMPAQUE DEL INSTRUMENTAL EN LA CENTRAL DE ESTERILIZACIÓN, DESPUÉS DEL TURNO CLÍNICO. LAS DEMÁS ACTIVIDADES QUE SE DERIVEN DE LA EJECUCIÓN DE LA ORDEN Y QUE TENGAN RELACIÓN DIRECTA CON EL OBJETO CONTRACTUAL.</t>
  </si>
  <si>
    <t>OPSP-VAD-1307</t>
  </si>
  <si>
    <t>OPSP-VAD-1308</t>
  </si>
  <si>
    <t>OPSP-VAD-1309</t>
  </si>
  <si>
    <t>OPSP-VAD-1310</t>
  </si>
  <si>
    <t>LA PRESENTE ORDEN TIENE POR OBJETO: 1. APOYAR EN LA REALIZACIÓN DE ACTIVIDADES ADMINISTRATIVAS Y FINANCIERAS RELACIONADAS CON EL PROYECTO GACE ADSCRITO A LA VICERRECTORÍA DE EXTENSIÓN Y PROYECCIÓN SOCIAL. LAS DEMÁS ACTIVIDADES QUE SE DERIVEN DE LA EJECUCIÓN DE LA ORDEN Y QUE TENGAN RELACIÓN DIRECTA CON EL OBJETO CONTRACTUAL</t>
  </si>
  <si>
    <t>OPSP-VAD-1315</t>
  </si>
  <si>
    <t>LA PRESENTE ORDEN TIENE POR OBJETO: 1. ASESORAR Y APOYAR LA PLANEACIÓN, DISEÑO, EVALUACIÓN Y CONTROL DE LOS PROCESOS ADMINISTRATIVOS DE LA INSTITUCIÓN Y AQUELLOS DESARROLLADOS DESDE LA DIRECCIÓN ADMINISTRATIVA. 2. APOYAR EN LA ADMINISTRACIÓN DEL SISTEMA DE INFORMACIÓN DEL ÁREA ADMINISTRATIVA. 3. ASESORAR Y APOYAR A LA DIRECCIÓN ADMINISTRATIVA EN LA FORMULACIÓN DE MEJORAS A LOS PROCESOS Y PROCEDIMIENTOS A CARGO DE LA DIRECCIÓN. 4. APOYAR EN LA ELABORACIÓN DE INFORMES Y DOCUMENTOS PARA LOS PROCESOS DE ACREDITACIÓN INSTITUCIONAL Y DE PROGRAMAS. 5. REALIZAR INFORMES TÉCNICOS SOBRE EL FUNCIONAMIENTO DE LOS DISTINTOS PROCESOS ADMINISTRATIVOS (GESTIÓN DE INFRAESTRUCTURA, GESTIÓN TICS, GESTIÓN DE ALMACÉN E INVENTARIOS, ETC.). 6. ASESORAR Y APOYAR A LOS DISTINTOS GRUPOS DE TRABAJO DE LA DIRECCIÓN ADMINISTRATIVA EN SUS PROYECTOS Y ACTIVIDADES. LAS DEMÁS ACTIVIDADES QUE SE DERIVEN DE LA EJECUCIÓN DE LA ORDEN Y QUE TENGAN RELACIÓN DIRECTA CON EL OBJETO CONTRACTUAL</t>
  </si>
  <si>
    <t>OAG-VAD-1316</t>
  </si>
  <si>
    <t>OPSP-VAD-1317</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</si>
  <si>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A TODOS LOS MIEMBROS DE COMUNIDAD UNIVERSITARIA QUE LO SOLICITEN. 3. CUIDAR LA SALUD DE LOS MIEMBROS DE LA COMUNIDAD UNIVERSITARIA, ATENDIÉNDOLOS EN FORMA PERSONALIZADA, INTEGRAL Y CONTINUA, RESPETANDO SUS VALORES, COSTUMBRE Y CREENCIAS 4. EJECUTAR ACCIONES COMPRENDIDAS EN LOS PROGRAMAS DE SALUD QUE DEN SOLUCIÓN A LOS PROBLEMAS DE LA COMUNIDAD UNIVERSITARIA, 5. VALORAR LA INFORMACIÓN RECOGIDA DE LOS PACIENTES PARA REALIZAR ACCIONES DE BACTERIOLOGÍA, REGISTRÁNDOLAS EN LA HISTORIA CLÍNICA 6. EJECUTAR ACTIVIDADES DE PROMOCIÓN Y FOMENTO DE LA SALUD A MIEMBROS DE LA COMUNIDAD UNIVERSITARIA 7 ORIENTAR EN CONSULTA A LOS MIEMBROS DE LA COMUNIDAD UNIVERSITARIA PARA QUE ASUMA CONDUCTAS RESPONSABLES EN EL CUIDADO DE SU SALUD &amp; EJECUTAR TÉCNICAS Y PROCEDIMIENTOS PARA LA TOMA O MUESTRAS EN EL ÁMBITO DE SU COMPETENCIA. 9. APOYAR A LOS MÉDICOS EN LOS PROCEDIMIENTOS DE ATENCIÓN QUE SE REQUIERA 10. APOYAR AL COORDINADOR DEL ARCA EN LA ACTUALIZACIÓN DEL INVENTARIO DE LOS EQUIPOS DE OFICINA Y DE INSUMOS MÉDICOS Y GARANTIZAR A BUEN USO DE LOS MISMOS, 11. ENTREGAR AL COORDINADOR DEL ÁREA AL MOMENTO DE TERMINAR LA ORDEN DE PRESTACIÓN DE SERVICIOS, EL INVENTARIO DE LOS EQUIPOS DE OFICINA DE LOS CUALES ES RESPONSABLE. 12. FOMENTAR AL INTERIOR DE LA COMUNIDAD UNIVERSITARIA, ACTIVIDADES DE PROMOCIÓN Y PREVENCIÓN, EVITANDO DE ESTA MANERA LA APARICIÓN DE ENFERMEDADES Y CONCENTRAR A LA COMUNIDAD UNIVERSITARIA A INCORPORAR ESTOS DE VIDA SALUDABLE. 13. DILIGENCIAR DIARIAMENTE SEGÚN LOS HORARIOS DE ATENCIÓN, LOS FORMATOS DEL PROCESA "BIENESTAR UNIVERSITARIO DEL SISTEMA DE GESTIÓN DE CALIDAD, Y ASIMISMO GENERAR EN MICROSOFT EXCEL UN INFORME ESTADÍSTICO DE ACUERDO CON LAS INDICACIONES DADAS POR LA DICCIÓN DE BIENESTAR UNIVERSITARIO O EL COORDINADOR DEL ÁREA. 14. PRESENTAR INFORMES SEMANALES Y MENSUALES A COORDINADOR DEL ARCA SOBRE LAS ACTIVIDADES DESARROLLADAS Y PLANTEADOS EN EL PLAN DE TRABAJO PARA LA VERIFICACIÓN Y EVALUACIÓN DEL CUMPLIMENTA DE LAS METAS PROPUESTAS. EL INFORME DEBE TENER COMO ANEXO LAS ESTADÍSTICAS SOBRE LOS SERVICIOS ESTADOS, DEBIDAMENTE SOPORTADOS Y LOS FORMATOS DE REGISTROS RESPECTIVOS. 15. ENTREGA DE MANERA OPORTUNA Y BAJO SU RESPONSABILIDAD LOS INFORMES QUE SE LE SOLICITEN QUE SEAN DE SU COMPETENCIA PARA SER PRESENTADOS EN OTRAS DEPENDENCIAS. 16. APOYAR EN LA PARTICIPACIÓN DE EVENTOS ACADÉMICOS, CIENTÍFICOS, ARTÍSTICOS, CULTURALES Y DEPORTIVOS DENTRO Y FUERA DEL LUGAR HABITUAL DE LA EJECUCIÓN DE SUS ACTIVIDADES. 17.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</si>
  <si>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OPSP-VAD-1318</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</si>
  <si>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ENFERMERA A TODOS LOS MIEMBROS DE COMUNIDAD UNIVERSITARIA QUE LO SOLICITEN. 3. VALORAR LA INFORMACIÓN RECOGIDA DE LOS PACIENTES PARA REALIZAR ACCIONES DE ENFERMERÍA, REGISTRÁNDOLAS EN LA HISTORIA CLÍNICA. 4. EJECUTAR ACTIVIDADES DE PROMOCIÓN Y FOMENTO DE LA SALUD A LOS MIEMBROS DE LA COMUNIDAD UNIVERSITARIA. 5. ORIENTAR EN CONSULTA A LOS MIEMBROS DE LA COMUNIDAD UNIVERSITARIA PARA QUE ASUMA CONDUCTAS RESPONSABLES EN EL CUIDADO DE SU SALUD. 6. EJECUTAR TÉCNICAS Y PROCEDIMIENTOS DE ENFERMERÍA EN EL ÁMBITO DE SU COMPETENCIA. 7. APOYAR A LOS MÉDICOS EN LOS PROCEDIMIENTOS DE ATENCIÓN QUE SE REQUIERA. 8. APOYAR AL COORDINADOR DEL ÁREA EN LA ACTUALIZACIÓN DEL INVENTARIO DE LOS EQUIPOS DE OFICINA Y DE INSUMOS MÉDICOS Y GARANTIZAR EL BUEN USO DE LOS MISMOS. 9. ENTREGAR AL COORDINADOR DEL ÁREA AL MOMENTO DE TERMINAR LA ORDEN DE PRESTACIÓN DE SERVICIOS, EL INVENTARIO DE LOS EQUIPOS DE OFICINA DE LOS CUALES ES RESPONSABLE. 10. FOMENTAR AL INTERIOR DE LA COMUNIDAD UNIVERSITARIA, ACTIVIDADES DE PROMOCIÓN Y PREVENCIÓN PARA LA ADOPCIÓN DE ESTILOS DE VIDA SALUDABLE. 11. DILIGENCIAR LOS FORMATOS DEL PROCESO "BIENESTAR UNIVERSITARIO" DEL SISTEMA DE GESTIÓN DE CALIDAD, Y ASÍ MISMO GENERAR INFORMES DE ACUERDO CON LAS INDICACIONES DADAS POR LA DIRECCIÓN DE BIENESTAR UNIVERSITARIO O EL COORDINADOR DEL ÁREA. 12.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13. ENTREGAR DE MANERA OPORTUNA Y BAJO SU RESPONSABILIDAD LOS INFORMES QUE SE LE SOLICITEN QUE SEAN DE SU COMPETENCIA PARA SER PRESENTADOS EN OTRAS DEPENDENCIAS. 14. COORDINAR CON EL PROGRAMA DE ENFERMERÍA DE LA FACULTAD DE CIENCIAS DE LA SALUD ACTIVIDADES DE PROMOCIÓN Y PREVENCIÓN PARA TODOS LOS MIEMBROS DE LA COMUNIDAD UNIVERSITARIA. 15. APOYAR DESDE SU ESPECIALIDAD EL PROCESO DE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 16.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</si>
  <si>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OPSP-VAD-1319</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</si>
  <si>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PARA LAS CUALES FUE CONTRATADO, 2. FOMENTAR AL INTERIOR DE LA COMUNIDAD UNIVERSITARIA, ACTIVIDADES DE PROMOCIÓN Y PREVENCIÓN QUE CONCIENTICEN A LA COMUNIDAD UNIVERSITARIA A INCORPORAR ESTILOS DE VIDA SALUDABLE, 3. BRINDAR ATENCIÓN BÁSICA, OPORTUNA Y ADECUADA A LOS ESTUDIANTES QUE REQUIERAN EL SERVICIO DE ATENCIÓN EN TRABAJO SOCIAL, 4. REALIZAR EL DILIGENCIAMIENTO OPORTUNO DE TODOS LOS FORMATOS ESTABLECIDOS POR BIENESTAR UNIVERSITARIO EN EL SISTEMA DE GESTIÓN DE LA CALIDAD Y OTROS PROCESOS, PARA EL REGISTRO DE TODAS LAS ACTIVIDADES QUE SE REALICEN DESDE EL SERVICIO QUE PRESTA. 5.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6. ENTREGAR DE MANERA OPORTUNA Y BAJO SU RESPONSABILIDAD LOS INFORMES QUE SE LE SOLICITEN QUE SEAN DE SU COMPETENCIA PARA SER PRESENTADOS EN OTRAS DEPENDENCIAS. 7. APOYAR EN LA PARTICIPACIÓN EN EVENTOS ACADÉMICOS, CIENTÍFICOS, ARTÍSTICOS, CULTURALES Y DEPORTIVOS QUE PROGRAME LA UNIVERSIDAD DEL MAGDALENA. 8.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</si>
  <si>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OAG-VAD-1320</t>
  </si>
  <si>
    <t>LA PRESENTE ORDEN TIENE POR OBJETO: 1. APOYAR A LA DIRECCIÓN DE BIENESTAR UNIVERSITARIO, EN EL SEGUIMIENTO Y EVALUACIÓN DE LOS PROGRAMAS Y ESTRATEGIAS IMPLEMENTADAS. 2. APOYAR A LOS COORDINADORES DE LAS ÁREAS DE BIENESTAR EN EL REGISTRO, ACTUALIZACIÓN Y ALMACENAMIENTO DE INFORMACIÓN. 3. ARCHIVAR LOS DOCUMENTOS PROPIOS DE CADA UNA DE LAS ÁREAS Y GENERAR REPORTES QUE PERMITAN IDENTIFICAR LA TRAZABILIDAD DE LOS PROCEDIMIENTOS EJECUTADOS. 4. APOYAR EN LA ATENCIÓN TELEFÓNICA Y PRESENCIAL A LOS MIEMBROS DE LA COMUNIDAD UNIVERSITARIA QUE REQUIERAN INFORMACIÓN SOBRE LAS DISTINTAS ÁREAS DE BIENESTAR. 5. APOYAR EN LAS ACTIVIDADES QUE PERMITAN EL SEGUIMIENTO AL MANTENIMIENTO DE LOS ESCENARIOS DEPORTIVOS Y ESPACIOS DE ACTIVIDAD FÍSICA. 6. APOYAR EL PROCESO DE REALIZACIÓN DE LOS INVENTARIOS QUE SE REALICEN EN BIENESTAR. 7. APOYAR EL PROCESO LOGISTICO DE LA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ARTISTAS”. 8.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</si>
  <si>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OPSP-VAD-1321</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</si>
  <si>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PARA LAS CUALES FUE CONTRATADO, ASÍ COMO AJUSTAR EL DESARROLLO DE SUS ACTIVIDADES A LAS NUEVAS MEDIDAS ACADÉMICAS (VIRTUALIDAD Y/O ALTERNANCIA). 2. BRINDAR ATENCIÓN BÁSICA, OPORTUNA Y ADECUADA A LOS ESTUDIANTES QUE REQUIERAN EL SERVICIO DE ATENCIÓN EN TRABAJO SOCIAL. 3. VELAR POR EL DILIGENCIAMIENTO OPORTUNO DE TODOS LOS FORMATOS ESTABLECIDOS POR BIENESTAR UNIVERSITARIO EN EL SISTEMA DE GESTIÓN DE LA CALIDAD Y OTROS PROCESOS, PARA EL REGISTRO DE TODAS LAS ACTIVIDADES QUE SE REALICEN DESDE EL SERVICIO QUE USTED ORIENTA. 4.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5. ENTREGAR DE MANERA OPORTUNA Y BAJO SU RESPONSABILIDAD LOS INFORMES QUE SE LE SOLICITEN QUE SEAN DE SU COMPETENCIA PARA SER PRESENTADOS EN OTRAS DEPENDENCIAS. 6. CONSOLIDAR LAS ESTADÍSTICAS DE LAS ACTIVIDADES REALIZADAS EN EL MARCO DEL ACOMPAÑAMIENTO A LOS ESTUDIANTES DESDE BIENESTAR UNIVERSITARIO. 7. APOYAR EN LA PLANEACIÓN, ORGANIZACIÓN, EJECUCIÓN Y SEGUIMIENTO DE LOS PROGRAMAS DE ESTÍMULOS Y BECAS ESTUDIANTILES. 8. ELABORAR CRONOGRAMA DE ATENCIÓN INDIVIDUAL Y GRUPAL A LOS MIEMBROS DE LA COMUNIDAD UNIVERSITARIA DE CONFORMIDAD CON LOS REQUERIMIENTOS Y PRIORIDADES. .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</si>
  <si>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OAG-VAD-1322</t>
  </si>
  <si>
    <t>LA PRESENTE ORDEN TIENE POR OBJETO: 1. DESARROLLAR DISEÑO GRÁFICO PARA LOS DISTINTOS PROCESOSINSTITUCIONALES. 2. CONSTRUIR PIEZAS GRÁFICAS SOLICITADAS PARA EL DESARROLLO DE EVENTOS INTERNOS O EXTERNOS DE LA UNIVERSIDAD DEL MAGDALENA. 3. APOYAR EN EL DISEÑO DE LA IMAGEN CORPORATIVA DE LA UNIVERSIDAD. 4. TRABAJAR PIEZAS PARA LO OFERTA ACADÉMICA Y ELEMENTOS DE MERCHANDISING PARA DIFERENTES ÁREAS Y/O EVENTOS INSTITUCIONALES. 5. CONTRIBUIR CON EL FORTALECIMIENTO DE GESTIÓN DE LA CALIDAD "SISTEMA COGUI". 6, APOYAR EN EL PROCESO DE GESTIÓN DOCUMENTAL. 7, APOYAR EN IOS PROCEDIMIENTOS Y PROCESOS DEL SISTEMA DE GESTIÓN DE LA CALIDAD. 8. PRESENTAR LOS INFORMES QUE SEAN REQUERIDOS POR EL SUPERVISOR DE LA ORDEN. LAS DEMÁS ACTIVIDADES QUE SE DERIVEN DE LA EJECUCIÓN DE LA ORDEN Y QUE TENGAN RELACIÓN DIRECTA CON EL OBJETO CONTRACTUAL.</t>
  </si>
  <si>
    <t>OPSP-VAD-1323</t>
  </si>
  <si>
    <t>LA PRESENTE ORDEN TIENE POR OBJETO: 1. REALIZAR LA PRODUCCIÓN AUDIOVISUAL DE TODAS LAS ACTIVIDADES QUE SE DESARROLLAN EN LA UNIVERSIDAD Y NECESITAN DE UN REGISTRO HISTÓRICO. 2. REALIZAR LA FILMACIÓN, SELECCIÓN Y EDICIÓN DE MATERIAL FÍLMICO PARA EL PROGRAMA DE TELEVISIÓN INSTITUCIONAL EL CAMPUS TV QUE SE TRANSMITE POR EL CANAL REGIONAL TELECARIBE Y EL CANAL UNIVERSITARIO ZOOM. 3. REALIZAR LA GRABACIÓN DE ENTREVISTAS DE TODO TIPO PARA EL PROGRAMA EL CAMPUS TV. 4. REALIZAR LA GRABACIÓN DE IMÁGENES ESPECIALES Y PREPARACIÓN DE MATERIAL AUDIOVISUAL PARA VIDEOS CLIP INSTITUCIONALES. 5. SUMINISTRAR EL MATERIAL FÍLMICO EDITADO PARA EL CANAL UNIVERSITARIO ZOOM, INFO ZOOM. 6. REALIZAR LA PRODUCCIÓN, EDICIÓN Y POSTPRODUCCIÓN DE VIDEOS, MICROPROGRAMAS Y MICRONOTAS. 7. PRESENTAR LOS INFORMES QUE SEAN REQUERIDOS POR EL SUPERVISOR DE LA ORDEN. LAS DEMÁS ACTIVIDADES QUE SE DERIVEN DE LA EJECUCIÓN DE LA ORDEN Y QUE TENGAN RELACIÓN DIRECTA CON EL OBJETO CONTRACTUAL.</t>
  </si>
  <si>
    <t>OPSP-VAD-1324</t>
  </si>
  <si>
    <t>COORDINAR REUNIONES GENERALES Y ESPECÍFICAS CON CADA UNA DE LAS DEPENDENCIAS Y/O ÁREAS ENCARGADAS DE LOS PROCESOS DE REALIZACIÓN DE LAS TRANSMISIONES. 2. ELABORAR CRONOGRAMAS, HOJAS DE RUTA, RECORDATORIOS, CHECKLIST ACERCA DE LAS ACTIVIDADES A REALIZAR. 3. ELABORAR EL MINUTO A MINUTO DE LAS TRANSMISIONES CON LAS TEMÁTICAS Y APORTES DE LAS OTRAS DEPENDENCIAS. 4. REALIZAR SEGUIMIENTOS A LOS PROCESOS A DESARROLLAR EN LAS TRANSMISIONES. 5. VERIFICAR QUE EL PROTOCOLO DE LOS EVENTOS A TRANSMITIR ESTÉ ALINEADO CON LAS POLÍTICAS INSTITUCIONALES EN FAVOR DE LA BUENA IMAGEN Y ESTÉTICA DE LA UNIVERSIDAD. 6. COMUNICAR DE FORMA EFICIENTE Y RESPETUOSA. 7. RECOPILAR VTR, PREGRABADOS, COMERCIALES INSTITUCIONALES (CONTENIDO A UTILIZAR EN LAS TRANSMISIONES). LAS DEMÁS ACTIVIDADES QUE SE DERIVEN DE LA EJECUCIÓN DE LA ORDEN Y QUE TENGAN RELACIÓN DIRECTA CON EL OBJETO CONTRACTUAL.</t>
  </si>
  <si>
    <t>OPSP-VAD-1325</t>
  </si>
  <si>
    <t>LA PRESENTE ORDEN TIENE POR OBJETO: 1. ADMINISTRAR LAS REDES SOCIALES Y PÁGINA PRINCIPAL WEB DE LA UNIVERSIDAD DEL MAGDALENA, A TRAVÉS DE LA CONSTANTE ACTUALIZACIÓN DEL PORTAL WEB INSTITUCIONAL (WWW.UNIMAGDALENA.EDU.CO) Y LA PUBLICACIÓN DE ESTE Y OTROS CONTENIDOS DIARIOS EN LAS REDES SOCIALES. 2. ORGANIZAR, CREAR Y/O EDITAR EL CONTENIDO, INCLUYENDO LA REVISIÓN DE TEXTOS Y OTROS RECURSOS RELACIONADOS PARA SU PUBLICACIÓN EN LAS PLATAFORMAS DISPONIBLES. 3. OPTIMIZAR LA ARQUITECTURA DE LOS CANALES WEB DE LA INSTITUCIÓN. 4. LIDERAR LA ADMINISTRACIÓN DINÁMICA Y ÓPTIMA DEL ESTILO; CALIDAD Y ACTUALIZACIÓN DE LA PÁGINA PRINCIPAL WEB Y DE LAS REDES SOCIALES. 5. INVESTIGAR Y SUGERIR PLANES PARA LA IMPLEMENTACIÓN DE NUEVAS TÉCNICAS WEB. 6. DISEÑAR ESTRATEGIAS DE COMUNICACIÓN DIGITAL. 7. PARTICIPAR EN LA PLANIFICACIÓN DEL CRECIMIENTO FUTURO Y ESTRATEGIAS DE LOS PORTALES UNIVERSITARIOS. 8. TRABAJAR EN PROYECTOS WEB EN COORDINACIÓN CON LA DIRECCIÓN DE COMUNICACIONES. 9. COORDINAR CON EL GRUPO DE SERVICIOS TECNOLÓGICOS DE UNIMAGDALENA, ACTIVIDADES Y ASPECTOS RELACIONADOS A LA PROGRAMACIÓN Y MANEJO DEL SITIO WEB PRINCIPAL DE LA UNIVERSIDAD. 10. ATENDER DE FORMA INMEDIATA LAS SOLICITUDES, SUGERENCIAS, RECLAMOS O INQUIETUDES DE LOS USUARIOS POR CUALQUIERA DE LOS MEDIOS DE INTERACCIÓN. 11. MONITOREAR LA INFORMACIÓN QUE PUBLICAN LOS MEDIOS DE DIFUSIÓN EXTERNOS PARA DETECTAR LA QUE ES DE INTERÉS PARA LA INSTITUCIÓN Y SUS ACCIONES DE POSICIONAMIENTO. 12. ELABORAR Y ACTUALIZAR DE FORMA PERMANENTE UN CALENDARIO DE FECHAS ESPECIALES, ONOMÁSTICAS, DÍAS CONMEMORATIVOS DE PROFESIONALES, DESARROLLANDO ACCIONES DE INTERACCIÓN EN PRO DE LA FIDELIZACIÓN DE LA INSTITUCIÓN.13. PRESENTAR INFORMES DE RESULTADOS MENSUALES Y REUNIONES REQUERIDAS PARA INFORME DE AVANCES. LAS DEMÁS ACTIVIDADES QUE SE DERIVEN DE LA EJECUCIÓN DE LA ORDEN Y QUE TENGAN RELACIÓN DIRECTA CON EL OBJETO CONTRACTUAL.</t>
  </si>
  <si>
    <t>OAG-VAD-1326</t>
  </si>
  <si>
    <t>OAG-VAD-1327</t>
  </si>
  <si>
    <t>OAG-VAD-1328</t>
  </si>
  <si>
    <t>OAG-VAD-1329</t>
  </si>
  <si>
    <t>LA PRESENTE ORDEN TIENE POR OBJETO: 1. APOYAR EL PROCESO DE ACOMPAÑAMIENTO DE LOS ESTUDIANTES PERTENECIENTES AL PROGRAMA “TALENTO MAGDALENA”. 2. APOYAR EN LA PLANEACIÓN Y EJECUCIÓN DE ACTIVIDADES RELACIONADAS CON EL DESARROLLO DE HABILIDADES DE ACADÉMICAS EN LOS ESTUDIANTES DEL PROGRAMA TALENTO MAGDALENA. 3. APOYAR A LA DIRECCIÓN DE DESARROLLO ESTUDIANTIL EN LA EJECUCIÓN DE LAS ESTRATEGIAS DISEÑADAS PARA FAVORECER LA PERMANENCIA ESTUDIANTIL Y DISMINUIR LOS ÍNDICES DE DESERCIÓN DE LOS ESTUDIANTES DEL PROGRAMA TALENTO MAGDALENA. 4. INCENTIVAR Y ACOMPAÑAR A LOS ESTUDIANTES DEL PROGRAMA TALENTO MAGDALENA EN LA REALIZACIÓN DE ACTIVIDADES ACADÉMICAS DE APOYO EXTRACLASE. 5. APOYAR LA ORGANIZACIÓN DE EXPEDIENTES DE ACUERDO CON LOS PROCEDIMIENTOS Y DIRECTRICES INSTITUCIONALES. 6. ORGANIZAR EL ARCHIVO DEL PROGRAMA TALENTO MAGDALENA. 7. RECOPILAR LA INFORMACIÓN Y ENTREGA DE INFORMES SOLICITADOS POR EL SUPERVISOR DE LA ORDEN. 8. INFORMAR AL SUPERVISOR Y/O LA DIRECCIÓN DE DESARROLLO ESTUDIANTIL SOBRE CUALQUIER NOVEDAD PRESENTADA QUE INTERFIERA EN EL DESARROLLO DEL PROGRAMA TALENTO MAGDALENA. LAS DEMÁS ACTIVIDADES QUE SE DERIVEN DE LA EJECUCIÓN DE LA ORDEN Y QUE TENGAN RELACIÓN DIRECTA CON EL OBJETO CONTRACTUAL.</t>
  </si>
  <si>
    <t>OPSP-VAD-1330</t>
  </si>
  <si>
    <t>LA PRESENTE ORDEN TIENE POR OBJETO: 1. REALIZAR LA SUPERVISIÓN DE LAS LABORES CULTURALES EFECTUADAS EN LAS ESPECIES FRUTALES Y TRANSITORIAS ESTABLECIDAS EN LA GRANJA EXPERIMENTAL 2. APOYAR A LA TOMA DE MUESTRAS Y REGISTRO PRODUCTIVO DE LOS RENDIMIENTOS EN LOS LOTES EXPERIMENTALES- 3. ELABORAR PLANES DE MANEJO AMBIENTALES- CONSTRUIR CARTILLA DE SALUD OCUPACIONAL 4. SUPERVISAR EL CONSUMO DE AGUA. LAS DEMÁS ACTIVIDADES QUE SE DERIVEN DE LA EJECUCIÓN DE LA ORDEN Y QUE TENGAN RELACIÓN DIRECTA CON EL OBJETO CONTRACTUAL.</t>
  </si>
  <si>
    <t>OAG-VAD-1331</t>
  </si>
  <si>
    <t>LA PRESENTE ORDEN TIENE POR OBJETO: 1. APOYAR LA RECEPCIÓN, REVISIÓN Y ORGANIZACIÓN DE LOS ELEMENTOS DE CONSUMO Y DEVOLUTIVOS ADQUIRIDOS POR COMPRAS. 2. APOYAR LA ORGANIZACIÓN DE BODEGA Y AISLAMIENTO DE BIENES, DISTRIBUCIÓN DE BIENES E INSUMOS DENTRO DE LA INSTITUCIÓN. 3. APOYAR LAS ENTREGAS FÍSICAS DE LOS ELEMENTOS DE CONSUMO Y DEVOLUTIVOS ADQUIRIDOS POR COMPRAS A SU DESTINO FINAL. 4. APOYAR LA ATENCIÓN TELEFÓNICA Y PERSONAL DE CLIENTES INTERNOS Y EXTERNOS. 5. APOYAR EL MANEJO Y CONTROL DE LOS SUMINISTROS Y EQUIPOS QUE SE ENCUENTRAN EN EL STOP DE LA OFICINA. 6. APOYAR LA DOTACIÓN LOS BAÑOS Y CAFETERÍA CON LOS SUMINISTRO RESPECTIVOS. 7. APOYAR EL SUMINISTRO AGUA A TODAS LAS DEPENDENCIAS Y EVENTOS DE LA UNIVERSIDAD. LAS DEMÁS ACTIVIDADES QUE SE DERIVEN DE LA EJECUCIÓN DE LA ORDEN Y QUE TENGAN RELACIÓN DIRECTA CON EL OBJETO CONTRACTUAL.</t>
  </si>
  <si>
    <t>OAG-VAD-1332</t>
  </si>
  <si>
    <t>LA PRESENTE ORDEN TIENE POR OBJETO: 1. APOYAR EN LA TOMA FÍSICA DE LOS INVENTARIOS POR DEPENDENCIA. 2. APOYAR EN LA DINÁMICA DE ACTUALIZACIÓN PERIÓDICA DE LOS INVENTAROS. 3. APOYAR EN LOS PROCESOS DE RECEPCIÓN, CODIFICACIÓN Y ALMACENAMIENTO DE LOS BIENES. 4. APOYAR EN LOS PROCESOS DE ENTREGA DE BIENES DE CONSUMO. 5. APOYAR EN LOS PROCESOS DE ENTREGA DO BIENES DO DEVOLUTIVOS. APOYAR EN LOS PROCESOS DE DESCARGAS DO BIENES. 6. APOYAR EN LAS ACTIVIDADES RELACIONADAS CON LA BAJA DE LOS BIENES DEVOLUTIVOS. LAS DEMÁS ACTIVIDADES QUE SE DERIVEN DE LA EJECUCIÓN DE LA ORDEN Y QUE TENGAN RELACIÓN DIRECTA CON EL OBJETO CONTRACTUAL.</t>
  </si>
  <si>
    <t>OAG-VAD-1333</t>
  </si>
  <si>
    <t>OAG-VAD-1334</t>
  </si>
  <si>
    <t>LA PRESENTE ORDEN TIENE POR OBJETO: 1. APOYAR EN LA TOMA DE RADIOGRAFÍAS PERIAPICALES A LOS PACIENTES DE LA CLÍNICA ODONTOLÓGICA.  2. APOYAR EN EL PROCESO DE REVELADO DE LAS RADIOGRAFÍAS PERIAPICALES. 3. APOYAR CON EL PROCESO DE LIMPIEZA Y DESINFECCIÓN DEL ÁREA DE RAYOS X.  4. APOYAR EN EL PROCESO DE ESTERILIZACIÓN, LIMPIEZA Y DESINFECCIÓN DE LAS ÁREAS DE LA CLÍNICA ODONTOLÓGICA. LAS DEMÁS ACTIVIDADES QUE SE DERIVEN DE LA EJECUCIÓN DE LA ORDEN Y QUE TENGAN RELACIÓN DIRECTA CON EL OBJETO CONTRACTUAL.</t>
  </si>
  <si>
    <t>OAG-VAD-1335</t>
  </si>
  <si>
    <t>OAG-VAD-1336</t>
  </si>
  <si>
    <t>LA PRESENTE ORDEN TIENE POR OBJETO: 1. REALIZAR EL CUBRIMIENTO DE TODOS LOS EVENTOS PARA HACER REGISTRO FOTOGRÁFICO. 2. DESARROLLAR LA EDICIÓN FOTOGRÁFICA DE CADA UNA DE LAS IMÁGENES QUE SERÁN DIFUNDIDAS EN PRENSA O DIGITALMENTE. 3. REALIZAR EDICIÓN DE FOTOGRAFÍAS ESPECIALES. 4. ENTREGAR MATERIAL FOTOGRÁFICO SOLICITADO POR LAS DISTINTAS DEPENDENCIAS. 5. HACER ESTUDIOS FOTOGRÁFICOS PARA OCASIONES ESPECIALES. 6. REUNIR FOTOGRAFÍAS PARA APOYO DE PUBLICACIONES INSTITUCIONALES, INFORMES DE GESTIÓN ENTRE OTRAS ACCIONES DE PRENSA. 7. EDITAR EN DISTINTOS TAMAÑOS Y REALIZAR TRABAJOS ESPECIALES EN FOTOS PREVIAMENTE CAPTURADAS EN LOS DIFERENTES EVENTOS INSTITUCIONALES. 8. HACER TRABAJO DE EDICIÓN, PIE DE PÁGINA DE GRUPO DE FOTOS PARA SER COLGADAS EN LA PÁGINA WEB OFICIAL DE LA UNIVERSIDAD. 9. GENERAR Y ADMINISTRAR EL ARCHIVO HISTÓRICO FOTOGRÁFICO DE LA UNIVERSIDAD. 10. SELECCIONAR EL MAYOR NÚMERO DE FOTOS HISTÓRICAS PARA TRABAJOS CIENTÍFICOS, ACADÉMICOS Y DE EXTENSIÓN. 11. ENVIAR DE MANERA INMEDIATA LAS FOTOS REALIZADAS DÍA A DÍA PARA PUBLICACIÓN EN REDES SOCIALES COMO INSTAGRAM, TWITTEER, FACEBOOK. 12. PRESENTAR LOS INFORMES QUE SEAN REQUERIDOS POR EL SUPERVISOR DE LA ORDEN. LAS DEMÁS ACTIVIDADES QUE SE DERIVEN DE LA EJECUCIÓN DE LA ORDEN Y QUE TENGAN RELACIÓN DIRECTA CON EL OBJETO CONTRACTUAL.</t>
  </si>
  <si>
    <t>OAG-VAD-1337</t>
  </si>
  <si>
    <t>LA PRESENTE ORDEN TIENE POR OBJETO: 1.  APOYAR EN LA ORGANIZACIÓN DE LOS EXPEDIENTES QUE LE SEAN ASIGNADOS, DE ACUERDO CON LOS PROCEDIMIENTOS Y DIRECTRICES INSTITUCIONALES. 2. APOYAR LA ELABORACIÓN DE INVENTARIOS DOCUMENTALES DE LOS ARCHIVOS QUE LES SEAN ASIGNADOS. 3. APOYAR LAS LABORES DE REPROGRAFÍA QUE SEAN ESTABLECIDAS.  LAS DEMÁS ACTIVIDADES QUE SE DERIVEN DE LA EJECUCIÓN DE LA ORDEN Y QUE TENGAN RELACIÓN DIRECTA CON EL OBJETO CONTRACTUAL.</t>
  </si>
  <si>
    <t>OPSP-VAD-1338</t>
  </si>
  <si>
    <t>OAG-VAD-1339</t>
  </si>
  <si>
    <t>LA PRESENTE ORDEN TIENE POR OBJETO: 1. ENTREGAR LOS INSUMOS ODONTOLÓGICOS EN ÁREA DE RECEPCIÓN A ESTUDIANTES DE PRÁCTICAS Y DOCENTES SEGÚN EL PROCEDIMIENTO A REALIZAR. 2. ENTREGAR  INSUMOS ODONTOLÓGICOS POR PUESTO DE TRABAJO A ESTUDIANTES DE PRÁCTICAS Y DOCENTES SEGÚN EL PROCEDIMIENTO A REALIZAR. 3. APOYAR EN LA VERIFICACIÓN DEL BUEN MANEJO DE LOS RECURSOS MATERIALES DE LA CLÍNICA. 4. VERIFICAR LA SEGURIDAD, ORDEN Y LIMPIEZA DE LA CLÍNICA 5. APOYAR EN EL PROCESO DE LIMPIEZA Y DESINFECCIÓN DE LA UNIDAD ODONTOLÓGICA, PIEZAS DE MANO, JERINGA TRIPLE, SUPERFICIES Y ESPACIOS DE LA CLÍNICA ODONTOLÓGICA. 6. VERIFICAR POR LA INTEGRIDAD DE LAS IPAD Y EL BUEN MANEJO. 7. REALIZAR DESINFECCIÓN Y AISLAMIENTO DEL IPAD. LAS DEMÁS ACTIVIDADES QUE SE DERIVEN DE LA EJECUCIÓN DE LA ORDEN Y QUE TENGAN RELACIÓN DIRECTA CON EL OBJETO CONTRACTUAL.</t>
  </si>
  <si>
    <t>OAG-VAD-1340</t>
  </si>
  <si>
    <t>OAG-VAD-1341</t>
  </si>
  <si>
    <t>LA PRESENTE ORDEN TIENE POR OBJETO: 1. APOYAR EN CUMPLIMIENTO DEL PROCESO DE ESTERILIZACIÓN DE LA CLÍNICA ODONTOLÓGICA. 2. REALIZAR LA ENTREGA OPORTUNA DEL INSTRUMENTAL ESTERILIZADO A LOS ESTUDIANTES DE PRÁCTICAS CLÍNICA. 3. CUMPLIR CON LAS NORMAS, PROTOCOLOS Y GUÍAS DE PREVENCIÓN ESTABLECIDAS PARA MANTENIMIENTO, CONSERVACIÓN Y DESARROLLO DE LA SALUD INDIVIDUAL Y COLECTIVA. 4. PARTICIPAR EN COMITÉS DE INFECCIONES, DE CALIDAD Y SEGURIDAD DEL PACIENTE. 5. VERIFICAR LA ADECUADA CONSERVACIÓN DE LA ASEPSIA, ANTISEPSIA, DESINFECCIÓN Y ESTERILIZACIÓN QUE GARANTICEN EL CONTROL DE LA INFECCIÓN Y LA CORRECTA APLICACIÓN DE LOS PROTOCOLOS DE ATENCIÓN DE PACIENTES. 6. PARTICIPAR ACTIVAMENTE EN EL ASEGURAMIENTO DE LA CALIDAD DEL PROCESO DE ESTERILIZACIÓN Y DESINFECCIÓN DE EQUIPOS UBICADOS EN LA CENTRAL DE ESTERILIZACIÓN. 7. IDENTIFICAR CIRCUNSTANCIAS Y EVENTOS QUE DENTRO DE SU EJERCICIO PROFESIONAL PERMITAN MEJORAR EL SERVICIO ODONTOLÓGICO. 8. CUMPLIR Y HACE CUMPLIR LAS NORMAS UNIVERSALES DE BIOSEGURIDAD PARA GARANTIZAR EL PROGRAMA DE SEGURIDAD DEL PACIENTE. 9. VERIFICAR LOS CRITERIOS DE EVALUACIÓN PREVIAMENTE ESTABLECIDOS POR LAS NORMAS NACIONALES E INTERNACIONALES, ENTIDADES DE VIGILANCIA Y CONTROL DE CALIDAD SOBRE PROCESOS ESTABLECIDOS QUE SON UTILIZADOS EN LAS DIFERENTES ÁREAS CLÍNICAS. LAS DEMÁS ACTIVIDADES QUE SE DERIVEN DE LA EJECUCIÓN DE LA ORDEN Y QUE TENGAN RELACIÓN DIRECTA CON EL OBJETO CONTRACTUAL.</t>
  </si>
  <si>
    <t>OAG-VAD-1342</t>
  </si>
  <si>
    <t>LA PRESENTE ORDEN TIENE POR OBJETO: 1. ATENDER LAS SOLICITUDES DE CONSULTA DE DOCUMENTOS DEL ARCHIVO CENTRAL. 2. ORGANIZAR LAS JORNADAS DE CAPACITACIÓN Y ASISTENCIA TÉCNICA SOLICITADAS POR LAS DEPENDENCIAS. 3. APOYAR EN LA ELABORACIÓN DE INFORMES RELACIONADOS CON LA GESTIÓN DOCUMENTAL. 4. REALIZAR LA MEDICIÓN DE LOS INDICADORES DE GESTIÓN DEL PROCESO DE GESTIÓN DOCUMENTAL. LAS DEMÁS ACTIVIDADES QUE SE DERIVEN DE LA EJECUCIÓN DE LA ORDEN Y QUE TENGAN RELACIÓN DIRECTA CON EL OBJETO CONTRACTUAL</t>
  </si>
  <si>
    <t>OPSP-VAD-1343</t>
  </si>
  <si>
    <t>OPSP-VAD-1344</t>
  </si>
  <si>
    <t>LA PRESENTE ORDEN TIENE POR OBJETO: 1. APOYAR EN LA EJECUCIÓN, SEGUIMIENTO Y EVALUACIÓN DE PLANES Y PROYECTOS A CARGO DE LA DIRECCIÓN ADMINISTRATIVA Y SUS GRUPOS DE TRABAJO ADSCRITOS. 2. APOYAR EN EL SEGUIMIENTO Y EVALUACIÓN A LAS ACTIVIDADES DESARROLLADAS POR LOS DIFERENTES GRUPOS DE TRABAJO ADSCRITOS A LA DIRECCIÓN ADMINISTRATIVA.  3. APOYAR LOS PROCESOS DE CONTRATACIÓN A CARGO DE LA DIRECCIÓN ADMINISTRATIVA Y SUS GRUPOS DE TRABAJO. 4. APOYAR LA SUPERVISIÓN TÉCNICA Y FINANCIERA DE CONTRATOS A CARGO DEL DIRECTOR ADMINISTRATIVO. 5. APOYAR EN LA FORMULACIÓN DE MEJORAS A LOS PROCESOS Y PROCEDIMIENTOS A CARGO DE LA DIRECCIÓN ADMINISTRATIVA. 6. ELABORAR Y PREPARAR INFORMES SOBRE LA GESTIÓN ADMINISTRATIVA Y PROYECTOS DE LA DIRECCIÓN ADMINISTRATIVA. LAS DEMÁS ACTIVIDADES QUE SE DERIVEN DE LA EJECUCIÓN DE LA ORDEN Y QUE TENGAN RELACIÓN DIRECTA CON EL OBJETO CONTRACTUAL.</t>
  </si>
  <si>
    <t>OAG-VAD-1345</t>
  </si>
  <si>
    <t>OPSP-VAD-1346</t>
  </si>
  <si>
    <t>LA PRESENTE ORDEN TIENE POR OBJETO: 1. REALIZAR TRABAJOS AUDIOVISUALES DIARIOS CON CARACTERÍSTICAS ESPECIALES DE NARRATIVAS BASADOS EN HISTORIAS QUE COMBINEN LA COTIDIANIDAD UNIVERSITARIA CON PROCESOS DE INVESTIGACIÓN, EXTENSIÓN, Y ACADÉMICOS QUE SERÁN UTILIZADOS PARA LA DIFUSIÓN EN TODOS LOS CANALES INFORMATIVOS DE LA UNIVERSIDAD DEL MAGDALENA COMO PAGINA WEB, REDES SOCIALES OFICIALES DE LA INSTITUCIÓN, FACEBOOK, TWITTER E INSTAGRAM Y EN LAS PANTALLAS UBICADAS EN DIFERENTES PUNTOS ESTRATÉGICOS DEL CAMPUS UNIVERSITARIOS. 2. ELABORAR VÍDEOS INSTITUCIONALES QUE REQUIERAN LAS DIFERENTES DEPENDENCIAS DE LA ALMA MATER EN DINÁMICAS ESPECIALES DE LA UNIVERSIDAD COMO CONFERENCIAS MAGISTRALES, EVENTOS INSTITUCIONALES, GRADOS, ACTIVIDADES DEPORTIVAS Y REALIZAR CUBRIMIENTOS DE LOS MISMOS. LAS DEMÁS ACTIVIDADES QUE SE DERIVEN DE LA EJECUCIÓN DE LA ORDEN Y QUE TENGAN RELACIÓN DIRECTA CON EL OBJETO CONTRACTUAL</t>
  </si>
  <si>
    <t>OAG-VAD-1347</t>
  </si>
  <si>
    <t>OPSP-VAD-1348</t>
  </si>
  <si>
    <t>OPSP-VAD-1349</t>
  </si>
  <si>
    <t>LA PRESENTE ORDEN TIENE POR OBJETO: 1. REALIZAR MONITOREO DE RADIO MAGDALENA. 2. REALIZAR LOCUCIÓN DESDE EL CAMPUS, 3. REDACCIÓN DE BOLETINES. 4. PRESENTAR EVENTOS. 5. ELABORAR BOLETINES AUDIOVISUALES DIARIOS, 6. REALIZAR CUBRIMIENTO DE FUENTES INSTITUCIONALES. LAS DEMÁS ACTIVIDADES QUE SE DERIVEN DE LA EJECUCIÓN DE LA ORDEN Y QUE TENGAN RELACIÓN DIRECTA CON EL OBJETO CONTRACTUAL</t>
  </si>
  <si>
    <t>OAG-VAD-1350</t>
  </si>
  <si>
    <t>LA PRESENTE ORDEN TIENE POR OBJETO: 1. APOYAR EN LA ENTREGA DE INSUMOS ODONTOLÓGICOS EN ÁREA DE RECEPCIÓN A ESTUDIANTES DE PRÁCTICAS Y DOCENTES SEGÚN EL PROCEDIMIENTO A REALIZAR. 2. APOYAR EN LA ENTREGA DE INSUMOS ODONTOLÓGICOS POR PUESTO DE TRABAJO A ESTUDIANTES DE PRÁCTICAS Y DOCENTES SEGÚN EL PROCEDIMIENTO A REALIZAR.  3. APOYAR EN EL BUEN MANEJO DE LOS RECURSOS MATERIALES DE LA CLÍNICA. 4. APOYAR EN LA SEGURIDAD, ORDEN Y LIMPIEZA DE LA CLÍNICA.  5. APOYAR EN EL PROCESO DE LIMPIEZA Y DESINFECCIÓN DE LA UNIDAD ODONTOLÓGICA, PIEZAS DE MANO, JERINGA TRIPLE, SUPERFICIES Y ESPACIOS DE LA CLÍNICA ODONTOLÓGICA. 6. APOYAR EN LA INTEGRIDAD DEL IPAD Y EL BUEN MANEJO. 7. REALIZAR LA DESINFECCIÓN Y AISLAMIENTO DEL IPAD. LAS DEMÁS ACTIVIDADES QUE SE DERIVEN DE LA EJECUCIÓN DE LA ORDEN Y QUE TENGAN RELACIÓN DIRECTA CON EL OBJETO CONTRACTUAL.</t>
  </si>
  <si>
    <t>OAG-VAD-1351</t>
  </si>
  <si>
    <t>LA PRESENTE ORDEN TIENE POR OBJETO: 1. APOYAR LA CONSTRUCCIÓN DE PIEZAS DE DISEÑO GRÁFICO Y APOYAR LA REVISIÓN DE LAS PRODUCCIONES GRÁFICAS ELABORADAS POR LOS COLABORADORES DEL ÁREA. 2. APOYAR EN MATERIA DE DISEÑO GRÁFICO A LA RECTORIA, VICERRECTORÍAS, FACULTADES, DIRECCIÓN DE PROGRAMAS, DIRECCIONES Y OFICINAS INSTITUCIONALES PARA FORTALECER LA IMAGEN CORPORATIVA. 3. DESARROLLAR EL MANUAL DE IMAGEN CORPORATIVA. 4. DESARROLLAR PIEZAS PARA LA OFERTA ACADÉMICA INSTITUCIONAL. 5. DESARROLLAR PIEZAS PARA LOS DIFERENTES EVENTOS INSTITUCIONALES, CULTURALES Y ACADÉMICOS. 6. DISEÑAR Y HACER SEGUIMIENTO A LAS DIFERENTES PUBLICACIONES INTERNAS. 7. DISEÑAR ELEMENTOS DE MERCHANDISING PARA DIFERENTES ÁREAS Y/O EVENTOS INSTITUCIONALES. 8. APOYAR EL DESARROLLO Y MONTAJE DE INTERFACES GRÁFICAS DE LOS SISTEMAS DE INFORMACIÓN WEB. 9. DISEÑAR Y DIAGRAMAR LAS PRESENTACIONES INSTITUCIONALES. 10. DISEÑAR Y DIAGRAMAR LIBROS, REVISTAS E INFORMES. 11. APOYAR EN EL ÁREA DE DISEÑO GRÁFICO A LAS DIFERENTES DEPENDENCIAS DE LA INSTITUCIÓN EN COORDINACIÓN CON LA DIRECCIÓN DE COMUNICACIONES. 12. APOYAR EN LOS DISEÑOS DE PIEZAS AUDIOVISUALES DE LA DIRECCIÓN DE COMUNICACIONES.13. CONTRIBUIR CON EL FORTALECIMIENTO DE GESTIÓN DE LA CALIDAD "SISTEMA COGUI". 14. APOYAR EN EL PROCESO DE GESTIÓN DOCUMENTAL. 15. APOYAR EN LOS PROCEDIMIENTOS Y PROCESOS DEL SISTEMA DE GESTIÓN DE LA CALIDAD. 16. PRESENTAR LOS INFORMES QUE SEAN REQUERIDOS POR EL SUPERVISOR DE LA ORDEN. LAS DEMÁS ACTIVIDADES QUE SE DERIVEN DE LA EJECUCIÓN DE LA ORDEN Y QUE TENGAN RELACIÓN DIRECTA CON EL OBJETO CONTRACTUAL.</t>
  </si>
  <si>
    <t>OPSP-VAD-1352</t>
  </si>
  <si>
    <t>LA PRESENTE ORDEN TIENE POR OBJETO: 1. COORDINAR LOS CUBRIMIENTOS DE LAS FUENTES INSTITUCIONALES. 2. MONITOREAR LOS NOTICIEROS EMITIDOS POR LA EMISORA W RADIO. 3. REALIZAR LA LOCUCIÓN DEL PROGRAMA DE RADIO. 4. PRESENTAR EVENTOS. 5. REDACTAR BOLETINES. 6. PRESENTAR LOS INFORMES QUE SEAN REQUERIDOS POR EL SUPERVISOR DE LA ORDEN. 7. REALIZAR EL DOSSIER DE PRENSA. LAS DEMÁS ACTIVIDADES QUE SE DERIVEN DE LA EJECUCIÓN DE LA ORDEN Y QUE TENGAN RELACIÓN DIRECTA CON EL OBJETO CONTRACTUAL.</t>
  </si>
  <si>
    <t>OPSP-VAD-1353</t>
  </si>
  <si>
    <t>LA PRESENTE ORDEN TIENE POR OBJETO: 1. DISEÑAR ESTRATEGIAS DE MARKETING DE CONTENIDO Y DEFINIR OBJETIVOS A CORTO PLAZO. 2. REDACTAR MATERIALES DE MARKETING PRECISOS PARA PROMOCIONAR NUESTRA OFERTA ACADÉMICA, PRODUCTOS Y SERVICIOS. 3. LLEVAR A CABO INICIATIVAS DE MARKETING DE CONTENIDO PARA LOGRAR LOS OBJETIVOS DE UNIVERSIDAD DEL MAGDALENA. 4. COLABORAR CON LOS EQUIPOS DE DISEÑO Y COMUNICACIONES PARA GENERAR CONTENIDO DE ALTA CALIDAD. 5. ELABORAR UN CALENDARIO EDITORIAL Y VERIFICAR QUE SE CUMPLAN LOS PLAZOS. 6. SUMINISTRAR CONTENIDO PERIÓDICAMENTE CON EL FIN DE MOTIVAR A LOS MIEMBROS DEL EQUIPO. 7. VERIFICAR QUE EL CONTENIDO SEA COHERENTE EN TODOS LOS ASPECTOS (ESTILO, FUENTES, IMÁGENES Y TONO). 8. MODIFICAR, REVISAR Y MEJORAR CONTENIDO. 9. OPTIMIZAR CONTENIDO TENIENDO EN CUENTA PARÁMETROS DE POSICIONAMIENTO SEO Y GOOGLE ANALYTICS Y MÉTRICAS DE REDES SOCIALES. 10. ANALIZAR MÉTRICAS DEL TRÁFICO WEB E IMPLEMENTAR EN COORDINACIÓN CON EL CENTRO DE DESARROLLO ACCIONES DE MEJORA. 11. COMPARTIR CONTENIDO A TRAVÉS DE DIVERSOS CANALES, GARANTIZANDO LA PRESENCIA EN INTERNET. 12. RECIBIR FEEDBACK DE LA COMUNIDAD UNIVERSITARIA Y CIUDADANÍA EN GENERAL Y GENERAR IDEAS PARA AUMENTAR LOS INDICADORES DE CRECIMIENTO DE LAS DIFERENTES CUENTAS INSTITUCIONALES. LAS DEMÁS ACTIVIDADES QUE SE DERIVEN DE LA EJECUCIÓN DE LA ORDEN Y QUE TENGAN RELACIÓN DIRECTA CON EL OBJETO CONTRACTUAL.</t>
  </si>
  <si>
    <t>OAG-VAD-1354</t>
  </si>
  <si>
    <t>OAG-VAD-1355</t>
  </si>
  <si>
    <t>ADRIANA PAOLA PEREIRA RIZZO</t>
  </si>
  <si>
    <t>LA PRESENTE ORDEN TIENE POR OBJETO: 1. APOYAR EN LA REVISIÓN DE LOS DOCUMENTOS PRECONTRACTUALES NECESARIOS PARA LA ELABORACIÓN DE ÓRDENES DE SERVICIOS PROFESIONALES Y DE APOYO A LA GESTIÓN EN LA PLATAFORMA DEL GEDOCO. 2. APOYAR LA VALIDACIÓN Y APROBACIÓN DE LA INFORMACIÓN PRECONTRACTUAL DE LAS HOJAS DE VIDA DEL PERSONAL EN LA PLATAFORMA SIGEP (SISTEMA DE INFORMACIÓN Y GESTIÓN DEL EMPLEO PÚBLICO). 3. APOYAR LO CORRESPONDIENTE A LOS TRÁMITES PRECONTRACTUALES NECESARIOS PARA LA ELABORACIÓN DE ÓRDENES DE SERVICIOS PROFESIONALES Y DE APOYO A LA GESTIÓN QUE REQUIERA LA VICERRECTORÍA ADMINISTRATIVA. 4. APOYAR LA REVISIÓN DE LOS FORMATOS DE RECIBIDO A SATISFACCIÓN PARA TRÁMITES DE PAGO DE ÓRDENES DE PRESTACIÓN DE SERVICIOS PROFESIONALES Y DE APOYO A LA GESTIÓN. 5. APOYAR EN LA REVISIÓN Y VERIFICACIÓN DE ANTECEDENTES Y OTROS DE LAS PERSONAS A VINCULARSE MEDIANTE ÓRDENES DE PRESTACIÓN DE SERVICIOS PROFESIONALES Y DE APOYO A LA GESTIÓN DE LA VICERRECTORÍA ADMINISTRATIVA. 6. APOYAR EN LA ELABORACIÓN DE MINUTAS DE CONTRATOS Y/O ÓRDENES DE PRESTACIÓN DE SERVICIOS PROFESIONALES Y DE APOYO A LA GESTIÓN. 7. APOYAR EN EL CUMPLIMIENTO DE LOS PLANES DE MEJORAMIENTO DE LOS PROCESOS Y PROCEDIMIENTOS DEL GRUPO INTERNO DE CONTRATACIÓN. 8. APOYAR EN LA ACTUALIZACIÓN DE LOS PROCEDIMIENTOS, GUÍAS, INSTRUCTIVOS Y FORMATOS EN LA PLATAFORMA 'SOLUCIÓN (COGUI). 11. DESARROLLAR LAS ACTIVIDADES CONTRATADAS, CUMPLIENDO CON EL PROCESO GESTIÓN DE CONTRATACIÓN DEL SISTEMA DE GESTIÓN INTEGRAL DE LA CALIDAD "COGUI”. 9. RENDIR INFORMES MENSUALES O CUANDO EL SUPERVISOR ASÍ LO REQUIERA, SOBRE LAS ACTIVIDADES DESARROLLADAS EN CUMPLIMIENTO DE LA ORDEN DE PRESTACIÓN DE SERVICIOS.  10. REALIZAR EL CARGUE DE LOS CONTRATOS, MODIFICACIONES, Y LIQUIDACIONES DE LAS ORDENES DE PRESTACIÓN DE SERVICIOS PROFESIONALES, Y DE APOYO EN LA GESTIÓN EN LA PLATA FORMA SIGEP EN LOS PLAZOS ESTABLECIDOS. LAS DEMÁS ACTIVIDADES QUE SE DERIVEN DE LA EJECUCIÓN DE LA ORDEN Y QUE TENGAN RELACIÓN DIRECTA CON EL OBJETO CONTRACTUAL.</t>
  </si>
  <si>
    <t>OPSP-VAD-1356</t>
  </si>
  <si>
    <t>OPSP-VAD-1357</t>
  </si>
  <si>
    <t>LA PRESENTE ORDEN TIENE POR OBJETO: 1. PRESTAR ASESORÍA, EMITIR CONCEPTOS Y RESOLVER CONSULTAS EN LAS MATERIAS RELACIONADAS CON EL DERECHO LABORAL Y/O ADMINISTRATIVO, QUE LE SEAN SOLICITADOS POR EL RECTOR, LA DIRECCIÓN DE TALENTO HUMANO Y DEMÁS AUTORIDADES QUE DESIGNE LA ALTA DIRECCIÓN. EN EL CASO DE QUE LOS CONCEPTOS SE DEBAN ENTREGAR POR ESCRITO, ÉSTOS DEBERÁN SER RUBRICADOS POR EL CONTRATISTA. 2. RESOLVER LAS PETICIONES QUE SE LE HAGAN A LA UNIVERSIDAD DEL MAGDALENA DENTRO DE LOS PLAZOS Y/O TÉRMINOS ESTABLECIDOS EN LA LEY, QUE LE SEAN TRASLADADAS POR PARTE DEL RECTOR, DE LA DIRECCIÓN DE TALENTO HUMANO Y DEMÁS AUTORIDADES QUE DESIGNE LA ALTA DIRECCIÓN. 3. ATENDER Y REPRESENTAR A LA UNIVERSIDAD DEL MAGDALENA EN LOS PROCEDIMIENTOS Y ACTUACIONES ADMINISTRATIVAS, PROCESOS JUDICIALES Y ACCIONES PÚBLICAS QUE EL RECTOR, LA DIRECTORA DE TALENTO HUMANO Y DEMÁS AUTORIDADES DEL ÁREA ADMINISTRATIVA Y DE DIRECCIÓN DE LA UNIVERSIDAD REQUIERAN Y HACER SOBRE ÉSTAS LOS SEGUIMIENTOS REQUERIDOS. 4. ELABORAR ACTOS ADMINISTRATIVOS, MINUTAS Y DEMÁS DOCUMENTOS QUE LE SEAN SOLICITADOS POR EL RECTOR, POR LA DIRECCIÓN DE TALENTO HUMANO Y DEMÁS Y DEMÁS AUTORIDADES QUE DESIGNE LA ALTA DIRECCIÓN. 5. FORMULAR LOS PROCESOS Y PROCEDIMIENTOS DE TIPO JURÍDICO QUE SEAN REQUERIDOS POR EL RECTOR, LA DIRECCIÓN DE TALENTO HUMANO Y DEMÁS AUTORIDADES QUE DESIGNE LA ALTA DIRECCIÓN. 6. COMPILAR Y ACTUALIZAR LAS NORMAS LEGALES, DE JURISPRUDENCIA DOCTRINA Y DE LOS CONCEPTOS QUE TENGAN RELACIÓN CON EL ÁMBITO DE COMPETENCIA DE LA UNIVERSIDAD. 7. APOYAR EN EL BUEN MANEJO DEL ARCHIVO Y LA CORRESPONDENCIA QUE LE SEAN ASIGNADOS. 8. RENDIR INFORMES MENSUALES, SOBRE LAS ACTIVIDADES DESARROLLADAS, EN CUMPLIMIENTO DE LA PRESENTE ORDEN DE PRESTACIÓN DE SERVICIOS. LAS DEMÁS ACTIVIDADES QUE SE DERIVEN DE LA EJECUCIÓN DE LA ORDEN Y QUE TENGAN RELACIÓN DIRECTA CON EL OBJETO CONTRACTUAL.</t>
  </si>
  <si>
    <t>OPSP-VAD-1358</t>
  </si>
  <si>
    <t>OAG-VAD-1362</t>
  </si>
  <si>
    <t>OPSP-VAD-1363</t>
  </si>
  <si>
    <t>OAG-VAD-1364</t>
  </si>
  <si>
    <t>OPSP-VAD-1365</t>
  </si>
  <si>
    <t>LA PRESENTE ORDEN TIENE POR OBJETO: 1. APOYAR EN LA CORRECCIÓN DE ESTILO DE LOS BOLETINES QUE SE GENERAN DESDE LA UNIVERSIDAD. 2. APOYAR EN LA PRESENTACIÓN DE EVENTOS. 3. APOYAR EN LA REDACCIÓN DE TEXTOS PARA REDES SOCIALES. 4. REALIZAR LIBRETOS DE RADIOS Y AUDIOS DE VIDEOS. 5. APOYAR EN EL CUBRIMIENTO DE FUENTES INSTITUCIONALES. LAS DEMÁS ACTIVIDADES QUE SE DERIVEN DE LA EJECUCIÓN DE LA ORDEN Y QUE TENGAN RELACIÓN DIRECTA CON EL OBJETO CONTRACTUAL.</t>
  </si>
  <si>
    <t>OAG-VAD-1366</t>
  </si>
  <si>
    <t>OPSP-VAD-1367</t>
  </si>
  <si>
    <t>JUAN JOSE ESQUIVEL CAAMAñO</t>
  </si>
  <si>
    <t>LA PRESENTE ORDEN TIENE POR OBJETO: 1. MANTENER ACTUALIZADA LA SECCIÓN DE NOTICIAS, EVENTOS, AVISOS, Y GALERÍA DE IMÁGENES DE LA PÁGINA WEB DE LA UNIVERSIDAD DEL MAGDALENA (WWW.UNIMAGDALENA.EDU.CO). 2. MONITOREAR, INFORMAR, Y GESTIONAR LAS ACTUALIZACIONES DE LOS ESPACIOS WEB DE LAS DISTINTAS DEPENDENCIAS DE LA INSTITUCIÓN. 3. APOYAR EN LA CREACIÓN DE CONTENIDOS DE TEXTO, GESTIÓN DE IMÁGENES, Y VÍDEOS ATRACTIVOS PARA PUBLICAR EN LAS CUENTAS DE REDES SOCIALES DE LA UNIVERSIDAD. 4. MANTENER INFORMACIÓN ACTUALIZADA DE LAS NUEVAS TENDENCIAS EN TECNOLOGÍA DIGITAL. LAS DEMÁS ACTIVIDADES QUE SE DERIVEN DE LA EJECUCIÓN DE LA ORDEN Y QUE TENGAN RELACIÓN DIRECTA CON EL OBJETO CONTRACTUAL.</t>
  </si>
  <si>
    <t>OAG-VAD-1368</t>
  </si>
  <si>
    <t>OPSP-VAD-1369</t>
  </si>
  <si>
    <t>LA PRESENTE ORDEN TIENE POR OBJETO: 1. REALIZAR LA CARACTERIZACIÓN PSICOSOCIAL DE LOS ESTUDIANTES PERTENECIENTES AL PROGRAMA TALENTO MAGDALENA. 2. COORDINAR EL PROCESO DE ACOMPAÑAMIENTO PSICOPEDAGÓGICO CON LOS ESTUDIANTES PERTENECIENTES AL PROGRAMA TALENTO MAGDALENA. 3. IMPLEMENTAR TALLERES PSICOSOCIALES Y ATENCIONES INDIVIDUALES BUSCANDO GENERAR EN DICHA POBLACIÓN LA ADQUISICIÓN DE COMPETENCIAS QUE LE PERMITAN ADAPTARSE AL AMBIENTE UNIVERSITARIO. 4. ELABORAR RUTA DE ATENCIÓN PSICOSOCIAL PARA LOS ESTUDIANTES DEL PROGRAMA TALENTO MAGDALENA.  5. PRESTAR LOS SERVICIOS PROFESIONALES PARA DESARROLLAR LA ESTRATEGIA DE ATENCIÓN Y ASESORÍA INDIVIDUAL A ESTUDIANTES DEL PROGRAMA TALENTO MAGDALENA. 6. REALIZAR ACTUALIZACIÓN DE LOS DOCUMENTOS, PROCESOS Y FORMATOS DEL PROGRAMA TALENTO MAGDALENA. 7. ESTRUCTURAR LA CONSTRUCCIÓN DEL PROGRAMA DE SEGUIMIENTO Y APOYO ACADÉMICO A ESTUDIANTES DEL PROGRAMA TALENTO MAGDALENA. 8. COORDINAR LAS ESTRATEGIAS DE PROMOCIÓN Y PREVENCIÓN DE CONDUCTAS DE RIESGO PARA EL CONSUMO DE SUSTANCIAS PSICOACTIVAS EN ESTUDIANTES DEL PROGRAMA TALENTO MAGDALENA. 9. APOYAR DURANTE EL PROCESO DE APLICACIÓN DE PRUEBAS PSICOTÉCNICAS QUE HACEN PARTE DEL SISTEMA DE ANÁLISIS, SEGUIMIENTO Y EVALUACIÓN A LA DESERCIÓN ESTUDIANTIL -SASED. 10. REALIZAR SEGUIMIENTO PERMANENTE A LAS ACTIVIDADES QUE SE DESARROLLEN CON LOS ESTUDIANTES DEL PROGRAMA TALENTO MAGDALENA. 11. ELABORAR INFORMES DONDE SE RELACIONEN LAS ACTIVIDADES, PROCEDIMIENTOS REALIZADOS EN EL MARCO DEL ACOMPAÑAMIENTO PSICOPEDAGÓGICO QUE SE REALIZA A LOS ESTUDIANTES DEL PROGRAMA TALENTO MAGDALENA. 12. DISEÑAR MATERIALES DE ACOMPAÑAMIENTO VIRTUAL PARA LOS ESTUDIANTES DE TALENTO MAGDALENA. LAS DEMÁS ACTIVIDADES QUE SE DERIVEN DE LA EJECUCIÓN DE LA ORDEN Y QUE TENGAN RELACIÓN DIRECTA CON EL OBJETO CONTRACTUAL.</t>
  </si>
  <si>
    <t>OPSP-VAD-1370</t>
  </si>
  <si>
    <t>LA PRESENTE ORDEN TIENE POR OBJETO: 1. APOYAR LAS ACTIVIDADES PARA FOMENTAR EN LOS EMPLEADOS Y PARTE INTERESADA DEL SG-SST ACTIVIDADES DE PROMOCIÓN Y PREVENCIÓN QUE CONCIENTICEN A LOS EMPLEADOS DE LA INSTITUCIÓN A INCORPORAR ESTILOS DE VIDA SALUDABLES. 2. BRINDAR ATENCIÓN BÁSICA EN CONSULTA COMO PSICÓLOGO EN EL SISTEMA DE GESTIÓN DE SEGURIDAD Y SALUD EN EL TRABAJO DESARROLLO EN LOS PROGRAMAS DE PREVENCIÓN Y PROMOCIÓN QUE LA UNIVERSIDAD LLEVE A CABO. 3. BRINDAR APOYO COMO PSICÓLOGO EN LOS PROGRAMAS DE PROMOCIÓN DE HÁBITOS Y ESTILOS DE VIDA SALUDABLES, RIESGO PSICOSOCIAL Y PREVENCIÓN DE LESIONES OSTEOMUSCULAR. 4. PRESENTAR INFORMES MENSUALES A LA DIRECCIÓN DE TALENTO HUMANO Y AL GRUPO INTERNO DE SEGURIDAD Y SALUD EN EL TRABAJO, CONFORME A LAS ACTIVIDADES DESARROLLADAS EN MATERIA DE PREVENCIÓN Y PROMOCIÓN DE LOS PROGRAMAS DE LOS CUALES ES APOYO. 5. ENTREGAR DE MANERA OPORTUNA LOS INFORMES QUE LE SEAN SOLICITADOS POR LA DIRECCIÓN DE TALENTO HUMANO Y EL GRUPO INTERNO DE SEGURIDAD Y SALUD EN EL TRABAJO EN MATERIA DE SU COMPETENCIA. LAS DEMÁS ACTIVIDADES QUE SE DERIVEN DE LA EJECUCIÓN DE LA ORDEN Y QUE TENGAN RELACIÓN DIRECTA CON EL OBJETO CONTRACTUAL.</t>
  </si>
  <si>
    <t>OAG-VAD-1371</t>
  </si>
  <si>
    <t>OPSP-VAD-1372</t>
  </si>
  <si>
    <t>OAG-VAD-1373</t>
  </si>
  <si>
    <t>LA PRESENTE ORDEN TIENE POR OBJETO: 1. ORGANIZAR EXPEDIENTES, DE ACUERDO CON LOS PROCEDIMIENTOS Y DIRECTRICES INSTITUCIONALES. 2. ELABORAR INVENTARIOS DOCUMENTALES DE ARCHIVES. LAS DEMAS ACTIVIDADES QUE SE DERIVEN DE LA EJECUCIDN DE LA ORDEN Y QUE TENGAN RELACION DIRECTA CON EL OBJETO CONTRACTUAL.</t>
  </si>
  <si>
    <t>OAG-VAD-1374</t>
  </si>
  <si>
    <t>LA PRESENTE ORDEN TIENE POR OBJETO: 1. APOYAR EN LA ATENCIÓN AL PÚBLICO EN GENERAL 2. APOYAR EN LA EXPEDICIÓN DE PAZ Y SALVOS 3. INGRESAR LOS PAGOS DE CUOTAS, A LA BASE DE DATOS CORRESPONDIENTES A LOS CRÉDITOS A CORTO PLAZO (BASE DE DATOS ANTIGUA) 4. APOYAR EN LA ELABORACIÓN DE VOLANTES DE CONSIGNACIÓN PARA EL PAGO DE LAS CUOTAS MENSUALES (RECAUDO VIGENCIA ANTERIOR) 5. APOYAR EN LA ELABORACIÓN DE CONSTANCIAS REQUERIDAS POR LOS ESTUDIANTES 6. APOYAR EN EL TRÁMITE DE REEMBOLSO, CRUCES DE CUENTAS Y RE LIQUIDACIONES DE DEUDAS DE LOS ESTUDIANTES. 7. APOYAR EN LA ORGANIZACIÓN, RELACIÓN Y ENTREGA DE DOCUMENTACIÓN PARA EL ARCHIVO DE GESTIÓN. 8. APOYAR EN EL TRAMITE Y RESPUESTA A LAS SOLICITUDES PRESENTADAS POR ESCRITO DE LOS ESTUDIANTES 9. APOYAR EN LA APLICACIÓN DE ENCUESTAS DE SATISFACCIÓN 10. CUMPLIR CON LOS PROCEDIMIENTOS DEL PROCESO DE GESTIÓN FINANCIERA DEL SISTEMA DE GESTIÓN INTEGRAL DE LA CALIDAD "COGUI. 11. APOYAR EN EL ENVÍO DE DEUDA A LOS CORREOS ELECTRÓNICOS DE LOS DEUDORES Y CODEUDORES 12. APOYAR EN LA REALIZACIÓN DE LLAMADAS TELEFÓNICAS GESTIONANDO EL COBRO DE LAS DEUDAS DE CRÉDITOS CORTO PLAZO QUE TIENEN LOS ESTUDIANTES DE LAS DIFERENTES MODALIDADES (PRESENCIAL, IDEA, POSGRADOS Y DIPLOMADOS) 13. LLEVAR REPORTE ESTADÍSTICO UN CONTROL DE LAS LLAMADAS DE GESTIÓN DE COBRO REALIZADAS 14. REALIZAR MENSUALMENTE INFORME DE EFECTIVIDAD DEL PROCESO DE GESTIÓN DE COBRO POR MEDIO DE LLAMADAS TELEFÓNICAS REALIZADAS 15. APOYAR EN EL TRAMITE LAS SOLICITUDES ESCRITAS (COMUNICACIÓN INTERNA Y CORREO ELECTRÓNICOS) DE LA POBLACIÓN DE ESTUDIANTES. LAS DEMÁS ACTIVIDADES QUE SE DERIVEN DE LA EJECUCIÓN DE LA ORDEN Y QUE TENGAN RELACIÓN DIRECTA CON EL OBJETO CONTRACTUAL.</t>
  </si>
  <si>
    <t>OAG-VAD-1375</t>
  </si>
  <si>
    <t>LA PRESENTE ORDEN TIENE POR OBJETO: 1. APOYAR LA ATENCIÓN AL PÚBLICO EN GENERAL. 2. APOYAR LA EXPEDICIÓN DE PAZ Y SALVOS. 3. INGRESAR LOS PAGOS DE CUOTAS, A LA BASE DE DATOS CORRESPONDIENTES A LOS CRÉDITOS CORTO PLAZO (BASE DE DATOS ANTIGUA). 4. ELABORAR VOLANTES DE CONSIGNACIÓN PARA EL PAGO DE LAS CUOTAS MENSUALES (RECAUDO VIGENCIA ANTERIOR). 5. APOYAR EN LA EXPEDICIÓN DE CONSTANCIAS REQUERIDAS POR LOS ESTUDIANTES. 6. APOYAR LOS TRÁMITES DE REEMBOLSO, CRUCES DE CUENTAS Y RE LIQUIDACIONES DE DEUDAS ESTUDIANTES DE DIPLOMADOS. 7. ORGANIZAR, RELACIONAR Y ENTREGAR DOCUMENTACIÓN PARA EL ARCHIVO DE GESTIÓN. 8. APOYAR EN EL TRAMITE Y RESPUESTA A LAS SOLICITUDES PRESENTADAS POR ESCRITO DE LOS ESTUDIANTES. 9. APLICAR DE ENCUESTAS DE SATISFACCIÓN. 10. CUMPLIR CON LOS PROCEDIMIENTOS DEL PROCESO DE GESTIÓN FINANCIERA DEL SISTEMA DE GESTIÓN INTEGRAL DE LA CALIDAD "COGUI. 11. APOYAR EN EL TRAMITE DE LAS SOLICITUDES ESCRITAS (COMUNICACIÓN INTERNA Y CORREO ELECTRÓNICOS) DE ESTUDIANTES.12. APOYAR EL TRÁMITE DE SOLICITUDES DE DESCUENTO DE NÓMINA DE LAS DISTINTAS MODALIDADES. 13. APOYAR EN EL ENVÍO DE DEUDA A LOS CORREOS ELECTRÓNICOS DE LOS DEUDORES Y CODEUDORES.14. APOYAR EN LA REALIZACIÓN DE LLAMADAS TELEFÓNICAS GESTIONANDO EL COBRO DE LAS DEUDAS DE CRÉDITOS CORTO PLAZO QUE TIENEN LOS ESTUDIANTES DE LAS DIFERENTES MODALIDADES (PRESENCIAL, IDEA, POSGRADOS Y DIPLOMADOS) 15. LLEVAR REPORTE ESTADÍSTICO UN CONTROL DE LAS LLAMADAS DE GESTIÓN DE COBRO REALIZADAS 16. REALIZAR MENSUALMENTE INFORME DE EFECTIVIDAD DEL PROCESO DE GESTIÓN DE COBRO POR MEDIO DE LLAMADAS TELEFÓNICAS REALIZADAS. LAS DEMÁS ACTIVIDADES QUE SE DERIVEN DE LA EJECUCIÓN DE LA ORDEN Y QUE TENGAN RELACIÓN DIRECTA CON EL OBJETO CONTRACTUAL.</t>
  </si>
  <si>
    <t>OAG-VAD-1376</t>
  </si>
  <si>
    <t>LA PRESENTE ORDEN TIENE POR OBJETO: 1. APOYAR EN LA ATENCIÓN AL PÚBLICO EN GENERAL 2. APOYAR EN LA EXPEDICIÓN DE PAZ Y SALVOS 3. INGRESAR LOS PAGOS DE CUOTAS, A LA BASE DE DATOS CORRESPONDIENTES A LOS CRÉDITOS A CORTO PLAZO (BASE DE DATOS ANTIGUA) 4. APOYAR EN LA ELABORACIÓN DE VOLANTES DE CONSIGNACIÓN PARA EL PAGO DE LAS CUOTAS MENSUALES (RECAUDO VIGENCIA ANTERIOR) 5. APOYAR EN LA ELABORACIÓN DE DIVERSAS CERTIFICACIONES REQUERIDAS POR LOS ESTUDIANTES 6. APOYAR EN EL TRÁMITE DE REEMBOLSO, CRUCES DE CUENTAS Y RE LIQUIDACIONES DE DEUDAS DE LOS ESTUDIANTES DE DISTANCIA 7. APOYAR A ORGANIZAR, RELACIONAR Y EN LA ENTREGAR DE DOCUMENTACIÓN PARA EL ARCHIVO DE GESTIÓN. 8. APOYAR EN EL TRÁMITE Y RESPUESTA A LAS SOLICITUDES PRESENTADAS POR ESCRITO DE LOS ESTUDIANTES DE DISTANCIA 9. APOYAR EN LA APLICACIÓN DE ENCUESTAS DE SATISFACCIÓN 10. CUMPLIR CON LOS PROCEDIMIENTOS DEL PROCESO DE GESTIÓN FINANCIERA DEL SISTEMA DE GESTIÓN INTEGRAL DE LA CALIDAD "COGUI. 11. APOYAR EN EL ENVÍO DE DEUDA A LOS CORREOS ELECTRÓNICOS DE LOS DEUDORES Y CODEUDORES 12. APOYAR EN LA REALIZACIÓN DE LLAMADAS TELEFÓNICAS GESTIONANDO EL COBRO DE LAS DEUDAS DE CRÉDITOS CORTO PLAZO QUE TIENEN LOS ESTUDIANTES DE LAS DIFERENTES MODALIDADES (PRESENCIAL, IDEA, POSGRADOS Y DIPLOMADOS) 13. LLEVAR REPORTE ESTADÍSTICO UN CONTROL DE LAS LLAMADAS DE GESTIÓN DE COBRO REALIZADAS 14. REALIZAR MENSUALMENTE INFORME DE EFECTIVIDAD DEL PROCESO DE GESTIÓN DE COBRO POR MEDIO DE LLAMADAS TELEFÓNICAS REALIZADAS 15. APOYAR EN EL TRÁMITE DE LAS SOLICITUDES ESCRITAS (COMUNICACIÓN INTERNA Y CORREO ELECTRÓNICOS) DE LA POBLACIÓN ESTUDIANTES DE DISTANCIA. LAS DEMÁS ACTIVIDADES QUE SE DERIVEN DE LA EJECUCIÓN DE LA ORDEN Y QUE TENGAN RELACIÓN DIRECTA CON EL OBJETO CONTRACTUAL</t>
  </si>
  <si>
    <t>OAG-VAD-1377</t>
  </si>
  <si>
    <t>OPSP-VAD-1378</t>
  </si>
  <si>
    <t>LA PRESENTE ORDEN TIENE POR OBJETO: 1. ORGANIZAR, PLANEAR Y EJECUTAR AUDITORÍAS FINANCIERAS, CONTABLES U OTRA ASIGNADA, Y ELABORAR LOS RESPECTIVOS INFORMES DE AUDITORÍAS. 2. ORGANIZAR Y CONCERTAR PLANES DE MEJORAMIENTO CON EL RESPONSABLE DEL PROCESO AUDITADO, REALIZAR SEGUIMIENTOS Y ELABORAR INFORME DE ESTADO DE AVANCE. 3. REALIZAR SEGUIMIENTO Y ELABORAR INFORME DEL SISTEMA DE CONTROL INTERNO CONTABLE A TRAVÉS DEL CHIP. 4. RECOPILAR Y ANALIZAR LA INFORMACIÓN FINANCIERA Y ELABORAR INFORME DE AUSTERIDAD DEL GASTO. 5. REALIZAR SEGUIMIENTO Y ELABORAR INFORME DE ESTADO A LA IMPLEMENTACIÓN Y EJECUCIÓN DE LAS NORMAS INTERNACIONALES DE CONTABILIDAD DEL SECTOR PÚBLICO NICSP Y DEL PLAN ÚNICO DE CUENTAS. 6. CONTRIBUIR EN LA PLANIFICACIÓN DE CONTROL INTERNO Y EN EL SEGUIMIENTO Y VERIFICACIÓN DEL SISTEMA DE CONTROL INTERNO. 7. ASESORAR EN LA IDENTIFICACIÓN DE RIESGOS Y DE ACCIONES DE MEJORA A LOS DIFERENTES RESPONSABLES DE PROCESOS. 8. COADYUVAR EN LA ELABORACIÓN Y DOCUMENTACIÓN DE INFORMES INTERNOS Y PARA LOS ÓRGANOS DE CONTROL. 9. APOYAREN LA CUSTODIA Y TENERAL DÍA LOS PRODUCTOS QUESE DERIVEN DE LAS ACTIVIDADES INTEGRALES DEL PROCESO DE EVALUACIÓN INDEPENDIENTE Y DE LA OFICINA. LAS DEMÁS ACTIVIDADES QUE SE DERIVEN DE LA EJECUCIÓN DE LA ORDEN Y QUE TENGAN RELACIÓN DIRECTA CON EL OBJETO CONTRACTUAL.</t>
  </si>
  <si>
    <t>OPSP-VAD-1380</t>
  </si>
  <si>
    <t>LA PRESENTE ORDEN TIENE POR OBJETO: 1. PRESTAR ASESORÍA JURÍDICA AL CENTRO PARA LA REGIONALIZACIÓN DE LA EDUCACIÓN Y LAS OPORTUNIDADES - CREO 2. REVISAR Y/O CORREGIR LAS RESOLUCIONES ELABORADAS POR EL CENTRO PARA LA REGIONALIZACIÓN DE LA EDUCACIÓN Y LAS OPORTUNIDADES - CREO. 3. REVISAR Y/O CORREGIR LAS ÓRDENES DE PRESTACIÓN DE SERVICIOS PROFESIONALES Y DE APOYO A LA GESTIÓN, RESOLUCIONES DE PAGO, VIÁTICOS Y DESPLAZAMIENTOS, REEMBOLSO, CONVENIOS Y DEMÁS ACTOS ADMINISTRATIVOS QUE SE GENEREN EN EL INSTITUTO. 4. COMPILAR Y ACTUALIZAR LAS NORMAS LEGALES, DE JURISPRUDENCIA DOCTRINA Y DE LOS CONCEPTOS QUE TENGAN RELACIÓN CON EL ÁMBITO DE COMPETENCIA DEL CENTRO. 5. RENDIR INFORMES MENSUALES, SOBRE LAS ACTIVIDADES DESARROLLADAS, EN CUMPLIMIENTO DE LA PRESENTE ORDEN DE PRESTACIÓN DE SERVICIOS. 6. PROYECTAR LAS RESPUESTAS DE LOS DERECHOS DE PETICIÓN Y TUTELAS 7. CUMPLIR CON LOS PROCEDIMIENTOS DEL PROCESO DE GESTIÓN DE LA CONTRATACIÓN DEL SISTEMA INTEGRAL DE LA CALIDAD "COGUI". 8. VERIFICAR QUE LOS CONTRATISTAS APORTEN LAS HOJAS DE VIDA DE LA FUNCIÓN PÚBLICA Y DOCUMENTO SOPORTES, ASÍ MISMO DEL CUMPLIMIENTO DE LA ENTREGA DE INFORME MENSUAL, SEGÚN LO ESTABLECIDO, TENIENDO EN CUENTA LAS DIRECTRICES DADAS POR EL GRUPO DE CONTRATACIÓN DE LA UNIVERSIDAD. 9. REVISAR LOS CONVENIOS SUSCRITO POR EL DIRECTOR DEL CENTRO PARA LA REGIONALIZACIÓN DE LA EDUCACIÓN Y LAS OPORTUNIDADES - CREO, ASÍ COMO LA VIGENCIA Y PRÓRROGA DE LOS MISMOS. 10. RESOLVER CONSULTAS DE TIPO JURÍDICO QUE LE SEAN PRESENTADAS. 11. REPRESENTAR JURÍDICAMENTE A LA INSTITUCIÓN EN LOS PROCESOS JUDICIALES Y/O ADMINISTRATIVOS QUE SE REQUIERAN. 12. ELABORAR Y REVISAR LOS PROYECTOS DE RESOLUCIÓN PARA LA FIRMA DEL DIRECTOR DEL CENTRO. LAS DEMÁS ACTIVIDADES QUE SE DERIVEN DE LA EJECUCIÓN DE LA ORDEN Y QUE TENGAN RELACIÓN DIRECTA CON EL OBJETO CONTRACTUAL.</t>
  </si>
  <si>
    <t>OPSP-VAD-1381</t>
  </si>
  <si>
    <t>LA PRESENTE ORDEN TIENE POR OBJETO: 1. ASESORAR AL GRUPO DE CONTABILIDAD SOBRE LOS DOCUMENTOS SOPORTES QUE DEBEN HACER PARTE DE LOS TRÁMITES DE PAGO DE LOS DIFERENTES PROVEEDORES DE BIENES Y SERVICIOS CONTRATADOS CON RECURSOS PROVENIENTES DEL SISTEMA GENERAL DE REGALÍAS. 2. ASESORAR AL GRUPO DE CONTABILIDAD SOBRE LA FORMA EN QUE DEBEN SER RADICADAS LAS CUENTAS POR PAGAR, UNA VEZ CULMINA SU ETAPA DE REVISIÓN; TANTO EN EL SISTEMA DE INFORMACIÓN FINANCIERO DE LA UNIVERSIDAD DEL MAGDALENA (SINAP) COMO EN EL SISTEMA DE PAGOS Y GIROS DE REGALÍAS SPGR DEL MINISTERIO DE HACIENDA. 3. ASESORAR AL GRUPO DE CONTABILIDAD SOBRE LOS CAMBIOS NECESARIOS EN EL SISTEMA DE INFORMACIÓN CONTABLE PARA LA ELABORACIÓN DE LAS OBLIGACIONES PRESUPUESTALES, UNA VEZ CULMINA SU ETAPA DE REVISIÓN; TANTO EN EL SISTEMA DE INFORMACIÓN FINANCIERO DE LA UNIVERSIDAD DEL MAGDALENA (SINAP) COMO EN EL SISTEMA DE PAGOS Y GIROS DE REGALÍAS SPGR DEL MINISTERIO DE HACIENDA. LAS DEMÁS ACTIVIDADES QUE SE DERIVEN DE LA EJECUCIÓN DE LA ORDEN Y QUE TENGAN RELACIÓN DIRECTA CON EL OBJETO CONTRACTUAL.</t>
  </si>
  <si>
    <t>OPSP-VAD-1382</t>
  </si>
  <si>
    <t>OAG-VAD-1383</t>
  </si>
  <si>
    <t>OAG-VAD-1384</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</si>
  <si>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APOYAR EN LA REVISIÓN Y AUTOEVALUACIÓN DE LOS ESTÁNDARES DE HABILITACIÓN DE LOS SERVICIOS DE SALUD PARA EL FORTALECIMIENTO DE LOS PROCESOS DE LA DIRECCIÓN DE BIENESTAR UNIVERSITARIO. 3. APOYAR EN EL DISEÑO, IMPLEMENTACIOÓN Y EJECUCIÓN DE ESTRATEGIAS PARA AUMENTAR LA COBERTURA PARA TODOS LOS MIEMBROS DE LA COMUNIDAD UNIVERSITARIA EN TODAS LAS ÁREAS DE BIENESTAR INSTITUCIONAL. 4. ENTREGAR SEMANALMENTE O EN LOS TIEMPOS Y SEGÚN LAS DIRECTRICES QUE EL DIRECTOR DE BIENESTAR UNIVERSITARIO O EL COORDINADOR DEL ÁREA ESTABLEZCAN, INFORMES ESTADÍSTICOS DE LAS ACTIVIDADES REALIZADAS. 5. APOYAR EN EL MONITOREO PERMANENTE A LOS SERVICIOS OFRECIDOS DESDE BIENESTAR UNIVERSITARIO. 6. APOYAR EN LA ELABORACIÓN DE DIAGNÓSTICOS SOCIOECONÓMICOS A LOS ESTUDIANTES CON VULNERABILIDAD DE LA UNIVERSIDAD DEL MAGDALENA, CON EL PROPÓSITO DE POTENCIAR SU PARTICIPACIÓN EN PROGRAMAS DE APOYO PARA LA PERMANENCIA Y EL SISTEMA DE BECAS DE LA INSTITUCIÓN. 7. APOYAR EN LA CONSTRUCCIÓN DEL DIAGNOSTICO SEMESTRAL DE NECESIDADES DE LA COMUNIDAD UNIVERSITARIA (DOCENTES, ESTUDIANTES Y FUNCIONARIOS), PARA LA CONSOLIDACIÓN Y AMPLIACIÓN DE LA OFERTA DEPORTIVA, CULTURAL Y DEL ÁREA DE SALUD EN BIENESTAR UNIVERSITARIO. 8. APOYAR LA ELABORACIÓN DE MATERIALES DE EDUCACIÓN PARA LA SALUD, TALES COMO INFORMES, BOLETINES, Y AYUDAS VISUALES, PARA ABORDAR EL CONSUMO DE SUSTANCIAS PSICOACTIVAS, TABAQUISMO, Y FOMENTAR ESTILOS DE VIDA, POLÍTICAS Y AMBIENTES SALUDABLES. 9. APOYAR LA DIVULGACIÓN Y EL DESARROLLO DE LA ESTRATEGIA PARA LA SOCIALIZACIÓN DE LOS SERVICIOS DE BIENESTAR EN LA COMUNIDAD UNIVERSITARIA. 10. APOYAR LOS PROCESOS DE CONSTRUCCIÓN DE INDICADORES, ESTADÍSTICAS Y LÍNEAS DE BASE PARA LA PLANIFICACIÓN DE LOS SERVICIOS DE BIENESTAR UNIVERSITARIO. LAS DEMÁS ACTIVIDADES QUE SE DERIVEN DE LA EJECUCIÓN DE LA ORDEN Y QUE TENGAN RELACIÓN DIRECTA CON EL OBJETO CONTRACTUAL.</t>
  </si>
  <si>
    <t>OAG-VAD-1385</t>
  </si>
  <si>
    <t>OPSP-VAD-1386</t>
  </si>
  <si>
    <t xml:space="preserve"> LA PRESENTE ORDEN TIENE POR OBJETO: 1. REALIZAR TRABAJOS AUDIOVISUALES DIARIOS CON CARACTERÍSTICAS ESPECIALES DE NARRATIVAS BASADOS EN HISTORIAS QUE COMBINEN LA COTIDIANIDAD UNIVERSITARIA CON PROCESOS DE INVESTIGACIÓN, EXTENSIÓN, Y ACADÉMICOS QUE SERÁN UTILIZADOS PARA LA DIFUSIÓN EN TODOS LOS CANALES INFORMATIVOS DE LA UNIVERSIDAD DEL MAGDALENA COMO PÁGINA WEB, REDES SOCIALES OFICIALES DE LA INSTITUCIÓN, FACEBOOK, TWITTER E INSTAGRAM Y EN LAS PANTALLAS UBICADAS EN DIFERENTES PUNTOS ESTRATÉGICOS DEL CAMPUS UNIVERSITARIOS. 2. ELABORAR VÍDEOS INSTITUCIONALES QUE REQUIERAN LAS DIFERENTES DEPENDENCIAS DE LA ALMA MATER. 3. REALIZAR CUBRIMIENTOS EN DINÁMICAS ESPECIALES DE LA UNIVERSIDAD COMO CONFERENCIAS MAGISTRALES, EVENTOS INSTITUCIONALES, GRADOS, ACTIVIDADES DEPORTIVAS Y CULTURALES. LAS DEMÁS ACTIVIDADES QUE SE DERIVEN DE LA EJECUCIÓN DE LA ORDEN Y QUE TENGAN RELACIÓN DIRECTA CON EL OBJETO CONTRACTUAL.</t>
  </si>
  <si>
    <t>OPSP-VAD-1387</t>
  </si>
  <si>
    <t>LA PRESENTE ORDEN TIENE POR OBJETO: 1. COORDINAR LOS CUBRIMIENTOS PERIODÍSTICOS DE LAS FUENTES INSTITUCIONALES, COMO: RECTORÍA, CONSEJO SUPERIOR, SECRETARÍA GENERAL, CONTROL INTERNO Y OFICINA DE GESTIÓN DE LA CALIDAD. 2. REALIZAR BOLETINES INFORMATIVOS DE PRENSA E INTERNOS. 3. COORDINAR Y PRODUCIR EL BOLETÍN ELECTRÓNICO „UNIMAGDALENA NEWS‟. 4. PRESENTAR EVENTOS INSTITUCIONALES. 5. APOYAR EN EL PROCESO DE DOCUMENTOS DE SEGUIMIENTO DE CONTROL INTERNO DE LA DIRECCIÓN DE COMUNICACIONES. 6. APOYAR LA LOGÍSTICA Y PROTOCOLO PARA LOS EVENTOS CORRESPONDIENTES. 7. APOYAR EN ACTIVIDADES DEL PROCESO DE LA DIRECCIÓN DE COMUNICACIONES CONCERNIENTES AL ASEGURAMIENTO DE LA CALIDAD. 8. GENERAR CONTENIDOS PARA REDES SOCIALES A PARTIR DE LOS CUBRIMIENTOS DE PRENSA CORRESPONDIENTES. LAS DEMÁS ACTIVIDADES QUE SE DERIVEN DE LA EJECUCIÓN DE LA ORDEN Y QUE TENGAN RELACIÓN DIRECTA CON EL OBJETO CONTRACTUAL.</t>
  </si>
  <si>
    <t>OPSP-VAD-1388</t>
  </si>
  <si>
    <t>OPSP-VAD-1389</t>
  </si>
  <si>
    <t>LA PRESENTE ORDEN TIENE POR OBJETO: 1.APOYAR EN LA ESTRUCTURACIÓN DEL CONTENIDO QUE SERÁ REVISADO, APROBADO Y PUBLICADO EN LAS REDES SOCIALES. 2.MONITOREAR Y REALIZAR INFORMES SOBRE LAS INTERACCIONES DE USUARIOS QUE SE GENERAN EN LAS REDES SOCIALES DE FACEBOOK, TWITTER E INSTAGRAM, SOBRE ASPECTOS PERTINENTES DE LA UNIVERSIDAD. 3.MONITOREAR LA INFORMACIÓN QUE PUBLICAN LOS MEDIOS DE DIFUSIÓN EXTERNOS PARA DETECTAR LA QUE ES DE INTERÉS PARA LA INSTITUCIÓN Y SUS ACCIONES DE POSICIONAMIENTO. 4. COORDINAR CON LAS DEPENDENCIAS, LA INFORMACIÓN REQUERIDA PARA LA ATENCIÓN DE LAS SOLICITUDES, SUGERENCIAS, RECLAMOS O INQUIETUDES DE LOS USUARIOS POR CUALQUIERA DE LOS MEDIOS DE INTERACCIÓN INSTITUCIONAL. 5. COORDINAR CON DEPENDENCIAS INSTITUCIONALES CONTENIDOS PROPIOS PARA REDES SOCIALES, QUE APORTEN AL SENTIDO DE PERTENENCIA INSTITUCIONAL. 6. PRESENTAR INFORMES DE RESULTADOS MENSUALES Y REUNIONES SEMANALES DEL EQUIPO DE REDES SOCIALES LAS DEMÁS ACTIVIDADES QUE SE DERIVEN DE LA EJECUCIÓN DE LA ORDEN Y QUE TENGAN RELACIÓN DIRECTA CON EL OBJETO CONTRACTUAL.</t>
  </si>
  <si>
    <t>OPSP-VAD-1390</t>
  </si>
  <si>
    <t>LA PRESENTE ORDEN TIENE POR OBJETO: 1. CONDUCIR EL MAGAZÍN 'RUTAS PARA AVANZAR ' TRANSMITIDO POR UNIMAGDALENA RADIO. 2. HACER REPORTERÍA CON LAS DEPENDENCIAS QUE GENEREN INFORMACIÓN ÚTIL PARA EL PROGRAMA. 3. PARTICIPAR EN LAS TRANSMISIONES EN VIVO Y EN DIRECTO DE LOS EVENTOS DE LA EMISORA CULTURAL. 4. ELABORAR LAS BASES DE DATOS DE FUNCIONARIOS ESTATALES Y PRIVADOS QUE PUEDAN SER CONSULTADOS EN EL ESPACIO DE LA EMISORA. 5. REDACTAR DOCUMENTOS INSTITUCIONALES QUE SE REQUIERAN. 6. PRODUCIR Y EDITAR LOS MATERIALES SONOROS INSTITUCIONALES QUE SE REQUIERAN, (CAMPUS AL AIRE FINES DE SEMANA) 7. APOYAR EN LA VERIFICACIÓN DE LA PRODUCCIÓN TÉCNICA Y PROGRAMACIÓN DE LA EMISORA CULTURAL UNIMAGDALENA RADIO LOS FINES DE SEMANA. 8. CONTRIBUIR CON EL FORTALECIMIENTO DEL SISTEMA DE GESTIÓN INTEGRAL DE LA UNIVERSIDAD DEL MAGDALENA "SISTEMACOGUI". 9. COORDINAR Y CONDUCIR EL PROGRAMA “MELOMANOS” Y ESPECIALES PARA DÍAS FESTIVOS. 10. REDACTAR BOLETINES INSTITUCIONALES. 11. APOYAR EN LA VERIFICACIÓN DEL CUMPLIMIENTO Y DESARROLLO DE LA PROGRAMACIÓN DE LA EMISORA CULTURAL UNIMAGDALENA RADIO. LAS DEMÁS ACTIVIDADES QUE SE DERIVEN DE LA EJECUCIÓN DE LA ORDEN Y QUE TENGAN RELACIÓN DIRECTA CON EL OBJETO CONTRACTUAL.</t>
  </si>
  <si>
    <t>OPSP-VAD-1391</t>
  </si>
  <si>
    <t>OPSP-VAD-1392</t>
  </si>
  <si>
    <t>LA PRESENTE ORDEN TIENE POR OBJETO: 1. APOYAR EN LA ELABORACIÓN DE NUEVOS PROCEDIMIENTOS Y ACTIVIDADES DE GESTIÓN FINANCIERA RELACIONADOS CON EL SISTEMA DE GESTIÓN DE LA CALIDAD. 2. APOYAR EN LAS ACTIVIDADES DE NOTIFICACIÓN CUMPLIMIENTO DE INFORMES DE LA GESTIÓN FINANCIERA. 3. ELABORAR Y SUSTENTAR INFORMES MENSUALES Y PRESENTACIONES REQUERIDOS EN EL MARCO DE LA GESTIÓN DE LA DIRECCIÓN FINANCIERA. 4. REALIZAR SEGUIMIENTO A LOS REEMBOLSOS DE MATRICULA FONGES. LAS DEMÁS ACTIVIDADES QUE SE DERIVEN DE LA EJECUCIÓN DE LA ORDEN Y QUE TENGAN RELACIÓN DIRECTA CON EL OBJETO CONTRACTUAL.</t>
  </si>
  <si>
    <t>OPSP-VAD-1393</t>
  </si>
  <si>
    <t>OPSP-VAD-1394</t>
  </si>
  <si>
    <t xml:space="preserve">LA PRESENTE ORDEN TIENE POR OBJETO: 1. ELABORAR SOLICITUD DE INFORMACIÓN, REQUERIMIENTOS ESPECIALES, PROYECTOS DE DERECHOS DE PETICIONES, Y DEMÁS DOCUMENTOS DE ORDEN JURÍDICO QUE SE REQUIERAN REMITIR DENTRO DE LOS PROCESOS DE LA AUDITORÍAS SEGUIDOS A CADA UNA DE LAS ENTIDADES CONTRIBUYENTES, Y LOS AGENTES OBLIGADOS A RETENER O EXIGIR EL PAGO DEL TRIBUTO. 2 ELABORAR RESPUESTA A COMUNICACIONES ENVIADAS POR LAS DIFERENTES ENTIDADES. 3. REALIZAR EVALUACIÓN DE LA PRIMERA ETAPA DE LA AUDITORIA A LOS CONTRATOS QUE LAS ENTIDADES ENVÍAN COMO EXENTOS DEL PAGO DE LA ESTAMPILLA. 4. CLASIFICAR LOS HALLAZGOS RESULTANTES DE LA PRIMERA ETAPA Y ELABORACIÓN DE LAS COMUNICACIONES PERTINENTES. 5. ANALIZAR Y VERIFICAR LOS ACUERDOS MUNICIPALES POR MEDIO DEL CUAL LOS MUNICIPIOS ADOPTARON LA ESTAMPILLA. 6. DETERMINAR Y CLASIFICAR LOS HALLAZGOS ENCONTRADOS EN LOS ACUERDOS MUNICIPALES. 7. ANALIZAR LOS HALLAZGOS ENCONTRADOS CON LA COORDINACIÓN DE LA OFICINA Y EL ASESOR JURÍDICO. 8. SOLICITAR INFORMACIÓN ADICIONAL QUE SE REQUIERA DE LOS CONTRATOS OBJETOS DE ESTUDIO DE AUDITORIA. 9. ANALIZAR LAS ACTIVIDADES QUE SE DETERMINEN EN LAS DIFERENTES MESAS DE TRABAJOS. 10. ASISTIR A LAS REUNIONES QUE REALICE LA COORDINACIÓN DE LA OFICINA CON CADA UNA DE LAS ENTIDADES CONTRIBUYENTES, Y LOS AGENTES OBLIGADOS A RETENER O EXIGIR EL PAGO DEL TRIBUTO. 11. DESPLAZARSE A LOS MUNICIPIOS EN LA JURISDICCIÓN DEL MAGDALENA PARA EL DESARROLLO DE ACTIVIDADES DE CAMPO EN EL PROCESO AUDITOR PARA CASOS ESPECÍFICOS EN LA QUE SE REQUIERA. 12. REALIZAR SEGUIMIENTO AL CUMPLIMIENTO DE LOS COMPROMISOS ADQUIRIDOS EN LA MESA DE TRABAJO. 13. REALIZAR EL ESTUDIO DE LAS PROPUESTAS DE PAGO QUE PRESENTEN LAS ENTIDADES OBLIGADAS A EXIGIR O RETENER LA ESTAMPILLA. 14. REALIZAR SEGUIMIENTO Y CONTROL A LOS ACUERDOS DE PAGO OFRECIDOS. 15. SALVAGUARDAR LA INFORMACIÓN OBTENIDA EN EL PROCESO AUDITOR Y GUARDAR LA DEBIDA RESERVA. 16. DESARROLLAR ACCIONES ENCAMINADAS AL PLAN DE MEJORAMIENTO DEL RECAUDO DE LOS RECURSOS Y LOS REGISTROS DE INFORMACIÓN DE LA ESTAMPILLA EN BENEFICIO DE LA UNIVERSIDAD. 17. ELABORAR Y EMITIR INFORME FINAL DE LAS ENTIDADES AUDITADAS A LA COORDINACIÓN DE LA OFICINA. 18. REALIZAR CAPACITACIÓN Y ACTUALIZACIÓN PERMANENTE DE LAS ENTIDADES RECAUDADORAS DE LAS ESTAMPILLAS DEPARTAMENTALES.19. ASESORAR EN LA REALIZACIÓN DE INFORMES FINANCIEROS RELACIONADOS CON LA ESTAMPILLA. </t>
  </si>
  <si>
    <t>OAG-VAD-1395</t>
  </si>
  <si>
    <t>LA PRESENTE ORDEN TIENE POR OBJETO: 1. ELABORAR CRONOGRAMA DE TRABAJO Y CUMPLIR LAS ACTIVIDADES ACORDADAS CON LA FACULTAD Y LAS DOCENTES ASIGNADAS A LAS FUNCIONES DE BOSQUE SECO, DENTRO DE LOS TIEMPOS ESTABLECIDOS. 2. APOYAR EN LA REALIZACIÓN DEL MONITOREO ORNITOLÓGICO EN LA DURANTE Y DESPUÉS DE LA EMERGENCIA SANITARIA CAUSADA POR EL COVID19 PARA EVALUAR LOS EFECTOS EN LAS COMUNIDADES DE AVES ASOCIADAS AL CAMPUS Y EL BOSQUE SECO. 3. APOYAR TAREAS DE CARÁCTER ADMINISTRATIVO, HACER SEGUIMIENTO A SOLICITUDES Y PROCESOS PARA EL PLAN RETORNO AL CAMPUS DE LOS ESTUDIANTES Y DOCENTES QUE TENDRÁN ACCESO AL BOSQUE SECO DURANTE Y DESPUÉS DE LA EMERGENCIA SANITARIA. 4. APOYAR PROCESOS ADMINISTRATIVOS RELACIONADOS CON LA CREACIÓN DE NUEVOS ESPACIOS (OBSERVATORIO EXPERIMENTAL ORNITOLÓGICO Y VIVERO QUE DONARÁ LA FUNDACIÓN BACHAQUEROS). 5. ELABORAR BASE DE DATOS DE LOS PRODUCTOS HISTÓRICOS Y ACTUALES DEL BOSQUE SECO (TESIS, PRÁCTICAS, ARTÍCULOS CIENTÍFICOS, ENTRE OTROS). 6. ORGANIZAR INFORMACIÓN DEL BOSQUE SECO CON FINES DE PUBLICACIÓN EN LAS REDES SOCIALES DE LA UNIVERSIDAD Y DE LA FACULTAD DE CIENCIAS BÁSICAS. 7. CUMPLIR Y SUPERVISAR EL CUMPLIMIENTO DE LAS NORMAS DE INGRESO DURANTE LAS VISITAS AL BOSQUE SECO. LAS DEMÁS ACTIVIDADES QUE SE DERIVEN DE LA EJECUCIÓN DE LA ORDEN Y QUE TENGAN RELACIÓN DIRECTA CON EL OBJETO DEL CONTRATO.</t>
  </si>
  <si>
    <t>OPSP-VAD-1396</t>
  </si>
  <si>
    <t>OPSP-VAD-1397</t>
  </si>
  <si>
    <t>LA PRESENTE ORDEN TIENE POR OBJETO: 1. PARTICIPAR EN LA FORMULACIÓN, DISEÑO, ORGANIZACIÓN, EJECUCIÓN Y CONTROL DE PROYECTOS DEL GRUPO DE INFRAESTRUCTURA Y PLANTA FÍSICA. 2. PARTICIPAR EN LA FORMULACIÓN, DISEÑO, ORGANIZACIÓN, EJECUCIÓN Y CONTROL DE PROYECTOS DEL GRUPO DE INFRAESTRUCTURA Y PLANTA FÍSICA. 3. APOYAR LA SUPERVISIÓN DE OBRAS. 4. ELABORAR, ANALIZAR Y REVISAR PRECIOS UNITARIOS. 5. ELABORAR, ANALIZAR Y REVISAR PRESUPUESTOS. 6. ELABORAR INFORMES DE DIAGNÓSTICO. 7. APOYAR LA PROYECCIÓN DE LAS DIFERENTES ACTAS (INICIO, SUSPENSIÓN, TERMINACIÓN, LIQUIDACIÓN, PAGO). 8. REVISAR INFORMES DE INTERVENTORÍA. 9. APOYAR LA ELABORACIÓN Y REVISIÓN DE INFORMES DE SUPERVISIÓN. 10. PARTICIPAR EN COMITÉS EVALUADORES DE PROCESOS DE CONTRATACIÓN. LAS DEMÁS ACTIVIDADES QUE SE DERIVEN DE LA EJECUCIÓN DE LA ORDEN Y QUE TENGAN RELACIÓN DIRECTA CON EL OBJETO CONTRACTUAL.</t>
  </si>
  <si>
    <t>OPSP-VAD-1398</t>
  </si>
  <si>
    <t>OPSP-VAD-1399</t>
  </si>
  <si>
    <t>LA PRESENTE ORDEN TIENE POR OBJETO: 1. APOYAR EL TRABAJO EN EL LABORATORIO ASIGNADO PARA LAS PRÁCTICAS Y SERVICIOS REQUERIDOS EN EL MISMO, DE CONFORMIDAD CON LA PROGRAMACIÓN ESTABLECIDA, Y LAS DEMANDAS DE LOS GRUPOS DE INVESTIGACIÓN, ASÍ COME LOS PROYECTOS QUE DE EXTENSIÓN SE DESARROLLEN EN EL LABORATORIO. 2. APOYAR EN EL USO DE EQUIPOS, MATERIALES E INSUMOS REQUERIDOS EN EL MONTAJE DE PRÁCTICAS Y SERVICIOS DE LABORATORIO SE MANTENGAN AL DÍA Y EN BUEN ESTADO. 3. APOYAR EL PROCESO DE PRÉSTAMOS Y SALIDAS DE EQUIPOS, Y ASÍ MISMO VELAR POR EL BUEN ESTADO Y EXISTENCIA DEL INVENTARIO. 4. APOYAR LAS ACTIVIDADES Y RESPONSABILIDADES ESTABLECIDAS EN EL SISTEMA DE GESTIÓN INTEGRAL Y EL MODELO ESTÁNDAR DE CONTROL INTERNO.5. APOYAR EL CUMPLIMIENTO DE LAS NORMAS Y PROTOCOLOS DEL PLAN INSTITUCIONAL DE GESTIÓN AMBIENTAL - PIGA, EL PROGRAMA DE SEGURIDAD Y SALUD EN EL TRABAJO. 6. APOYAR EN DAR INFORMACIÓN AL SUPERVISOR SOBRE AQUELLAS SITUACIONES QUE AFECTEN EL DESARROLLO DE LAS ACTIVIDADES EN EL LABORATORIO. 7. APOYAR LA ATENCIÓN OPORTUNA DE LAS PETICIONES, QUEJAS, RECLAMOS Y SUGERENCIAS, RELACIONADAS CON LOS SERVICIOS DE LABORATORIO. 8. APOYAR LA VERIFICACIÓN DE LAS PRÁCTICAS A DESARROLLAR CARGADAS A LA PLATAFORMA SIARE Y QUE LAS MISMAS CUENTEN CON EL VISTO BUENO DEL DIRECTOR DE PROGRAMA. LAS DEMÁS ACTIVIDADES QUE SE DERIVEN DE LA EJECUCIÓN DE LA ORDEN Y QUE TENGAN RELACIÓN DIRECTA CON EL OBJETO CONTRACTUAL.</t>
  </si>
  <si>
    <t>OAG-VAD-1400</t>
  </si>
  <si>
    <t>OPSP-VAD-1401</t>
  </si>
  <si>
    <t>LA PRESENTE ORDEN TIENE POR OBJETO: 1. ASESORAR EN LA ORGANIZACIÓN LOGÍSTICA DEL PROCESO DE MANTENIMIENTO E INVENTARIO DE LOS RECURSOS DE APOYO DOCENTE. 2. APOYAR EL SEGUIMIENTO Y CONTROL DE LA FICHA TÉCNICA DE LOS EQUIPOS A TRAVÉS DE LA PLATAFORMA SIARE REDAL Y AMSI. 3. LLEVAR LOS INFORMES DE DAÑOS Y REPOSICIONES DE LOS BIENES ELECTROMECÁNICOS QUE CONFORMAN LA DOTACIÓN DE LABORATORIOS PARA ESTIMAR SU PLAN DE REPOSICIÓN Y BAJA DE INVENTARIOS. 4. APOYAR EN LA REVISIÓN DE LAS PAUTAS LEGALES, Y AMBIENTALES PARA LA DISPOSICIÓN FINAL DE EQUIPOS DADOS DE BAJA, Y ASÍ MISMO, APOYAR EN LA REVISIÓN TÉCNICA DE LAS RECOMENDACIONES DEL FABRICANTE PARA EL TRATAMIENTO Y DISPOSICIÓN FINAL DE SUS EQUIPOS, TIEMPOS DE SERVICIOS Y VIDA ÚTIL. 5. PRESENTAR INFORMES DE RECOMENDACIONES DE ACUERDO A LOS HALLAZGOS ENCONTRADOS EN EL PROCESO A FIN DE MEJORAR LA VIGENCIA DEL EQUIPAMIENTO DE LABORATORIO. 6. ASESORAR Y APOYAR EN LA REALIZACIÓN ESTUDIOS DE MERCADO PARA COMPRAS, SUMINISTROS, CONTRATOS DE MANTENIMIENTO Y DE SOFTWARE ESPECIALIZADOS PARA EL MANEJO DE INVENTARIO DE LABORATORIO, Y ASÍ MISMO APOYAR EN EL MEJORAMIENTO DEL SOFTWARE INTERNO. LAS DEMÁS ACTIVIDADES QUE SE DERIVEN DE LA EJECUCIÓN DE LA ORDEN Y QUE TENGAN RELACIÓN DIRECTA CON EL OBJETO CONTRACTUAL.</t>
  </si>
  <si>
    <t>OPSP-VAD-1402</t>
  </si>
  <si>
    <t>OPSP-VAD-1403</t>
  </si>
  <si>
    <t>OPSP-VAD-1404</t>
  </si>
  <si>
    <t>OPSP-VAD-1405</t>
  </si>
  <si>
    <t>LA PRESENTE ORDEN TIENE POR OBJETO: 1. REALIZAR REVISIÓN EN LA PLATAFORMA DEL GEDOCO DE LOS DOCUMENTOS PRECONTRACTUALES NECESARIOS PARA LA ELABORACIÓN DE ÓRDENES DE SERVICIOS PROFESIONALES Y DE APOYO A LA GESTIÓN. 2. APOYAR LA VALIDACIÓN Y APROBACIÓN DE LA INFORMACIÓN PRECONTRACTUAL DE LAS HOJAS DE VIDA DEL PERSONAL EN LA PLATAFORMA SIGEP (SISTEMA DE INFORMACIÓN Y GESTIÓN DEL EMPLEO PÚBLICO). 3. APOYAR LO CORRESPONDIENTE A LOS TRÁMITES PRECONTRACTUALES NECESARIOS PARA LA ELABORACIÓN DE ÓRDENES DE SERVICIOS PROFESIONALES Y DE APOYO A LA GESTIÓN QUE REQUIERA LA VICERRECTORÍA ADMINISTRATIVA. 4. APOYAR LA REVISIÓN DE LOS FORMATOS DE RECIBIDO A SATISFACCIÓN PARA TRÁMITES DE PAGO DE ÓRDENES DE PRESTACIÓN DE SERVICIOS PROFESIONALES Y DE APOYO A LA GESTIÓN. 5. APOYAR EN LA REVISIÓN Y VERIFICACIÓN DE ANTECEDENTES Y OTROS DE LAS PERSONAS A VINCULARSE MEDIANTE ÓRDENES DE PRESTACIÓN DE SERVICIOS PROFESIONALES Y DE APOYO A LA GESTIÓN DE LA VICERRECTORÍA ADMINISTRATIVA. 6. APOYAR EN LA ELABORACIÓN DE CERTIFICACIONES DE LAS ÓRDENES Y/O CONTRATOS, SOLICITADAS POR LOS CONTRATISTAS ADSCRITOS A LAS DEPENDENCIAS DE LA UNIVERSIDAD DEL MAGDALENA. ASÍ COMO EN EL PROCESO DE IMPLEMENTACIÓN DEL MÓDULO DE TRÁMITE DE CERTIFICACIONES DE VINCULACIONES CONTRACTUALES EN LÍNEA, DE MANERA VIRTUAL. 7. APOYAR EN LA ELABORACIÓN DE MINUTAS DE CONTRATOS Y/O ÓRDENES DE PRESTACIÓN DE SERVICIOS PROFESIONALES Y DE APOYO A LA GESTIÓN. 8. APOYAR EN EL CUMPLIMIENTO DE LOS PLANES DE MEJORAMIENTO DE LOS PROCESOS Y PROCEDIMIENTOS DEL GRUPO INTERNO DE CONTRATACIÓN. 9. REALIZAR LA VERIFICACIÓN DE LA APLICACIÓN DE LOS PROCEDIMIENTOS PARA LA TOMA DE ACCIONES CORRECTIVAS, PREVENTIVAS Y DE MEJORA; Y DE AUDITORÍAS INTERNAS DE CALIDAD Y EL CORRECTO DILIGENCIAMIENTO DE LOS FORMATOS ALLÍ DESCRITOS. 10. HACER LA RECOLECCIÓN DE LA INFORMACIÓN PARA LA PRESENTACIÓN DE INFORMES DE LOS INDICADORES DE GESTIÓN, PLAN ANTICORRUPCIÓN, EVALUACIÓN A PROVEEDORES. 11. APOYAR EN LA ACTUALIZACIÓN DE LOS PROCEDIMIENTOS, GUÍAS, INSTRUCTIVOS Y FORMATOS EN LA PLATAFORMA 'SOLUCIÓN (COGUI). 12. DESARROLLAR LAS ACTIVIDADES CONTRATADAS, CUMPLIENDO CON EL PROCESO GESTIÓN DE CONTRATACIÓN DEL SISTEMA DE GESTIÓN INTEGRAL DE LA CALIDAD "COGUI”. 13.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</si>
  <si>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OPSP-VAD-1406</t>
  </si>
  <si>
    <t>OPSP-VAD-1407</t>
  </si>
  <si>
    <t>LA PRESENTE ORDEN TIENE POR OBJETO: 1.APOYAR EL CARGUE DE INFORMACIÓN A LA PLATAFORMA DEL SECOP I DE TODOS LOS PROCESOS DE CONTRATACIÓN QUE ADELANTE LA UNIVERSIDAD A TRAVÉS DE LA VICERRECTORÍA ADMINISTRATIVA, CARGAR, Y ACTUALIZAR MENSUALMENTE LA INFORMACIÓN DE LAS ORDENES DE SERVICIOS PROFESIONALES, Y DE APOYO A LA GESTIÓN QUE SUSCRIBA LA VICERRECTORÍA ADMINISTRATIVA DURANTE LA PRESENTE VIGENCIA EN LA PLATAFORMA SIA OBSERVA DE LA AUDITORA GENERAL DE LA REPÚBLICA. 2. PRESTAR ASESORÍA, EMITIR LOS CONCEPTOS, Y RESOLVER LAS CONSULTAS DE TIPO JURÍDICO EN TODAS LAS ÁREAS DEL DERECHO QUE LE SEAN SOLICITADOS POR PARTE DEL RECTOR, EL JEFE DE LA OFICINA ASESORA JURÍDICA, Y DE DIRECCIÓN DE LA UNIVERSIDAD, EN EL CASO QUE LAS CONSULTAS Y/O CONCEPTOS SE DEBAN ENTREGAR POR ESCRITO ÉSTOS DEBERÁN SER RUBRICADOS POR EL CONTRATISTA. 3. REPRESENTAR A LA UNIVERSIDAD DEL MAGDALENA EN LOS PROCEDIMIENTOS, Y ACTUACIONES ADMINISTRATIVAS, PROCESOS JUDICIALES Y ACCIONES PÚBLICAS QUE EL RECTOR Y/O EL JEFE DE LA OFICINA ASESORA JURÍDICA DE LA UNIVERSIDAD ASÍ LO REQUIERAN, Y HACER SOBRE ÉSTAS LOS SEGUIMIENTOS REQUERIDOS. 4. RESOLVER LAS PETICIONES QUE SE LE HAGAN A UNIVERSIDAD DEL MAGDALENA DENTRO DE LOS PLAZOS Y/O TÉRMINOS ESTABLECIDOS EN LA LEY, QUE LE SEAN TRASLADADAS POR PARTE DEL RECTOR, EL JEFE DE LA OFICINA ASESORA JURÍDICA, Y DE DIRECCIÓN DE LA UNIVERSIDAD QUE LO REQUIERA. 5. DESARROLLAR LAS ACTIVIDADES CONTRATADAS, CUMPLIENDO CON EL PROCESO DE GESTIÓN JURÍDICA, Y PROCESO GESTIÓN DE CONTRATACIÓN DEL SISTEMA DE GESTIÓN INTEGRAL DE LA CALIDAD “COGUI”. 6. ANALIZAR DESDE EL PUNTO JURÍDICO LA LEGALIDAD DE LA PENSIÓN, Y LA VALIDEZ DE LOS SOPORTES DOCUMENTALES, DE ACUERDO CON LO PRECEPTUADO EN EL ARTÍCULO 19 DE LA LEY 797 DE 2003 Y LAS NORMAS QUE LO MODIFIQUEN O COMPLEMENTEN. 7. FORMULAR LOS PROCESOS, Y PROCEDIMIENTOS DE TIPO JURÍDICO QUE SEAN REQUERIDOS POR EL JEFE DE LA OFICINA ASESORA JURÍDICA, POR EL RECTOR, Y DEMÁS AUTORIDADES QUE ÉSTE DESIGNE. 8. COMPILAR, Y ACTUALIZAR LAS NORMAS LEGALES, DE JURISPRUDENCIA DOCTRINA, Y DE LOS CONCEPTOS QUE TENGAN RELACIÓN CON EL ÁMBITO DE COMPETENCIA DE LA UNIVERSIDAD. 9. RENDIR INFORMES MENSUALES O CUANDO EL SUPERVISOR ASÍ LO REQUIERA, SOBRE LAS ACTIVIDADES DESARROLLADAS EN CUMPLIMIENTO DE LA ORDEN DE PRESTACIÓN DE SERVICIOS. 10. APOYAR LA VALIDACIÓN, Y APROBACIÓN DE LA INFORMACIÓN PRECONTRACTUAL DE LAS HOJAS DE VIDA DEL PERSONAL EN LA PLATAFORMA SIGEP (SISTEMA DE INFORMACIÓN, Y GESTIÓN DEL EMPLEO PÚBLICO). 11. REALIZAR REVISIÓN EN LA PLATAFORMA DEL GEDOCO DE LOS DOCUMENTOS PRECONTRACTUALES NECESARIOS PARA LA ELABORACIÓN DE ORDENES DE SERVICIOS PROFESIONALES Y DE APOYO A LA GESTIÓN. 12. REALIZAR EL CARGUE DE LOS CONTRATOS, MODIFICACIONES, Y LIQUIDACIONES DE LAS ORDENES DE PRESTACIÓN DE SERVICIOS PROFESIONALES Y DE APOYO EN LA GESTIÓN EN LA PLATA FORMA SIGEP EN LOS PLAZOS ESTABLECIDOS 13. REALIZAR REVISIÓN EN LA PLATAFORMA DEL GEDOCO DE LOS DOCUMENTOS PRECONTRACTUALES NECESARIOS PARA LA ELABORACIÓN DE ORDENES DE SERVICIOS PROFESIONALES Y DE APOYO A LA GESTIÓN. LAS DEMÁS ACTIVIDADES QUE SE DERIVEN DE LA EJECUCIÓN DE LA ORDEN Y QUE TENGAN RELACIÓN DIRECTA CON EL OBJETO CONTRACTUAL.</t>
  </si>
  <si>
    <t>OPSP-VAD-1408</t>
  </si>
  <si>
    <t>OPSP-VAD-1409</t>
  </si>
  <si>
    <t>OPSP-VAD-1410</t>
  </si>
  <si>
    <t>LA PRESENTE ORDEN TIENE POR OBJETO: 1. APOYAR EL CARGUE DE INFORMACIÓN A LA PLATAFORMA DEL SECOP I DE TODOS LOS PROCESOS DE CONTRATACIÓN QUE ADELANTE LA UNIVERSIDAD A TRAVÉS DE LA VICERRECTORÍA ADMINISTRATIVA. 2. CARGAR Y ACTUALIZAR MENSUALMENTE LA INFORMACIÓN DE LAS ÓRDENES DE SERVICIOS PROFESIONALES Y DE APOYO A LA GESTIÓN QUE SUSCRIBA LA VICERRECTORÍA ADMINISTRATIVA DURANTE LA PRESENTE VIGENCIA EN LA PLATAFORMA SIA OBSERVA DE LA AUDITORA GENERAL DE LA REPÚBLICA. 3. PRESTAR ASESORÍA, EMITIR LOS CONCEPTOS Y RESOLVER LAS CONSULTAS DE TIPO JURÍDICO EN TODAS LAS ÁREAS DEL DERECHO QUE LE SEAN SOLICITADOS POR PARTE DEL RECTOR, EL JEFE DE LA OFICINA ASESORA JURÍDICA Y DE DIRECCIÓN DE LA UNIVERSIDAD. EN EL CASO QUE LAS CONSULTAS Y/O CONCEPTOS SE DEBAN ENTREGAR POR ESCRITO ÉSTOS DEBERÁN SER RUBRICADOS POR EL CONTRATISTA. 4. REPRESENTAR A LA UNIVERSIDAD DEL MAGDALENA EN LOS PROCEDIMIENTOS Y ACTUACIONES ADMINISTRATIVAS, PROCESOS JUDICIALES Y ACCIONES PÚBLICAS QUE EL RECTOR Y/O EL JEFE DE LA OFICINA ASESORA JURÍDICA DE LA UNIVERSIDAD ASÍ LO REQUIERAN Y HACER SOBRE ÉSTAS LOS SEGUIMIENTOS REQUERIDOS. 5. RESOLVER LAS PETICIONES QUE SE LE HAGAN A LA UNIVERSIDAD DEL MAGDALENA DENTRO DE LOS PLAZOS Y/O TÉRMINOS ESTABLECIDOS EN LA LEY, QUE LE SEAN TRASLADADAS POR PARTE DEL RECTOR Y EL JEFE DE LA OFICINA ASESORA JURÍDICA. 6. DAR RESPUESTA Y HACER LOS SEGUIMIENTOS REQUERIDOS A LAS TUTELAS QUE LE INTERPONGAN A LA UNIVERSIDAD DEL MAGDALENA DENTRO DE LOS PLAZOS Y/O TÉRMINOS ESTABLECIDOS EN LA LEY, QUE LE SEAN TRASLADADAS POR PARTE DEL RECTOR Y EL JEFE DE LA OFICINA ASESORA JURÍDICA. 7. ELABORAR MINUTAS PARA CONTRATOS, CONVENIOS, PROCESOS DE CONVOCATORIAS Y DEMÁS ACTOS ADMINISTRATIVOS QUE REQUIERA LA UNIVERSIDAD DEL MAGDALENA Y QUE SEAN SOLICITADOS POR EL RECTOR Y EL JEFE DE LA OFICINA ASESORA JURÍDICA. 8. DESARROLLAR LAS ACTIVIDADES CONTRATADAS, CUMPLIENDO CON EL PROCESO DE GESTIÓN JURÍDICA Y PROCESO GESTIÓN DE CONTRATACIÓN DEL SISTEMA DE GESTIÓN INTEGRAL DE LA CALIDAD "COGUI” 9. COMPILAR Y ACTUALIZAR LAS NORMAS LEGALES, DE JURISPRUDENCIA DOCTRINA Y DE LOS CONCEPTOS QUE TENGAN RELACIÓN CON EL ÁMBITO DE COMPETENCIA DE LA UNIVERSIDAD. 10.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t>
  </si>
  <si>
    <t>OPSP-VAD-1411</t>
  </si>
  <si>
    <t>OPSP-VAD-1412</t>
  </si>
  <si>
    <t>OPSP-VAD-1413</t>
  </si>
  <si>
    <t>OPSP-VAD-1414</t>
  </si>
  <si>
    <t>OAG-VAD-1415</t>
  </si>
  <si>
    <t>TEODOSIA VERGARA VENERA</t>
  </si>
  <si>
    <t>LA PRESENTE ORDEN TIENE POR OBJETO: 1. APOYAR EN LA TOMA DE RADIOGRAFÍAS PERIAPICALES A LOS PACIENTES DE LA CLÍNICA ODONTOLÓGICA.  2. APOYAR EN EL PROCESO DE REVELADO DE LAS RADIOGRAFÍAS PERIAPICALES. 3. APOYAR CON EL PROCESO DE LIMPIEZA Y DESINFECCIÓN DEL ÁREA DE RAYOS X. 4. APOYAR EN EL PROCESO DE ESTERILIZACIÓN, LIMPIEZA Y DESINFECCIÓN DE LAS ÁREAS DE LA CLÍNICA ODONTOLÓGICA. LAS DEMÁS ACTIVIDADES QUE SE DERIVEN DE LA EJECUCIÓN DE LA ORDEN Y QUE TENGAN RELACIÓN DIRECTA CON EL OBJETO CONTRACTUAL.</t>
  </si>
  <si>
    <t>OAG-VAD-1416</t>
  </si>
  <si>
    <t>YUBIRIS ZAMBRANO GUERRERO</t>
  </si>
  <si>
    <t>LA PRESENTE ORDEN TIENE POR OBJETO: 1. HACER ENTREGA DE HISTORIAS CLÍNICAS Y REGISTROS. 2. MANTENER ORGANIZADO, ACTUALIZADO Y SEGURO EL ARCHIVO DE HISTORIA CLÍNICA.   3. LLEVAR EL REGISTRO DIARIO DE CONSULTAS DE LA CLÍNICA ODONTOLÓGICA.   4. APOYAR EN LA ATENCIÓN DE ESTUDIANTES, DOCENTES Y PÚBLICO EN GENERAL.   5. VERIFICAR EL BUEN MANEJO DE LOS RECURSOS MATERIALES DE LA CLÍNICA. 6. VERIFICAR LA SEGURIDAD, ORDEN Y LIMPIEZA DEL ÁREA DE TRABAJO. LAS DEMÁS ACTIVIDADES QUE SE DERIVEN DE LA EJECUCIÓN DE LA ORDEN Y QUE TENGAN RELACIÓN DIRECTA CON EL OBJETO CONTRACTUAL.</t>
  </si>
  <si>
    <t>OAG-VAD-1417</t>
  </si>
  <si>
    <t>MAIRA NICOLE ALMAIRO DURAN</t>
  </si>
  <si>
    <t>LA PRESENTE ORDEN TIENE POR OBJETO: 1. ENTREGAR LOS INSUMOS ODONTOLÓGICOS EN ÁREA DE RECEPCIÓN A ESTUDIANTES DE PRÁCTICAS Y DOCENTES SEGÚN EL PROCEDIMIENTO A REALIZAR. 2. ENTREGAR  INSUMOS ODONTOLÓGICOS POR PUESTO DE TRABAJO A ESTUDIANTES DE PRÁCTICAS Y DOCENTES SEGÚN EL PROCEDIMIENTO A REALIZAR. 3. APOYAR EN LA VERIFICACIÓN DEL BUEN MANEJO DE LOS RECURSOS MATERIALES DE LA CLÍNICA. 4. VERIFICAR LA SEGURIDAD, ORDEN Y LIMPIEZA DE LA CLÍNICA 5. APOYAR EN EL PROCESO DE LIMPIEZA Y DESINFECCIÓN DE LA UNIDAD ODONTOLÓGICA, PIEZAS DE MANO, JERINGA TRIPLE, SUPERFICIES Y ESPACIOS DE LA CLÍNICA ODONTOLÓGICA. 6. VERIFICAR LA INTEGRIDAD DE LAS IPAD Y EL BUEN MANEJO. 7. REALIZAR DESINFECCIÓN Y AISLAMIENTO DEL IPAD. LAS DEMÁS ACTIVIDADES QUE SE DERIVEN DE LA EJECUCIÓN DE LA ORDEN Y QUE TENGAN RELACIÓN DIRECTA CON EL OBJETO CONTRACTUAL.</t>
  </si>
  <si>
    <t>OAG-VAD-1418</t>
  </si>
  <si>
    <t>PATRICIA MILENA RICO CASTRO</t>
  </si>
  <si>
    <t>OPSP-VAD-1419</t>
  </si>
  <si>
    <t xml:space="preserve">LA PRESENTE ORDEN TIENE POR OBJETO: ASESORAR EN LA REVISIÓN, ORIENTACIÓN Y ATENCIÓN DE LAS SOLICITUDES DE DERECHO DE PETICIÓN QUE SEAN COMPETENCIAS DE LA SECRETARÍA GENERAL. 2. REALIZAR ASESORÍAS JURÍDICAS EN LAS ACTIVIDAES DE COMITÉ DE CONCILIAICÓN. 3. REALIZAR LA REVISIÓN DE NORMAS, DECRETOS Y LEYES INTERNAS Y EXTERNAS QUE SEAN APLICABLES A LA INSTITUCIÓN. 4. REALIZAR LA REVISIÓN, ORGAIZACIÓN Y CONTROL DE DOCUMENTOS JURÍDICOS. 5. PROYECTAR OFICIOS DE ACUERDO A LAS INSTRUCCIONES DE LA SECRETARIA GENERAL.  6. REALIZAR ASESORÍA Y SEGUIMIENTO EN LOS PROCESOS RELACIONADOS CON ELECCIONES DE REPRESENTANTES. 7. PARTICIPAR EN LA ACTUALIZACIÓN DE NORMAS Y PROCEDIEMIENTO DEL SISTEMA DE GESTIÓN DE CALIDAD DEL PROCESO DE GESTIÓN DOCUMENTAL, 8. EFECTUAR REVISÓN DE ACUERDO ACADÉMICOS Y SUPERIORES. 9. ASESORAR EN LAS DEMÁS ACTIVIDADES QUE SE DERIVEN DE LA EJECUCIÓN DE LA ORDEN Y QUE TENGAN RELACIÓN DIRECTA CON EL OBJETO CONTRACTUAL. </t>
  </si>
  <si>
    <t>OAG-VAD-1420</t>
  </si>
  <si>
    <t>OPSP-VAD-1421</t>
  </si>
  <si>
    <t>OPSP-VAD-1422</t>
  </si>
  <si>
    <t>OPSP-VAD-1423</t>
  </si>
  <si>
    <t>OPSP-VAD-1424</t>
  </si>
  <si>
    <t>OAG-VAD-1430</t>
  </si>
  <si>
    <t>OAG-VAD-1431</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</si>
  <si>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ORGANIZAR PLANES DE ACONDICIONAMIENTO FÍSICO PARA LOS MIEMBROS DE LA COMUNIDAD UNIVERSITARIA QUE PRACTIQUEN DISCIPLINAS DEPORTIVAS EN LOS NIVELES FORMATIVO Y REPRESENTATIVO. 3. DISEÑAR, IMPLEMENTAR Y EJECUTAR UN PLAN DE ENTRENAMIENTO PARA EL ACONDICIONAMIENTO FÍSICO DE LOS DEPORTISTAS OBEDECIENDO A LAS PARTICULARIDADES DE CADA DISCIPLINA DEPORTIVA OFRECIDA EN LA INSTITUCIÓN. 4. ACOMPAÑAR LA PARTICIPACIÓN DE LA INSTITUCIÓN EN INTERCAMBIOS, TORNEOS, CAMPEONATOS, OLIMPIADAS Y/O EVENTOS EXTERNOS DEL ORDEN LOCAL, DEPARTAMENTAL, REGIONAL, NACIONAL E INTERNACIONAL. 5. REALIZAR ACOMPAÑAMIENTO EN TODOS LOS INTERCAMBIOS, TORNEOS, CAMPEONATOS, OLIMPIADAS Y/O EVENTOS INTERNOS Y EXTERNOS DONDE SE PARTICIPE, RESPETANDO LOS PRINCIPIOS Y VALORES INSTITUCIONALES. 6. RECIBIR, MANTENER ACTUALIZADO Y DEVOLVER AL FINALIZAR EL SEMESTRE, EL INVENTARIO DE IMPLEMENTOS, UNIFORMES, HERRAMIENTAS Y EQUIPOS QUE LE SEAN ASIGNADOS, GARANTIZANDO EL BUEN USO DE LOS MISMOS. 7. DILIGENCIAR OPORTUNAMENTE TODOS LOS FORMATOS ESTABLECIDOS POR BIENESTAR UNIVERSITARIO EN EL SISTEMA DE GESTIÓN DE LA CALIDAD Y OTROS PROCESOS, PARA EL REGISTRO DE TODAS LAS ACTIVIDADES QUE SE REALICEN DESDE EL DEPORTE O DISCIPLINA QUE DIRIGE. 8. ENTREGAR SEMANALMENTE O EN LOS TIEMPOS Y SEGÚN LAS DIRECTRICES QUE EL DIRECTOR DE BIENESTAR UNIVERSITARIO O EL COORDINADOR DEL ÁREA ESTABLEZCAN, INFORMES ESTADÍSTICOS DE LAS ACTIVIDADES REALIZADAS. 9. APOYAR LAS ACTIVIDADES LIDERADAS POR EL DIRECTOR DE BIENESTAR Y EL COORDINADOR DE ÁREA, EN EL CUMPLIMIENTO DE METAS DEFINIDAS EN EL PLAN DE ACCIÓN Y PLAN DE DESARROLLO INSTITUCIONAL. 10. ENTREGAR DE MANERA OPORTUNA Y BAJO SU RESPONSABILIDAD LOS INFORMES PARA SER PRESENTADOS EN OTRAS DEPENDENCIAS. 11. APOYAR DURANTE EL PROCESO DE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ARTISTAS”. LAS DEMÁS ACTIVIDADES QUE SE DERIVEN DE LA EJECUCIÓN DE LA ORDEN Y QUE TENGAN RELACIÓN DIRECTA CON EL OBJETO CONTRACTUAL.</t>
  </si>
  <si>
    <t>OAG-VAD-1432</t>
  </si>
  <si>
    <t>OAG-VAD-1433</t>
  </si>
  <si>
    <t>MARENA SOFIA SABALLET RADA</t>
  </si>
  <si>
    <t>OAG-VAD-1434</t>
  </si>
  <si>
    <t>OAG-VAD-1435</t>
  </si>
  <si>
    <t>OAG-VAD-1436</t>
  </si>
  <si>
    <t>OAG-VAD-1437</t>
  </si>
  <si>
    <t>OAG-VAD-1438</t>
  </si>
  <si>
    <t>OAG-VAD-1439</t>
  </si>
  <si>
    <t>OAG-VAD-1440</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</si>
  <si>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PRESENTAR INFORMES MENSUALES AL DIRECTOR DE BIENESTAR UNIVERSITARIO SOBRE LAS ACTIVIDADES DESARROLLADAS Y PLANTEADAS EN EL PLAN DE TRABAJO, PARA LA VERIFICACIÓN Y EVALUACIÓN DEL CUMPLIMIENTO DE LAS METAS PROPUESTAS.  3. ASISTIR A LAS REUNIONES CONVOCADAS POR EL DIRECTOR DE BIENESTAR UNIVERSITARIO. 4. ENTREGAR DE MANERA OPORTUNA Y BAJO SU RESPONSABILIDAD LOS INFORMES QUE SE LE SOLICITEN QUE SEAN DE SU COMPETENCIA PARA SER PRESENTADOS EN OTRAS DEPENDENCIAS.  5. APOYAR LAS ACTIVIDADES LIDERADAS POR EL DIRECTOR DE BIENESTAR Y EL COORDINADOR DE ÁREA, EN EL CUMPLIMIENTO DE METAS DEFINIDAS EN EL PLAN DE ACCIÓN Y PLAN DE DESARROLLO INSTITUCIONAL.  6. DISEÑAR, IMPLEMENTAR Y EJECUTAR ESTRATEGIAS QUE PROMUEVAN E INCENTIVEN LA PARTICIPACIÓN DE TODOS LOS ESTAMENTOS UNIVERSITARIOS EN LAS ACTIVIDADES DE BIENESTAR INSTITUCIONAL. 7. APOYAR LAS ESTRATEGIAS DE PROMOCIÓN, DIFUSIÓN Y DIVULGACIÓN DE LOS SERVICIOS Y ACTIVIDADES DE LA DEPENDENCIA. 8. APOYAR EL PROCESO OPERATIVO DEL PROGRAMA DE JÓVENES EN ACCIÓN (JEA), DESDE LA FASE DE INSCRIPCIÓN DE ESTUDIANTES, SEGUIMIENTO, CAPACITACIONES, ATENCIÓN, ACTUALIZACIÓN DE INFORMACIÓN. 9. APOYAR EN LA FORMULACIÓN Y REALIZACIÓN DE PORTAFOLIO DE SERVICIOS DE LA DEPENDENCIA. 10. DILIGENCIAR OPORTUNAMENTE TODOS LOS FORMATOS ESTABLECIDOS POR BIENESTAR UNIVERSITARIO EN EL SISTEMA DE GESTIÓN DE LA CALIDAD Y OTROS PROCESOS, PARA EL REGISTRO DE TODAS LAS ACTIVIDADES QUE SE REALICEN. 11.  APOYAR EN LA PARTICIPACIÓN EN EVENTOS ACADÉMICOS, CIENTÍFICOS, ARTÍSTICOS, CULTURALES Y DEPORTIVOS QUE PROGRAME LA UNIVERSIDAD DEL MAGDALENA. 12.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</si>
  <si>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OPSP-VAD-1441</t>
  </si>
  <si>
    <t>LA PRESENTE ORDEN TIENE POR OBJETO: 1. REALIZAR LA CARACTERIZACIÓN PSICOSOCIAL DE LOS ESTUDIANTES PERTENECIENTES AL PROGRAMA TALENTO MAGDALENA. 2. COORDINAR EL PROCESO DE ACOMPAÑAMIENTO PSICOPEDAGÓGICO CON LOS ESTUDIANTES PERTENECIENTES AL PROGRAMA TALENTO MAGDALENA. 3. IMPLEMENTAR TALLERES PSICOSOCIALES Y ATENCIONES INDIVIDUALES BUSCANDO GENERAR EN DICHA POBLACIÓN LA ADQUISICIÓN DE COMPETENCIAS QUE LE PERMITAN ADAPTARSE AL AMBIENTE UNIVERSITARIO. 4. REALIZAR LA CONSTRUCCIÓN DE UNA RUTA DE ATENCIÓN PSICOSOCIAL PARA LOS ESTUDIANTES DEL PROGRAMA TALENTO MAGDALENA. 5. PRESTAR LOS SERVICIOS PROFESIONALES PARA DESARROLLAR LA ESTRATEGIA DE ATENCIÓN Y ASESORÍA INDIVIDUAL A ESTUDIANTES DEL PROGRAMA TALENTO MAGDALENA. 6. ACTUALIZAR LOS DOCUMENTOS, PROCESOS Y FORMATOS DEL PROGRAMA TALENTO MAGDALENA. 7. ESTRUCTURAR LA CONSTRUCCIÓN DEL PROGRAMA DE SEGUIMIENTO Y APOYO ACADÉMICO A ESTUDIANTES DEL PROGRAMA TALENTO MAGDALENA. 8. COORDINAR LAS ESTRATEGIAS DE PROMOCIÓN Y PREVENCIÓN DE CONDUCTAS DE RIESGO PARA EL CONSUMO DE SUSTANCIAS PSICOACTIVAS EN ESTUDIANTES DEL PROGRAMA TALENTO MAGDALENA. 9. APOYAR DURANTE EL PROCESO DE APLICACIÓN DE PRUEBAS PSICOTÉCNICAS QUE HACEN PARTE DEL SISTEMA DE ANÁLISIS, SEGUIMIENTO Y EVALUACIÓN A LA DESERCIÓN ESTUDIANTIL -SASED. 10. REALIZAR SEGUIMIENTO PERMANENTE A LAS ACTIVIDADES QUE SE DESARROLLEN CON LOS ESTUDIANTES DEL PROGRAMA TALENTO MAGDALENA. 11. ELABORAR INFORMES DONDE SE RELACIONEN LAS ACTIVIDADES, PROCEDIMIENTOS REALIZADOS EN EL MARCO DEL ACOMPAÑAMIENTO PSICOPEDAGÓGICO QUE SE REALIZA A LOS ESTUDIANTES DEL PROGRAMA TALENTO MAGDALENA. 12. DISEÑAR MATERIALES DE ACOMPAÑAMIENTO VIRTUAL PARA LOS ESTUDIANTES DE LA UNIVERSIDAD DEL MAGDALENA. LAS DEMÁS ACTIVIDADES QUE SE DERIVEN DE LA EJECUCIÓN DE LA ORDEN Y QUE TENGAN RELACIÓN DIRECTA CON EL OBJETO CONTRACTUAL</t>
  </si>
  <si>
    <t>OPSP-VAD-1442</t>
  </si>
  <si>
    <t>OPSP-VAD-1443</t>
  </si>
  <si>
    <t>LA PRESENTE ORDEN TIENE POR OBJETO: 1. ASESORAR A LOS ESTUDIANTES DEL CONSULTORIO JURÍDICO Y CENTRO DE CONCILIACIÓN QUE SE ENCUENTRAN DESIGNADOS EN LA CASA DE JUSTICIA DEL DISTRITO DE SANTA MARTA EN RELACIÓN A LOS DISTINTOS CASOS QUE SON DE SU CONOCIMIENTOS EN LAS DISTINTAS ÁREAS DEL DERECHO: PUBLICO, CIVIL, COMERCIAL, PENAL, FAMILIA Y DERECHOS HUMANOS. 2. APOYAR EN EL CONTROL FRENTE AL CUMPLIMIENTO DE LOS TURNOS ASIGNADOS EN CASA DE JUSTICIA DEL DISTRITO DE SANTA MARTA A LOS ESTUDIANTES DEL CONSULTORIO JURÍDICO Y CENTRO DE CONCILIACIÓN. 3. APOYAR Y ASESORAR A LAS PERSONAS QUE REQUIERAN LOS SERVICIOS DEL CONSULTORIO JURÍDICO Y CENTRO DE CONCILIACIÓN EN LAS DISTINTAS BRIGADAS JURÍDICAS QUE ORGANICE LA DIRECCIÓN. 4. DICTAR CAPACITACIONES A LOS ESTUDIANTES Y A LA COMUNIDAD EN GENERAL EN TEMAS QUE SE RELACIONEN CON LAS COMPETENCIAS LEGALES DEL CONSULTORIO JURÍDICO. 5. APOYAR EN EL SEGUIMIENTO A LOS CASOS ATENDIDOS EN LA CASA DE JUSTICIA DEL DISTRITO DE SANTA MARTA POR PARTE DE LOS ESTUDIANTES DEL CONSULTORIO JURÍDICO. 6. CANALIZAR SOLICITUDES DE CONCILIACIÓN QUE SE GENEREN EN LA CASA DE JUSTICIA DEL DISTRITO DE SANTA MARTA Y QUE PUEDAN SER TRAMITADAS POR EL CENTRO DE CONCILIACIÓN EN EL MARCO DE SUS COMPETENCIAS CONFORME AL ORDENAMIENTO JURÍDICO COLOMBIANO. LAS DEMÁS ACTIVIDADES QUE SE DERIVEN DE LA EJECUCIÓN DE LA ORDEN Y QUE TENGAN RELACIÓN DIRECTA CON EL OBJETO CONTRACTUAL.</t>
  </si>
  <si>
    <t>OPSP-VAD-1444</t>
  </si>
  <si>
    <t>OAG-VAD-1445</t>
  </si>
  <si>
    <t>LA PRESENTE ORDEN TIENE POR OBJETO: 1. APOYAR EN LOS PROCESOS ACADÉMICOS QUE ADELANTA LA DIRECCIÓN DE PROGRAMA Y PREPARAR DICHOS INFORMES. 2. APOYAR EN LA COORDINACIÓN DE LOS PROCESOS Y PROYECTOS ESTRATÉGICOS DEL PROGRAMA DE NEGOCIOS INTERNACIONALES. 3. APOYAR EN LA ORGANIZACIÓN ACTIVIDADES ACADÉMICAS CON ESTUDIANTES, DOCENTES Y EGRESADOS. 4. APOYAR AL DIRECTOR TÉCNICO EN LOS PROCESOS MISIONALES DEL PROGRAMA DE NEGOCIOS INTERNACIONALES. LAS DEMÁS ACTIVIDADES QUE SE DERIVEN DE LA EJECUCIÓN DE LA ORDEN Y QUE TENGAN RELACIÓN DIRECTA CON EL OBJETO CONTRACTUAL</t>
  </si>
  <si>
    <t>OPSP-VAD-1446</t>
  </si>
  <si>
    <t>LA PRESENTE ORDEN TIENE POR OBJETO: 1. APOYAR EN EL DESARROLLO DE ACTIVIDADES DEL SISTEMA DE SEGURIDAD Y SALUD EN EL TRABAJO, RELACIONADAS CON LA PROMOCIÓN DE HÁBITOS EN LOS EMPLEADOS Y ACTORES DEL SISTEMA PARA UN ESTILO DE VIDA SALUDABLE. 2. BRINDAR ATENCIÓN BÁSICA EN CONSULTA DE MEDICINA GENERAL, CONFORME A LAS ACTIVIDADES DEL SISTEMA DE GESTIÓN DE SST DESARROLLADO POR LA UNIVERSIDAD. 3. APOYAR EN LA SENSIBILIZACIÓN Y SOCIALIZACIÓN DE LOS PROGRAMAS, PLANES Y PROYECTOS ESTABLECIDOS EN LA UNIVERSIDAD EN MATERIA DE SEGURIDAD Y SALUD EN EL TRABAJO. 4. PRESENTAR INFORMES A LA DIRECCIÓN DE TALENTO HUMANO Y AL GRUPO INTERNO DE SEGURIDAD Y SALUD EN EL TRABAJO, CONFORME A LAS ACTIVIDADES DESARROLLADAS EN MATERIA DE PREVENCIÓN Y PROMOCIÓN DE LOS PROGRAMAS DE LOS CUALES ES APOYO. LAS DEMÁS ACTIVIDADES QUE SE DERIVEN DE LA EJECUCIÓN DE LA ORDEN Y QUE TENGAN RELACIÓN DIRECTA CON EL OBJETO CONTRACTUAL.</t>
  </si>
  <si>
    <t>OPSP-VAD-1447</t>
  </si>
  <si>
    <t>OPSP-VAD-1448</t>
  </si>
  <si>
    <t>OPSP-VAD-1449</t>
  </si>
  <si>
    <t>OPSP-VAD-1450</t>
  </si>
  <si>
    <t>OAG-VAD-1451</t>
  </si>
  <si>
    <t>OAG-VAD-1452</t>
  </si>
  <si>
    <t>OAG-VAD-1453</t>
  </si>
  <si>
    <t>OPSP-VAD-1454</t>
  </si>
  <si>
    <t>OPSP-VAD-1455</t>
  </si>
  <si>
    <t>OPSP-VAD-1456</t>
  </si>
  <si>
    <t>OPSP-VAD-1457</t>
  </si>
  <si>
    <t>OPSP-VAD-1458</t>
  </si>
  <si>
    <t>OPSP-VAD-1459</t>
  </si>
  <si>
    <t>LA PRESENTE ORDEN TIENE POR OBJETO: 1. PARTICIPAR EN LA FORMULACIÓN, DISEÑO, ORGANIZACIÓN, EJECUCIÓN Y CONTROL DE PROYECTOS DEL GRUPO DE INFRAESTRUCTURA Y PLANTA FÍSICA. 2. REALIZAR ACTIVIDADES DE INTERVENTORÍAS DE LAS OBRAS DETERMINADAS POR UNIMAGDALENA. 3. ELABORAR, ANALIZAR Y REVISAR PRECIOS UNITARIOS. 4. ELABORAR, ANALIZAR Y REVISAR PRESUPUESTOS. 5. ELABORAR INFORMES DE DIAGNÓSTICO. 6. PROYECTAR LAS DIFERENTES ACTAS (INICIO, SUSPENSIÓN, TERMINACIÓN, LIQUIDACIÓN, PAGO). 7. REVISAR INFORMES DE INTERVENTORÍA. 8. APOYAR LA ELABORACIÓN Y REVISIÓN DE INFORMES DE SUPERVISIÓN.  9. PARTICIPAR EN COMITÉS EVALUADORES DE PROCESOS DE CONTRATACIÓN. 10. APOYAR EN LA ASESORÍA A LOS PROCESOS DE CONTRATACIÓN DE OBRAS CIVILES EN LA ETAPA PRECONTRACTUAL QUE ADELANTE EL GRUPO DE INFRAESTRUCTURA Y PLANTA FÍSICA, LA DIRECCIÓN ADMINISTRATIVA Y LA VICERRECTORÍA ADMINISTRATIVA. LAS DEMÁS ACTIVIDADES QUE SE DERIVEN DE LA EJECUCIÓN DE LA ORDEN Y QUE TENGAN RELACIÓN DIRECTA CON EL OBJETO CONTRACTUAL.</t>
  </si>
  <si>
    <t>OAG-VAD-1460</t>
  </si>
  <si>
    <t>OPSP-VAD-1461</t>
  </si>
  <si>
    <t>OPSP-VAD-1462</t>
  </si>
  <si>
    <t>OAG-VAD-1463</t>
  </si>
  <si>
    <t>OAG-VAD-1464</t>
  </si>
  <si>
    <t>OPSP-VAD-1465</t>
  </si>
  <si>
    <t>OAG-VAD-1466</t>
  </si>
  <si>
    <t>LA PRESENTE ORDEN TIENE POR OBJETO: 1. APOYAR PARA REVISIÓN DEL TESORERO (A), PROCESO CONCILIATORIO DE INGRESOS Y PAGOS, REVISANDO LOS REGISTROS CONTENIDOS EN LOS EXTRACTOS BANCARIOS DE CADA UNA DE LAS CUENTAS CORRIENTES Y DE AHORROS, EXPEDIDOS POR LAS DIFERENTES ENTIDADES BANCARIAS Y CONFRONTARLOS CON LOS REGISTROS DE RECAUDOS Y PAGOS DE LOS LIBROS AUXILIARES DE BANCOS DE TESORERÍA, DETALLADOS POR CUENTAS BANCARIAS EN EL SISTEMA DE INFORMACIÓN FINANCIERO (SINAP). 2. ELABORAR, PARA REVISIÓN DEL TESORERO (A), RELACIÓN MENSUAL DE RENDIMIENTOS Y GASTOS FINANCIEROS POR CADA UNA DE LAS CUENTAS BANCARIAS DE LA UNIVERSIDAD Y CONSOLIDAR INFORMACIÓN EN UNA MATRIZ QUE REÚNA HISTÓRICAMENTE ESTOS DATOS. 3. APOYAR EN EL CONTROL DE LA AGENDA DEL DESPACHO DEL TESORERO (A). 4. APOYAR EN LA RECEPCIÓN Y REMISIÓN DE DOCUMENTOS Y CORRESPONDENCIA DE LA OFICINA. 5. APOYAR EN EL SEGUIMIENTO DEL CORREO INSTITUCIONAL DE LA OFICINA 6. APOYAR LA REVISIÓN PARA FIRMA DEL TESORERO (A) LOS INFORMES GENERADOS POR EL CONTROL Y SEGUIMIENTO FINANCIERO DE LOS CONVENIOS SUSCRITOS POR LA UNIVERSIDAD. LAS DEMÁS ACTIVIDADES QUE SE DERIVEN DE LA EJECUCIÓN DE LA ORDEN Y QUE TENGAN RELACIÓN DIRECTA CON EL OBJETO CONTRACTUAL.</t>
  </si>
  <si>
    <t>OAG-VAD-1467</t>
  </si>
  <si>
    <t>OPSP-VAD-1468</t>
  </si>
  <si>
    <t>OPSP-VAD-1469</t>
  </si>
  <si>
    <t xml:space="preserve">LA PRESENTE ORDEN TIENE POR OBJETO: 1. PRESTAR ASESORÍA, EMITIR LOS CONCEPTOS Y RESOLVER LAS CONSULTAS DE TIPO JURÍDICO DE COMPETENCIA DEL GRUPO DE CONTRATACIÓN, QUE LE SEAN SOLICITADOS POR PARTE DEL RECTOR, EL JEFE DE LA OFICINA ASESORA JURÍDICA, EL PROFESIONAL ESPECIALIZADO COORDINADOR DEL GRUPO INTERNO DE CONTRATACIÓN Y DEMÁS AUTORIDADES DEL ÁREA ADMINISTRATIVA Y DE DIRECCIÓN DE LA UNIVERSIDAD, EN EL CASO DE QUE LOS CONCEPTOS SE DEBAN ENTREGAR POR ESCRITO, ÉSTOS DEBERÁN SER RUBRICADOS POR EL CONTRATISTA. 2. APOYAR EN LA ELABORACIÓN DE CERTIFICACIONES DE LAS ÓRDENES Y/O CONTRATOS, SOLICITADAS POR LOS CONTRATISTAS ADSCRITOS A LAS DEPENDENCIAS DE LA UNIVERSIDAD DEL MAGDALENA. 3. APOYAR EN EL PROCESO DE IMPLEMENTACIÓN DEL MÓDULO DE TRÁMITE DE CERTIFICACIONES DE VINCULACIONES CONTRACTUALES EN LÍNEA, DE MANERA VIRTUAL. 4. APOYAR EN LA GESTIÓN DE ÓRDENES Y/O CONTRATOS PARA LA ADQUISICIÓN DE BIENES Y SERVICIOS POR PARTE DE LAS DECANATURAS. 5. ELABORAR MINUTAS PARA ORDENES, CONTRATOS, CONVENIOS, PROCESOS DE CONVOCATORIAS, TÉRMINOS DE REFERENCIA Y DEMÁS QUE REQUIERA UNIMAGDALENA Y QUE SEAN SOLICITADOS POR EL RECTOR, EL JEFE DE LA OFICINA ASESORA JURÍDICA EL PROFESIONAL ESPECIALIZADO COORDINADOR DEL GRUPO INTERNO DE CONTRATACIÓN Y DEMÁS AUTORIDADES DE DIRECCIÓN DE LA UNIVERSIDAD. 6. APOYAR LA REVISIÓN EN LA PLATAFORMA DEL GEDOCO DE LOS DOCUMENTOS PRECONTRACTUALES NECESARIOS PARA LA ELABORACIÓN DE ÓRDENES DE SERVICIOS PROFESIONALES Y DE APOYO A LA GESTIÓN QUE REQUIERA LA VICERRECTORÍA ADMINISTRATIVA Y/O LA DIRECCIÓN ADMINISTRATIVA. 7. APOYAR LA ORGANIZACIÓN DE EXPEDIENTES Y DOCUMENTACIÓN CONTRACTUAL DE ACUERDO CON LOS PROCEDIMIENTOS Y DIRECTRICES INSTITUCIONALES. 8. DESARROLLAR LAS ACTIVIDADES CONTRATADAS, CUMPLIENDO CON EL PROCESO GESTIÓN DE CONTRATACIÓN DEL SISTEMA DE GESTIÓN INTEGRAL DE LA CALIDAD "COGUI.  9. RENDIR INFORMES MENSUALES O CUANDO EL SUPERVISOR ASÍ LO REQUIERA, SOBRE LAS ACTIVIDADES DESARROLLADAS EN CUMPLIMIENTO DE LA ORDEN DE PRESTACIÓN DE SERVICIOS. LAS DEMÁS ACTIVIDADES QUE SE DERIVEN DE LA EJECUCIÓN DE LA ORDEN Y QUE TENGAN RELACIÓN DIRECTA CON EL OBJETO CONTRACTUAL. </t>
  </si>
  <si>
    <t>OPSP-VAD-1470</t>
  </si>
  <si>
    <t>LA PRESENTE ORDEN TIENE POR OBJETO: 1. ELABORAR DE MATERIAL DE APOYO PARA LAS PRÁCTICAS ACADÉMICAS DE LAS CLASES VIRTUALES. 2. APOYAR EN LA LIMPIEZA Y MANTENIMIENTO DE LOS EQUIPOS DE LABORATORIO. 3. APOYAR EN EL DESARROLLO DE ENSAYOS PARA ESTUDIANTE DE MAESTRÍA EN INGENIERÍA. LAS DEMÁS ACTIVIDADES QUE SE DERIVEN DE LA EJECUCIÓN DE LA ORDEN Y QUE TENGAN RELACIÓN DIRECTA CON EL OBJETO CONTRACTUAL.</t>
  </si>
  <si>
    <t>OAG-VAD-1471</t>
  </si>
  <si>
    <t>OPSP-VAD-1472</t>
  </si>
  <si>
    <t>LA PRESENTE ORDEN TIENE POR OBJETO: 1. APOYAR EN LA ELABORACIÓN Y SEGUIMIENTO DE INDICADORES DE GESTIÓN DE LA VICERRECTORÍA ACADÉMICA. 2. APOYAR EN LA ELABORACIÓN DE PIEZAS PUBLICITARIAS E INFORMATIVAS PARA LA PÁGINA WEB DE LA VICERRECTORÍA ACADÉMICA. 3.APOYAR EN LA ADMINISTRACIÓN Y GESTIÓN DE LA PLATAFORMA RENATA 4. APOYAR EN LA ADMINISTRACIÓN, SEGUIMIENTO Y CARGUE DE LOS INDICADORES Y MAPA DE RIESGOS DEL PROCESO GESTIÓN ACADÉMICA, EN LA PLATAFORMA ISOLUCION 5. APOYAR EN LA ADMINISTRACIÓN DE LA PÁGINA WEB Y REDES SOCIALES DE LA VICERRECTORÍA ACADÉMICA. LAS DEMÁS ACTIVIDADES QUE SE DERIVEN DE LA EJECUCIÓN DE LA ORDEN Y QUE TENGAN RELACIÓN DIRECTA CON EL OBJETO CONTRACTUAL.</t>
  </si>
  <si>
    <t>OPSP-VAD-1473</t>
  </si>
  <si>
    <t>OAG-VAD-1474</t>
  </si>
  <si>
    <t>OPSP-VAD-1475</t>
  </si>
  <si>
    <t>LA PRESENTE ORDEN TIENE POR OBJETO: 1. VERIFICAR LA DOCUMENTACION PERTENECIENTE A LOS CONTRATOS DE LA VICERRECTORIA Y DIRECCION ADMINISTRATIVA DEL PERIODO 2020. 2. DIGITALIZAR LOS EXPEDIENTES CONTRACTUALES. 3. DISEÑAR ESTRATEGIAS DE COMUNICACIÓN Y FLUJO DE LA INFORRNACION CONTRACTUAL PARA EL AÑO 2021 .4 ASESORAR A LAS DIVERSAS DEPENDENCIAS DE LA VICERRECTORÍA ADMINISTRATIVA EN REDACCIÓN Y PRESENTACION DE DOCUMENTOS CONTRACTUALES. LAS DEMÁS ACTIVIDADES QUE SE DERIVEN DE LA EJECUCIÓN DE LA ORDEN Y QUE TENGAN RELACIÓN DIRECTA CON EL OBJETO CONTRACTUAL.</t>
  </si>
  <si>
    <t>OAG-VAD-1476</t>
  </si>
  <si>
    <t>LA PRESENTE ORDEN TIENE POR OBJETO 2. APOYAR EN LA ATENCION AL PUBLICO EN GENERAL. 3. APOYAR LA RECEPCION Y SEGUIMIENTO A CORRESPONDENCIA INTERNAS RECIBIDAS Y ENVIADAS FISICAS Y DIGITALES, EXTERNAS RECIBIDAS Y ENVIADAS. 4.APOYAR EN DAR RESPUESTA OPORTUNA A SOLICITUDES PRESENTADAS A LA DEPENDENCIA. 5. MANTENER ACTUALIZADA LA BASE DEDATOS DE CORRESPONDENCIA TRAMITADA. 6. ORGANIZAR ARCHIVOS PARA TRANSFERENCIA DOCUMENTAL DE LA VIGENCIA ESPECIFICADA.7. APOYAR LOGISTICAMENTE EN LOS EVENTOS ORGANIZADOS POR LA DEPENDENCIA. 8. CREAR PROCEDIMIENTOS A TRAMITES ADMINISTRATIVOS INTERNOS. LAS DEMAS ACTIVIDADES QUE SE DERIVEN DE LA EJECUCION DE LA ORDEN Y QUE TENGAN RELACION DIRECTA CON EL OBJETO CONTRACTUAL.</t>
  </si>
  <si>
    <t>OPSP-VAD-1477</t>
  </si>
  <si>
    <t>LA PRESENTE ORDEN TIENE POR OBJETO: 1. DESARROLLAR CONTENIDOS Y BUSCAR INFORMACIÓN PARA EL VOLUMEN 3 DE LA REVISTA ALUMNI. 2. EDITAR LA REVISTA ALUMNI. 3. DESARROLLAR CONTENIDOS PARA LAS REDES SOCIALES DEL CENTRO DE EGRESADOS. 4. DESARROLLAR ACTIVIDADES DE EDUCACIÓN CONTINUADA. 5. ELABORAR INFORMES ESTADÍSTICOS DE SEGUIMIENTO A GRADUADOS. LAS DEMÁS ACTIVIDADES QUE SE DERIVEN DE LA EJECUCIÓN DE LA ORDEN Y QUE TENGAN RELACIÓN DIRECTA CON EL OBJETO CONTRACTUAL.</t>
  </si>
  <si>
    <t>OAG-VAD-1478</t>
  </si>
  <si>
    <t>JORGE RAFAEL AREVALO ORTIZ</t>
  </si>
  <si>
    <t>LA PRESENTE ORDEN TIENE POR OBJETO: 1. APOYAR A LA COORDINACIÓN DEL ÁREA DE IDIOMAS EN LA ATENCIÓN AL PÚBLICO EN GENERAL. 2. APOYAR LA REALIZACIÓN DE PROMOCIÓN Y DIVULGACIÓN DE INSCRIPCIONES Y MATRICULAS DE CURSOS DE IDIOMAS. 3. ORGANIZAR INFORMACIÓN PARA INFORMES. 4. ORGANIZAR LA DOCUMENTACIÓN Y GENERAR LISTADOS DE ESTUDIANTES MATRICULADOS. 5. APOYAR EN LA APLICACIÓN DE EXÁMENES DE SUFICIENCIA EN INGLÉS. 6. APOYAR LA GENERACIÓN Y PROYECCIÓN DE INFORME SOBRE EL ÁREA. 7. PRESENTAR INFORMES REQUERIDOS. 8. APOYAR EL CARGUE DE ESPACIOS EN EL SIARE. 9. APOYAR EL CARGUE DE ASIGNACIÓN Y APOYO A DOCENTE. 10. APOYAR EN LA CREACIÓN Y TABULACIÓN DE ENCUESTAS. 11. APOYAR EN LA GENERACIÓN DE RESOLUCIÓN Y TRÁMITE PARA PAGO DE LIBROS. 12. TABULAR LOS RESULTADOS DE EXAMEN DE SUFICIENCIA. 13. APOYAR LA GENERACIÓN DE INFORMES SOBRE DOCENTES, ESTUDIANTES, ÍNDICES DE DESERCIÓN Y DE RENDIMIENTO EXAMEN DE SUFICIENCIA. 14. APOYAR GENERACIÓN DE INFORME DEL SNIES. 15. APOYAR LA REVISIÓN DE SOLICITUDES DE HOMOLOGACIÓN Y DE MATRÍCULAS EN MÓDULO ACADÉMICO, 16. APOYAR LA GENERACIÓN DEL INFORME DE PRESUPUESTO PROYECCIÓN DE INGRESOS Y GASTOS. 17. APOYAR EN EL DESARROLLO DE ESTRUCTURACIÓN Y GENERACIÓN DE INFORMES SOLICITADOS A LA DEPENDENCIA. 18. APOYAR EN LA ATENCIÓN AL PÚBLICO EN GENERAL; A TRAVÉS DE LOS DIFERENTES CANALES DE COMUNICACIÓN YA SEA DE MANERA PRESENCIAL, TELEFÓNICA O VIRTUAL.LAS DEMÁS ACTIVIDADES QUE SE DERIVEN DE LA EJECUCIÓN DE LA ORDEN Y QUE TENGAN RELACIÓN DIRECTA CON EL OBJETO CONTRACTUAL</t>
  </si>
  <si>
    <t>OAG-VAD-1480</t>
  </si>
  <si>
    <t>OAG-VAD-1481</t>
  </si>
  <si>
    <t>OAG-VAD-1482</t>
  </si>
  <si>
    <t>LA PRESENTE ORDEN TIENE POR OBJETO: 1. APOYAR EN EL DISEÑO GRÁFICO PARA LOS DISTINTOS PROCESOS INSTITUCIONALES. 2. APOYAR EN LA CONSTRUCCIÓN DE PIEZAS GRÁFICAS SOLICITADAS PARA EL DESARROLLO DE EVENTOS INTERNOS A EXTERNOS DE LA UNIVERSIDAD DE MAGDALENA. 3. APOYAR EN EL DISEÑO DE LA IMAGEN CORPORATIVA DE LA UNIVERSIDAD. 4. APOYAR EN LA ELABORACIÓN DE PIEZAS PARA LO OFERTA ACADÉMICA Y ELEMENTOS DE MERCHANDISING PARA DIFERENTES ÁREAS Y/O EVENTOS INSTITUCIONALES.  5.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</si>
  <si>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OAG-VAD-1483</t>
  </si>
  <si>
    <t>OAG-VAD-1484</t>
  </si>
  <si>
    <t>LA PRESENTE ORDEN TIENE POR OBJETO: APOYAR A LA DIRECCIÓN DE BIENESTAR UNIVERSITARIO, EN EL SEGUIMIENTO Y EVALUACIÓN DE LOS PROGRAMAS Y ESTRATEGIAS IMPLEMENTADAS. 2. APOYAR A LOS COORDINADORES DE LAS ÁREAS DE BIENESTAR EN EL REGISTRO, ACTUALIZACIÓN Y ALMACENAMIENTO DE INFORMACIÓN. 3. ARCHIVAR LOS DOCUMENTOS PROPIOS DE CADA UNA DE LAS ÁREAS Y GENERAR REPORTES QUE PERMITAN IDENTIFICAR LA TRAZABILIDAD DE LOS PROCEDIMIENTOS EJECUTADOS. 4. APOYAR EN LA ATENCIÓN TELEFÓNICA Y PRESENCIAL A LOS MIEMBROS DE LA COMUNIDAD UNIVERSITARIA QUE REQUIERAN INFORMACIÓN SOBRE LAS DISTINTAS ÁREAS DE BIENESTAR. 5. APOYAR EN LAS ACTIVIDADES QUE PERMITAN EL SEGUIMIENTO AL MANTENIMIENTO DE LOS ESCENARIOS CULTURALES DE LA INSTITUCIÓN. 6. APOYAR EL PROCESO DE REALIZACIÓN DE LOS INVENTARIOS QUE SE REALICEN EN BIENESTAR. 7. APOYAR EL PROCESO LOGISTICO DE LA ADMISIÓN DE ASPIRANTES A LOS CUPOS DEPORTISTAS OFRECIDOS POR LA INSTITUCIÓN A TRAVÉS DEL ACUERDO SUPERIOR NO. 026 DE 2017 “POR EL CUAL SE ESTABLECEN DISPOSICIONES EN MATERIA DE INSCRIPCIÓN, SELECCIÓN, ADMISIÓN Y OTORGAMIENTO DE CUPOS ESPECIALES Y ESTÍMULOS A DEPORTISTAS Y ARTISTAS”. 8.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</si>
  <si>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OAG-VAD-1485</t>
  </si>
  <si>
    <t>LA PRESENTE ORDEN TIENE POR OBJETO: 1. APOYAR TODAS LAS ACTIVIDADES QUE SE REALICEN DESDE LA DIRECCIÓN DE BIENESTAR UNIVERSITARIO Y QUE VAYAN ENCAMINADAS A PROMOVER EL MEJORAMIENTO DE LA CALIDAD DE VIDA EN LA COMUNIDAD UNIVERSITARIA. 2. PRESENTAR PLAN DE TRABAJO DE ACTIVIDADES A DESARROLLAR, DETALLANDO OBJETIVOS, FECHAS, METODOLOGÍA, METAS, INDICADORES ACORDES CON LAS DIRECTRICES IMPARTIDAS POR EL DIRECTOR DE BIENESTAR Y EL COORDINADOR (A) DEL ÁREA QUE DÉ RESPUESTA A LAS ACTIVIDADES POR LA CUAL FUE CONTRATADO. 3. CONSOLIDAR LAS ESTADÍSTICAS DE LAS ÁREAS ADSCRITAS A BIENESTAR UNIVERSITARIO. 4. APOYO EN LA PLANEACIÓN, ORGANIZACIÓN, EJECUCIÓN Y SEGUIMIENTO DE LOS PROGRAMAS DE ESTÍMULOS Y BECAS ESTUDIANTILES. 5. APOYAR EN LA ORGANIZACIÓN Y TRASFERENCIA DEL ARCHIVO DE LA DIRECCIÓN DE BIENESTAR UNIVERSITARIO. 6. PRESENTAR INFORMES MENSUALES AL DIRECTOR DE BIENESTAR UNIVERSITARIO SOBRE LAS ACTIVIDADES DESARROLLADAS Y PLANTEADAS EN EL PLAN DE TRABAJO. 7. PROPONER E IMPLEMENTAR ESTRATEGIAS CON LAS DISTINTAS ÁREAS DE BIENESTAR PARA ACOMPAÑAR DE MANERA INTEGRAL A LOS ESTUDIANTES QUE HAGAN PARTE DEL PROGRAMA DE BECAS DE LA INSTITUCIÓN. 7. CONSOLIDAR Y REVISAR LOS INFORMES DE EXONERACIÓN DE MATRÍCULA DE LOS ESTUDIANTES ARTISTA Y DEPORTISTAS DE LOS DIFERENTES GRUPOS CULTURALES Y DEPORTIVOS. 8. APOYAR AL DIRECTOR DE BIENESTAR UNIVERSITARIO, EN LOS ASUNTOS RELACIONADOS CON EL PROCESO "BIENESTAR UNIVERSITARIO" DE CONFORMIDAD AL SISTEMA DE GESTIÓN INTEGRAL, TENIENDO EN CUENTA LOS FUNDAMENTOS Y LINEAMIENTOS IMPARTIDOS POR EL GRUPO DE GESTIÓN DE LA CALIDAD. 9. ASISTIR A LAS REUNIONES CONVOCADAS POR EL DIRECTOR DE BIENESTAR UNIVERSITARIO. 10.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</si>
  <si>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OPSP-VAD-1486</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</si>
  <si>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ODONTÓLOGO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Y-VERIFICAR LA VERACIDAD DE LAS INCAPACIDADES DE LOS ESTUDIANTES, TENIENDO EN CUENTA LA REGLAMENTACIÓN EXISTENTE PARA TAL EFECTO. 5. DILIGENCIAR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REGISTROS RESPECTIVOS. 7. ENTREGAR DE MANERA OPORTUNA Y BAJO SU RESPONSABILIDAD LOS INFORMES QUE SE LE SOLICITEN QUE SEAN DE SU COMPETENCIA PARA SER PRESENTADOS EN OTRAS DEPENDENCIAS, 8. REALIZAR ACTIVIDADES DOCENTE ASISTENCIALES BAJO LA MODALIDAD DE SUPERVISIÓN DE PRÁCTICAS FORMATIVAS A LOS ESTUDIANTES DE LA FACULTAD DE CIENCIAS DE LA SALUD DE LA UNIVERSIDAD DEL MAGDALENA. 9. APOYAR EN LA PARTICIPACIÓN EN EVENTOS ACADÉMICOS, CIENTÍFICOS, ARTÍSTICOS, CULTURALES Y DEPORTIVOS QUE PROGRAME LA UNIVERSIDAD DEL MAGDALENA, 10. APOYAR LA IMPLEMENTACIÓN DE LAS NUEVAS MEDIDAS ACADÉMICAS EN LA FACULTADES, ASÍ COMO. REALIZAR SEGUIMIENTO Y ACOMPAÑAMIENTO A DOCENTES Y ESTUDIANTES EN EL DESARROLLO DE SUS PROCESOS ACADÉMICOS. LAS DEMÁS ACTIVIDADES QUE SE DERIVEN DE LA EJECUCIÓN DE LA ORDEN Y QUE TENGAN RELACIÓN DIRECTA CON EL OBJETO CONTRACTUAL</t>
  </si>
  <si>
    <t>OAG-VAD-1487</t>
  </si>
  <si>
    <t>OPSP-VAD-1488</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</si>
  <si>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NUTRICIONISTA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PARA SER PRESENTADOS EN OTRAS DEPENDENCIAS.8. REALIZAR ACTIVIDADES DOCENTE ASISTENCIALES BAJO LA MODALIDAD DE SUPERVISIÓN DE PRÁCTICAS FORMATIVAS A LOS ESTUDIANTES DE LA FACULTAD DE CIENCIAS DE LA SALUD DE LA UNIVERSIDAD DEL MAGDALENA. 9. APOYAR EN LA PARTICIPACIÓN EN EVENTOS ACADÉMICOS, CIENTÍFICOS, ARTÍSTICOS, CULTURALES Y DEPORTIVOS QUE PROGRAME LA UNIVERSIDAD DEL MAGDALENA.  10.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</si>
  <si>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OPSP-VAD-1489</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</si>
  <si>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AL INTERIOR DE LA COMUNIDAD UNIVERSITARIA LA REALIZACIÓN DE ACTIVIDADES DE PROMOCIÓN Y PREVENCIÓN EN SALUD MENTAL. 3. BRINDAR ASESORÍA BÁSICA, OPORTUNA Y ADECUADA COMO PSICÓLOGO A TODOS LOS MIEMBROS DE LA COMUNIDAD UNIVERSITARIA QUE LO SOLICITEN. 4. APOYAR EL DILIGENCIAMIENTO OPORTUNO DE TODOS LOS FORMATOS ESTABLECIDOS POR BIENESTAR UNIVERSITARIO EN EL SISTEMA DE GESTIÓN DE LA CALIDAD Y OTROS PROCESOS, PARA EL REGISTRO DE TODAS LAS ACTIVIDADES QUE SE REALICEN. 5.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6. ENTREGAR DE MANERA OPORTUNA Y BAJO SU RESPONSABILIDAD LOS INFORMES QUE SE LE SOLICITEN QUE SEAN DE SU COMPETENCIA PARA SER PRESENTADOS EN OTRAS DEPENDENCIAS. 7. PROPONER E IMPLEMENTAR ESTRATEGIAS PARA BRINDAR ACOMPAÑAMIENTO PSICOSOCIAL A LOS MIEMBROS DE LA COMUNIDAD UNIVERSITARIA QUE LO SOLICITEN. 8. ELABORAR CRONOGRAMA DE ASESORÍA PSICOLÓGICA INDIVIDUAL Y GRUPAL A LOS MIEMBROS DE LA COMUNIDAD UNIVERSITARIA DE CONFORMIDAD CON LOS REQUERIMIENTOS Y PRIORIDADES. 9. DESARROLLAR PROCESOS DE ACOMPAÑAMIENTO PSICOSOCIAL A PARTIR DE LA DETECCIÓN DE NECESIDADES EN LOS MIEMBROS DE LA COMUNIDAD UNIVERSITARIA. 10. SOCIALIZAR Y SEGUIR LA IMPLEMENTACIÓN DEL PROTOCOLO DE ATENCIÓN A LA VIOLENCIA SEXUAL Y DE GÉNERO REGLAMENTADO A TRAVÉS DEL ACUERDO SUPERIOR NO. 010 DE 2019. 11. APOYAR EN EL DISEÑO DE ACTIVIDADES DE TRABAJO CONJUNTO CON LA DIRECCIÓN DE TALENTO HUMANO, EL PROGRAMA DE PSICOLOGÍA Y EL PROGRAMA DE ATENCIÓN PSICOLÓGICA DE LA INSTITUCIÓN.  12.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</si>
  <si>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OAG-VAD-1490</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</si>
  <si>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ORIENTAR, ORGANIZAR Y DIVULGAR ACTIVIDADES DE CARÁCTER RECREATIVO, FORMATIVO Y REPRESENTATIVO PARA EL FORTALECIMIENTO DE LOS PROCESOS ARTÍSTICOS Y CULTURALES, ESPECÍFICAMENTE LAS DEL GRUPO O TALLER QUE DIRIGE A TRAVÉS DE ENSAYOS REGULARES Y/O TALLERES PERMANENTES. 3. DISEÑAR, IMPLEMENTAR Y EJECUTAR ESTRATEGIAS DE PROMOCIÓN, DIFUSIÓN Y DIVULGACIÓN DEL DEPORTE O DISCIPLINA QUE DIRIGE, ASÍ COMO AJUSTAR EL DESARROLLO DE SUS ACTIVIDADES A LAS NUEVAS MEDIDAS ACADÉMICAS (VIRTUALIDAD Y/O ALTERNANCIA). 4. PLANIFICAR, DESARROLLAR Y EJECUTAR CONCURSOS, FESTIVALES Y/O EVENTOS INTERNOS DONDE PARTICIPEN TODOS LOS MIEMBROS DE LA COMUNIDAD UNIVERSITARIA. 5. PLANIFICAR LA PARTICIPACIÓN DE LA INSTITUCIÓN EN ACTIVIDADES, CONCURSOS, FESTIVALES Y/O EVENTOS EXTERNOS DEL ORDEN LOCAL, DEPARTAMENTAL, REGIONAL, NACIONAL E INTERNACIONAL, RESPETANDO LOS PRINCIPIOS Y VALORES INSTITUCIONALES. 6. SELECCIONAR LOS ARTISTAS EN CADA ESTAMENTO (DOCENTE, FUNCIONARIO, EGRESADO Y ESTUDIANTES) QUE CONFORMAN LAS DELEGACIONES QUE REPRESENTARÁN A LA UNIVERSIDAD EN ACTIVIDADES, CONCURSOS, FESTIVALES Y/O EVENTOS EXTERNOS DEL ORDEN LOCAL, DEPARTAMENTAL, REGIONAL, NACIONAL E INTERNACIONAL. 7. RECIBIR, MANTENER ACTUALIZADO Y DEVOLVER AL FINALIZAR EL SEMESTRE, EL INVENTARIO DE INSTRUMENTOS, VESTUARIOS, HERRAMIENTAS Y EQUIPOS QUE LE SEAN ASIGNADOS, GARANTIZANDO EL BUEN USO DE LOS MISMOS. 8. DILIGENCIAR OPORTUNAMENTE DE TODOS LOS FORMATOS ESTABLECIDOS POR BIENESTAR UNIVERSITARIO EN EL SISTEMA DE GESTIÓN DE LA CALIDAD Y OTROS PROCESOS, PARA EL REGISTRO DE TODAS LAS ACTIVIDADES QUE SE REALICEN DESDE EL GRUPO O TALLER QUE USTED DIRIGE. 9. ENTREGAR SEMANALMENTE O EN LOS TIEMPOS Y SEGÚN LAS DIRECTRICES QUE EL DIRECTOR DE BIENESTAR UNIVERSITARIO O EL COORDINADOR DEL ÁREA ESTABLEZCAN, INFORMES ESTADÍSTICOS DE LAS ACTIVIDADES REALIZADAS, ASÍ COMO LAS PARTICIPACIONES DE LOS ESTAMENTOS UNIVERSITARIOS EN LAS MISMAS, PARA QUE SEAN SOMETIDAS A VERIFICACIÓN Y EVALUACIÓN DEL CUMPLIMIENTO DE LAS METAS PROPUESTAS EN SU PLAN DE TRABAJO. 10. MANTENER ACTUALIZADA LA BASE DE DATOS DE LOS ESTUDIANTES QUE GOCEN DE BECA O DESCUENTO EL VALOR DE LA MATRÍCULA, YA SEA POR CUPO ESPECIAL O POR HABER OCUPADO PRIMERO, SEGUNDO O TERCER LUGAR EN EVENTOS INTERNOS Y/O EXTERNOS. 11. INFORMAR LA PARTICIPACIÓN EN LOS ENSAYOS, ACTIVIDADES, EVENTOS, FESTIVALES Y/O TALLERES PERMANENTES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12. APOYAR LAS ACTIVIDADES LIDERADAS POR EL DIRECTOR DE BIENESTAR Y EL COORDINADOR DE ÁREA, EN EL CUMPLIMIENTO DE METAS DEFINIDAS EN EL PLAN DE ACCIÓN Y PLAN DE DESARROLLO INSTITUCIONAL. 13. ENTREGAR DE MANERA OPORTUNA Y BAJO SU RESPONSABILIDAD LOS INFORMES QUE SE LE SOLICITEN QUE SEAN DE SU COMPETENCIA PARA SER PRESENTADOS EN OTRAS DEPENDENCIAS. LAS DEMÁS ACTIVIDADES QUE SE DERIVEN DE LA EJECUCIÓN DE LA ORDEN Y QUE TENGAN RELACIÓN DIRECTA CON EL OBJETO CONTRACTUAL.</t>
  </si>
  <si>
    <t>OAG-VAD-1491</t>
  </si>
  <si>
    <t>OAG-VAD-1492</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</si>
  <si>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FOMENTAR, ORIENTAR, ORGANIZAR Y DIVULGAR ACTIVIDADES DE CARÁCTER RECREATIVO, FORMATIVO Y REPRESENTATIVO PARA EL FORTALECIMIENTO DE LOS PROCESOS DEPORTIVOS, ESPECÍFICAMENTE LAS DEL DEPORTE O DISCIPLINA QUE DIRIGE A TRAVÉS DE ENTRENAMIENTOS O PRÁCTICAS DEPORTIVAS (VIRTUALES, PRESENCIALES Y/O EN ALTERNANCIA). 3. DISEÑAR, IMPLEMENTAR Y EJECUTAR ESTRATEGIAS DE PROMOCIÓN, DIFUSIÓN Y DIVULGACIÓN DEL DEPORTE O DISCIPLINA QUE DIRIGE, ASÍ COMO AJUSTAR EL DESARROLLO DE SUS ACTIVIDADES A LAS NUEVAS MEDIDAS ACADÉMICAS (VIRTUALIDAD Y/O ALTERNANCIA). 4. DISEÑAR, IMPLEMENTAR Y EJECUTAR ESTRATEGIAS QUE PROMUEVAN E INCENTIVEN LA PARTICIPACIÓN DE TODOS LOS ESTAMENTOS UNIVERSITARIOS EN EL DEPORTE O DISCIPLINA QUE DIRIGE, ASÍ COMO AJUSTAR EL DESARROLLO DE SUS ACTIVIDADES A LAS NUEVAS MEDIDAS ACADÉMICAS (VIRTUALIDAD Y/O ALTERNANCIA). 5. DISEÑAR, IMPLEMENTAR Y EJECUTAR ESTRATEGIAS PARA AUMENTAR LA COBERTURA PARA TODOS LOS MIEMBROS DE LA COMUNIDAD UNIVERSITARIA EN TODOS LOS DEPORTES O DISCIPLINA DEPORTIVA Y VELAR POR EL FORTALECIMIENTO DE LOS MISMOS, ASÍ COMO AJUSTAR EL DESARROLLO DE SUS ACTIVIDADES A LAS NUEVAS MEDIDAS ACADÉMICAS (VIRTUALIDAD Y/O ALTERNANCIA). 6. PLANIFICAR, DESARROLLAR Y EJECUTAR INTERCAMBIOS, TORNEOS, CAMPEONATOS, OLIMPIADAS Y/O EVENTOS INTERNOS. 7. PLANIFICAR LA PARTICIPACIÓN DE LA INSTITUCIÓN EN INTERCAMBIOS, TORNEOS, CAMPEONATOS, OLIMPIADAS Y/O EVENTOS EXTERNOS DEL ORDEN LOCAL, DEPARTAMENTAL, REGIONAL, NACIONAL E INTERNACIONAL. 8. SELECCIONAR EN CADA ESTAMENTO (DOCENTE, FUNCIONARIO, EGRESADO Y ESTUDIANTES) LAS DELEGACIONES QUE REPRESENTARÁN A LA UNIVERSIDAD EN INTERCAMBIOS, TORNEOS, CAMPEONATOS, OLIMPIADAS Y/O EVENTOS EXTERNOS DEL ORDEN LOCAL, DEPARTAMENTAL, REGIONAL, NACIONAL E INTERNACIONAL, RESPETANDO LOS PRINCIPIOS Y VALORES INSTITUCIONALES. 9. RECIBIR, MANTENER ACTUALIZADO Y DEVOLVER AL FINALIZAR EL SEMESTRE, EL INVENTARIO DE IMPLEMENTOS, UNIFORMES, HERRAMIENTAS Y EQUIPOS QUE LE SEAN ASIGNADOS, GARANTIZANDO EL BUEN USO DE LOS MISMOS. 10. DILIGENCIAR OPORTUNAMENTE TODOS LOS FORMATOS ESTABLECIDOS POR BIENESTAR UNIVERSITARIO EN EL SISTEMA DE GESTIÓN DE LA CALIDAD Y OTROS PROCESOS, PARA EL REGISTRO DE TODAS LAS ACTIVIDADES QUE SE REALICEN DESDE EL DEPORTE O DISCIPLINA QUE DIRIGE. 11. ENTREGAR SEMANALMENTE O EN LOS TIEMPOS Y SEGÚN LAS DIRECTRICES QUE EL DIRECTOR DE BIENESTAR UNIVERSITARIO O EL COORDINADOR DEL ÁREA ESTABLEZCAN, INFORMES ESTADÍSTICOS DE LAS ACTIVIDADES REALIZADAS. 12. MANTENER ACTUALIZADA LA BASE DE DATOS DE LOS ESTUDIANTES QUE GOCEN DE BECA O DESCUENTO EL VALOR DE LA MATRÍCULA, YA SEA POR CUPO ESPECIAL O POR HABER OCUPADO PRIMERO, SEGUNDO O TERCER LUGAR EN EVENTOS O TORNEOS INTERNOS Y/O EXTERNOS. 13. INFORMAR DE LA PARTICIPACIÓN EN LOS ENTRENAMIENTOS O PRÁCTICAS DEPORTIVAS, INTERCAMBIOS, TORNEOS, CAMPEONATOS, OLIMPIADAS DE TODOS LOS ESTUDIANTES PARTICIPANTES EN EL NIVEL REPRESENTATIVO, QUE DEN SOPORTE AL REPORTE QUE DEBE REMITIRSE SEMESTRALMENTE AL GRUPO DE ADMISIONES, REGISTRO Y CONTROL ACADÉMICO, PARA APLICACIÓN DE BECA O DESCUENTO EN EL VALOR DE LA MATRÍCULA, ATENDIENDO TODA LA NORMATIVIDAD QUE REGULA ESOS PROCESOS. 14. APOYAR LAS ACTIVIDADES LIDERADAS POR EL DIRECTOR DE BIENESTAR Y EL COORDINADOR DE ÁREA, EN EL CUMPLIMIENTO DE METAS DEFINIDAS EN EL PLAN DE ACCIÓN Y PLAN DE DESARROLLO INSTITUCIONAL. 15. ENTREGAR DE MANERA OPORTUNA Y BAJO SU RESPONSABILIDAD LOS INFORMES PARA SER PRESENTADOS EN OTRAS DEPENDENCIAS.  LAS DEMÁS ACTIVIDADES QUE SE DERIVEN DE LA EJECUCIÓN DE LA ORDEN Y QUE TENGAN RELACIÓN DIRECTA CON EL OBJETO CONTRACTUAL</t>
  </si>
  <si>
    <t>OAG-VAD-1493</t>
  </si>
  <si>
    <t>OPSP-VAD-1494</t>
  </si>
  <si>
    <t>LA PRESENTE ORDEN TIENE POR OBJETO: 1. PRESENTAR EL PLAN DE TRABAJO DE ACTIVIDADES A DESARROLLAR, DETALLANDO OBJETIVOS, FECHAS, METODOLOGÍA, METAS, INDICADORES ACORDES CON LAS DIRECTRICES IMPARTIDAS POR EL DIRECTOR DE BIENESTAR Y EL COORDINADOR (A) DEL ÁREA QUE DÉ RESPUESTA A LAS ACTIVIDADES PARA LAS CUALES FUE CONTRATADO, ASÍ COMO AJUSTAR EL DESARROLLO DE SUS ACTIVIDADES A LAS NUEVAS MEDIDAS ACADÉMICAS (VIRTUALIDAD Y/O ALTERNANCIA). 2. BRINDAR ATENCIÓN BÁSICA, OPORTUNA Y ADECUADA A LOS ESTUDIANTES QUE REQUIERAN EL SERVICIO DE ATENCIÓN EN TRABAJO SOCIAL. 3. APOYAR EN EL DILIGENCIAMIENTO OPORTUNO DE TODOS LOS FORMATOS ESTABLECIDOS POR BIENESTAR UNIVERSITARIO EN EL SISTEMA DE GESTIÓN DE LA CALIDAD Y OTROS PROCESOS, PARA EL REGISTRO DE TODAS LAS ACTIVIDADES QUE SE REALICEN DESDE EL SERVICIO QUE USTED ORIENTA. 4. PRESENTAR INFORMES SEMANALES Y MENSUALES AL COORDINADOR DEL ÁREA SOBRE LAS ACTIVIDADES DESARROLLADAS Y PLANTEADAS EN EL PLAN DE TRABAJO, PARA LA VERIFICACIÓN Y EL CUMPLIMIENTO DE LAS METAS PROPUESTAS; EL INFORME DEBE TENER COMO ANEXO LAS ESTADÍSTICAS SOBRE LOS SERVICIOS PRESTADOS, DEBIDAMENTE SOPORTADOS Y LOS FORMATOS DE REGISTROS RESPECTIVOS. 5. ENTREGAR DE MANERA OPORTUNA Y BAJO SU RESPONSABILIDAD LOS INFORMES QUE SE LE SOLICITEN QUE SEAN DE SU COMPETENCIA PARA SER PRESENTADOS EN OTRAS DEPENDENCIAS. 6. CONSOLIDAR LAS ESTADÍSTICAS DE LAS ACTIVIDADES REALIZADAS EN EL MARCO DEL ACOMPAÑAMIENTO A LOS ESTUDIANTES DESDE BIENESTAR UNIVERSITARIO. 7. APOYAR EN LA PLANEACIÓN, ORGANIZACIÓN, EJECUCIÓN Y SEGUIMIENTO DE LOS PROGRAMAS DE ESTÍMULOS Y BECAS ESTUDIANTILES. 8. APOYAR EN LA ELABORACIÓN DEL CRONOGRAMA DE ATENCIÓN INDIVIDUAL Y GRUPAL A LOS MIEMBROS DE LA COMUNIDAD UNIVERSITARIA DE CONFORMIDAD CON LOS REQUERIMIENTOS Y PRIORIDADES.9.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</si>
  <si>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OPSP-VAD-1495</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</si>
  <si>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ASÍ COMO AJUSTAR EL DESARROLLO DE SUS ACTIVIDADES A LAS NUEVAS MEDIDAS ACADÉMICAS (VIRTUALIDAD Y/O ALTERNANCIA). 2. CONVOCAR, CARACTERIZAR Y AFIANZAR LA ARTICULACIÓN ENTRE BIENESTAR UNIVERSITARIO Y LA POBLACIÓN DIVERSA. 3. COORDINAR LA IMPLEMENTACIÓN DE ESTRATEGIAS DE PROMOCIÓN DE LOS SERVICIOS Y ACTIVIDADES DE BIENESTAR UNIVERSITARIO CON LA POBLACIÓN DIVERSA DE LA UNIVERSIDAD DEL MAGDALENA. 4. PROMOVER PROGRAMAS DE CAPACITACIÓN QUE CONSISTE EN VISIBILIZAR TEMÁTICAS DE IDENTIDAD DE GÉNERO, Y LA REPRESENTACIÓN DE LA COMUNIDAD DIVERSA 5. DESARROLLAR LAS RUTAS DE ATENCIÓN, ACOMPAÑAMIENTO Y SENSIBILIZACIÓN HACIA LA COMUNIDAD UNIVERSITARIA QUE PERMITA MEJORAR LA INCLUSIÓN, PERMANENCIA Y CONVIVENCIA DE LAS PERSONAS QUE SE RECONOCEN E IDENTIFICAN DIVERSA. 6 APOYAR LAS ACTIVIDADES LIDERADAS POR EL DIRECTOR DE BIENESTAR Y EL COORDINADOR DE ÁREA, EN EL CUMPLIMIENTO DE METAS DEFINIDAS EN EL PLAN DE ACCIÓN Y PLAN DE DESARROLLO INSTITUCIONAL EN RELACIÓN A LA ATENCIÓN DE LA POBLACIÓN DIVERSA. 7 ENTREGAR DE MANERA OPORTUNA Y BAJO SU RESPONSABILIDAD LOS INFORMES QUE SE LE SOLICITEN PARA SER PRESENTADOS EN OTRAS DEPENDENCIAS. 8. DILIGENCIAR OPORTUNAMENTE TODOS LOS FORMATOS ESTABLECIDOS POR BIENESTAR UNIVERSITARIO EN EL SISTEMA DE GESTIÓN DE LA CALIDAD Y OTROS PROCESOS, PARA EL REGISTRO DE TODAS LAS ACTIVIDADES QUE SE REALICEN. 9. ENTREGAR SEMANALMENTE O EN LOS TIEMPOS Y SEGÚN LAS DIRECTRICES QUE EL DIRECTOR DE BIENESTAR UNIVERSITARIO O EL COORDINADOR DEL ÁREA ESTABLEZCAN, INFORMES ESTADÍSTICOS DE LAS ACTIVIDADES REALIZADAS. LAS DEMÁS ACTIVIDADES QUE SE DERIVEN DE LA EJECUCIÓN DE LA ORDEN Y QUE TENGAN RELACIÓN DIRECTA CON EL OBJETO CONTRACTUAL.</t>
  </si>
  <si>
    <t>OPSP-VAD-1496</t>
  </si>
  <si>
    <t>LA PRESENTE ORDEN TIENE POR OBJETO: 1. PRESENTAR PLAN DE TRABAJO DE ACTIVIDADES A DESARROLLAR, DETALLANDO OBJETIVOS, FECHAS, METODOLOGÍA, METAS, INDICADORES ACORDES CON LAS DIRECTRICES IMPARTIDAS POR EL DIRECTOR DE BIENESTAR. 2. FOMENTAR, ORIENTAR, ORGANIZAR Y DIVULGAR ACTIVIDADES DE CARÁCTER RECREATIVO, FORMATIVO Y REPRESENTATIVO PARA EL FORTALECIMIENTO DE LOS PROCESOS CULTURALES DE LA INSTITUCIÓN. 3. DISEÑAR, IMPLEMENTAR Y EJECUTAR ESTRATEGIAS DE PROMOCIÓN DE LA OFERTA CULTURAL DE LA INSTITUCIÓN. 4. DISEÑAR, IMPLEMENTAR Y EJECUTAR ESTRATEGIAS QUE PROMUEVAN E INCENTIVEN LA PARTICIPACIÓN DE TODOS LOS ESTAMENTOS UNIVERSITARIOS, ESTUDIANTES, DOCENTES Y FUNCIONARIOS, EN LA OFERTA CULTURAL DE LA INSTITUCIÓN. 5. PLANIFICAR, DESARROLLAR Y EJECUTAR CONCURSOS INTERNOS PARA PROMOVER LA OFERTA CULTURAL DE LA INSTITUCIÓN. 6. PLANIFICAR LA PARTICIPACIÓN DE LA INSTITUCIÓN EN EVENTOS EXTERNOS DEL ORDEN LOCAL, DEPARTAMENTAL, REGIONAL, NACIONAL E INTERNACIONAL. 7. COORDINAR EL PROCESO DE SELECCIÓN DE LOS ARTISTAS EN CADA ESTAMENTO (DOCENTE, FUNCIONARIO, EGRESADO Y ESTUDIANTES) QUE CONFORMAN LAS DELEGACIONES QUE REPRESENTARÁN A LA UNIVERSIDAD EN EVENTOS EXTERNOS DEL ORDEN LOCAL, DEPARTAMENTAL, REGIONAL, NACIONAL E INTERNACIONAL. 8. RECIBIR, MANTENER ACTUALIZADO Y DEVOLVER AL FINALIZAR EL SEMESTRE, EL INVENTARIO DE IMPLEMENTOS, UNIFORMES, HERRAMIENTAS Y EQUIPOS QUE LE SEAN ASIGNADOS, GARANTIZANDO EL BUEN USO DE LOS MISMOS. 9. DILIGENCIAR OPORTUNAMENTE TODOS LOS FORMATOS ESTABLECIDOS POR BIENESTAR UNIVERSITARIO EN EL SISTEMA DE GESTIÓN DE LA CALIDAD Y OTROS PROCESOS, PARA EL REGISTRO DE TODAS LAS ACTIVIDADES QUE SE REALICEN. 10. ENTREGAR SEMANALMENTE O EN LOS TIEMPOS Y SEGÚN LAS DIRECTRICES QUE EL DIRECTOR DE BIENESTAR UNIVERSITARIO INFORMES ESTADÍSTICOS DE LAS ACTIVIDADES REALIZADAS, ASÍ COMO LAS PARTICIPACIONES DE LOS ESTAMENTOS UNIVERSITARIOS EN LAS MISMAS. 11. MANTENER ACTUALIZADA LA BASE DE DATOS DE LOS ESTUDIANTES QUE GOCEN DE BECA O DESCUENTO EL VALOR DE LA MATRÍCULA, YA SEA POR CUPO ESPECIAL O POR HABER OCUPADO PRIMERO, SEGUNDO O TERCER LUGAR EN EVENTOS EN REPRESENTACIÓN DE LA INSTITUCIÓN. 12. LLEVAR EL REGISTRO DE LA PARTICIPACIÓN EN LOS ENSAYOS Y EVENTOS DE TODOS LOS ESTUDIANTES CON CUPO ESPECIAL ARTISTA QUE DEN SOPORTE AL REPORTE QUE DEBE REMITIRSE SEMESTRALMENTE AL GRUPO DE ADMISIONES, REGISTRO Y CONTROL ACADÉMICO, PARA APLICACIÓN DE BECA O DESCUENTO EN EL VALOR DE LA MATRÍCULA, ATENDIENDO TODA LA NORMATIVIDAD QUE REGULA ESOS PROCESOS. 13. COORDINAR CON LOS INSTRUCTORES DE LAS DISTINTAS OFERTAS CULTURALES Y LAS ÁREAS DE BIENESTAR UNIVERSITARIO, EL PROCESO DE ACOMPAÑAMIENTO INTEGRAL, MÉDICO Y PSICOLOGÍCO, A LOS ESTUDIANTES, DOCENTES Y FUNCIONARIOS QUE ESTEN DESARROLLANDO ACTIVIDADES CULTURALES. 14. APOYAR LAS ACTIVIDADES LIDERADAS POR EL DIRECTOR DE BIENESTAR EN EL CUMPLIMIENTO DE METAS DEFINIDAS EN EL PLAN DE ACCIÓN Y PLAN DE DESARROLLO INSTITUCIONAL. 15. ENTREGAR DE MANERA OPORTUNA Y BAJO SU RESPONSABILIDAD LOS INFORMES PARA SER PRESENTADOS EN OTRAS DEPENDENCIAS. 16. COORDINAR EL MANTENIMIENTO DE LOS ESCENARIOS CULTURALES DE LA INSTITUCIÓN. 17. HACER ACOMPAÑAMIENTO A LAS ACTIVIDADES VIRTUALES Y PRESENCIALES REALIZADAS POR LOS INSTRUCTORES DE LA OFERTA CULTURAL PROMOVIDA POR LA INSTITUCIÓN. 18. COORDINAR EL PROCESO DE ADMSIÓN DE ASPIRANTES A LOS CUPOS POR ARTISTAS OFRECIDOS POR LA INSTITUCIÓN A TRAVÉS DEL ACUERDO SUPERIOR NO. 026 DE 2017 POR EL CUAL SE ESTABLECEN DISPOSICIONES EN MATERIA DE INSCRIPCIÓN, SELECCIÓN, ADMISIÓN Y OTORGAMIENTO DE CUPOS ESPECIALES Y ESTÍMULOS A DEPORTISTAS Y ARTISTA. LAS DEMÁS ACTIVIDADES QUE SE DERIVEN DE LA EJECUCIÓN DE LA ORDEN Y QUE TENGAN RELACIÓN DIRECTA CON EL OBJETO CONTRACTUAL.</t>
  </si>
  <si>
    <t>OAG-VAD-1497</t>
  </si>
  <si>
    <t>OAG-VAD-1498</t>
  </si>
  <si>
    <t>OAG-VAD-1499</t>
  </si>
  <si>
    <t>LA PRESENTE ORDEN TIENE POR OBJETO: 1. APOYAR A LA COORDINACIÓN ACADÉMICA EN LA DESIGNACIÓN DE LOS TURNOS Y CASOS A LOS ESTUDIANTES DEL CONSULTORIO JURÍDICO I, II, III Y IV.  2. APOYAR LA LABOR DEL CONSULTORIO JURÍDICO EN EL ESPACIO DESIGNADO AL CONSULTORIO JURÍDICO EN LA CASA DE JUSTICIA DEL DISTRITO DE SANTA MARTA. 3. APOYAR A LOS DOCENTES ASESORES EN LAS ÁREAS DE DERECHO PÚBLICO, DERECHOS HUMANOS, CIVIL Y COMERCIAL, PENAL, LABORAL Y SEGURIDAD SOCIAL Y FAMILIA EN LO QUE RESPECTA AL DESARROLLO DE ESTAS Y SUS RESPECTIVAS COMPETENCIAS. LAS DEMÁS ACTIVIDADES QUE SE DERIVEN DE LA EJECUCIÓN DE LA ORDEN Y QUE TENGAN RELACIÓN DIRECTA CON EL OBJETO CONTRACTUAL.</t>
  </si>
  <si>
    <t>OPSP-VAD-1500</t>
  </si>
  <si>
    <t>LA PRESENTE ORDEN TIENE POR OBJETO: 1. ASESORAR Y APOYAR EN LA COORDINACIÓN DE LAS RELACIONES INTERNAS Y EXTERNAS DEL CONSULTORIO JURÍDICO Y CENTRO DE CONCILIACIÓN. 2. PLANEAR CON EL COORDINADOR Y LOS DOCENTES ASESORES DE ÁREA, MONITORES Y ESTUDIANTES, LAS ACTIVIDADES ACADÉMICAS, DE INVESTIGACIÓN Y DE EXTENSIÓN DEL CONSULTORIO JURÍDICO Y CENTRO DE CONCILIACIÓN. 3. APOYAR EN EL ESTABLECIMIENTO DE LOS CRITERIOS PARA LA FIJACIÓN DE LOS TURNOS QUE DEBAN CUMPLIR LOS ESTUDIANTES DEL CONSULTORIO JURÍDICO Y CENTRO DE CONCILIACIÓN Y EL REPARTO DE LOS CASOS. 4. INFORMAR A LOS ESTUDIANTES SOBRE LAS POLÍTICAS ADOPTADAS PARA EL DESARROLLO DEL CONSULTORIO JURÍDICO Y CENTRO DE CONCILIACIÓN. 5. APOYAR EN EL DISEÑO Y REALIZACIÓN DE ACTIVIDADES QUE BUSQUEN CAPACITAR A ESTUDIANTES, DOCENTES, DIRECTIVOS Y DEMÁS MIEMBROS DE LA COMUNIDAD ACADÉMICA. 6. APOYAR EN LA PRESENTACIÓN DE PLAN DE ACCIÓN ANUAL QUE DESARROLLE LOS ÍTEMS DE DOCENCIA, INVESTIGACIÓN Y EXTENSIÓN DEL CONSULTORIO JURÍDICO Y CENTRO DE CONCILIACIÓN. 7. ASESORAR Y APOYAR LA RESPUESTA A LAS SOLICITUDES INTERNAS O EXTERNAS PRESENTADAS FRENTE A ASUNTOS DE COMPETENCIA DEL CONSULTORIO JURÍDICO Y CENTRO DE CONCILIACIÓN. 8. PROMOVER LA CELEBRACIÓN DE CONVENIOS DE COOPERACIÓN CON ENTIDADES DE ORDEN PÚBLICO Y ADELANTAR LOS TRÁMITES INDISPENSABLES PARA SU SUSCRIPCIÓN. 9. ASESORAR Y APOYAR EN LA CALIFICACIÓN EN ASOCIO CON LOS DOCENTES ASESORES DE ÁREA DEL CONSULTORIO JURÍDICO, A LOS ESTUDIANTES QUE CURSEN DICHA PRÁCTICA CON BASE EN LOS INFORMES, CONCEPTOS, ACCIONES JUDICIALES O ADMINISTRATIVAS ELABORADAS Y/O PRESENTADAS, CONCEPTOS, DILIGENCIAMIENTO DE CONSULTAS, ASISTENCIAS A BRIGADAS Y CAPACITACIONES Y DEMÁS COMPROMISOS QUE INVOLUCREN AL CONSULTORIO JURÍDICO CENTRO DE CONCILIACIÓN.LAS DEMÁS ACTIVIDADES QUE SE DERIVEN DE LA EJECUCIÓN DE LA ORDEN Y QUE TENGAN RELACIÓN DIRECTA CON EL OBJETO CONTRATUAL..</t>
  </si>
  <si>
    <t>OAG-VAD-1501</t>
  </si>
  <si>
    <t>OPSP-VAD-1502</t>
  </si>
  <si>
    <t>OAG-VAD-1503</t>
  </si>
  <si>
    <t>OAG-VAD-1504</t>
  </si>
  <si>
    <t>LA PRESENTE ORDEN TIENE POR OBJETO: 1. APOYAR EN LA TOMA FISICA DE LOS INVENTARIOS POR DEPENDENCIA. 2. APOYAR EN LA DINAMICA DE ACTUALIZACION PERIODICA DE LOS INVENTARIOS. 3. APOYAR EN LOS PROCESOS DE RECEPCION, CODIFICACION Y ALMACENAMIENTO DE LOS BIENES. 4. APOYAR EN LOS PROCESOS DE ENTEGA DE BIENES DE CONSUMO. 5. APOYAR EN LOS PROCESOS DE ENTEGA DE BIENES DE DEVOLUTIVOS. 6. APOYAR EN LOS PROCESOS DE DESCARGAS DE BIENES. 7. APOYAR EN LOS ACTIVIDADES RELACIONADAS CON LA BAJAS DE LOS BIENES DEVOLUTIVOS. LAS DEMÁS ACTIVIDADES QUE SE DERIVEN DE LA EJECUCIÓN DE LA ORDEN Y QUE TENGAN RELACIÓN DIRECTA CON EL OBJETO CONTRACTUAL.</t>
  </si>
  <si>
    <t>OAG-VAD-1505</t>
  </si>
  <si>
    <t xml:space="preserve">LA PRESENTE ORDEN TIENE POR OBJETO: 1. APOYAR AL GRUPO DE CONTABILIDAD EN LA PREPARACIÓN Y PRESENTACIÓN DE LAS DIFERENTES DECLARACIONES TRIBUTARIAS (IMPUESTOS NACIONALES Y TERRITORIALES) QUE CORRESPONDE PRESENTAR A LA UNIVERSIDAD DEL MAGDALENA SEGÚN SUS DEBERES FORMALES. 2. APOYAR EN LA IMPLEMENTACIÓN DE LOS CONOCIMIENTOS TRIBUTARIOS PARA EL MEJORAMIENTO DE LOS PROCESOS DEL GRUPO DE CONTABILIDAD, A TRAVÉS DE LA INVESTIGACIÓN, ELABORACIÓN, INTERPRETACIÓN Y APLICACIÓN, A FAVOR DE LA ENTIDAD, DE LA NORMATIVIDAD TRIBUTARIA VIGENTE. 3. APOYAR AL GRUPO DE CONTABILIDAD Y OFICINA DE TALENTO HUMANO EN LA PROYECCIÓN DEL CÁLCULO DEL PORCENTAJE FIJO DE RETENCIÓN EN LA FUENTE (PROCEDIMIENTO 2), APLICADO EN LOS PAGOS LABORALES QUE EJECUTA LA UNIVERSIDAD. 4. APOYAR AL GRUPO DE CONTABILIDAD EN TODO LO RELACIONADO CON EL PROCESO DE DEVOLUCIÓN DE IVA, QUE DEBE PRESENTAR LA UNIVERSIDAD ANTE LA DIRECCIÓN DE IMPUESTOS Y ADUANAS NACIONALES – DIAN. 5. REALIZAR Y REVISAR ENLACES DE CUENTAS CONTABLES A LOS RUBROS PRESUPUESTALES, PREVIA SUPERVISIÓN DEL PROFESIONAL ESPECIALIZADO DEL GRUPO DE CONTABILIDAD. 6. REVISAR LA CODIFICACIÓN CONTABLE, PREVIA ORIENTACIÓN DEL PROFESIONAL ESPECIALIZADO DEL GRUPO DE CONTABILIDAD, DE LAS OBLIGACIONES PRESUPUESTALES ELABORADAS PARA PROCESO DE PAGO. 7. APOYAR AL PROFESIONAL UNIVERSITARIO DEL GRUPO DE CONTABILIDAD EN LA ELABORACIÓN, CONCILIACIÓN Y PRESENTACIÓN DE LOS DIFERENTES INFORMES QUE SE DEBEN PRESENTAR A LOS ENTES DE CONTROL (DIAN, MINISTERIO DE EDUCACIÓN NACIONAL, CONTADURÍA GENERAL DE LA NACIÓN, CONTRALORÍA DEPARTAMENTAL DEL MAGDALENA) 8. APOYAR EL PROCESO DE CONCILIACIÓN DE CARTERA, CON EL GRUPO DE FACTURACIÓN, CRÉDITO Y CARTERA 9. APOYAR AL PROFESIONAL ESPECIALIZADO DEL GRUPO DE CONTABILIDAD EN LA ELABORACIÓN Y PRESENTACIÓN DE LOS ESTADOS FINANCIEROS DE LA UNIVERSIDAD. 10. APOYAR AL PROFESIONAL ESPECIALIZADO DEL GRUPO DE CONTABILIDAD EN LA GESTIÓN DE LOS INFORMES FINANCIEROS A PRESENTAR ANTE LA DIRECCIÓN FINANCIERA DE LA INSTITUCIÓN. 11. APOYAR AL GRUPO DE CONTABILIDAD EN LAS ACTIVIDADES RELACIONADAS CON LA DEPURACIÓN SOSTENIBLE Y PERMANENTE DE LA INFORMACIÓN CONTABLE SEGÚN LAS NORMAS ESTIPULADAS POR LA CONTADURÍA GENERAL DE LA NACIÓN. 12. PARTICIPAR EN REUNIONES, CAPACITACIONES, RECOPILAR LA INFORMACIÓN Y ELABORAR INFORMES SOLICITADOS POR EL PROFESIONAL ESPECIALIZADO DEL GRUPO DE CONTABILIDAD. </t>
  </si>
  <si>
    <t>OPSP-VAD-1506</t>
  </si>
  <si>
    <t>OPSP-VAD-1507</t>
  </si>
  <si>
    <t>OAG-VAD-1508</t>
  </si>
  <si>
    <t>LA PRESENTE ORDEN TIENE POR OBJETO: 1. APOYAR LA APERTURA, ENTREGA Y CIERRE DEL LABORATORIO DE EDICIÓN, SALA DE REALIZACIÓN, ANIMACIÓN O LA DE SU CORRESPONDENCIA EN LA ROTACIÓN DE RESPONSABILIDADES, EN LOS HORARIOS ESTABLECIDOS POR LA ENTIDAD PARA LA PRESTACIÓN DE LOS SERVICIOS. 2. APOYAR LA ATENCIÓN OPORTUNA DE LAS INQUIETUDES O SOLICITUDES DE LOS DOCENTES TANTO PERMANENTES COMO VISITANTES Y APOYAR EN LAS LABORES DE SUPERVISIÓN DE LOS ALUMNOS DE LA CÁTEDRA. 3. APOYAR EN EL SEGUIMIENTO Y CONTROL DEL INVENTARIO Y ESTADO DE LOS RECURSOS. 4. APOYAR LA REVISIÓN BÁSICA Y REPORTE DE ANOMALÍAS EN LOS COMPUTADORES Y DEMÁS EQUIPAMIENTO TECNOLÓGICO. 5. CUMPLIR CON LOS PROCEDIMIENTOS ESTABLECIDOS PARA LA PRESTACIÓN DE LOS SERVICIOS. 6. APOYAR CON LA INFORMACIÓN OPORTUNA AL SUPERVISOR MEDIANTE LOS CANALES DE COMUNICACIÓN ESTABLECIDOS CUALQUIER NOVEDAD QUE SE PRESENTE CUANDO SE PRESTEN LOS SERVICIOS. 7. APOYAR EN LA INSTALACIÓN DE SOFTWARE REQUERIDO POR LOS DOCENTES, PREVIA AUTORIZACIÓN DEL PROCESO DE GESTIÓN DE TICS E INSTALAR AYUDAS AUDIOVISUALES PARA LAS CLASES QUE LO REQUIERAN. 8. HACER RECOMENDACIONES A LOS USUARIOS SOBRE EL USO ESPECIAL QUE DEBE DARSE A LOS RECURSOS, YA SEA A TRAVÉS DE INSTRUCTIVOS, CAPACITACIONES O DIRECTAMENTE EN EL MOMENTO DEL PRÉSTAMO. 9. APOYAR EN EL CONTROL Y REPORTE EN EL SISTEMA SIARE DEL INGRESO DE ESTUDIANTES Y DOCENTES EN LAS HORAS AUTÓNOMAS. 10. APOYAR EN LAS ACTIVIDADES QUE SE PROGRAMEN PARA GARANTIZAR LA EFICIENCIA EN LA PRESTACIÓN DE LOS SERVICIOS DEL GRUPO DE RECURSOS EDUCATIVOS Y ADMINISTRACIÓN DE LABORATORIOS. LAS DEMÁS ACTIVIDADES QUE SE DERIVEN DE LA EJECUCIÓN DE LA ORDEN Y QUE TENGAN RELACIÓN DIRECTA CON EL OBJETO CONTRACTUAL.</t>
  </si>
  <si>
    <t>OAG-VAD-1509</t>
  </si>
  <si>
    <t>LA PRESENTE ORDEN TIENE POR OBJETO: 1. APOYAR EN LA REALIZACIÓN DE INFORMES DE EJECUCIÓN DE CONTRATOS. 2. APOYAR LA RECEPCIÓN Y TRAMITE DE SOLICITUDES DE SERVICIOS DE MANTENIMIENTOS Y REPARACIONES DE LOS INMUEBLES, MAQUINAS Y/O EQUIPOS DE LAS DIFERENTES DEPENDENCIAS DE LA UNIVERSIDAD. 3. APOYAR LA REDACCIÓN Y TRANSCRIPCIÓN DE CORRESPONDENCIA Y DOCUMENTOS DIVERSOS. 4. APOYAR LA ATENCIÓN AL PÚBLICO EN GENERAL QUE SOLICITA EVENTOS Y OTRAS ACTIVIDADES RELACIONADAS CON LA DEPENDENCIA. 5. APOYAR LA ADMINISTRACIÓN DEL ARCHIVO DE LA DEPENDENCIA, 6. ELABORAR INFORMES DE LOS PROCESOS QUE SEAN REQUERIDOS POR EL SUPERVISOR. LAS DEMÁS ACTIVIDADES QUE SE DERIVEN DE LA EJECUCIÓN DE LA ORDEN Y QUE TENGAN RELACIÓN DIRECTA CON EL OBJETO CONTRACTUAL</t>
  </si>
  <si>
    <t>OPSP-VAD-1510</t>
  </si>
  <si>
    <t>OAG-VAD-1511</t>
  </si>
  <si>
    <t>KARELYS BRUGES CHARRIS</t>
  </si>
  <si>
    <t>LA PRESENTE ORDEN TIENE POR OBJETO: 1. ENTREGAR INSUMOS ODONTOLÓGICOS EN ÁREA DE RECEPCIÓN A ESTUDIANTES DE PRÁCTICAS Y DOCENTES SEGÚN EL PROCEDIMIENTO A REALIZAR.  2. ENTREGAR INSUMOS ODONTOLÓGICOS POR PUESTO DE TRABAJO A ESTUDIANTES DE PRÁCTICAS Y DOCENTES SEGÚN EL PROCEDIMIENTO A REALIZAR.  3. APOYAR EN EL BUEN MANEJO DE LOS RECURSOS MATERIALES DE LA CLÍNICA.  4. APOYAR EN LA SEGURIDAD, ORDEN Y LIMPIEZA DE LA CLÍNICA.  5. APOYAR EN EL PROCESO DE LIMPIEZA Y DESINFECCIÓN DE LA UNIDAD ODONTOLÓGICA, PIEZAS DE MANO, JERINGA TRIPLE, SUPERFICIES Y ESPACIOS DE LA CLÍNICA ODONTOLÓGICA.  6. APOYAR EN LA INTEGRIDAD DE LAS IPAD Y EL BUEN MANEJO. REALIZAR DESINFECCIÓN Y AISLAMIENTO DEL IPAD. LAS DEMÁS ACTIVIDADES QUE SE DERIVEN DE LA EJECUCIÓN DE LA ORDEN Y QUE TENGAN RELACIÓN DIRECTA CON EL OBJETO CONTRACTUAL</t>
  </si>
  <si>
    <t>OAG-VAD-1512</t>
  </si>
  <si>
    <t>OAG-VAD-1513</t>
  </si>
  <si>
    <t>LA PRESENTE ORDEN TIENE POR OBJETO: 1. APOYAR EN LA ORGANIZACIÓN Y PRESENTACIÓN DE EVENTOS DE LA VICERRECTORÍA DE EXTENSIÓN Y PROYECCIÓN SOCIAL. 2. APOYAR EN LA ELABORACIÓN DE LOS INVENTARIOS DOCUMENTALES DE LOS ARCHIVOS QUE LE SEAN ASIGNADOS. 3. APOYAR EN LA REVISIÓN DE INFORMES DE LOS PROYECTOS. 4. APOYAR EN LA RECEPCIÓN DE CORRESPONDENCIA. LAS DEMÁS ACTIVIDADES QUE SE DERIVEN DE LA EJECUCIÓN DE LA ORDEN Y QUE TENGAN RELACIÓN DIRECTA CON EL OBJETO CONTRACTUAL.</t>
  </si>
  <si>
    <t>OPSP-VAD-1514</t>
  </si>
  <si>
    <t>CARLOS MIGUEL MARTES VEGA</t>
  </si>
  <si>
    <t>OAG-VAD-1518</t>
  </si>
  <si>
    <t>CARLOS ALBERTO IBAñEZ DE LUQUE</t>
  </si>
  <si>
    <t>2021/10/30</t>
  </si>
  <si>
    <t>OAG-VAD-1519</t>
  </si>
  <si>
    <t>OPSP-VAD-1520</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</si>
  <si>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PSICÓLOGO A TODOS LOS MIEMBROS DE COMUNIDAD UNIVERSITARIA QUE LO SOLICITEN, INCLUYENDO ESTUDIANTES DEPORTISTAS Y ARTISTAS, REPRESENTATIVOS, QUE HAGAN PARTE DE LOS EQUIPOS DE LA INSTITUCIÓN.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PARA SER PRESENTADOS EN OTRAS DEPENDENCIAS. 8. APOYAR EN LA PARTICIPACIÓN DE EVENTOS ACADÉMICOS, CIENTÍFICOS, ARTÍSTICOS, CULTURALES Y DEPORTIVOS DENTRO Y FUERA DEL LUGAR HABITUAL DE LA EJECUCIÓN DE SUS ACTIVIDADES. 9. REALIZAR ACTIVIDADES DOCENTE ASISTENCIALES BAJO LA MODALIDAD DE SUPERVISIÓN DE PRÁCTICAS FORMATIVAS A LOS ESTUDIANTES DE LA FACULTAD DE CIENCIAS DE LA SALUD DE LA UNIVERSIDAD DEL MAGDALENA. 10. APOYAR EN LA PARTICIPACIÓN DE EVENTOS ACADÉMICOS, CIENTÍFICOS, ARTÍSTICOS, CULTURALES Y DEPORTIVOS DENTRO Y FUERA DEL LUGAR HABITUAL DE LA EJECUCIÓN DE SUS ACTIVIDADES. 11. APOYAR LA IMPLEMENTACIÓN DE LAS NUEVAS MEDIDAS ACADÉMICAS EN LA FACULTAD DE CIENCIAS DE LA EDUCACIÓN. ASÍ COMO, REALIZAR SEGUIMIENTO Y ACOMPAÑAMIENTO A DOCENTES Y ESTUDIANTES EN EL DESARROLLO DE SUS PROCESOS ACADÉMICOS.  12. APOYAR EN  LA ATENCIÓN TELEFÓNICA Y PRESENCIAL A LOS MIEMBROS DE LA COMUNIDAD UNIVERSITARIA QUE REQUIERAN INFORMACIÓN SOBRE LAS DISTINTAS ÁREAS DE BIENESTAR. LAS DEMÁS ACTIVIDADES QUE SE DERIVEN DE LA EJECUCIÓN DE LA ORDEN Y QUE TENGAN RELACIÓN DIRECTA CON EL OBJETO CONTRACTUAL.</t>
  </si>
  <si>
    <t>OAG-VAD-1521</t>
  </si>
  <si>
    <t>OPSP-VAD-1522</t>
  </si>
  <si>
    <t>LA PRESENTE ORDEN TIENE POR OBJETO: 1. PRESTAR ASESORÍA EN LAS RESPUESTAS DE PETICIONES Y SOLICITUDES QUE SE HAGAN A LA VICERRECTORÍA DE EXTENSIÓN Y PROYECCIÓN SOCIAL DENTRO DE LOS PLAZOS Y/O TÉRMINOS ESTABLECIDOS EN LA LEY, QUE LE SEAN ASIGNADAS. 2. ELABORAR MINUTAS PARA CONTRATOS, CONVENIOS, PROCESOS DE CONVOCATORIAS Y DEMÁS QUE REQUIERA LA VICERRECTORÍA DE EXTENSIÓN Y PROYECCIÓN SOCIAL REQUIERA. 3. SUSTENTAR JURÍDICAMENTE LAS SOLICITUDES DE SUBSANACIÓN DE DOCUMENTOS EN LOS PROCESOS DE SELECCIÓN DERIVADOS DE INVITACIONES Y CONVOCATORIAS. LAS DEMÁS ACTIVIDADES QUE SE DERIVEN DE LA EJECUCIÓN DE LA ORDEN Y QUE TENGAN RELACIÓN DIRECTA CON EL OBJETO CONTRACTUAL.</t>
  </si>
  <si>
    <t>OAG-VAD-1523</t>
  </si>
  <si>
    <t>OAG-VAD-1524</t>
  </si>
  <si>
    <t>OAG-VAD-1525</t>
  </si>
  <si>
    <t>SANDRA MILENA PEREZ LOPEZ</t>
  </si>
  <si>
    <t>OAG-VAD-1526</t>
  </si>
  <si>
    <t>OPSP-VAD-1527</t>
  </si>
  <si>
    <t>LA PRESENTE ORDEN TIENE POR OBJETO: 1. PRESENTAR PLAN DE TRABAJO DE ACTIVIDADES A DESARROLLAR, DETALLANDO OBJETIVOS, FECHAS, METODOLOGÍA, METAS, INDICADORES ACORDES CON LAS DIRECTRICES IMPARTIDAS POR EL DIRECTOR DE BIENESTAR Y EL COORDINADOR (A) DEL ÁREA QUE DÉ RESPUESTA A LAS ACTIVIDADES POR LA CUAL FUE CONTRATADO. 2. BRINDAR ATENCIÓN BÁSICA, OPORTUNA Y ADECUADA EN CONSULTA COMO MEDICO DEPORTOLOGO A TODOS LOS MIEMBROS DE COMUNIDAD UNIVERSITARIA QUE LO SOLICITEN. 3. FOMENTAR AL INTERIOR DE LA COMUNIDAD UNIVERSITARIA, ACTIVIDADES DE PROMOCIÓN Y PREVENCIÓN, EVITANDO DE ESTA MANERA LA APARICIÓN DE ENFERMEDADES Y CONCIENTIZAR A LA COMUNIDAD UNIVERSITARIA A INCORPORAR ESTILOS DE VIDA SALUDABLE. 4. VALIDAR Y VERIFICAR LA VERACIDAD DE LAS INCAPACIDADES DE LOS ESTUDIANTES, TENIENDO EN CUENTA LA REGLAMENTACIÓN EXISTENTE PARA TAL EFECTO. 5. DILIGENCIAR DIARIAMENTE O SEGÚN LOS HORARIOS DE ATENCIÓN, LOS FORMATOS DEL PROCESO "BIENESTAR UNIVERSITARIO" DEL SISTEMA DE GESTIÓN DE CALIDAD, Y ASÍ MISMO GENERAR EN MICROSOFT EXCEL UN INFORME ESTADÍSTICO DE ACUERDO CON LAS INDICACIONES DADAS POR LA DIRECCIÓN DE BIENESTAR UNIVERSITARIO O EL COORDINADOR DEL ÁREA. 6. PRESENTAR INFORMES SEMANALES Y MENSUALES AL COORDINADOR DEL ÁREA SOBRE LAS ACTIVIDADES DESARROLLADAS Y PLANTEADAS EN EL PLAN DE TRABAJO, PARA LA VERIFICACIÓN Y EVALUACIÓN DEL CUMPLIMIENTO DE LAS METAS PROPUESTAS. EL INFORME DEBE TENER COMO ANEXO LAS ESTADÍSTICAS SOBRE LOS SERVICIOS PRESTADOS, DEBIDAMENTE SOPORTADOS Y LOS FORMATOS DE REGISTROS RESPECTIVOS. 7. ENTREGAR DE MANERA OPORTUNA Y BAJO SU RESPONSABILIDAD LOS INFORMES QUE SE LE SOLICITEN PARA SER PRESENTADOS EN OTRAS DEPENDENCIAS. 8. APOYAR EN LA PARTICIPACIÓN EN EVENTOS ACADÉMICOS, CIENTÍFICOS, ARTÍSTICOS, CULTURALES Y DEPORTIVOS QUE PROGRAME LA UNIVERSIDAD DEL MAGDALENA. 9- APOYAR LA IMPLEMENTACIÓN DE LAS NUEVAS MEDIDAS ACADÉMICAS DE LA FACULTAD DE CIENCIAS EMPRESARIALES Y ECONÓMICAS ASÍ COMO REALIZAR SEGUIMIENTO Y ACOMPAÑAMIENTO A DOCENTES Y ESTUDIANTES EN EL DESARROLLO DE SUS PROCESOS ACADÉMICOS. LAS DEMÁS ACTIVIDADES QUE SE DERIVEN DE LA EJECUCIÓN DE LA ORDEN Y QUE TENGAN RELACIÓN DIRECTA CON EL OBJETO CONTRACTUAL.</t>
  </si>
  <si>
    <t>OAG-VAD-1528</t>
  </si>
  <si>
    <t>NELVIS DEL CARMEN PALOMINO SOLERA</t>
  </si>
  <si>
    <t>LA PRESENTE ORDEN TIENE POR OBJETO: 1. ACOMPAÑAR A PERSONAS CON DISCAPACIDAD AUDITIVA DURANTE EL DIPLOMADO “DIPLOMADO INTELIGENCIA EMOCIONAL COHORTE 1 " DESDE EL 10 DE SEPTIEMBRE HASTA EL 4 DE DICIEMBRE DEL 2021. 2. ENTREGAR DE INFORMES FINAL DE RETROALIMENTACIÓN DEL ACOMPAÑAMIENTO REALIZADO. 3. APOYAR EN ASESORÍAS ACADÉMICAS Y ACTIVIDADES ADICIONALES QUE SURJAN DEL DIPLOMADO “DIPLOMADO INTELIGENCIA EMOCIONAL COHORTE 1” LAS DEMÁS ACTIVIDADES QUE SE DERIVEN DE LA EJECUCIÓN DE LA ORDEN Y QUE TENGAN RELACIÓN DIRECTA CON EL OBJETO CONTRACTUAL.</t>
  </si>
  <si>
    <t>2021/12/04</t>
  </si>
  <si>
    <t>OAG-VAD-1529</t>
  </si>
  <si>
    <t>LA PRESENTE ORDEN TIENE POR OBJETO: 1. DESARROLLAR LAS SESIONES TEORICAS Y PRÁCTICAS, SINCRÓNICAS Y ASINCRÓNICAS PARA LA ASIGNATURA DE ALIMENTOS Y BEBIDAS III: COCINA Y SERVICIO DE COMEDOR Y BAR PARA LOS DOS (2) GRUPOS DE CLASE. 2. APOYAR EL PROCESO DE HABILITACIÓN DEL LABORATORIO DE INNOVACIÓN GASTRONÓMICA DE LA UNIVERSIDAD DEL MAGDALENA, MEDIANTE LA REVISIÓN Y AJUSTES DE MANUALES Y FORMATOS NECESARIOS PARA ELLO. 3. APOYAR LA CONSTRUCCIÓN DEL DOCUMENTO DE SOLICITUD DE REGISTRO CALIFICADO PARA EL PROGRAMA PROFESIONAL EN GASTRONOMÍA. 4. COORDINAR LAS SESIONES PRÁCTICAS EN EL LABORATORIO DE INNOVACIÓN AGSTRONÓMICA. 5. REALIZAR REVISION DEL ESTADO DEL ARTE, EN LA FORMACIÓN EN GATRONOMIA A NIVEL NACIONAL E INTERNACIONAL, PARA LA CONSTRUCCIÓN DEL DOCUMENTO DE SOLICITUD DE REGISTRO CALIFICADO, PARA EL PROGRAMA DE TECNOLOGIA EN GASTRONOMIA DE LA UNIVERSIDAD DEL MAGDALENA. LAS DEMÁS ACTIVIDADES QUE SE DERIVEN DE LA EJECUCIÓN DE LA ORDEN Y QUE TENGAN RELACIÓN DIRECTA CON EL OBJETO CONTRACTUAL.</t>
  </si>
  <si>
    <t>OPSP-VAD-1530</t>
  </si>
  <si>
    <t>OAG-VAD-1542</t>
  </si>
  <si>
    <t>YINA ALEJANDRA TELLEZ FUENTES</t>
  </si>
  <si>
    <t xml:space="preserve">LA PRESENTE ORDEN TIENE POR OBJETO: 1. APOYAR EN LA ATENCIÓN DE ESTUDIANTES, DOCENTES Y EGRESADOS. 2. APOYAR EN EL MANEJO DEL ARCHIVO DIGITAL Y DOCUMENTAL DEL PROGRAMA. 3. PROYECTAR LOS DOCUMENTOS O INFORMES QUE SEAN SOLICITADOS POR OTRAS DEPENDENCIAS DE LA UNIVERSIDAD O POR INSTITUCIONES EXTERNAS. 4. PROYECTAR LAS RESPUESTAS A LOS DERECHOS DE PETICIÓN PRESENTADOS AL PROGRAMA DE DERECHO. 5. REALIZAR LAS CONVOCATORIAS DEL CONSEJO DE PROGRAMA DE DERECHO. 6. APOYAR EN LA ELABORACIÓN DE LAS ACTAS DEL CONSEJO DE PROGRAMA DE DERECHO. 7. REALIZAR LOS TRÁMITES CORRESPONDIENTES A LAS INTERVENTORÍAS DE LOS CONTRATOS EN BENEFICIO DEL PROGRAMA DE DERECHO. 8. APOYAR EN EL SEGUIMIENTO A LOS CONTRATOS DE DOCENTES CATEDRÁTICOS E INTENSIVOS DEL PROGRAMA DE DERECHO. 9. APOYAR EL SEGUIMIENTO A LAS SOLICITUDES QUE SE REMITAN DEL PROGRAMA DE DERECHO. LAS DEMÁS ACTIVIDADES QUE SE DERIVEN DE LA EJECUCIÓN DE LA ORDEN Y QUE TENGAN RELACIÓN DIRECTA CON EL OBJETO CONTRACTUAL. </t>
  </si>
  <si>
    <t>OAG-VAD-1547</t>
  </si>
  <si>
    <t>LA PRESENTE ORDEN TIENE POR OBJETO: 1. REALIZAR ACOMPAÑAMIENTO A PERSONAS CON DISCAPACIDAD AUDITIVA DURANTE EL DIPLOMADO “DIPLOMADO INTELIGENCIA EMOCIONAL COHORTE 1 ". 2. ENTREGAR INFORME FINAL DE RETROALIMENTACIÓN DEL ACOMPAÑAMIENTO REALIZADO. 3. APOYAR EN ASESORÍAS ACADÉMICAS Y ACTIVIDADES ADICIONALES QUE SURJAN DEL DIPLOMADO “DIPLOMADO INTELIGENCIA EMOCIONAL COHORTE 1”. LAS DEMÁS ACTIVIDADES QUE SE DERIVEN DE LA EJECUCIÓN DE LA ORDEN Y QUE TENGAN RELACIÓN DIRECTA CON EL OBJETO CONTRACTUAL.</t>
  </si>
  <si>
    <t>OAG-VAD-1555</t>
  </si>
  <si>
    <t>La presente orden tiene por objeto: 1. Apoyar en las actividades de los laboratorios de la Facultad de Ciencias de la Salud: Anfiteatro Orgánico y Clínica de Simulación. 2. Apoyar en la organización y preparación de los laboratorios para las prácticas y servicios requeridos en el mismo, de conformidad con la programación establecida. 3. Apoyar actividades administrativas y de gestión para asegurar la eficiencia y calidad del servicio: identificación de necesidades y mejoras en la prestación del servicio; planeación del servicio; gestión de recursos para cubrir las necesidades de los laboratorios. 4. Apoyar en la disposición oportuna de los equipos, materiales e insumos requeridos en el montaje de prácticas y servicios de laboratorio. 5. Aplicar procedimientos y protocolos establecidos para el funcionamiento, cuidado, preservación y mantenimiento de equipos, materiales e instalaciones de laboratorio. 6. Apoyar la Administración y actualización del inventario de bienes, materiales e insumos de laboratorio, verificando su eficiente y adecuado uso, así como elaborar y presentar los informes respectivos. 7. Apoyar en el control de ingreso, permanencia y egreso de docentes, estudiantes y funcionarios a los laboratorios, así mismo, brindar información y verificar la aplicación adecuada de normas y protocolos de bioseguridad, buenas prácticas de manufactura y seguridad industrial. 8. Coordinar con el área correspondiente el mantenimiento preventivo y correctivo de equipos e instalaciones del laboratorio. 9. Realizar la validación de cargue y visto bueno de la Dirección de Programa correspondiente de las practicas a desarrollar en la plataforma SIARE. 10. Atender los requerimientos, llevar el control de las horas de uso de los equipos en cada práctica. 11. Llevar los diferentes registros de actividades que se realizan en las clases. 12. Apoyar a los estudiantes en los horarios extra clases, con falencias en los laboratorios, en el desarrollo de las guías y despeje de incógnitas. 13. Disponer al servicio de los estudiantes los espacios entre clases para el desarrollo de las actividades de repaso. Las demás actividades que se deriven de la ejecución de la orden y que tengan relación directa con el objeto contractual.</t>
  </si>
  <si>
    <t>OPSP-FIN-0038</t>
  </si>
  <si>
    <t>LA PRESENTE ORDEN TIENE POR 1 APOYAR EN LA ORGANIZACION Y LOGISTICA DE LAS ACTIVIDADES RELACIONADAS CON EL FUNCIONAMIENTO DE LAS COHORTES ACTIVAS DE LOS PROGRAMAS DE LA ESPECIALIZACION EN GESTION Y LEGISLACION AMBIENTAL. 2 APOYAR EN LA REALIZACION DE LA DIVULGACION Y PUBLICIDAD DE LOS PROGRAMAS DE POSTGRADOS DE LA FACULTAD DE INGENIERIA 3 APOYAR EL PROCESO DE INSCRIPCION Y MATRICULA DE LOS ESTUDIANTES A PARTICIPAR EN LA ESPECIALIZACION EN GESTION Y LEGISLACION AMBIENTAL. 4 APOYAR Y CONTRIBUIR EN LA ELABORACION DEL PROCESO DE AUTOEVALUACION Y REGISTRO CALIFICADO. 5 VELAR PORQUE LOS DOCENTES HAGAN EL CONTROL DE ASISTENCIA A CLASES MEDIANTE EL FORMATO GENERADO POR AYRE, EN CONCORDANCIA CON EL MICRODISEÑO, EL CUAL DEBERA ENTREGAR DEBIDAMENTE FIRMADO POR EL RESPECTIVO DOCENTE, A MAS TARDAR EL DIA MARTES SIGUIENTE A LA FECHA DE REALIZACION DE LA CLASE.</t>
  </si>
  <si>
    <t>OPSP-FIN-0039</t>
  </si>
  <si>
    <t>LA PRESENTE ORDEN TIENE POR OBJETO 1 RECOPILACION Y REDACCION DE LOS DOCUMENTOS DE ACREDITACION INTERNACIONAL ABET DE LOS PROGRAMAS DE INGENIERIA CIVIL E INGENIERIA AMBIENTAL Y SANITARIA. LAS DEMAS ACTIVIDADES QUE SE DERIVEN DE LA EJECUCION DE LA ORDEN Y QUE TENGAN RELACION DIRECTA CON EL OBJETO CONTRACTUAL.</t>
  </si>
  <si>
    <t>CARLOS ENRIQUE BARRAZA HERAS 1084738403 ANDRES HATUM</t>
  </si>
  <si>
    <t>OPS-FIN-0040</t>
  </si>
  <si>
    <t>INFORMATION SYSTEM AUDIT AND CONTROL ASSOCIATION  ISACA</t>
  </si>
  <si>
    <t>LA PRESENTE ORDEN TIENE POR OBJETO EL SERVICIO PARA LA ORIENTACION DE LOS SIGUIENTES MODULOS PRINCIPIOS DE CIBERSEGURIDAD CON UNA INTENSIDAD HORARIA DE 6 HORAS. CONTROLES DE CIBERSEGURIDAD Y SEGURIDAD EN INFRAESTRUCTURA CRITICAS CON UNA INTENSIDAD HORARIA DE 14 HORAS. GESTION DE RIESGOS CON UNA INTENSIDAD HORARIA DE 14 HORAS. GESTION DE INCIDENTES CON UNA INTENSIDAD HORARIA DE 14 HORAS. GESTION DE VULNERABILIDADES CON UNA INTENSIDAD HORARIA DE 16 HORAS. PREPARACION PARA LA CERTIFICACION CSX CON UNA INTENSIDAD HORARIA DE 16 HORAS. INCLUYE LA MEMBRESIA DE ISACA BOGOTA CHAPTER PARA LOS ASISTENTES QUE SEAN ESTUDIANTES DE UNIMAGDALENA. EN EL MARCO DEL DIPLOMADO EN SEGURIDAD DE LA INFORMACION Y CIBERSEGURIDAD.</t>
  </si>
  <si>
    <t>2021/09/25</t>
  </si>
  <si>
    <t>2021/12/11</t>
  </si>
  <si>
    <t>OPSP-FIN-0041</t>
  </si>
  <si>
    <t>LA PRESENTE ORDEN TIENE POR OBJETO 1 APOYAR LAS ACTIVIDADES RELACIONADAS CON LA IMPLEMENTACION DE LA POLITICA DE SOSTENIBILIDAD INSTITUCIONAL. 2 COORDINAR LA PLANEACION Y DESARROLLO DE LA CATEDRA DE SOSTENIBILIDAD. 3 PRESENTAR INFORMES QUE CONSOLIDEN EL BALANCE DE LOS ENCUENTROS DE LA CATEDRA DE SOSTENIBILIDAD. 4 COORDINAR EL DESARROLLO DE ACTIVIDADES LIGADAS A LOS PROYECTOS INTEGRADORES DE LA CATEDRA DE SOSTENIBILIDAD. 5 IMPLEMENTAR ACTIVIDADES EN LA METODOLOGIA AGILES UNIMAGDALENA. LAS DEMAS ACTIVIDADES QUE SE DERIVEN DE LA EJECUCION DE LA EJECUCION DE LA ORDEN Y QUE TENGAN RELACION DIRECTA CON EL OBJETO CONTRACTUAL</t>
  </si>
  <si>
    <t>UNIVERSIDAD DEL MINAGDALENA</t>
  </si>
  <si>
    <t>OPS-FCB-011-2021</t>
  </si>
  <si>
    <t>800250062-0</t>
  </si>
  <si>
    <t>INVEMAR</t>
  </si>
  <si>
    <t>LAPRESENTEORDENTIENEPOROBJETOPRESTARSERVICIOSPARALAORIENTACIÓNDELOSMÓDULOS ECOSISTEMASMARINOSYCOSTEROSBASESPARASUGESTIÓNGESTIÓN INTEGRADAPARALA SOSTENIBILIDADDELASZONASMARINOCOSTERAS</t>
  </si>
  <si>
    <t>CA-VAD-0001</t>
  </si>
  <si>
    <t>CRISTINA ISABEL AHUMADA MELENDEZ</t>
  </si>
  <si>
    <t>ARRENDAMIENTO DE UN LOTE UBICADO EN EL CERRO ZIRUMA PARA UBICACION DE ANTENA DE LA EMISORA CULTURAL</t>
  </si>
  <si>
    <t>2021/01/04</t>
  </si>
  <si>
    <t>VAD-CA-0002</t>
  </si>
  <si>
    <t>INVERSORA INMOBILIARIA SANTA MARTA S.A.S.</t>
  </si>
  <si>
    <t>ARRENDAMIENTO DE TRECE LOCALES COMERCIALES</t>
  </si>
  <si>
    <t>WILBERTO GALVIS</t>
  </si>
  <si>
    <t>CCO-VAD-0003</t>
  </si>
  <si>
    <t>COMPRA DE EQUPOS ESPECIALIZADOS PRA LA CLINICA DE SIMULACION</t>
  </si>
  <si>
    <t>CPS-VAD-0004</t>
  </si>
  <si>
    <t>RODRIGUEZ CASTAÑO ABOGADOS SAS</t>
  </si>
  <si>
    <t>SERVICIOS PROFESIONALES EN EL AREA DEL DERECHO ADMINISTRATIVO</t>
  </si>
  <si>
    <t>CPS-VAD-0005</t>
  </si>
  <si>
    <t>PRESTACION DE SERVICIOS DE LICENCIAMIENTO DE LOS PRODUCTOS MICROSOFT PARA EQUIPOS DE COMPUTO Y SERVIDORES DE LA UNIVERSIDAD</t>
  </si>
  <si>
    <t>CCO-VAD-0006</t>
  </si>
  <si>
    <t>SCHALLER DESING &amp; TECNOLOGY S.A.S.</t>
  </si>
  <si>
    <t>COMPRA E INSTALACION DE EQUIPOS AUDIOVISUALES</t>
  </si>
  <si>
    <t>CCO-VAD-0007</t>
  </si>
  <si>
    <t>COMPRA DE 200 COMPUTADORES PORTATILES</t>
  </si>
  <si>
    <t>CPS-VAD-0008</t>
  </si>
  <si>
    <t>DIALNET DE COLOMBIA S.A. E.S.P.</t>
  </si>
  <si>
    <t>SERVICIO DE CANAL DEDICADO PRINCIPAL DE INTERNET</t>
  </si>
  <si>
    <t>CCO-VAD-0009</t>
  </si>
  <si>
    <t>COMPRA DE 28000 CUADERNOS UNIVERSITARIOS ECOLOGICOS</t>
  </si>
  <si>
    <t>CCO-VAD-0013</t>
  </si>
  <si>
    <t>COMPRA E INSTALACION DE MOBILIARIO PARA EL EDIFICIO CENTRO DE BIENESTAR UNIVERSITARIO</t>
  </si>
  <si>
    <t>CCO-VAD-0014</t>
  </si>
  <si>
    <t>GYC MEDICALS S.A.S.</t>
  </si>
  <si>
    <t>COMPRA DE EQUIPOS IMPLEMENTOS Y OTROS ARTICULOS PARA LA PRESTACION DE SERVICIOS EN EL AREA DE SALUD DE BIENESTAR UNIVERSITARIO</t>
  </si>
  <si>
    <t>2021/12/16</t>
  </si>
  <si>
    <t>CCO-VAD-0015</t>
  </si>
  <si>
    <t>ALEX BLANCO LEGUIZAMON</t>
  </si>
  <si>
    <t>COMPRA DE EQUIPOS IMPLEMENTOS Y ARTICULOS DEPORTIVOS PARA LA PRESTACION DEL SERVICIO EN EL AREA DE DEPORTES DE BIENESTAR UNIVERSITARIO.</t>
  </si>
  <si>
    <t>2021/11/22</t>
  </si>
  <si>
    <t>CPS-VAD-0012</t>
  </si>
  <si>
    <t>LATIN ENTERPRISES FOR DEVELOPMENT  S.A.S</t>
  </si>
  <si>
    <t>ADQUISICION DE USO DE LICENCIAMIENTO E IMPLEMENTACION DE UNA PLATAFORMA DE ADMINISTRACION DE APRENDIZAJE BRIGTHSPACE D2L CON EL MODULO DE ANALITICA PROFUNDA INSIGTHS PARA LA UNIVERSIDAD DEL MAGDALENA</t>
  </si>
  <si>
    <t>2022/09/01</t>
  </si>
  <si>
    <t>CCO-VAD-0016</t>
  </si>
  <si>
    <t>PURIFICACION Y ANALISIS DE FLUIDOS S.A.S.</t>
  </si>
  <si>
    <t>COMPRA DE DOS EQUIPOS DE LABORATORIO</t>
  </si>
  <si>
    <t>HUGO MERCADO CERVERA</t>
  </si>
  <si>
    <t>ODC-VAD-0001</t>
  </si>
  <si>
    <t>COMPRA DE DOS ESCANER</t>
  </si>
  <si>
    <t>OSM-VAD-0001</t>
  </si>
  <si>
    <t>CARLOS DANIEL RODRIGUEZ JAIMES</t>
  </si>
  <si>
    <t>SUMINISTRO DE INSUMOS PARA GRADOS</t>
  </si>
  <si>
    <t>OSM-VAD-0002</t>
  </si>
  <si>
    <t>MARCO RAFAEL LOPEZ SIERRA</t>
  </si>
  <si>
    <t>SUMINISTRO DE ALIMENTOS PREPARADOS Y LOGISTICA PARA EVENTOS INSTITUCIONALES</t>
  </si>
  <si>
    <t>OAG-VAD-1094</t>
  </si>
  <si>
    <t>RUTH ESTHER PAREJO HIDALGO</t>
  </si>
  <si>
    <t>REALIZACION DE FOTOGRAFIAS GENERALES COMO EVIDENCIA DOCUMENTAL DEL PROYECTO DESARROLLO TRANSFERENCIA DE TECNOLOGIA Y CONOCIMIENTO PARA LA INNOVACION ATENDIENDO LAS PROBLEMATICAS ASOCIADAS CON OFERTA DE PRODUCTOS HORTOFRITICOLAS DERIVADAS DE LA EMERGENCIA ECONOMICA SOCIAL Y ECOLOGICA CAUSADA POR EL COVID19 EN EL MAGDALENA</t>
  </si>
  <si>
    <t>2022/03/03</t>
  </si>
  <si>
    <t>OAG-VAD-1556</t>
  </si>
  <si>
    <t>CARLOS ANDRES PAEZ ROJAS</t>
  </si>
  <si>
    <t>SERVICIOS DE APOYO A LA GESTION EN EL PROYECTO DISEÑO E IMPLEMENTACION DE SISTEMAS INTELIGENTES PARA LA GESTION DE RECURSOS Y DETECCION DE ENFERMEDADES EN SISTEMAS DE PRODUCCION EN BANANO EN LOS DEPARTAMENTOS DE LA GUAJIRA Y EL MAGDALENA</t>
  </si>
  <si>
    <t>OAG-VAD-1558</t>
  </si>
  <si>
    <t>FABIÁN ESTEBAN BELTRÁN GÓMEZ</t>
  </si>
  <si>
    <t>OPS-VAD-0416</t>
  </si>
  <si>
    <t>DISEÑOS TECNICOS DE SISTEMA MULTIMEDIA ACUSTICO E ILUMINACION DEL EDIFICIO DE AULAS RIO MAGDALENA</t>
  </si>
  <si>
    <t>OPS-VAD-0431</t>
  </si>
  <si>
    <t>SERVICIO DE APLICACIÓN DE PRUEBAS Y ACOMPAÑAMIENTO ACADEMICO</t>
  </si>
  <si>
    <t>JEIMMY POLO</t>
  </si>
  <si>
    <t>OPSP-VAD-0176</t>
  </si>
  <si>
    <t>SERVICIOS PROFESIONALES PARA LA REALIZACION DE ACTIVIDADES ADMINISTRATIVAS Y FINANCIERAS DEL PROYECTO GACE</t>
  </si>
  <si>
    <t>2021/11/05</t>
  </si>
  <si>
    <t>2022/07/31</t>
  </si>
  <si>
    <t>2022/01/15</t>
  </si>
  <si>
    <t>2022/07/13</t>
  </si>
  <si>
    <t>2022/08/13</t>
  </si>
  <si>
    <t>2022/08/23</t>
  </si>
  <si>
    <t>OPSP-VAD-1088</t>
  </si>
  <si>
    <t>MARIA ALEJANDRA LAMADRID GUERRA</t>
  </si>
  <si>
    <t>SERVICIOS PROFESIONALES COMO INGENIERA INDUSTRIAL PARA REALIZAR ACTIVIDADES EN EL PROYECTO FORTALECIMIENTO DE LA CAPACIDAD PRODUCTIVA Y COMERCIAL DE LA CADENA DE SUMINISTRO DEL QUESO COSTEÑO EN LAS SUBREGIONES DEL CARIBE COLOMBIANO DEPARTAMENTO DEL MAGDALENA CORDOBA LA GUAJIRA</t>
  </si>
  <si>
    <t>2022/09/02</t>
  </si>
  <si>
    <t>OPSP-VAD-1089</t>
  </si>
  <si>
    <t>SERVICIOS PROFESIONALES COMO COMUNICADOR SOCIA PARA REALIZAR ACTIVIDADES DE COINVESTIGADOR EN EL PROYECTO DESARROLLO DE UN SISTEMA TECNOLOGICO INTEGRADO PARA LA PROMOCION DE LA SALUD MENTAL PROBLEMATICAS PSICOSOCIALES SOCIOEMOCIONALES Y PREVENCION DE LA VIOLENCIA DE GENERO CAUSADOS POR LA PANDEMIA DE LA COVID 19 EN EL DEPARTAMENTO DEL MAGDALENA</t>
  </si>
  <si>
    <t>OPSP-VAD-1090</t>
  </si>
  <si>
    <t>SERVICIOS PROFESIONALES COMO PSICOLOGO PARA REALIZAR ACTIVIDADES DE AUXILIAR DE INVESTIGACION DEL PROYECTO DESARROLLO DE UN SISTEMA TECNOLOGICO INTEGRADO PARA LA PROMOCION DE LA SALUD MENTAL PROBLEMATICAS PSICOSOCIALES SOCIOEMOCIONALES Y PREVENCION DE LA VIOLENCIA DE GENERO CAUSADOS POR LA PANDEMIA DE LA COVID 19 EN EL DEPARTAMENTO DEL MAGDALENA</t>
  </si>
  <si>
    <t>OPSP-VAD-1091</t>
  </si>
  <si>
    <t>SERVICIOS PROFESIONALES PARA SER LIDER CIENTIFICO DEL OBJETIVO 2 EN EL PROYECTO DESARROLLO DE UN SISTEMA TECNOLOGICO INTEGRADO PARA LA PROMOCION DE LA SALUD MENTAL PROBLEMATICAS PSICOSOCIALES SOCIOEMOCIONALES Y PREVENCION DE LA VIOLENCIA DE GENERO CAUSADOS POR LA PANDEMIA DE LA COVID 19 EN EL DEPARTAMENTO DEL MAGDALENA</t>
  </si>
  <si>
    <t>OPSP-VAD-1092</t>
  </si>
  <si>
    <t>GLITZA JAQUELIN RONCALLO ROBLES</t>
  </si>
  <si>
    <t>SERVICIOS PROFESIONALES COMO ABOGADO PARA REALIZAR ACTIVIDADES DE AUXILIAR DE INVESTIGACION EN DERECHO EN EL PROYECTO DESARROLLO DE UN SISTEMA TECNOLOGICO INTEGRADO PARA LA PROMOCION DE LA SALUD MENTAL PROBLEMATICAS PSICOSOCIALES SOCIOEMOCIONALES Y PREVENCION DE LA VIOLENCIA DE GENERO CAUSADOS POR LA PANDEMIA DE LA COVID 19 EN EL DEPARTAMENTO DEL MAGDALENA</t>
  </si>
  <si>
    <t>OPSP-VAD-1093</t>
  </si>
  <si>
    <t>OLGA MARIA CAMACHO HADAD</t>
  </si>
  <si>
    <t>SERVICIOS PROFESIONALES COMO BIOLOGA PARA SER COORDINADORA DE LAS ACTIVIDADES DEL OBJETIVO 2 DEL PROYECTO IMPLEMENTACION DE SISTEMAS PRODUCTIVOS EN LA PISCICULTURA MARINA DEL ROBALO PARA EL FOMENTO DE SU PRODUCCION EN EL DEPARTAMENTO DEL MAGDALENA</t>
  </si>
  <si>
    <t>OPSP-VAD-1160</t>
  </si>
  <si>
    <t>SERVICIOS PPROFESIONALES COMO INGENIERA INDUSTRIAL PARA REALIZAR ACTIVIDADES DE COORDINACION TECNICA DEL PROYECTO FORTALECIMIENTO DE HABILIDADES Y COMPETENCIAS COMUNICATIVAS, INVESTIGATIVAS, Y TECNOLOGICAS ALREDEDOR DE LA MEMORIA HISTORICA Y CULTURAL EN NIÑOS, ADOLESCENTES Y JOVENES DEL DEPARTAMENTO DEL CESAR</t>
  </si>
  <si>
    <t>OPSP-VAD-1284</t>
  </si>
  <si>
    <t>JULITZA MARCELA FUENTES POLO</t>
  </si>
  <si>
    <t>SERVICIOS PROFESIONALES COMO INGENIERO AGRONOMO EN ELPROYECTO DESARROLLO TRANSFERENCIA DE TECNOLOGIA Y CONOCIMIENTO PARA LA INNOVACION ATENDIENDO LAS PROBLEMATICAS ASOCIADAS CON OFERTA DE PRODUCTOS HORTOFRITICOLAS DERIVADAS DE LA EMERGENCIA ECONOMICA SOCIAL Y ECOLOGICA CAUSADA POR EL COVID19 EN EL MAGDALENA</t>
  </si>
  <si>
    <t>2022/09/13</t>
  </si>
  <si>
    <t>OPSP-VAD-1311</t>
  </si>
  <si>
    <t>ANGELA LILIANA CANTILLO MATOS</t>
  </si>
  <si>
    <t>SERVICIOS PROFESIONALES COMO INGENIERO AGRONOMO PARA EJECUTAR ACTIVIDADES EN ELPROYECTO DESARROLLO TRANSFERENCIA DE TECNOLOGIA Y CONOCIMIENTO PARA LA INNOVACION ATENDIENDO LAS PROBLEMATICAS ASOCIADAS CON OFERTA DE PRODUCTOS HORTOFRITICOLAS DERIVADAS DE LA EMERGENCIA ECONOMICA SOCIAL Y ECOLOGICA CAUSADA POR EL COVID19 EN EL MAGDALENA</t>
  </si>
  <si>
    <t>2022/09/14</t>
  </si>
  <si>
    <t>OPSP-VAD-1312</t>
  </si>
  <si>
    <t>SULMERIS SERRANO OLIVO</t>
  </si>
  <si>
    <t>SERVICIOS PROFESIONALES COMO INGENIERO AGRONOMO PARA DESARROLLAR ACTIVIDADES EN EL PROYECTO DESARROLLO TRANSFERENCIA DE TECNOLOGIA Y CONOCIMIENTO PARA LA INNOVACION ATENDIENDO LAS PROBLEMATICAS ASOCIADAS CON OFERTA DE PRODUCTOS HORTOFRITICOLAS DERIVADAS DE LA EMERGENCIA ECONOMICA SOCIAL Y ECOLOGICA CAUSADA POR EL COVID19 EN EL MAGDALENA</t>
  </si>
  <si>
    <t>OPSP-VAD-1313</t>
  </si>
  <si>
    <t>WILFRIDO JOSE ROCA LANAO</t>
  </si>
  <si>
    <t>OPSP-VAD-1314</t>
  </si>
  <si>
    <t>LAURA CECILIA CHAVES HERRERA</t>
  </si>
  <si>
    <t>SERVICIOS PROFESIONALES DE ANTROPOLOGA PARA REALIZAR ACTIVIDADES DE COINVESTIGADORA Y COORDINADORA EN ELPROYECTO FORTALECIMIENTO DE HABILIDADES Y COMPETENCIAS COMUNICATIVAS, INVESTIGATIVAS, Y TECNOLOGICAS ALREDEDOR DE LA MEMORIA HISTORICA Y CULTURAL EN NIÑOS, ADOLESCENTES Y JOVENES DEL DEPARTAMENTO DEL CESAR</t>
  </si>
  <si>
    <t>2022/07/14</t>
  </si>
  <si>
    <t>OPSP-VAD-1359</t>
  </si>
  <si>
    <t>SERVICIOS PROFESIONALES PARA REALIZAR ACTIVIDADES DE COORDINACION FINANCIERA DEL PROYECTO FORTALECIMIENTO DE HABILIDADES Y COMPETENCIAS COMUNICATIVAS, INVESTIGATIVAS, Y TECNOLOGICAS ALREDEDOR DE LA MEMORIA HISTORICA Y CULTURAL EN NIÑOS, ADOLESCENTES Y JOVENES DEL DEPARTAMENTO DEL CESAR</t>
  </si>
  <si>
    <t>OPSP-VAD-1360</t>
  </si>
  <si>
    <t>SERVICIOS PROFESIONALES REQUERIDOS EN LA REALIZACION DE ACTIVIDADES DEL PROYECTO DESARROLLO TRANSFERENCIA DE TECNOLOGIA Y CONOCIMIENTO PARA LA INNOVACION ATENDIENDO LAS PROBLEMATICAS ASOCIADAS CON OFERTA DE PRODUCTOS HORTOFRITICOLAS DERIVADAS DE LA EMERGENCIA ECONOMICA SOCIAL Y ECOLOGICA CAUSADA POR EL COVID19 EN EL MAGDALENA</t>
  </si>
  <si>
    <t>OPSP-VAD-1361</t>
  </si>
  <si>
    <t>SERVICIOS PROFESIONALES COMO ABOGADO PRA LA REALIZACION DE ACTIVIDADES ENMARCADAS EN EL PROYECTO DESARROLLO TRANSFERENCIA DE TECNOLOGIA Y CONOCIMIENTO PARA LA INNOVACION ATENDIENDO LAS PROBLEMATICAS ASOCIADAS CON OFERTA DE PRODUCTOS HORTOFRITICOLAS DERIVADAS DE LA EMERGENCIA ECONOMICA SOCIAL Y ECOLOGICA CAUSADA POR EL COVID19 EN EL MAGDALENA</t>
  </si>
  <si>
    <t>OPSP-VAD-1379</t>
  </si>
  <si>
    <t>VICTOR ALFONSO GUZMAN AGUIRRE</t>
  </si>
  <si>
    <t>SERVICIOS PROFESIONALES PARA EJECUTAR LA ACTIVIDAD 2 DEL OBJETIVO 1 DEL PROYECTO DESARROLLO TRANSFERENCIA DE TECNOLOGIA Y CONOCIMIENTO PARA LA INNOVACION ATENDIENDO LAS PROBLEMATICAS ASOCIADAS CON OFERTA DE PRODUCTOS HORTOFRITICOLAS DERIVADAS DE LA EMERGENCIA ECONOMICA SOCIAL Y ECOLOGICA CAUSADA POR EL COVID19 EN EL MAGDALENA</t>
  </si>
  <si>
    <t>2022/10/16</t>
  </si>
  <si>
    <t>OPSP-VAD-1426</t>
  </si>
  <si>
    <t>SERVICIOS PROFESIONALES COMO PSICOLOGA PARA REALIZAR ACTIVIDADES EN EL PROYECTO DESARROLLO DE UN SISTEMA TECNOLOGICO INTEGRADO PARA LA PROMOCION DE LA SALUD MENTAL PROBLEMATICAS PSICOSOCIALES SOCIOEMOCIONALES Y PREVENCION DE LA VIOLENCIA DE GENERO CAUSADOS POR LA PANDEMIA DE LA COVID 19 EN EL DEPARTAMENTO DEL MAGDALENA</t>
  </si>
  <si>
    <t>OPSP-VAD-1427</t>
  </si>
  <si>
    <t>DIANA CECILIA DIAZGRANADOS FERNANDEZ</t>
  </si>
  <si>
    <t>SERVICIOS PROFESIONALES PARA REALIZAR ACTIVIDADES COMO AUXILIAR DE INVESTIGACION DE LA ACTIVIDAD 4 OBJETIVO 2 DELP ROYECTO DESARROLLO DE UN SISTEMA TECNOLOGICO INTEGRADO PARA LA PROMOCION DE LA SALUD MENTAL PROBLEMATICAS PSICOSOCIALES SOCIOEMOCIONALES Y PREVENCION DE LA VIOLENCIA DE GENERO CAUSADOS POR LA PANDEMIA DE LA COVID 19 EN EL DEPARTAMENTO DEL MAGDALENA</t>
  </si>
  <si>
    <t>2022/07/15</t>
  </si>
  <si>
    <t>OPSP-VAD-1428</t>
  </si>
  <si>
    <t>SERVICIOS PROFESIONALES COMO PSICOLOGA PARA REALIZAR ACTIVIDADES EN ELPROECTO DESARROLLO DE UN SISTEMA TECNOLOGICO INTEGRADO PARA LA PROMOCION DE LA SALUD MENTAL PROBLEMATICAS PSICOSOCIALES SOCIOEMOCIONALES Y PREVENCION DE LA VIOLENCIA DE GENERO CAUSADOS POR LA PANDEMIA DE LA COVID 19 EN EL DEPARTAMENTO DEL MAGDALENA</t>
  </si>
  <si>
    <t>OPSP-VAD-1429</t>
  </si>
  <si>
    <t>EDWIN BELISARIO CALDERON AGUILERA</t>
  </si>
  <si>
    <t>SERVICIOS PROFESIONALES COMO COINVESTIGADOR DEL PROYECTO DESARROLLO DE UN SISTEMA TECNOLOGICO INTEGRADO PARA LA PROMOCION DE LA SALUD MENTAL PROBLEMATICAS PSICOSOCIALES SOCIOEMOCIONALES Y PREVENCION DE LA VIOLENCIA DE GENERO CAUSADOS POR LA PANDEMIA DE LA COVID 19 EN EL DEPARTAMENTO DEL MAGDALENA</t>
  </si>
  <si>
    <t>OPSP-VAD-1479</t>
  </si>
  <si>
    <t>FERNEY TAVERA GALEANO</t>
  </si>
  <si>
    <t>SERVICIOS PROFESIONALES COMO INGENIERO AGRONOMO DE CAMPO DEL PROYECTO DESARROLLO TRANSFERENCIA DE TECNOLOGIA Y CONOCIMIENTO PARA LA INNOVACION ATENDIENDO LAS PROBLEMATICAS ASOCIADAS CON OFERTA DE PRODUCTOS HORTOFRUTICOLAS DERIVADAS DE LA EMERGENCIA ECONOMICA SOCIAL Y ECOLOGICA CAUSADA POR EL COVID19 EN EL MAGDALENA</t>
  </si>
  <si>
    <t>2022/09/20</t>
  </si>
  <si>
    <t>OPSP-VAD-1515</t>
  </si>
  <si>
    <t>MARIA FERNANDA GOMEZ HENAO</t>
  </si>
  <si>
    <t>SERVICIOS PROFESIONALES COMO ASISTENTE DE DIRECCION DEL PROYECTO BPIN 2020000100768 DENOMINADO DESARROLLO TRANSFERENCIA DE TECNOLOGIA Y CONOCIMIENTO PARA LA INNOVACION ATENDIENDO LAS PROBLEMATICAS ASOCIADAS CON OFERTA DE PRODUCTOS HORTOFRUTICOLAS DERIVADAS DE LA EMERGENCIA ECONOMICA SOCIAL Y ECOLOGICA CAUSADA POR EL COVID19 EN EL MAGDALENA</t>
  </si>
  <si>
    <t>OPSP-VAD-1516</t>
  </si>
  <si>
    <t>SERVICIOS PROFESIONALES COMO DIRECTORA ADMINISTRATIVA Y FINANCIERA DELOS PROYECTOS IMPLEMENTACION DE SISTEMAS PRODUCTIVOS EN LA PISCICULTURA MARINA DEL ROBALO PARA EL FOMENTO DE SU PRODUCCION EN EL DEPARTAMENTO DEL MAGDALENA Y EL PROYECTO FORTALECIMIENTO DE HABILIDADES Y COMPETENCIAS COMUNICATIVAS, INVESTIGATIVAS Y TECNOLOGICAS ALREDEDOR DE LA MEMORIA HISTORICA Y CULTURAL EN NIÑOS, ADOLESCENTES Y JOVENES DEL DEPARTAMENTO DEL CESAR</t>
  </si>
  <si>
    <t>OPSP-VAD-1517</t>
  </si>
  <si>
    <t>LUIS OTHON GOMEZ RUEDA</t>
  </si>
  <si>
    <t>SERVICIOS PROFESIONALES COMO DIRECTOR ADMINISTRATIVO Y FINANCIERO DEL PROYECTO DESARROLLO TRANSFERENCIA DE TECNOLOGIA Y CONOCIMIENTO PARA LA INNOVACION ATENDIENDO LAS PROBLEMATICAS ASOCIADAS CON OFERTA DE PRODUCTOS HORTOFRUTICOLAS DERIVADAS DE LA EMERGENCIA ECONOMICA SOCIAL Y ECOLOGICA CAUSADA POR EL COVID19 EN EL MAGDALENA</t>
  </si>
  <si>
    <t>2022/09/21</t>
  </si>
  <si>
    <t>OPSP-VAD-1531</t>
  </si>
  <si>
    <t>SERVICIOS PROFESIONALES COMO APOYO A LA SUPERVISION EN EL PROYECTO DESARROLLO TRANSFERENCIA DE TECNOLOGIA Y CONOCIMIENTO PARA LA INNOVACION ATENDIENDO LAS PROBLEMATICAS ASOCIADAS CON OFERTA DE PRODUCTOS HORTOFRITICOLAS DERIVADAS DE LA EMERGENCIA ECONOMICA SOCIAL Y ECOLOGICA CAUSADA POR EL COVID19 EN EL MAGDALENA</t>
  </si>
  <si>
    <t>2022/01/26</t>
  </si>
  <si>
    <t>OPSP-VAD-1532</t>
  </si>
  <si>
    <t>ANGÉLICA PATRICIA CARREÑO AGUIRRE</t>
  </si>
  <si>
    <t>SERVICIOS PROFESIONALES COMO BIOLOGA PARA BRINDAR APOYO A LA SUPERVISION DEL PROYECTO IMPLEMENTACION DE SISTEMAS PRODUCTIVOS EN LA PISCICULTURA MARINA DEL ROBALO PARA EL FOMENTO DE SU PRODUCCION EN EL DEPARTAMENTO DEL MAGDALENA</t>
  </si>
  <si>
    <t>2022/08/26</t>
  </si>
  <si>
    <t>OPSP-VAD-1533</t>
  </si>
  <si>
    <t>JORGE ELIECER CAUSADO RODRIGUEZ</t>
  </si>
  <si>
    <t>SERVICIOS PROFESAIONALES COMO PSICOLOGO PARA REALIZAR ACTIVIDADES DE ASISTENTE DE INVESTIGACION EN EL PROYECTO FORTALECIMIENTO DE LA CAPACIDAD PRODUCTIVA Y COMERCIAL DE LA CADENA DE SUMINISTRO DEL QUESO COSTEÑO EN LAS SUBREGIONES DEL CARIBE COLMBIANO, DEPARTAMENTO DEL MAGDALENA, CORDOBA, LA GUAJIRA</t>
  </si>
  <si>
    <t>2022/09/28</t>
  </si>
  <si>
    <t>ISAAC MANUEL ROMERO BORJA</t>
  </si>
  <si>
    <t>OPSP-VAD-1535</t>
  </si>
  <si>
    <t>MARTIN ALONSO LOPEZ ORTIZ</t>
  </si>
  <si>
    <t>SERVICIOS PROFESIOANLES PARA REALIZAR ACTIVIDADES DE COINVESTIGADOR EN EL PROYECTO FORTALECIMIENTO DE LA CAPACIDAD PRODUCTIVA Y COMERCIAL DE LA CADENA DE SUMINISTRO DEL QUESO COSTEÑO EN LAS SUBREGIONES DEL CARIBE COLMBIANO, DEPARTAMENTO DEL MAGDALENA, CORDOBA, LA GUAJIRA</t>
  </si>
  <si>
    <t>2022/09/26</t>
  </si>
  <si>
    <t>OPSP-VAD-1536</t>
  </si>
  <si>
    <t>MIGGLES DAYANNA MANJARRES BALLESTAS</t>
  </si>
  <si>
    <t>SERVICIOS PROFESIONALES PARA REALIZAR ACTIVIDADES COMO ASISTENTE DE INVESTIGACION EN EL PROYECTO FORTALECIMIENTO DE LA CAPACIDAD PRODUCTIVA Y COMERCIAL DE LA CADENA DE SUMINISTRO DEL QUESO COSTEÑO EN LAS SUBREGIONES DEL CARIBE COLMBIANO, DEPARTAMENTO DEL MAGDALENA, CORDOBA, LA GUAJIRA</t>
  </si>
  <si>
    <t>OPSP-VAD-1537</t>
  </si>
  <si>
    <t>IVAN ANDRES ZAGARRA ROJANO</t>
  </si>
  <si>
    <t>SERVICIOS PROFESIONALES COMO INGENIERO ELECTRONICO DESARROLLANDO ACTIVIDADES EN ELP PROYECTO DESARROLLO TRANSFERENCIA DE TECNOLOGIA Y CONOCIMIENTO PARA LA INNOVACION ATENDIENDO LAS PROBLEMATICAS ASOCIADAS CON OFERTA DE PRODUCTOS HORTOFRITICOLAS DERIVADAS DE LA EMERGENCIA ECONOMICA SOCIAL Y ECOLOGICA CAUSADA POR EL COVID19 EN EL MAGDALENA</t>
  </si>
  <si>
    <t>OPSP-VAD-1538</t>
  </si>
  <si>
    <t>CARLOS ANDRES MEJIA ALVAREZ</t>
  </si>
  <si>
    <t>SERVICIOS PROFESIONALES COMO INGENIERO AGRONOCMO EN EL PROYECTO DESARROLLO TRANSFERENCIA DE TECNOLOGIA Y CONOCIMIENTO PARA LA INNOVACION ATENDIENDO LAS PROBLEMATICAS ASOCIADAS CON OFERTA DE PRODUCTOS HORTOFRITICOLAS DERIVADAS DE LA EMERGENCIA ECONOMICA SOCIAL Y ECOLOGICA CAUSADA POR EL COVID19 EN EL MAGDALENA</t>
  </si>
  <si>
    <t>2022/10/26</t>
  </si>
  <si>
    <t>OPSP-VAD-1539</t>
  </si>
  <si>
    <t>RAFAEL ENRIQUE HAYDAR MARQUEZ</t>
  </si>
  <si>
    <t>SERVICIOS PROFESIONALES COMO INGENIERO AGRONOMO PARA DESAROLLAR ACTIVIDADES DE PROFESIONAL DE ENTOMOLOGIA EN EL PROYECTO DESARROLLO TRANSFERENCIA DE TECNOLOGIA Y CONOCIMIENTO PARA LA INNOVACION ATENDIENDO LAS PROBLEMATICAS ASOCIADAS CON OFERTA DE PRODUCTOS HORTOFRITICOLAS DERIVADAS DE LA EMERGENCIA ECONOMICA SOCIAL Y ECOLOGICA CAUSADA POR EL COVID19 EN EL MAGDALENA</t>
  </si>
  <si>
    <t>OPSP-VAD-1540</t>
  </si>
  <si>
    <t>DEMETRIO EDUARDO ZORRO CORVACHO</t>
  </si>
  <si>
    <t>SERVICIOS PROFESIONALES COMO ASISTENTE DE DIRECCION DE LOS PROYECTOS IMPLEMENTACION DE SISTEMAS PRODUCTIVOS EN LA PISCICULTURA MARINA DEL ROBALO PARA EL FOMENTO DE SU PRODUCCION EN EL DEPARTAMENTO DEL MAGDALENA Y EL PROYECTO FORTALECIMIENTO DE HABILIDADES Y COMPETENCIAS COMUNICATIVAS, INVESTIGATIVAS, Y TECNOLOGICAS ALREDEDOR DE LA MEMORIA HISTORICA Y CULTURAL EN NIÑOS, ADOLESCENTES Y JOVENES DEL DEPARTAMENTO DEL CESAR.</t>
  </si>
  <si>
    <t>OPSP-VAD-1541</t>
  </si>
  <si>
    <t>ALEJANDRA PAOLA QUINTERO LINERO</t>
  </si>
  <si>
    <t>SERVICIOS PROFESIONALES COMO APOYO A LA SUPERVISION EN EL PROYECTO FORTALECIMIENTO DE HABILIDADES Y COMPETENCIAS COMUNICATIVAS, INVESTIGATIVAS, Y TECNOLOGICAS ALREDEDOR DE LA MEMORIA HISTORICA Y CULTURAL EN NIÑOS, ADOLESCENTES Y JOVENES DEL DEPARTAMENTO DEL CESAR.</t>
  </si>
  <si>
    <t>OPSP-VAD-1543</t>
  </si>
  <si>
    <t>DANIELA PLATA ACEVEDO</t>
  </si>
  <si>
    <t>SERVICIOS PROFESIONALES COMO INGENIERO INDUSTRIAL PARA REALIZAR ACTIVIDADES DE APOYO EN ELPROYECTO DESARROLLO TRANSFERENCIA DE TECNOLOGIA Y CONOCIMIENTO PARA LA INNOVACION ATENDIENDO LAS PROBLEMATICAS ASOCIADAS CON OFERTA DE PRODUCTOS HORTOFRITICOLAS DERIVADAS DE LA EMERGENCIA ECONOMICA SOCIAL Y ECOLOGICA CAUSADA POR EL COVID19 EN EL MAGDALENA</t>
  </si>
  <si>
    <t>2022/09/27</t>
  </si>
  <si>
    <t>OPSP-VAD-1544</t>
  </si>
  <si>
    <t>MATÍAS CANTILLO VÁSQUEZ</t>
  </si>
  <si>
    <t>OPSP-VAD-1545</t>
  </si>
  <si>
    <t>MATEO ESPITIA IBARRA</t>
  </si>
  <si>
    <t>OPSP-VAD-1546</t>
  </si>
  <si>
    <t>MARÍA ISABEL PEDROZO ACOSTA</t>
  </si>
  <si>
    <t>OPSP-VAD-1549</t>
  </si>
  <si>
    <t>SERVICIOS PROFESIONALES COMO PSICOLOGA DESARROLLANDO ACTIVIDADES DE COINVESTIGADORA EN EL PROYECTO DESARROLLO DE UN SISTEMA TECNOLOGICO INTEGRADO PARA LA PROMOCION DE LA SALUD MENTAL PROBLEMATICAS PSICOSOCIALES SOCIOEMOCIONALES Y PREVENCION DE LA VIOLENCIA DE GENERO CAUSADOS POR LA PANDEMIA DE LA COVID 19 EN EL DEPARTAMENTO DEL MAGDALENA</t>
  </si>
  <si>
    <t>OPSP-VAD-1550</t>
  </si>
  <si>
    <t>DAYANA SOFIA VALENCIA CUELLAR</t>
  </si>
  <si>
    <t>SERVICIOS PROFESIONALES COMO ASISTENTE TECNICO DEL PROYECTO DESARROLLO TRANSFERENCIA DE TECNOLOGIA Y CONOCIMIENTO PARA LA INNOVACION ATENDIENDO LAS PROBLEMATICAS ASOCIADAS CON OFERTA DE PRODUCTOS HORTOFRITICOLAS DERIVADAS DE LA EMERGENCIA ECONOMICA SOCIAL Y ECOLOGICA CAUSADA POR EL COVID19 EN EL MAGDALENA</t>
  </si>
  <si>
    <t>2022/09/30</t>
  </si>
  <si>
    <t>OPSP-VAD-1551</t>
  </si>
  <si>
    <t>SERVICIOS PROFESIONALES COMO ASISTENTE DE DIRECCION PARA LOS PROYECTOS FORTALECIMIENTO DE LA CAPACIDAD PRODUCTIVA Y COMERCIAL DE LA CADENA DE SUMINISTRO DEL QUESO COSTEÑO EN LAS SUBREGIONES DEL CARIBE COLMBIANO, DEPARTAMENTO DEL MAGDALENA, CORDOBA, LA GUAJIRA Y DISEÑO E IMPLEMENTACION DE SISTEMAS INTELIGENTES PARA LA GESTION DE RECURSOS Y DETECCION DE ENFERMEDADES EN SISTEMAS DE PRODUCCION EN BANANO EN LOS DEPARTAMENTOS DE LA GUAJIRA Y EL MAGDALENA</t>
  </si>
  <si>
    <t>OPSP-VAD-1552</t>
  </si>
  <si>
    <t>ANGELA VANESSA IBARRA BOLAÑOS</t>
  </si>
  <si>
    <t>SERVICIOS PROFESIONALES COMO APOYO A LA SUPERVISION DEL PROYECTO FORTALECIMIENTO DE LA CAPACIDAD PRODUCTIVA Y COMERCIAL DE LA CADENA DE SUMINISTRO DEL QUESO COSTEÑO EN LAS SUBREGIONES DEL CARIBE COLMBIANO, DEPARTAMENTO DEL MAGDALENA, CORDOBA, LA GUAJIRA</t>
  </si>
  <si>
    <t>2021/11/29</t>
  </si>
  <si>
    <t>OPSP-VAD-1553</t>
  </si>
  <si>
    <t>LUIS CARLOS GALINDO MONTERO</t>
  </si>
  <si>
    <t>OPSP-VAD-1554</t>
  </si>
  <si>
    <t>FABIO ENRIQUE GÓMEZ PRADA</t>
  </si>
  <si>
    <t>SERVICIOS PROFESIONALES COMO ASISTENTE DE INVESTIGACION EN EL PROYECTO FORTALECIMIENTO DE LA CAPACIDAD PRODUCTIVA Y COMERCIAL DE LA CADENA DE SUMINISTRO DEL QUESO COSTEÑO EN LAS SUBREGIONES DEL CARIBE COLMBIANO, DEPARTAMENTO DEL MAGDALENA, CORDOBA, LA GUAJIRA</t>
  </si>
  <si>
    <t>OPSP-VAD-1557</t>
  </si>
  <si>
    <t>MIGUEL ÁNGEL POLO CASTAÑEDA</t>
  </si>
  <si>
    <t>SERVICIOS PROFESIONALES COMO ASISTENTE DE INVESTIGACION EN EL PROYECTO DISEÑO E IMPLEMENTACION DE SISTEMAS INTELIGENTES PARA LA GESTION DE RECURSOS Y DETECCION DE ENFERMEDADES EN SISTEMAS DE PRODUCCION EN BANANO EN LOS DEPARTAMENTOS DE LA GUAJIRA Y EL MAGDALENA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</si>
</sst>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0_);_(&quot;$&quot;* \(#,##0\);_(&quot;$&quot;* &quot;-&quot;_);_(@_)"/>
    <numFmt numFmtId="44" formatCode="_(&quot;$&quot;* #,##0.00_);_(&quot;$&quot;* \(#,##0.00\);_(&quot;$&quot;* &quot;-&quot;??_);_(@_)"/>
    <numFmt numFmtId="43" formatCode="_(* #,##0.00_);_(* \(#,##0.00\);_(* &quot;-&quot;??_);_(@_)"/>
    <numFmt numFmtId="164" formatCode="yyyy\/mm\/dd"/>
    <numFmt numFmtId="165" formatCode="&quot;$&quot;#,##0"/>
    <numFmt numFmtId="166" formatCode="_-* #,##0_-;\-* #,##0_-;_-* &quot;-&quot;_-;_-@_-"/>
    <numFmt numFmtId="167" formatCode="&quot;$&quot;#,##0.00"/>
    <numFmt numFmtId="168" formatCode="_-&quot;$&quot;\ * #,##0.00_-;\-&quot;$&quot;\ * #,##0.00_-;_-&quot;$&quot;\ * &quot;-&quot;??_-;_-@_-"/>
    <numFmt numFmtId="169" formatCode="&quot;$&quot;\ #,##0.00"/>
    <numFmt numFmtId="170" formatCode="&quot;$&quot;\ #,##0.00;[Red]\-&quot;$&quot;\ #,##0.00"/>
  </numFmts>
  <fonts count="3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1"/>
      <name val="Calibri"/>
      <family val="2"/>
      <scheme val="minor"/>
    </font>
    <font>
      <sz val="10"/>
      <name val="Arial"/>
      <family val="2"/>
    </font>
    <font>
      <sz val="11"/>
      <name val="Calibri"/>
      <family val="2"/>
    </font>
    <font>
      <sz val="10"/>
      <name val="Segoe UI"/>
      <family val="2"/>
    </font>
    <font>
      <sz val="8"/>
      <color theme="1"/>
      <name val="Arial"/>
      <family val="2"/>
    </font>
    <font>
      <sz val="11"/>
      <color theme="1"/>
      <name val="Calibri"/>
      <family val="2"/>
    </font>
    <font>
      <sz val="10"/>
      <color theme="1"/>
      <name val="Calibri  "/>
    </font>
    <font>
      <sz val="10"/>
      <color rgb="FF000000"/>
      <name val="Calibri  "/>
    </font>
    <font>
      <sz val="10"/>
      <name val="Calibri  "/>
    </font>
    <font>
      <sz val="11"/>
      <color rgb="FF000000"/>
      <name val="Calibri"/>
      <family val="2"/>
      <scheme val="minor"/>
    </font>
    <font>
      <sz val="10"/>
      <color rgb="FF000000"/>
      <name val="Arial"/>
      <family val="2"/>
    </font>
    <font>
      <b/>
      <sz val="10"/>
      <color theme="1"/>
      <name val="Calibri"/>
      <family val="2"/>
      <scheme val="minor"/>
    </font>
    <font>
      <sz val="10"/>
      <color theme="1"/>
      <name val="Calibri"/>
      <family val="2"/>
      <scheme val="minor"/>
    </font>
    <font>
      <sz val="9"/>
      <color theme="1"/>
      <name val="Arial"/>
      <family val="2"/>
    </font>
    <font>
      <b/>
      <sz val="10"/>
      <color theme="1"/>
      <name val="Arial"/>
      <family val="2"/>
    </font>
    <font>
      <sz val="10"/>
      <color rgb="FF000000"/>
      <name val="Calibri"/>
      <family val="2"/>
      <scheme val="minor"/>
    </font>
    <font>
      <sz val="9"/>
      <color rgb="FF000000"/>
      <name val="Arial"/>
      <family val="2"/>
    </font>
    <font>
      <sz val="10"/>
      <color rgb="FFFF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43"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42" fontId="1" fillId="0" borderId="0" applyFont="0" applyFill="0" applyBorder="0" applyAlignment="0" applyProtection="0"/>
  </cellStyleXfs>
  <cellXfs count="196">
    <xf numFmtId="0" fontId="0" fillId="0" borderId="0" xfId="0"/>
    <xf numFmtId="0" fontId="0" fillId="0" borderId="0" xfId="0" applyFill="1"/>
    <xf numFmtId="0" fontId="19" fillId="0" borderId="0" xfId="0" applyFont="1" applyFill="1"/>
    <xf numFmtId="0" fontId="19" fillId="0" borderId="0" xfId="42" applyFont="1" applyFill="1" applyBorder="1" applyAlignment="1">
      <alignment horizontal="left" vertical="center" wrapText="1"/>
    </xf>
    <xf numFmtId="3" fontId="19" fillId="0" borderId="0" xfId="42" applyNumberFormat="1" applyFont="1" applyFill="1" applyBorder="1" applyAlignment="1">
      <alignment horizontal="left" vertical="center" wrapText="1"/>
    </xf>
    <xf numFmtId="0" fontId="19" fillId="0" borderId="0" xfId="0" applyFont="1" applyFill="1" applyBorder="1" applyAlignment="1">
      <alignment horizontal="left" vertical="center" wrapText="1"/>
    </xf>
    <xf numFmtId="165" fontId="0" fillId="0" borderId="0" xfId="0" applyNumberFormat="1" applyFill="1"/>
    <xf numFmtId="0" fontId="22" fillId="0" borderId="0" xfId="0" applyFont="1" applyFill="1" applyAlignment="1">
      <alignment horizontal="left"/>
    </xf>
    <xf numFmtId="165" fontId="19" fillId="0" borderId="0" xfId="0" applyNumberFormat="1" applyFont="1" applyFill="1"/>
    <xf numFmtId="164" fontId="19" fillId="0" borderId="0" xfId="0" applyNumberFormat="1" applyFont="1" applyFill="1"/>
    <xf numFmtId="164" fontId="19" fillId="0" borderId="0" xfId="0" applyNumberFormat="1" applyFont="1" applyFill="1" applyAlignment="1">
      <alignment horizontal="right"/>
    </xf>
    <xf numFmtId="0" fontId="19" fillId="0" borderId="0" xfId="0" applyFont="1" applyFill="1" applyAlignment="1">
      <alignment horizontal="center"/>
    </xf>
    <xf numFmtId="0" fontId="19" fillId="0" borderId="0" xfId="0" applyFont="1" applyFill="1" applyAlignment="1">
      <alignment horizontal="center" vertical="center"/>
    </xf>
    <xf numFmtId="49" fontId="19" fillId="0" borderId="0" xfId="0" applyNumberFormat="1" applyFont="1" applyFill="1" applyAlignment="1">
      <alignment horizontal="center" vertical="center"/>
    </xf>
    <xf numFmtId="0" fontId="19" fillId="0" borderId="0" xfId="0" applyFont="1" applyFill="1" applyAlignment="1">
      <alignment horizontal="left" vertical="center"/>
    </xf>
    <xf numFmtId="1" fontId="19" fillId="0" borderId="0" xfId="0" applyNumberFormat="1" applyFont="1" applyFill="1" applyAlignment="1">
      <alignment horizontal="center" vertical="center"/>
    </xf>
    <xf numFmtId="1" fontId="19" fillId="0" borderId="0" xfId="0" applyNumberFormat="1" applyFont="1" applyFill="1" applyAlignment="1">
      <alignment horizontal="center"/>
    </xf>
    <xf numFmtId="0" fontId="19" fillId="0" borderId="0" xfId="0" applyFont="1" applyFill="1" applyBorder="1"/>
    <xf numFmtId="164" fontId="0" fillId="0" borderId="0" xfId="0" applyNumberFormat="1" applyFill="1"/>
    <xf numFmtId="0" fontId="0" fillId="0" borderId="0" xfId="0" applyFill="1" applyAlignment="1">
      <alignment horizontal="right"/>
    </xf>
    <xf numFmtId="0" fontId="0" fillId="0" borderId="0" xfId="0" applyFill="1" applyAlignment="1">
      <alignment horizontal="left"/>
    </xf>
    <xf numFmtId="0" fontId="0" fillId="0" borderId="0" xfId="0" applyFill="1" applyAlignment="1"/>
    <xf numFmtId="164" fontId="0" fillId="0" borderId="0" xfId="0" applyNumberFormat="1" applyFill="1" applyAlignment="1">
      <alignment horizontal="right"/>
    </xf>
    <xf numFmtId="0" fontId="0" fillId="0" borderId="0" xfId="0" applyFill="1" applyBorder="1" applyAlignment="1">
      <alignment horizontal="right"/>
    </xf>
    <xf numFmtId="0" fontId="0" fillId="0" borderId="0" xfId="0" applyFill="1" applyBorder="1"/>
    <xf numFmtId="0" fontId="1" fillId="0" borderId="0" xfId="42" applyFont="1" applyFill="1" applyBorder="1" applyAlignment="1">
      <alignment horizontal="left" vertical="center" wrapText="1"/>
    </xf>
    <xf numFmtId="0" fontId="0" fillId="0" borderId="0" xfId="0" applyFont="1" applyFill="1" applyBorder="1" applyAlignment="1">
      <alignment horizontal="left" vertical="center" wrapText="1"/>
    </xf>
    <xf numFmtId="0" fontId="24" fillId="0" borderId="0" xfId="0" applyFont="1" applyFill="1"/>
    <xf numFmtId="0" fontId="24" fillId="0" borderId="0" xfId="0" applyFont="1" applyFill="1" applyAlignment="1">
      <alignment vertical="center"/>
    </xf>
    <xf numFmtId="0" fontId="0" fillId="0" borderId="0" xfId="0" applyFont="1" applyFill="1"/>
    <xf numFmtId="14" fontId="0" fillId="0" borderId="0" xfId="0" applyNumberFormat="1" applyFont="1" applyFill="1"/>
    <xf numFmtId="0" fontId="0" fillId="0" borderId="0" xfId="0" applyFont="1" applyFill="1" applyBorder="1"/>
    <xf numFmtId="1" fontId="0" fillId="0" borderId="0" xfId="0" applyNumberFormat="1" applyFont="1" applyFill="1" applyBorder="1"/>
    <xf numFmtId="1" fontId="19" fillId="0" borderId="0" xfId="0" applyNumberFormat="1" applyFont="1" applyFill="1" applyBorder="1"/>
    <xf numFmtId="0" fontId="25" fillId="0" borderId="0" xfId="0" applyFont="1" applyFill="1" applyBorder="1" applyAlignment="1">
      <alignment horizontal="center" vertical="center"/>
    </xf>
    <xf numFmtId="0" fontId="26" fillId="0" borderId="0" xfId="0" applyFont="1" applyFill="1" applyBorder="1"/>
    <xf numFmtId="0" fontId="25" fillId="0" borderId="0" xfId="0" applyFont="1" applyFill="1" applyBorder="1"/>
    <xf numFmtId="0" fontId="25" fillId="0" borderId="0" xfId="0" applyNumberFormat="1" applyFont="1" applyFill="1" applyBorder="1" applyAlignment="1">
      <alignment horizontal="right"/>
    </xf>
    <xf numFmtId="0" fontId="25" fillId="0" borderId="0" xfId="0" applyFont="1" applyFill="1" applyBorder="1" applyAlignment="1">
      <alignment horizontal="left"/>
    </xf>
    <xf numFmtId="0" fontId="26" fillId="0" borderId="0" xfId="0" applyFont="1" applyFill="1" applyBorder="1" applyAlignment="1">
      <alignment horizontal="right" vertical="center" wrapText="1"/>
    </xf>
    <xf numFmtId="0" fontId="25" fillId="0" borderId="0" xfId="0" applyFont="1" applyBorder="1" applyAlignment="1">
      <alignment horizontal="center" vertical="center"/>
    </xf>
    <xf numFmtId="0" fontId="27" fillId="33" borderId="0" xfId="0" applyFont="1" applyFill="1" applyBorder="1" applyAlignment="1">
      <alignment horizontal="left" vertical="center"/>
    </xf>
    <xf numFmtId="0" fontId="0" fillId="0" borderId="0" xfId="0" applyNumberFormat="1"/>
    <xf numFmtId="165" fontId="0" fillId="0" borderId="0" xfId="0" applyNumberFormat="1"/>
    <xf numFmtId="165" fontId="0" fillId="0" borderId="0" xfId="0" applyNumberFormat="1" applyFont="1" applyFill="1" applyBorder="1" applyAlignment="1">
      <alignment horizontal="right"/>
    </xf>
    <xf numFmtId="165" fontId="25" fillId="0" borderId="0" xfId="0" applyNumberFormat="1" applyFont="1" applyFill="1" applyBorder="1"/>
    <xf numFmtId="165" fontId="0" fillId="0" borderId="0" xfId="0" applyNumberFormat="1" applyFill="1" applyAlignment="1"/>
    <xf numFmtId="165" fontId="0" fillId="0" borderId="0" xfId="0" applyNumberFormat="1" applyFill="1" applyAlignment="1">
      <alignment horizontal="right"/>
    </xf>
    <xf numFmtId="165" fontId="0" fillId="0" borderId="0" xfId="0" applyNumberFormat="1" applyFill="1" applyBorder="1"/>
    <xf numFmtId="165" fontId="0" fillId="0" borderId="0" xfId="0" applyNumberFormat="1" applyFont="1" applyFill="1"/>
    <xf numFmtId="165" fontId="0" fillId="0" borderId="0" xfId="0" applyNumberFormat="1" applyFont="1" applyFill="1" applyBorder="1"/>
    <xf numFmtId="164" fontId="0" fillId="0" borderId="0" xfId="0" applyNumberFormat="1" applyFont="1" applyFill="1"/>
    <xf numFmtId="165" fontId="19" fillId="0" borderId="0" xfId="0" applyNumberFormat="1" applyFont="1" applyFill="1" applyBorder="1"/>
    <xf numFmtId="165" fontId="19" fillId="0" borderId="0" xfId="44" applyNumberFormat="1" applyFont="1" applyFill="1" applyBorder="1"/>
    <xf numFmtId="165" fontId="19" fillId="0" borderId="0" xfId="43" applyNumberFormat="1" applyFont="1" applyFill="1" applyBorder="1"/>
    <xf numFmtId="0" fontId="28" fillId="0" borderId="0" xfId="0" applyFont="1"/>
    <xf numFmtId="0" fontId="28" fillId="0" borderId="0" xfId="0" applyFont="1" applyAlignment="1">
      <alignment vertical="center"/>
    </xf>
    <xf numFmtId="0" fontId="18" fillId="0" borderId="0" xfId="0" applyFont="1"/>
    <xf numFmtId="0" fontId="18" fillId="33" borderId="0" xfId="0" applyFont="1" applyFill="1"/>
    <xf numFmtId="0" fontId="18" fillId="0" borderId="0" xfId="0" applyFont="1" applyAlignment="1">
      <alignment horizontal="center"/>
    </xf>
    <xf numFmtId="0" fontId="18" fillId="33" borderId="0" xfId="0" applyFont="1" applyFill="1" applyBorder="1" applyAlignment="1"/>
    <xf numFmtId="0" fontId="29" fillId="0" borderId="0" xfId="0" applyFont="1"/>
    <xf numFmtId="0" fontId="18" fillId="0" borderId="0" xfId="0" applyFont="1" applyAlignment="1"/>
    <xf numFmtId="3" fontId="18" fillId="0" borderId="0" xfId="0" applyNumberFormat="1" applyFont="1"/>
    <xf numFmtId="0" fontId="0" fillId="0" borderId="0" xfId="0" applyFont="1"/>
    <xf numFmtId="0" fontId="0" fillId="0" borderId="0" xfId="0" applyFont="1" applyFill="1" applyBorder="1" applyAlignment="1">
      <alignment horizontal="right"/>
    </xf>
    <xf numFmtId="0" fontId="0" fillId="0" borderId="0" xfId="0" applyAlignment="1">
      <alignment vertical="center"/>
    </xf>
    <xf numFmtId="0" fontId="0" fillId="0" borderId="0" xfId="0" applyFill="1" applyAlignment="1">
      <alignment vertical="center"/>
    </xf>
    <xf numFmtId="164" fontId="0" fillId="0" borderId="0" xfId="0" applyNumberFormat="1"/>
    <xf numFmtId="0" fontId="0" fillId="0" borderId="0" xfId="0" applyAlignment="1">
      <alignment horizontal="center"/>
    </xf>
    <xf numFmtId="0" fontId="0" fillId="0" borderId="0" xfId="0" applyAlignment="1">
      <alignment horizontal="right"/>
    </xf>
    <xf numFmtId="0" fontId="0" fillId="0" borderId="0" xfId="0" applyAlignment="1">
      <alignment horizontal="left"/>
    </xf>
    <xf numFmtId="164" fontId="0" fillId="0" borderId="0" xfId="0" applyNumberFormat="1" applyAlignment="1">
      <alignment horizontal="right"/>
    </xf>
    <xf numFmtId="164" fontId="0" fillId="0" borderId="0" xfId="0" applyNumberFormat="1" applyFont="1"/>
    <xf numFmtId="0" fontId="29" fillId="0" borderId="0" xfId="0" applyFont="1" applyAlignment="1">
      <alignment vertical="center"/>
    </xf>
    <xf numFmtId="1" fontId="19" fillId="0" borderId="0" xfId="42" applyNumberFormat="1" applyFont="1" applyFill="1" applyBorder="1" applyAlignment="1">
      <alignment horizontal="left" vertical="center"/>
    </xf>
    <xf numFmtId="0" fontId="19" fillId="0" borderId="0" xfId="42" applyFont="1" applyFill="1" applyBorder="1" applyAlignment="1">
      <alignment horizontal="left" vertical="center"/>
    </xf>
    <xf numFmtId="0" fontId="0" fillId="0" borderId="0" xfId="0" applyFont="1" applyBorder="1" applyAlignment="1">
      <alignment horizontal="left" vertical="center" wrapText="1"/>
    </xf>
    <xf numFmtId="0" fontId="0" fillId="0" borderId="0" xfId="0" applyFont="1" applyFill="1" applyBorder="1" applyAlignment="1">
      <alignment horizontal="left"/>
    </xf>
    <xf numFmtId="0" fontId="19" fillId="0" borderId="0" xfId="0" applyFont="1" applyFill="1" applyBorder="1" applyAlignment="1">
      <alignment horizontal="left" vertical="center"/>
    </xf>
    <xf numFmtId="0" fontId="26" fillId="0" borderId="0" xfId="0" applyFont="1" applyFill="1" applyBorder="1" applyAlignment="1">
      <alignment horizontal="left"/>
    </xf>
    <xf numFmtId="167" fontId="0" fillId="0" borderId="0" xfId="0" applyNumberFormat="1"/>
    <xf numFmtId="167" fontId="19" fillId="0" borderId="0" xfId="0" applyNumberFormat="1" applyFont="1" applyFill="1"/>
    <xf numFmtId="165" fontId="0" fillId="0" borderId="0" xfId="0" applyNumberFormat="1" applyFill="1" applyBorder="1" applyAlignment="1">
      <alignment horizontal="right"/>
    </xf>
    <xf numFmtId="164" fontId="25" fillId="0" borderId="0" xfId="0" applyNumberFormat="1" applyFont="1" applyFill="1" applyBorder="1" applyAlignment="1">
      <alignment horizontal="center" vertical="center"/>
    </xf>
    <xf numFmtId="14" fontId="0" fillId="0" borderId="0" xfId="0" applyNumberFormat="1"/>
    <xf numFmtId="0" fontId="28" fillId="0" borderId="0" xfId="0" applyFont="1" applyBorder="1" applyAlignment="1">
      <alignment horizontal="center"/>
    </xf>
    <xf numFmtId="0" fontId="28" fillId="0" borderId="0" xfId="0" applyFont="1" applyFill="1" applyBorder="1" applyAlignment="1">
      <alignment horizontal="center"/>
    </xf>
    <xf numFmtId="0" fontId="18" fillId="0" borderId="0" xfId="0" applyFont="1" applyFill="1" applyAlignment="1"/>
    <xf numFmtId="0" fontId="18" fillId="0" borderId="0" xfId="0" applyNumberFormat="1" applyFont="1" applyAlignment="1">
      <alignment horizontal="center" wrapText="1"/>
    </xf>
    <xf numFmtId="0" fontId="32" fillId="0" borderId="0" xfId="0" applyFont="1" applyAlignment="1">
      <alignment vertical="center"/>
    </xf>
    <xf numFmtId="0" fontId="0" fillId="0" borderId="0" xfId="0" applyNumberFormat="1" applyAlignment="1">
      <alignment horizontal="right"/>
    </xf>
    <xf numFmtId="165" fontId="0" fillId="0" borderId="0" xfId="43" applyNumberFormat="1" applyFont="1" applyFill="1" applyBorder="1"/>
    <xf numFmtId="49" fontId="19" fillId="0" borderId="0" xfId="0" applyNumberFormat="1" applyFont="1" applyFill="1" applyBorder="1" applyAlignment="1">
      <alignment horizontal="left" vertical="center"/>
    </xf>
    <xf numFmtId="0" fontId="19" fillId="0" borderId="0" xfId="0" applyFont="1" applyFill="1" applyBorder="1" applyAlignment="1">
      <alignment horizontal="left"/>
    </xf>
    <xf numFmtId="1" fontId="19" fillId="0" borderId="0" xfId="0" applyNumberFormat="1" applyFont="1" applyFill="1" applyBorder="1" applyAlignment="1">
      <alignment horizontal="left" vertical="center"/>
    </xf>
    <xf numFmtId="1" fontId="19" fillId="0" borderId="0" xfId="0" applyNumberFormat="1" applyFont="1" applyFill="1" applyBorder="1" applyAlignment="1">
      <alignment horizontal="left"/>
    </xf>
    <xf numFmtId="0" fontId="21" fillId="0" borderId="0" xfId="0" applyFont="1" applyFill="1" applyAlignment="1">
      <alignment horizontal="left"/>
    </xf>
    <xf numFmtId="1" fontId="21" fillId="0" borderId="0" xfId="0" applyNumberFormat="1" applyFont="1" applyFill="1" applyAlignment="1">
      <alignment horizontal="left"/>
    </xf>
    <xf numFmtId="165" fontId="19" fillId="0" borderId="0" xfId="44" applyNumberFormat="1" applyFont="1" applyFill="1" applyBorder="1" applyAlignment="1">
      <alignment horizontal="left" vertical="center"/>
    </xf>
    <xf numFmtId="165" fontId="19" fillId="0" borderId="0" xfId="0" applyNumberFormat="1" applyFont="1" applyFill="1" applyBorder="1" applyAlignment="1">
      <alignment horizontal="left" vertical="center"/>
    </xf>
    <xf numFmtId="165" fontId="19" fillId="0" borderId="0" xfId="44" applyNumberFormat="1" applyFont="1" applyFill="1" applyBorder="1" applyAlignment="1">
      <alignment horizontal="left"/>
    </xf>
    <xf numFmtId="165" fontId="19" fillId="0" borderId="0" xfId="0" applyNumberFormat="1" applyFont="1" applyFill="1" applyBorder="1" applyAlignment="1">
      <alignment horizontal="left"/>
    </xf>
    <xf numFmtId="165" fontId="21" fillId="0" borderId="0" xfId="44" applyNumberFormat="1" applyFont="1" applyFill="1" applyAlignment="1">
      <alignment horizontal="left"/>
    </xf>
    <xf numFmtId="165" fontId="19" fillId="0" borderId="0" xfId="44" applyNumberFormat="1" applyFont="1" applyFill="1" applyAlignment="1">
      <alignment horizontal="left"/>
    </xf>
    <xf numFmtId="165" fontId="0" fillId="0" borderId="0" xfId="0" applyNumberFormat="1" applyAlignment="1">
      <alignment horizontal="right"/>
    </xf>
    <xf numFmtId="0" fontId="0" fillId="0" borderId="0" xfId="42" applyFont="1" applyFill="1" applyBorder="1" applyAlignment="1">
      <alignment horizontal="left" vertical="center" wrapText="1"/>
    </xf>
    <xf numFmtId="0" fontId="0" fillId="0" borderId="0" xfId="0" applyFill="1" applyBorder="1" applyAlignment="1">
      <alignment horizontal="left"/>
    </xf>
    <xf numFmtId="0" fontId="28" fillId="0" borderId="0" xfId="0" applyFont="1" applyFill="1" applyBorder="1" applyAlignment="1">
      <alignment vertical="center"/>
    </xf>
    <xf numFmtId="0" fontId="21" fillId="0" borderId="0" xfId="42" applyFont="1" applyFill="1" applyBorder="1"/>
    <xf numFmtId="1" fontId="21" fillId="0" borderId="0" xfId="42" applyNumberFormat="1" applyFont="1" applyFill="1" applyBorder="1"/>
    <xf numFmtId="0" fontId="0" fillId="0" borderId="0" xfId="0" applyFill="1" applyBorder="1" applyAlignment="1"/>
    <xf numFmtId="165" fontId="21" fillId="0" borderId="0" xfId="42" applyNumberFormat="1" applyFont="1" applyFill="1" applyBorder="1"/>
    <xf numFmtId="0" fontId="32" fillId="0" borderId="0" xfId="0" applyFont="1"/>
    <xf numFmtId="0" fontId="0" fillId="0" borderId="0" xfId="0" applyAlignment="1">
      <alignment wrapText="1"/>
    </xf>
    <xf numFmtId="0" fontId="18" fillId="0" borderId="0" xfId="0" applyFont="1" applyAlignment="1">
      <alignment vertical="center"/>
    </xf>
    <xf numFmtId="0" fontId="14" fillId="0" borderId="10" xfId="0" applyFont="1" applyBorder="1"/>
    <xf numFmtId="165" fontId="14" fillId="0" borderId="11" xfId="0" applyNumberFormat="1" applyFont="1" applyBorder="1"/>
    <xf numFmtId="164" fontId="0" fillId="0" borderId="0" xfId="0" applyNumberFormat="1" applyFont="1" applyFill="1" applyBorder="1" applyAlignment="1">
      <alignment horizontal="right"/>
    </xf>
    <xf numFmtId="0" fontId="0" fillId="0" borderId="0" xfId="44" applyNumberFormat="1" applyFont="1"/>
    <xf numFmtId="165" fontId="0" fillId="0" borderId="0" xfId="0" applyNumberFormat="1" applyAlignment="1">
      <alignment wrapText="1"/>
    </xf>
    <xf numFmtId="165" fontId="0" fillId="0" borderId="0" xfId="0" applyNumberFormat="1" applyFont="1"/>
    <xf numFmtId="164" fontId="21" fillId="0" borderId="0" xfId="42" applyNumberFormat="1" applyFont="1" applyFill="1" applyBorder="1" applyAlignment="1">
      <alignment horizontal="right"/>
    </xf>
    <xf numFmtId="164" fontId="21" fillId="0" borderId="0" xfId="42" applyNumberFormat="1" applyFont="1" applyFill="1" applyBorder="1"/>
    <xf numFmtId="164" fontId="29" fillId="34" borderId="0" xfId="0" applyNumberFormat="1" applyFont="1" applyFill="1" applyBorder="1"/>
    <xf numFmtId="164" fontId="29" fillId="0" borderId="0" xfId="0" applyNumberFormat="1" applyFont="1" applyFill="1" applyBorder="1"/>
    <xf numFmtId="164" fontId="18" fillId="33" borderId="0" xfId="0" applyNumberFormat="1" applyFont="1" applyFill="1" applyBorder="1"/>
    <xf numFmtId="164" fontId="18" fillId="0" borderId="0" xfId="0" applyNumberFormat="1" applyFont="1" applyFill="1" applyBorder="1"/>
    <xf numFmtId="164" fontId="18" fillId="0" borderId="0" xfId="0" applyNumberFormat="1" applyFont="1" applyBorder="1"/>
    <xf numFmtId="0" fontId="19" fillId="0" borderId="0" xfId="0" applyFont="1" applyFill="1" applyAlignment="1">
      <alignment vertical="center"/>
    </xf>
    <xf numFmtId="0" fontId="19" fillId="0" borderId="0" xfId="0" applyFont="1" applyFill="1" applyAlignment="1">
      <alignment horizontal="right"/>
    </xf>
    <xf numFmtId="0" fontId="19" fillId="0" borderId="0" xfId="0" applyFont="1" applyFill="1" applyBorder="1" applyAlignment="1">
      <alignment vertical="center"/>
    </xf>
    <xf numFmtId="0" fontId="19" fillId="0" borderId="0" xfId="0" applyFont="1" applyFill="1" applyBorder="1" applyAlignment="1">
      <alignment horizontal="right"/>
    </xf>
    <xf numFmtId="0" fontId="19" fillId="0" borderId="0" xfId="0" applyFont="1" applyFill="1" applyAlignment="1">
      <alignment horizontal="left"/>
    </xf>
    <xf numFmtId="164" fontId="19" fillId="0" borderId="0" xfId="0" applyNumberFormat="1" applyFont="1" applyFill="1" applyBorder="1" applyAlignment="1">
      <alignment horizontal="left" vertical="center"/>
    </xf>
    <xf numFmtId="164" fontId="19" fillId="0" borderId="0" xfId="0" applyNumberFormat="1" applyFont="1" applyFill="1" applyBorder="1" applyAlignment="1">
      <alignment horizontal="left"/>
    </xf>
    <xf numFmtId="165" fontId="14" fillId="0" borderId="11" xfId="0" applyNumberFormat="1" applyFont="1" applyFill="1" applyBorder="1"/>
    <xf numFmtId="164" fontId="19" fillId="0" borderId="0" xfId="46" applyNumberFormat="1" applyFont="1" applyFill="1" applyBorder="1" applyAlignment="1">
      <alignment horizontal="left" vertical="center"/>
    </xf>
    <xf numFmtId="164" fontId="21" fillId="0" borderId="0" xfId="0" applyNumberFormat="1" applyFont="1" applyFill="1" applyAlignment="1">
      <alignment horizontal="left"/>
    </xf>
    <xf numFmtId="164" fontId="0" fillId="0" borderId="0" xfId="0" applyNumberFormat="1" applyFont="1" applyFill="1" applyBorder="1"/>
    <xf numFmtId="164" fontId="0" fillId="0" borderId="0" xfId="0" applyNumberFormat="1" applyFill="1" applyAlignment="1">
      <alignment horizontal="center" vertical="center"/>
    </xf>
    <xf numFmtId="164" fontId="0" fillId="0" borderId="0" xfId="0" applyNumberFormat="1" applyFill="1" applyAlignment="1">
      <alignment horizontal="left"/>
    </xf>
    <xf numFmtId="0" fontId="34" fillId="0" borderId="0" xfId="0" applyFont="1" applyAlignment="1">
      <alignment vertical="center"/>
    </xf>
    <xf numFmtId="0" fontId="21" fillId="0" borderId="0" xfId="0" applyFont="1" applyFill="1" applyBorder="1"/>
    <xf numFmtId="164" fontId="19" fillId="0" borderId="0" xfId="0" applyNumberFormat="1" applyFont="1" applyFill="1" applyBorder="1"/>
    <xf numFmtId="0" fontId="35" fillId="0" borderId="0" xfId="0" applyFont="1"/>
    <xf numFmtId="165" fontId="14" fillId="0" borderId="0" xfId="0" applyNumberFormat="1" applyFont="1" applyFill="1" applyBorder="1"/>
    <xf numFmtId="0" fontId="14" fillId="0" borderId="10" xfId="0" applyFont="1" applyFill="1" applyBorder="1" applyAlignment="1">
      <alignment horizontal="center"/>
    </xf>
    <xf numFmtId="0" fontId="18" fillId="0" borderId="0" xfId="0" applyFont="1" applyAlignment="1">
      <alignment horizontal="right"/>
    </xf>
    <xf numFmtId="0" fontId="29" fillId="0" borderId="0" xfId="0" applyFont="1" applyBorder="1" applyAlignment="1">
      <alignment horizontal="right"/>
    </xf>
    <xf numFmtId="165" fontId="29" fillId="0" borderId="0" xfId="0" applyNumberFormat="1" applyFont="1" applyBorder="1" applyAlignment="1">
      <alignment horizontal="center"/>
    </xf>
    <xf numFmtId="165" fontId="29" fillId="0" borderId="0" xfId="0" applyNumberFormat="1" applyFont="1" applyFill="1" applyBorder="1" applyAlignment="1">
      <alignment horizontal="center"/>
    </xf>
    <xf numFmtId="165" fontId="14" fillId="0" borderId="12" xfId="0" applyNumberFormat="1" applyFont="1" applyBorder="1"/>
    <xf numFmtId="165" fontId="14" fillId="0" borderId="13" xfId="0" applyNumberFormat="1" applyFont="1" applyBorder="1"/>
    <xf numFmtId="165" fontId="14" fillId="0" borderId="0" xfId="0" applyNumberFormat="1" applyFont="1" applyBorder="1"/>
    <xf numFmtId="1" fontId="0" fillId="0" borderId="0" xfId="0" applyNumberFormat="1"/>
    <xf numFmtId="1" fontId="0" fillId="0" borderId="0" xfId="0" applyNumberFormat="1" applyFill="1"/>
    <xf numFmtId="168" fontId="21" fillId="0" borderId="0" xfId="42" applyNumberFormat="1" applyFont="1" applyFill="1" applyBorder="1"/>
    <xf numFmtId="169" fontId="0" fillId="0" borderId="0" xfId="0" applyNumberFormat="1" applyFill="1"/>
    <xf numFmtId="170" fontId="0" fillId="0" borderId="0" xfId="0" applyNumberFormat="1" applyFill="1" applyBorder="1" applyAlignment="1"/>
    <xf numFmtId="170" fontId="24" fillId="0" borderId="0" xfId="0" applyNumberFormat="1" applyFont="1" applyFill="1" applyBorder="1" applyAlignment="1">
      <alignment vertical="center"/>
    </xf>
    <xf numFmtId="1" fontId="19" fillId="0" borderId="0" xfId="0" applyNumberFormat="1" applyFont="1" applyFill="1"/>
    <xf numFmtId="170" fontId="19" fillId="0" borderId="0" xfId="0" applyNumberFormat="1" applyFont="1" applyFill="1"/>
    <xf numFmtId="0" fontId="14" fillId="0" borderId="12" xfId="0" applyFont="1" applyBorder="1"/>
    <xf numFmtId="0" fontId="36" fillId="0" borderId="12" xfId="0" applyFont="1" applyBorder="1"/>
    <xf numFmtId="165" fontId="14" fillId="0" borderId="12" xfId="0" applyNumberFormat="1" applyFont="1" applyFill="1" applyBorder="1"/>
    <xf numFmtId="0" fontId="14" fillId="0" borderId="12" xfId="0" applyFont="1" applyFill="1" applyBorder="1"/>
    <xf numFmtId="1" fontId="19" fillId="0" borderId="0" xfId="0" applyNumberFormat="1" applyFont="1" applyFill="1" applyAlignment="1">
      <alignment horizontal="left"/>
    </xf>
    <xf numFmtId="165" fontId="21" fillId="0" borderId="0" xfId="44" applyNumberFormat="1" applyFont="1" applyFill="1" applyBorder="1" applyAlignment="1">
      <alignment horizontal="left"/>
    </xf>
    <xf numFmtId="164" fontId="19" fillId="0" borderId="0" xfId="0" applyNumberFormat="1" applyFont="1" applyFill="1" applyAlignment="1">
      <alignment horizontal="left"/>
    </xf>
    <xf numFmtId="0" fontId="0" fillId="0" borderId="0" xfId="0" applyFont="1" applyFill="1" applyAlignment="1">
      <alignment horizontal="left"/>
    </xf>
    <xf numFmtId="0" fontId="26" fillId="33" borderId="0" xfId="0" applyFont="1" applyFill="1" applyBorder="1" applyAlignment="1">
      <alignment horizontal="left"/>
    </xf>
    <xf numFmtId="0" fontId="26" fillId="33" borderId="0" xfId="0" applyFont="1" applyFill="1" applyBorder="1"/>
    <xf numFmtId="0" fontId="25" fillId="33" borderId="0" xfId="0" applyFont="1" applyFill="1" applyBorder="1"/>
    <xf numFmtId="0" fontId="25" fillId="33" borderId="0" xfId="0" applyFont="1" applyFill="1" applyBorder="1" applyAlignment="1">
      <alignment horizontal="center" vertical="center"/>
    </xf>
    <xf numFmtId="0" fontId="25" fillId="33" borderId="0" xfId="0" applyNumberFormat="1" applyFont="1" applyFill="1" applyBorder="1" applyAlignment="1">
      <alignment horizontal="right"/>
    </xf>
    <xf numFmtId="0" fontId="25" fillId="33" borderId="0" xfId="0" applyFont="1" applyFill="1" applyBorder="1" applyAlignment="1">
      <alignment horizontal="left"/>
    </xf>
    <xf numFmtId="0" fontId="0" fillId="33" borderId="0" xfId="0" applyFill="1"/>
    <xf numFmtId="165" fontId="25" fillId="33" borderId="0" xfId="0" applyNumberFormat="1" applyFont="1" applyFill="1" applyBorder="1"/>
    <xf numFmtId="164" fontId="25" fillId="33" borderId="0" xfId="0" applyNumberFormat="1" applyFont="1" applyFill="1" applyBorder="1" applyAlignment="1">
      <alignment horizontal="center" vertical="center"/>
    </xf>
    <xf numFmtId="164" fontId="0" fillId="33" borderId="0" xfId="0" applyNumberFormat="1" applyFill="1" applyAlignment="1">
      <alignment horizontal="center" vertical="center"/>
    </xf>
    <xf numFmtId="164" fontId="0" fillId="33" borderId="0" xfId="0" applyNumberFormat="1" applyFill="1" applyAlignment="1">
      <alignment horizontal="left"/>
    </xf>
    <xf numFmtId="167" fontId="0" fillId="0" borderId="0" xfId="0" applyNumberFormat="1" applyFill="1"/>
    <xf numFmtId="167" fontId="0" fillId="0" borderId="0" xfId="0" applyNumberFormat="1" applyAlignment="1">
      <alignment horizontal="right"/>
    </xf>
    <xf numFmtId="167" fontId="19" fillId="0" borderId="0" xfId="0" applyNumberFormat="1" applyFont="1" applyFill="1" applyAlignment="1">
      <alignment horizontal="right"/>
    </xf>
    <xf numFmtId="167" fontId="0" fillId="0" borderId="0" xfId="0" applyNumberFormat="1" applyFill="1" applyAlignment="1">
      <alignment horizontal="right"/>
    </xf>
    <xf numFmtId="0" fontId="34" fillId="35" borderId="0" xfId="0" applyFont="1" applyFill="1" applyAlignment="1">
      <alignment vertical="center"/>
    </xf>
    <xf numFmtId="0" fontId="28" fillId="35" borderId="0" xfId="0" applyFont="1" applyFill="1" applyAlignment="1">
      <alignment vertical="center"/>
    </xf>
    <xf numFmtId="0" fontId="20" fillId="0" borderId="0" xfId="0" applyFont="1" applyFill="1" applyAlignment="1">
      <alignment horizontal="left" vertical="center"/>
    </xf>
    <xf numFmtId="49" fontId="19" fillId="0" borderId="0" xfId="0" applyNumberFormat="1" applyFont="1" applyFill="1"/>
    <xf numFmtId="164" fontId="19" fillId="0" borderId="0" xfId="0" applyNumberFormat="1" applyFont="1" applyFill="1" applyAlignment="1">
      <alignment horizontal="left" vertical="center"/>
    </xf>
    <xf numFmtId="14" fontId="0" fillId="0" borderId="0" xfId="0" applyNumberFormat="1" applyFont="1" applyFill="1" applyBorder="1"/>
    <xf numFmtId="0" fontId="0" fillId="0" borderId="0" xfId="44" applyNumberFormat="1" applyFont="1" applyAlignment="1">
      <alignment horizontal="right"/>
    </xf>
    <xf numFmtId="12" fontId="0" fillId="0" borderId="0" xfId="0" applyNumberFormat="1" applyAlignment="1">
      <alignment horizontal="right" vertical="center" wrapText="1"/>
    </xf>
    <xf numFmtId="164" fontId="28" fillId="0" borderId="0" xfId="0" applyNumberFormat="1" applyFont="1" applyFill="1" applyBorder="1" applyAlignment="1">
      <alignment horizontal="right" vertical="center"/>
    </xf>
    <xf numFmtId="164" fontId="28" fillId="0" borderId="0" xfId="0" applyNumberFormat="1" applyFont="1" applyFill="1" applyBorder="1" applyAlignment="1">
      <alignment horizontal="right" vertical="center"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3" builtinId="3"/>
    <cellStyle name="Millares [0] 2" xfId="45"/>
    <cellStyle name="Moneda" xfId="44" builtinId="4"/>
    <cellStyle name="Moneda [0]" xfId="46" builtinId="7"/>
    <cellStyle name="Neutral" xfId="8" builtinId="28" customBuiltin="1"/>
    <cellStyle name="Normal" xfId="0" builtinId="0"/>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8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56"/>
  <sheetViews>
    <sheetView topLeftCell="A31" workbookViewId="0">
      <selection activeCell="F54" sqref="F54"/>
    </sheetView>
  </sheetViews>
  <sheetFormatPr baseColWidth="10" defaultRowHeight="14.4"/>
  <cols>
    <col min="1" max="1" width="19.88671875" customWidth="1"/>
    <col min="2" max="2" width="25.44140625" customWidth="1"/>
    <col min="3" max="3" width="13.33203125" customWidth="1"/>
    <col min="4" max="4" width="25.5546875" customWidth="1"/>
    <col min="5" max="5" width="28.109375" customWidth="1"/>
    <col min="6" max="6" width="20.109375" customWidth="1"/>
    <col min="7" max="7" width="23.33203125" customWidth="1"/>
    <col min="8" max="8" width="27.44140625" customWidth="1"/>
    <col min="9" max="10" width="16.109375" style="43" customWidth="1"/>
    <col min="11" max="11" width="20.6640625" style="43" customWidth="1"/>
    <col min="12" max="12" width="16.109375" style="43" customWidth="1"/>
    <col min="13" max="13" width="11.44140625" style="70"/>
    <col min="14" max="14" width="41.5546875" customWidth="1"/>
    <col min="15" max="15" width="36.21875" customWidth="1"/>
    <col min="16" max="18" width="11.5546875" style="68"/>
    <col min="19" max="20" width="16.109375" style="43" customWidth="1"/>
    <col min="21" max="21" width="17" style="70" customWidth="1"/>
    <col min="22" max="22" width="49.77734375" customWidth="1"/>
  </cols>
  <sheetData>
    <row r="1" spans="1:24">
      <c r="A1" t="s">
        <v>0</v>
      </c>
      <c r="B1" t="s">
        <v>1</v>
      </c>
      <c r="C1" t="s">
        <v>2</v>
      </c>
      <c r="D1" t="s">
        <v>3</v>
      </c>
      <c r="E1" t="s">
        <v>4</v>
      </c>
      <c r="F1" t="s">
        <v>5</v>
      </c>
      <c r="G1" t="s">
        <v>6</v>
      </c>
      <c r="H1" t="s">
        <v>7</v>
      </c>
      <c r="I1" s="43" t="s">
        <v>8</v>
      </c>
      <c r="J1" s="43" t="s">
        <v>9</v>
      </c>
      <c r="K1" s="43" t="s">
        <v>24</v>
      </c>
      <c r="L1" s="43" t="s">
        <v>25</v>
      </c>
      <c r="M1" t="s">
        <v>10</v>
      </c>
      <c r="N1" t="s">
        <v>11</v>
      </c>
      <c r="O1" t="s">
        <v>12</v>
      </c>
      <c r="P1" s="68" t="s">
        <v>26</v>
      </c>
      <c r="Q1" s="68" t="s">
        <v>13</v>
      </c>
      <c r="R1" s="68" t="s">
        <v>14</v>
      </c>
      <c r="S1" s="43" t="s">
        <v>15</v>
      </c>
      <c r="T1" s="43" t="s">
        <v>16</v>
      </c>
      <c r="U1" t="s">
        <v>17</v>
      </c>
      <c r="V1" t="s">
        <v>18</v>
      </c>
    </row>
    <row r="2" spans="1:24">
      <c r="A2" s="57">
        <v>891780111</v>
      </c>
      <c r="B2" s="57" t="s">
        <v>19</v>
      </c>
      <c r="C2" s="58" t="s">
        <v>23</v>
      </c>
      <c r="D2" s="57" t="s">
        <v>20</v>
      </c>
      <c r="E2" s="59" t="s">
        <v>3251</v>
      </c>
      <c r="F2" s="57" t="s">
        <v>21</v>
      </c>
      <c r="G2" s="57" t="s">
        <v>22</v>
      </c>
      <c r="H2" s="57" t="s">
        <v>166</v>
      </c>
      <c r="I2" s="150">
        <v>6300000</v>
      </c>
      <c r="J2" s="150">
        <v>0</v>
      </c>
      <c r="K2" s="150">
        <v>0</v>
      </c>
      <c r="L2" s="150">
        <v>0</v>
      </c>
      <c r="M2" s="86">
        <v>1082971346</v>
      </c>
      <c r="N2" s="63" t="s">
        <v>3252</v>
      </c>
      <c r="O2" s="60" t="s">
        <v>3253</v>
      </c>
      <c r="P2" s="124">
        <v>44256</v>
      </c>
      <c r="Q2" s="124">
        <v>44256</v>
      </c>
      <c r="R2" s="124">
        <v>44347</v>
      </c>
      <c r="S2" s="150">
        <v>6300000</v>
      </c>
      <c r="T2" s="151">
        <v>0</v>
      </c>
      <c r="U2" s="148">
        <v>84457191</v>
      </c>
      <c r="V2" s="61" t="s">
        <v>3254</v>
      </c>
      <c r="W2" s="61"/>
      <c r="X2" s="57"/>
    </row>
    <row r="3" spans="1:24">
      <c r="A3" s="57">
        <v>891780111</v>
      </c>
      <c r="B3" s="57" t="s">
        <v>19</v>
      </c>
      <c r="C3" s="58" t="s">
        <v>23</v>
      </c>
      <c r="D3" s="57" t="s">
        <v>20</v>
      </c>
      <c r="E3" s="59" t="s">
        <v>3255</v>
      </c>
      <c r="F3" s="57" t="s">
        <v>21</v>
      </c>
      <c r="G3" s="57" t="s">
        <v>22</v>
      </c>
      <c r="H3" s="57" t="s">
        <v>166</v>
      </c>
      <c r="I3" s="150">
        <v>5000000</v>
      </c>
      <c r="J3" s="150">
        <v>0</v>
      </c>
      <c r="K3" s="150">
        <v>0</v>
      </c>
      <c r="L3" s="150">
        <v>0</v>
      </c>
      <c r="M3" s="86">
        <v>1081905679</v>
      </c>
      <c r="N3" s="63" t="s">
        <v>2205</v>
      </c>
      <c r="O3" s="57" t="s">
        <v>3256</v>
      </c>
      <c r="P3" s="124">
        <v>44258</v>
      </c>
      <c r="Q3" s="124">
        <v>44258</v>
      </c>
      <c r="R3" s="124">
        <v>44316</v>
      </c>
      <c r="S3" s="150">
        <v>5000000</v>
      </c>
      <c r="T3" s="151">
        <v>0</v>
      </c>
      <c r="U3" s="149">
        <v>1082943047</v>
      </c>
      <c r="V3" s="61" t="s">
        <v>3257</v>
      </c>
      <c r="W3" s="61"/>
    </row>
    <row r="4" spans="1:24">
      <c r="A4" s="57">
        <v>891780111</v>
      </c>
      <c r="B4" s="57" t="s">
        <v>19</v>
      </c>
      <c r="C4" s="58" t="s">
        <v>23</v>
      </c>
      <c r="D4" s="57" t="s">
        <v>20</v>
      </c>
      <c r="E4" s="59" t="s">
        <v>3258</v>
      </c>
      <c r="F4" s="57" t="s">
        <v>21</v>
      </c>
      <c r="G4" s="57" t="s">
        <v>22</v>
      </c>
      <c r="H4" s="57" t="s">
        <v>166</v>
      </c>
      <c r="I4" s="150">
        <v>12500000</v>
      </c>
      <c r="J4" s="150">
        <v>0</v>
      </c>
      <c r="K4" s="150">
        <v>0</v>
      </c>
      <c r="L4" s="150">
        <v>0</v>
      </c>
      <c r="M4" s="86">
        <v>1082856526</v>
      </c>
      <c r="N4" s="63" t="s">
        <v>3259</v>
      </c>
      <c r="O4" s="57" t="s">
        <v>3260</v>
      </c>
      <c r="P4" s="124">
        <v>44260</v>
      </c>
      <c r="Q4" s="124">
        <v>44260</v>
      </c>
      <c r="R4" s="124">
        <v>44392</v>
      </c>
      <c r="S4" s="150">
        <v>12500000</v>
      </c>
      <c r="T4" s="151">
        <v>0</v>
      </c>
      <c r="U4" s="149">
        <v>1082943047</v>
      </c>
      <c r="V4" s="61" t="s">
        <v>3257</v>
      </c>
      <c r="W4" s="61"/>
    </row>
    <row r="5" spans="1:24">
      <c r="A5" s="57">
        <v>891780111</v>
      </c>
      <c r="B5" s="57" t="s">
        <v>19</v>
      </c>
      <c r="C5" s="58" t="s">
        <v>23</v>
      </c>
      <c r="D5" s="57" t="s">
        <v>20</v>
      </c>
      <c r="E5" s="59" t="s">
        <v>3261</v>
      </c>
      <c r="F5" s="57" t="s">
        <v>21</v>
      </c>
      <c r="G5" s="57" t="s">
        <v>22</v>
      </c>
      <c r="H5" s="57" t="s">
        <v>166</v>
      </c>
      <c r="I5" s="150">
        <v>7300000</v>
      </c>
      <c r="J5" s="150">
        <v>0</v>
      </c>
      <c r="K5" s="150">
        <v>0</v>
      </c>
      <c r="L5" s="150">
        <v>0</v>
      </c>
      <c r="M5" s="86">
        <v>57439877</v>
      </c>
      <c r="N5" s="63" t="s">
        <v>1256</v>
      </c>
      <c r="O5" s="57" t="s">
        <v>3262</v>
      </c>
      <c r="P5" s="124">
        <v>44260</v>
      </c>
      <c r="Q5" s="124">
        <v>44260</v>
      </c>
      <c r="R5" s="124">
        <v>44316</v>
      </c>
      <c r="S5" s="150">
        <v>7300000</v>
      </c>
      <c r="T5" s="151">
        <v>0</v>
      </c>
      <c r="U5" s="149">
        <v>1082943047</v>
      </c>
      <c r="V5" s="61" t="s">
        <v>3257</v>
      </c>
      <c r="W5" s="61"/>
    </row>
    <row r="6" spans="1:24">
      <c r="A6" s="57">
        <v>891780111</v>
      </c>
      <c r="B6" s="57" t="s">
        <v>19</v>
      </c>
      <c r="C6" s="58" t="s">
        <v>23</v>
      </c>
      <c r="D6" s="57" t="s">
        <v>20</v>
      </c>
      <c r="E6" s="59" t="s">
        <v>3263</v>
      </c>
      <c r="F6" s="57" t="s">
        <v>21</v>
      </c>
      <c r="G6" s="57" t="s">
        <v>22</v>
      </c>
      <c r="H6" s="57" t="s">
        <v>166</v>
      </c>
      <c r="I6" s="150">
        <v>5000000</v>
      </c>
      <c r="J6" s="150">
        <v>0</v>
      </c>
      <c r="K6" s="150">
        <v>0</v>
      </c>
      <c r="L6" s="150">
        <v>0</v>
      </c>
      <c r="M6" s="86">
        <v>1082067708</v>
      </c>
      <c r="N6" s="63" t="s">
        <v>3264</v>
      </c>
      <c r="O6" s="57" t="s">
        <v>3265</v>
      </c>
      <c r="P6" s="124">
        <v>44260</v>
      </c>
      <c r="Q6" s="124">
        <v>44260</v>
      </c>
      <c r="R6" s="124">
        <v>44316</v>
      </c>
      <c r="S6" s="150">
        <v>5000000</v>
      </c>
      <c r="T6" s="151">
        <v>0</v>
      </c>
      <c r="U6" s="149">
        <v>1082943047</v>
      </c>
      <c r="V6" s="61" t="s">
        <v>3257</v>
      </c>
      <c r="W6" s="61"/>
    </row>
    <row r="7" spans="1:24">
      <c r="A7" s="57">
        <v>891780111</v>
      </c>
      <c r="B7" s="57" t="s">
        <v>19</v>
      </c>
      <c r="C7" s="58" t="s">
        <v>23</v>
      </c>
      <c r="D7" s="57" t="s">
        <v>20</v>
      </c>
      <c r="E7" s="59" t="s">
        <v>3266</v>
      </c>
      <c r="F7" s="57" t="s">
        <v>21</v>
      </c>
      <c r="G7" s="57" t="s">
        <v>22</v>
      </c>
      <c r="H7" s="57" t="s">
        <v>166</v>
      </c>
      <c r="I7" s="150">
        <v>11500000</v>
      </c>
      <c r="J7" s="150">
        <v>0</v>
      </c>
      <c r="K7" s="150">
        <v>0</v>
      </c>
      <c r="L7" s="150">
        <v>0</v>
      </c>
      <c r="M7" s="86">
        <v>1083023487</v>
      </c>
      <c r="N7" s="63" t="s">
        <v>3267</v>
      </c>
      <c r="O7" s="57" t="s">
        <v>3268</v>
      </c>
      <c r="P7" s="124">
        <v>44263</v>
      </c>
      <c r="Q7" s="124">
        <v>44263</v>
      </c>
      <c r="R7" s="124">
        <v>44426</v>
      </c>
      <c r="S7" s="150">
        <v>11500000</v>
      </c>
      <c r="T7" s="151">
        <v>0</v>
      </c>
      <c r="U7" s="149">
        <v>1082067708</v>
      </c>
      <c r="V7" s="61" t="s">
        <v>3269</v>
      </c>
      <c r="W7" s="61"/>
    </row>
    <row r="8" spans="1:24">
      <c r="A8" s="57">
        <v>891780111</v>
      </c>
      <c r="B8" s="57" t="s">
        <v>19</v>
      </c>
      <c r="C8" s="58" t="s">
        <v>23</v>
      </c>
      <c r="D8" s="57" t="s">
        <v>20</v>
      </c>
      <c r="E8" s="59" t="s">
        <v>3270</v>
      </c>
      <c r="F8" s="57" t="s">
        <v>21</v>
      </c>
      <c r="G8" s="57" t="s">
        <v>22</v>
      </c>
      <c r="H8" s="57" t="s">
        <v>166</v>
      </c>
      <c r="I8" s="150">
        <v>4200000</v>
      </c>
      <c r="J8" s="150">
        <v>0</v>
      </c>
      <c r="K8" s="150">
        <v>0</v>
      </c>
      <c r="L8" s="150">
        <v>0</v>
      </c>
      <c r="M8" s="86">
        <v>1082992753</v>
      </c>
      <c r="N8" s="63" t="s">
        <v>3271</v>
      </c>
      <c r="O8" s="57" t="s">
        <v>3272</v>
      </c>
      <c r="P8" s="124">
        <v>44263</v>
      </c>
      <c r="Q8" s="124">
        <v>44263</v>
      </c>
      <c r="R8" s="124">
        <v>44316</v>
      </c>
      <c r="S8" s="150">
        <v>420000</v>
      </c>
      <c r="T8" s="151">
        <v>0</v>
      </c>
      <c r="U8" s="149">
        <v>16725085</v>
      </c>
      <c r="V8" s="61" t="s">
        <v>3273</v>
      </c>
      <c r="W8" s="61"/>
    </row>
    <row r="9" spans="1:24">
      <c r="A9" s="57">
        <v>891780111</v>
      </c>
      <c r="B9" s="57" t="s">
        <v>19</v>
      </c>
      <c r="C9" s="58" t="s">
        <v>23</v>
      </c>
      <c r="D9" s="57" t="s">
        <v>20</v>
      </c>
      <c r="E9" s="59" t="s">
        <v>3274</v>
      </c>
      <c r="F9" s="57" t="s">
        <v>21</v>
      </c>
      <c r="G9" s="57" t="s">
        <v>22</v>
      </c>
      <c r="H9" s="57" t="s">
        <v>166</v>
      </c>
      <c r="I9" s="150">
        <v>6100000</v>
      </c>
      <c r="J9" s="150">
        <v>0</v>
      </c>
      <c r="K9" s="150">
        <v>0</v>
      </c>
      <c r="L9" s="150">
        <v>0</v>
      </c>
      <c r="M9" s="86">
        <v>1083005553</v>
      </c>
      <c r="N9" s="63" t="s">
        <v>3275</v>
      </c>
      <c r="O9" s="57" t="s">
        <v>3276</v>
      </c>
      <c r="P9" s="124">
        <v>44263</v>
      </c>
      <c r="Q9" s="124">
        <v>44263</v>
      </c>
      <c r="R9" s="124">
        <v>44316</v>
      </c>
      <c r="S9" s="150">
        <v>6100000</v>
      </c>
      <c r="T9" s="151">
        <v>0</v>
      </c>
      <c r="U9" s="149">
        <v>57439877</v>
      </c>
      <c r="V9" s="61" t="s">
        <v>1256</v>
      </c>
      <c r="W9" s="61"/>
    </row>
    <row r="10" spans="1:24">
      <c r="A10" s="57">
        <v>891780111</v>
      </c>
      <c r="B10" s="57" t="s">
        <v>19</v>
      </c>
      <c r="C10" s="58" t="s">
        <v>23</v>
      </c>
      <c r="D10" s="57" t="s">
        <v>20</v>
      </c>
      <c r="E10" s="59" t="s">
        <v>3277</v>
      </c>
      <c r="F10" s="57" t="s">
        <v>21</v>
      </c>
      <c r="G10" s="57" t="s">
        <v>22</v>
      </c>
      <c r="H10" s="57" t="s">
        <v>166</v>
      </c>
      <c r="I10" s="150">
        <v>5750000</v>
      </c>
      <c r="J10" s="150">
        <v>0</v>
      </c>
      <c r="K10" s="150">
        <v>0</v>
      </c>
      <c r="L10" s="150">
        <v>0</v>
      </c>
      <c r="M10" s="86">
        <v>32790934</v>
      </c>
      <c r="N10" s="63" t="s">
        <v>1246</v>
      </c>
      <c r="O10" s="57" t="s">
        <v>3278</v>
      </c>
      <c r="P10" s="124">
        <v>44263</v>
      </c>
      <c r="Q10" s="124">
        <v>44263</v>
      </c>
      <c r="R10" s="124">
        <v>44344</v>
      </c>
      <c r="S10" s="150">
        <v>5750000</v>
      </c>
      <c r="T10" s="151">
        <v>0</v>
      </c>
      <c r="U10" s="149">
        <v>7144814</v>
      </c>
      <c r="V10" s="61" t="s">
        <v>3279</v>
      </c>
      <c r="W10" s="61"/>
    </row>
    <row r="11" spans="1:24">
      <c r="A11" s="57">
        <v>891780111</v>
      </c>
      <c r="B11" s="57" t="s">
        <v>19</v>
      </c>
      <c r="C11" s="58" t="s">
        <v>23</v>
      </c>
      <c r="D11" s="57" t="s">
        <v>20</v>
      </c>
      <c r="E11" s="59" t="s">
        <v>3280</v>
      </c>
      <c r="F11" s="57" t="s">
        <v>21</v>
      </c>
      <c r="G11" s="57" t="s">
        <v>22</v>
      </c>
      <c r="H11" s="57" t="s">
        <v>166</v>
      </c>
      <c r="I11" s="150">
        <v>4200000</v>
      </c>
      <c r="J11" s="150">
        <v>0</v>
      </c>
      <c r="K11" s="150">
        <v>0</v>
      </c>
      <c r="L11" s="150">
        <v>0</v>
      </c>
      <c r="M11" s="86">
        <v>57460431</v>
      </c>
      <c r="N11" s="63" t="s">
        <v>3281</v>
      </c>
      <c r="O11" s="62" t="s">
        <v>3282</v>
      </c>
      <c r="P11" s="124">
        <v>44263</v>
      </c>
      <c r="Q11" s="124">
        <v>44263</v>
      </c>
      <c r="R11" s="124">
        <v>44316</v>
      </c>
      <c r="S11" s="150">
        <v>4200000</v>
      </c>
      <c r="T11" s="151">
        <v>0</v>
      </c>
      <c r="U11" s="149">
        <v>1081905679</v>
      </c>
      <c r="V11" s="61" t="s">
        <v>3283</v>
      </c>
      <c r="W11" s="61"/>
    </row>
    <row r="12" spans="1:24">
      <c r="A12" s="57">
        <v>891780111</v>
      </c>
      <c r="B12" s="57" t="s">
        <v>19</v>
      </c>
      <c r="C12" s="58" t="s">
        <v>23</v>
      </c>
      <c r="D12" s="57" t="s">
        <v>20</v>
      </c>
      <c r="E12" s="59" t="s">
        <v>3284</v>
      </c>
      <c r="F12" s="57" t="s">
        <v>21</v>
      </c>
      <c r="G12" s="57" t="s">
        <v>22</v>
      </c>
      <c r="H12" s="57" t="s">
        <v>166</v>
      </c>
      <c r="I12" s="150">
        <v>6500000</v>
      </c>
      <c r="J12" s="150">
        <v>0</v>
      </c>
      <c r="K12" s="150">
        <v>0</v>
      </c>
      <c r="L12" s="150">
        <v>0</v>
      </c>
      <c r="M12" s="86">
        <v>49778889</v>
      </c>
      <c r="N12" s="63" t="s">
        <v>3285</v>
      </c>
      <c r="O12" s="62" t="s">
        <v>3286</v>
      </c>
      <c r="P12" s="124">
        <v>44264</v>
      </c>
      <c r="Q12" s="124">
        <v>44264</v>
      </c>
      <c r="R12" s="124">
        <v>44325</v>
      </c>
      <c r="S12" s="150">
        <v>6500000</v>
      </c>
      <c r="T12" s="151">
        <v>0</v>
      </c>
      <c r="U12" s="149">
        <v>1082943047</v>
      </c>
      <c r="V12" s="61" t="s">
        <v>3257</v>
      </c>
      <c r="W12" s="61"/>
    </row>
    <row r="13" spans="1:24">
      <c r="A13" s="57">
        <v>891780111</v>
      </c>
      <c r="B13" s="57" t="s">
        <v>19</v>
      </c>
      <c r="C13" s="58" t="s">
        <v>23</v>
      </c>
      <c r="D13" s="57" t="s">
        <v>20</v>
      </c>
      <c r="E13" s="59" t="s">
        <v>3287</v>
      </c>
      <c r="F13" s="57" t="s">
        <v>21</v>
      </c>
      <c r="G13" s="57" t="s">
        <v>22</v>
      </c>
      <c r="H13" s="57" t="s">
        <v>166</v>
      </c>
      <c r="I13" s="150">
        <v>19800000</v>
      </c>
      <c r="J13" s="150">
        <v>29700000</v>
      </c>
      <c r="K13" s="150">
        <v>9900000</v>
      </c>
      <c r="L13" s="150">
        <v>0</v>
      </c>
      <c r="M13" s="87">
        <v>49778889</v>
      </c>
      <c r="N13" s="63" t="s">
        <v>3285</v>
      </c>
      <c r="O13" s="88" t="s">
        <v>3288</v>
      </c>
      <c r="P13" s="125">
        <v>44271</v>
      </c>
      <c r="Q13" s="125">
        <v>44272</v>
      </c>
      <c r="R13" s="125">
        <v>44522</v>
      </c>
      <c r="S13" s="150">
        <v>23100000</v>
      </c>
      <c r="T13" s="151">
        <v>6600000</v>
      </c>
      <c r="U13" s="149">
        <v>1082943047</v>
      </c>
      <c r="V13" s="61" t="s">
        <v>3257</v>
      </c>
      <c r="W13" s="61"/>
    </row>
    <row r="14" spans="1:24">
      <c r="A14" s="57">
        <v>891780111</v>
      </c>
      <c r="B14" s="57" t="s">
        <v>19</v>
      </c>
      <c r="C14" s="58" t="s">
        <v>23</v>
      </c>
      <c r="D14" s="57" t="s">
        <v>20</v>
      </c>
      <c r="E14" s="59" t="s">
        <v>3289</v>
      </c>
      <c r="F14" s="57" t="s">
        <v>21</v>
      </c>
      <c r="G14" s="57" t="s">
        <v>22</v>
      </c>
      <c r="H14" s="57" t="s">
        <v>166</v>
      </c>
      <c r="I14" s="151">
        <v>2100000</v>
      </c>
      <c r="J14" s="151">
        <v>0</v>
      </c>
      <c r="K14" s="151">
        <v>0</v>
      </c>
      <c r="L14" s="151">
        <v>0</v>
      </c>
      <c r="M14" s="86">
        <v>19603111</v>
      </c>
      <c r="N14" s="63" t="s">
        <v>3290</v>
      </c>
      <c r="O14" s="62" t="s">
        <v>3291</v>
      </c>
      <c r="P14" s="124">
        <v>44273</v>
      </c>
      <c r="Q14" s="126">
        <v>44273</v>
      </c>
      <c r="R14" s="127">
        <v>44355</v>
      </c>
      <c r="S14" s="151">
        <v>2100000</v>
      </c>
      <c r="T14" s="151">
        <v>0</v>
      </c>
      <c r="U14" s="149">
        <v>84455280</v>
      </c>
      <c r="V14" s="61" t="s">
        <v>5187</v>
      </c>
      <c r="W14" s="61"/>
    </row>
    <row r="15" spans="1:24">
      <c r="A15" s="57">
        <v>891780111</v>
      </c>
      <c r="B15" s="57" t="s">
        <v>19</v>
      </c>
      <c r="C15" s="58" t="s">
        <v>23</v>
      </c>
      <c r="D15" s="57" t="s">
        <v>20</v>
      </c>
      <c r="E15" s="59" t="s">
        <v>3292</v>
      </c>
      <c r="F15" s="57" t="s">
        <v>21</v>
      </c>
      <c r="G15" s="57" t="s">
        <v>22</v>
      </c>
      <c r="H15" s="57" t="s">
        <v>166</v>
      </c>
      <c r="I15" s="150">
        <v>2940000</v>
      </c>
      <c r="J15" s="150">
        <v>0</v>
      </c>
      <c r="K15" s="150">
        <v>0</v>
      </c>
      <c r="L15" s="150">
        <v>0</v>
      </c>
      <c r="M15" s="86">
        <v>57293671</v>
      </c>
      <c r="N15" s="63" t="s">
        <v>3293</v>
      </c>
      <c r="O15" s="62" t="s">
        <v>3294</v>
      </c>
      <c r="P15" s="124">
        <v>44273</v>
      </c>
      <c r="Q15" s="126">
        <v>44273</v>
      </c>
      <c r="R15" s="126">
        <v>44346</v>
      </c>
      <c r="S15" s="150">
        <v>2940000</v>
      </c>
      <c r="T15" s="151">
        <v>0</v>
      </c>
      <c r="U15" s="149">
        <v>84455280</v>
      </c>
      <c r="V15" s="61" t="s">
        <v>5187</v>
      </c>
      <c r="W15" s="61"/>
      <c r="X15" s="61"/>
    </row>
    <row r="16" spans="1:24">
      <c r="A16" s="57">
        <v>891780111</v>
      </c>
      <c r="B16" s="57" t="s">
        <v>19</v>
      </c>
      <c r="C16" s="58" t="s">
        <v>23</v>
      </c>
      <c r="D16" s="57" t="s">
        <v>20</v>
      </c>
      <c r="E16" s="59" t="s">
        <v>3295</v>
      </c>
      <c r="F16" s="57" t="s">
        <v>21</v>
      </c>
      <c r="G16" s="57" t="s">
        <v>22</v>
      </c>
      <c r="H16" s="57" t="s">
        <v>166</v>
      </c>
      <c r="I16" s="151">
        <v>2100000</v>
      </c>
      <c r="J16" s="151">
        <v>0</v>
      </c>
      <c r="K16" s="151">
        <v>0</v>
      </c>
      <c r="L16" s="151">
        <v>0</v>
      </c>
      <c r="M16" s="86">
        <v>73201000</v>
      </c>
      <c r="N16" s="63" t="s">
        <v>3296</v>
      </c>
      <c r="O16" s="62" t="s">
        <v>3297</v>
      </c>
      <c r="P16" s="124">
        <v>44279</v>
      </c>
      <c r="Q16" s="126">
        <v>44280</v>
      </c>
      <c r="R16" s="126">
        <v>44356</v>
      </c>
      <c r="S16" s="151">
        <v>2100000</v>
      </c>
      <c r="T16" s="151">
        <v>0</v>
      </c>
      <c r="U16" s="149">
        <v>7634027</v>
      </c>
      <c r="V16" s="61" t="s">
        <v>3298</v>
      </c>
      <c r="W16" s="61"/>
      <c r="X16" s="61"/>
    </row>
    <row r="17" spans="1:24">
      <c r="A17" s="57">
        <v>891780111</v>
      </c>
      <c r="B17" s="57" t="s">
        <v>19</v>
      </c>
      <c r="C17" s="58" t="s">
        <v>23</v>
      </c>
      <c r="D17" s="57" t="s">
        <v>20</v>
      </c>
      <c r="E17" s="59" t="s">
        <v>3299</v>
      </c>
      <c r="F17" s="57" t="s">
        <v>21</v>
      </c>
      <c r="G17" s="57" t="s">
        <v>22</v>
      </c>
      <c r="H17" s="57" t="s">
        <v>166</v>
      </c>
      <c r="I17" s="151">
        <v>2100000</v>
      </c>
      <c r="J17" s="151">
        <v>0</v>
      </c>
      <c r="K17" s="151">
        <v>0</v>
      </c>
      <c r="L17" s="151">
        <v>0</v>
      </c>
      <c r="M17" s="86">
        <v>57417534</v>
      </c>
      <c r="N17" s="63" t="s">
        <v>3300</v>
      </c>
      <c r="O17" s="62" t="s">
        <v>3301</v>
      </c>
      <c r="P17" s="124">
        <v>44280</v>
      </c>
      <c r="Q17" s="126">
        <v>44280</v>
      </c>
      <c r="R17" s="126">
        <v>44356</v>
      </c>
      <c r="S17" s="151">
        <v>2100000</v>
      </c>
      <c r="T17" s="151">
        <v>0</v>
      </c>
      <c r="U17" s="149">
        <v>85448788</v>
      </c>
      <c r="V17" s="61" t="s">
        <v>3302</v>
      </c>
      <c r="W17" s="61"/>
      <c r="X17" s="61"/>
    </row>
    <row r="18" spans="1:24">
      <c r="A18" s="57">
        <v>891780111</v>
      </c>
      <c r="B18" s="57" t="s">
        <v>19</v>
      </c>
      <c r="C18" s="58" t="s">
        <v>23</v>
      </c>
      <c r="D18" s="57" t="s">
        <v>20</v>
      </c>
      <c r="E18" s="59" t="s">
        <v>3303</v>
      </c>
      <c r="F18" s="57" t="s">
        <v>21</v>
      </c>
      <c r="G18" s="57" t="s">
        <v>22</v>
      </c>
      <c r="H18" s="57" t="s">
        <v>166</v>
      </c>
      <c r="I18" s="150">
        <v>5800000</v>
      </c>
      <c r="J18" s="150">
        <v>8000000</v>
      </c>
      <c r="K18" s="150">
        <v>2200000</v>
      </c>
      <c r="L18" s="150">
        <v>0</v>
      </c>
      <c r="M18" s="86">
        <v>1221964687</v>
      </c>
      <c r="N18" s="63" t="s">
        <v>3304</v>
      </c>
      <c r="O18" s="62" t="s">
        <v>3305</v>
      </c>
      <c r="P18" s="124">
        <v>44258</v>
      </c>
      <c r="Q18" s="124">
        <v>44258</v>
      </c>
      <c r="R18" s="124">
        <v>44377</v>
      </c>
      <c r="S18" s="150">
        <v>8000000</v>
      </c>
      <c r="T18" s="151">
        <v>0</v>
      </c>
      <c r="U18" s="149">
        <v>1082943047</v>
      </c>
      <c r="V18" s="61" t="s">
        <v>3257</v>
      </c>
      <c r="W18" s="61"/>
      <c r="X18" s="61"/>
    </row>
    <row r="19" spans="1:24">
      <c r="A19" s="57">
        <v>891780111</v>
      </c>
      <c r="B19" s="57" t="s">
        <v>19</v>
      </c>
      <c r="C19" s="58" t="s">
        <v>23</v>
      </c>
      <c r="D19" s="57" t="s">
        <v>20</v>
      </c>
      <c r="E19" s="59" t="s">
        <v>3306</v>
      </c>
      <c r="F19" s="57" t="s">
        <v>21</v>
      </c>
      <c r="G19" s="57" t="s">
        <v>22</v>
      </c>
      <c r="H19" s="57" t="s">
        <v>166</v>
      </c>
      <c r="I19" s="150">
        <v>8000000</v>
      </c>
      <c r="J19" s="150">
        <v>0</v>
      </c>
      <c r="K19" s="150">
        <v>0</v>
      </c>
      <c r="L19" s="150">
        <v>0</v>
      </c>
      <c r="M19" s="86">
        <v>1082981978</v>
      </c>
      <c r="N19" s="63" t="s">
        <v>3307</v>
      </c>
      <c r="O19" s="61" t="s">
        <v>3308</v>
      </c>
      <c r="P19" s="124">
        <v>44272</v>
      </c>
      <c r="Q19" s="124">
        <v>44273</v>
      </c>
      <c r="R19" s="125">
        <v>44414</v>
      </c>
      <c r="S19" s="150">
        <v>8000000</v>
      </c>
      <c r="T19" s="151">
        <v>0</v>
      </c>
      <c r="U19" s="149">
        <v>57439877</v>
      </c>
      <c r="V19" s="61" t="s">
        <v>1256</v>
      </c>
      <c r="W19" s="61"/>
      <c r="X19" s="61"/>
    </row>
    <row r="20" spans="1:24">
      <c r="A20" s="57">
        <v>891780111</v>
      </c>
      <c r="B20" s="57" t="s">
        <v>19</v>
      </c>
      <c r="C20" s="58" t="s">
        <v>23</v>
      </c>
      <c r="D20" s="57" t="s">
        <v>20</v>
      </c>
      <c r="E20" s="59" t="s">
        <v>3309</v>
      </c>
      <c r="F20" s="57" t="s">
        <v>21</v>
      </c>
      <c r="G20" s="57" t="s">
        <v>22</v>
      </c>
      <c r="H20" s="57" t="s">
        <v>166</v>
      </c>
      <c r="I20" s="150">
        <v>5400000</v>
      </c>
      <c r="J20" s="150">
        <v>0</v>
      </c>
      <c r="K20" s="150">
        <v>0</v>
      </c>
      <c r="L20" s="150">
        <v>0</v>
      </c>
      <c r="M20" s="86">
        <v>1083010275</v>
      </c>
      <c r="N20" s="63" t="s">
        <v>3310</v>
      </c>
      <c r="O20" s="61" t="s">
        <v>3311</v>
      </c>
      <c r="P20" s="124">
        <v>44274</v>
      </c>
      <c r="Q20" s="124">
        <v>44274</v>
      </c>
      <c r="R20" s="125">
        <v>44384</v>
      </c>
      <c r="S20" s="150">
        <v>5400000</v>
      </c>
      <c r="T20" s="151">
        <v>0</v>
      </c>
      <c r="U20" s="149">
        <v>7634027</v>
      </c>
      <c r="V20" s="61" t="s">
        <v>3298</v>
      </c>
      <c r="W20" s="61"/>
      <c r="X20" s="61"/>
    </row>
    <row r="21" spans="1:24">
      <c r="A21" s="57">
        <v>891780111</v>
      </c>
      <c r="B21" s="57" t="s">
        <v>19</v>
      </c>
      <c r="C21" s="58" t="s">
        <v>23</v>
      </c>
      <c r="D21" s="57" t="s">
        <v>20</v>
      </c>
      <c r="E21" s="59" t="s">
        <v>3312</v>
      </c>
      <c r="F21" s="57" t="s">
        <v>21</v>
      </c>
      <c r="G21" s="57" t="s">
        <v>22</v>
      </c>
      <c r="H21" s="57" t="s">
        <v>1601</v>
      </c>
      <c r="I21" s="151">
        <v>10000000</v>
      </c>
      <c r="J21" s="151">
        <v>0</v>
      </c>
      <c r="K21" s="151">
        <v>0</v>
      </c>
      <c r="L21" s="151">
        <v>0</v>
      </c>
      <c r="M21" s="86">
        <v>8190067020</v>
      </c>
      <c r="N21" s="63" t="s">
        <v>656</v>
      </c>
      <c r="O21" s="62" t="s">
        <v>3313</v>
      </c>
      <c r="P21" s="124">
        <v>44264</v>
      </c>
      <c r="Q21" s="124">
        <v>44264</v>
      </c>
      <c r="R21" s="124">
        <v>44561</v>
      </c>
      <c r="S21" s="151">
        <v>9997720</v>
      </c>
      <c r="T21" s="151">
        <v>2280</v>
      </c>
      <c r="U21" s="149">
        <v>7634027</v>
      </c>
      <c r="V21" s="61" t="s">
        <v>3298</v>
      </c>
      <c r="W21" s="61"/>
      <c r="X21" s="61"/>
    </row>
    <row r="22" spans="1:24">
      <c r="A22" s="57">
        <v>891780111</v>
      </c>
      <c r="B22" s="57" t="s">
        <v>19</v>
      </c>
      <c r="C22" s="58" t="s">
        <v>23</v>
      </c>
      <c r="D22" s="57" t="s">
        <v>20</v>
      </c>
      <c r="E22" s="59" t="s">
        <v>3314</v>
      </c>
      <c r="F22" s="57" t="s">
        <v>21</v>
      </c>
      <c r="G22" s="57" t="s">
        <v>22</v>
      </c>
      <c r="H22" s="57" t="s">
        <v>166</v>
      </c>
      <c r="I22" s="151">
        <v>3360000</v>
      </c>
      <c r="J22" s="151">
        <v>0</v>
      </c>
      <c r="K22" s="151">
        <v>0</v>
      </c>
      <c r="L22" s="151">
        <v>0</v>
      </c>
      <c r="M22" s="89">
        <v>86063260</v>
      </c>
      <c r="N22" s="63" t="s">
        <v>3315</v>
      </c>
      <c r="O22" s="57" t="s">
        <v>3316</v>
      </c>
      <c r="P22" s="124">
        <v>44302</v>
      </c>
      <c r="Q22" s="126">
        <v>44309</v>
      </c>
      <c r="R22" s="128">
        <v>44358</v>
      </c>
      <c r="S22" s="151">
        <v>3360000</v>
      </c>
      <c r="T22" s="151">
        <v>0</v>
      </c>
      <c r="U22" s="149">
        <v>85448788</v>
      </c>
      <c r="V22" s="61" t="s">
        <v>3317</v>
      </c>
      <c r="W22" s="61"/>
      <c r="X22" s="61"/>
    </row>
    <row r="23" spans="1:24">
      <c r="A23" s="57">
        <v>891780111</v>
      </c>
      <c r="B23" s="57" t="s">
        <v>19</v>
      </c>
      <c r="C23" s="58" t="s">
        <v>23</v>
      </c>
      <c r="D23" s="57" t="s">
        <v>20</v>
      </c>
      <c r="E23" s="59" t="s">
        <v>3318</v>
      </c>
      <c r="F23" s="57" t="s">
        <v>21</v>
      </c>
      <c r="G23" s="57" t="s">
        <v>22</v>
      </c>
      <c r="H23" s="57" t="s">
        <v>166</v>
      </c>
      <c r="I23" s="150">
        <v>11810500</v>
      </c>
      <c r="J23" s="150">
        <v>0</v>
      </c>
      <c r="K23" s="150">
        <v>0</v>
      </c>
      <c r="L23" s="150">
        <v>0</v>
      </c>
      <c r="M23" s="86">
        <v>9008478805</v>
      </c>
      <c r="N23" s="63" t="s">
        <v>3319</v>
      </c>
      <c r="O23" s="57" t="s">
        <v>3320</v>
      </c>
      <c r="P23" s="126">
        <v>44308</v>
      </c>
      <c r="Q23" s="126">
        <v>44312</v>
      </c>
      <c r="R23" s="128">
        <v>44403</v>
      </c>
      <c r="S23" s="150">
        <v>11810500</v>
      </c>
      <c r="T23" s="151">
        <v>0</v>
      </c>
      <c r="U23" s="149">
        <v>57439877</v>
      </c>
      <c r="V23" s="61" t="s">
        <v>1256</v>
      </c>
      <c r="W23" s="61"/>
      <c r="X23" s="61"/>
    </row>
    <row r="24" spans="1:24">
      <c r="A24" s="57">
        <v>891780111</v>
      </c>
      <c r="B24" s="57" t="s">
        <v>19</v>
      </c>
      <c r="C24" s="58" t="s">
        <v>23</v>
      </c>
      <c r="D24" s="57" t="s">
        <v>20</v>
      </c>
      <c r="E24" s="59" t="s">
        <v>3338</v>
      </c>
      <c r="F24" s="57" t="s">
        <v>21</v>
      </c>
      <c r="G24" s="57" t="s">
        <v>22</v>
      </c>
      <c r="H24" s="57" t="s">
        <v>166</v>
      </c>
      <c r="I24" s="151">
        <v>11810500</v>
      </c>
      <c r="J24" s="151">
        <v>0</v>
      </c>
      <c r="K24" s="151">
        <v>0</v>
      </c>
      <c r="L24" s="151">
        <v>0</v>
      </c>
      <c r="M24" s="86">
        <v>9008478805</v>
      </c>
      <c r="N24" s="63" t="s">
        <v>3339</v>
      </c>
      <c r="O24" s="63" t="s">
        <v>3340</v>
      </c>
      <c r="P24" s="126">
        <v>44326</v>
      </c>
      <c r="Q24" s="126">
        <v>44327</v>
      </c>
      <c r="R24" s="128">
        <v>44419</v>
      </c>
      <c r="S24" s="151">
        <v>11810500</v>
      </c>
      <c r="T24" s="151">
        <v>0</v>
      </c>
      <c r="U24" s="149">
        <v>57439877</v>
      </c>
      <c r="V24" s="61" t="s">
        <v>1256</v>
      </c>
      <c r="W24" s="61"/>
      <c r="X24" s="61"/>
    </row>
    <row r="25" spans="1:24">
      <c r="A25" s="57">
        <v>891780111</v>
      </c>
      <c r="B25" s="57" t="s">
        <v>19</v>
      </c>
      <c r="C25" s="58" t="s">
        <v>23</v>
      </c>
      <c r="D25" s="57" t="s">
        <v>20</v>
      </c>
      <c r="E25" s="59" t="s">
        <v>3341</v>
      </c>
      <c r="F25" s="57" t="s">
        <v>21</v>
      </c>
      <c r="G25" s="57" t="s">
        <v>22</v>
      </c>
      <c r="H25" s="57" t="s">
        <v>166</v>
      </c>
      <c r="I25" s="150">
        <v>4000000</v>
      </c>
      <c r="J25" s="150">
        <v>0</v>
      </c>
      <c r="K25" s="150">
        <v>0</v>
      </c>
      <c r="L25" s="150">
        <v>0</v>
      </c>
      <c r="M25" s="86">
        <v>1082969603</v>
      </c>
      <c r="N25" s="63" t="s">
        <v>3342</v>
      </c>
      <c r="O25" s="63" t="s">
        <v>3343</v>
      </c>
      <c r="P25" s="126">
        <v>44322</v>
      </c>
      <c r="Q25" s="126">
        <v>44323</v>
      </c>
      <c r="R25" s="128">
        <v>44377</v>
      </c>
      <c r="S25" s="150">
        <v>4000000</v>
      </c>
      <c r="T25" s="151">
        <v>0</v>
      </c>
      <c r="U25" s="149">
        <v>7144175</v>
      </c>
      <c r="V25" s="61" t="s">
        <v>3344</v>
      </c>
      <c r="W25" s="61"/>
      <c r="X25" s="61"/>
    </row>
    <row r="26" spans="1:24">
      <c r="A26" s="57">
        <v>891780111</v>
      </c>
      <c r="B26" s="57" t="s">
        <v>19</v>
      </c>
      <c r="C26" s="58" t="s">
        <v>23</v>
      </c>
      <c r="D26" s="57" t="s">
        <v>20</v>
      </c>
      <c r="E26" s="59" t="s">
        <v>3345</v>
      </c>
      <c r="F26" s="57" t="s">
        <v>21</v>
      </c>
      <c r="G26" s="57" t="s">
        <v>22</v>
      </c>
      <c r="H26" s="57" t="s">
        <v>166</v>
      </c>
      <c r="I26" s="150">
        <v>8627890</v>
      </c>
      <c r="J26" s="150">
        <v>0</v>
      </c>
      <c r="K26" s="150">
        <v>0</v>
      </c>
      <c r="L26" s="150">
        <v>0</v>
      </c>
      <c r="M26" s="86">
        <v>1081905679</v>
      </c>
      <c r="N26" s="63" t="s">
        <v>2205</v>
      </c>
      <c r="O26" s="63" t="s">
        <v>3346</v>
      </c>
      <c r="P26" s="126">
        <v>44322</v>
      </c>
      <c r="Q26" s="126">
        <v>44323</v>
      </c>
      <c r="R26" s="128">
        <v>44423</v>
      </c>
      <c r="S26" s="150">
        <v>8627890</v>
      </c>
      <c r="T26" s="151">
        <v>0</v>
      </c>
      <c r="U26" s="149">
        <v>1082943047</v>
      </c>
      <c r="V26" s="61" t="s">
        <v>3347</v>
      </c>
      <c r="W26" s="61"/>
      <c r="X26" s="61"/>
    </row>
    <row r="27" spans="1:24">
      <c r="A27" s="57">
        <v>891780111</v>
      </c>
      <c r="B27" s="57" t="s">
        <v>19</v>
      </c>
      <c r="C27" s="58" t="s">
        <v>23</v>
      </c>
      <c r="D27" s="57" t="s">
        <v>20</v>
      </c>
      <c r="E27" s="59" t="s">
        <v>3348</v>
      </c>
      <c r="F27" s="57" t="s">
        <v>21</v>
      </c>
      <c r="G27" s="57" t="s">
        <v>22</v>
      </c>
      <c r="H27" s="57" t="s">
        <v>166</v>
      </c>
      <c r="I27" s="150">
        <v>8627890</v>
      </c>
      <c r="J27" s="150">
        <v>0</v>
      </c>
      <c r="K27" s="150">
        <v>0</v>
      </c>
      <c r="L27" s="150">
        <v>0</v>
      </c>
      <c r="M27" s="86">
        <v>1082067708</v>
      </c>
      <c r="N27" s="63" t="s">
        <v>3264</v>
      </c>
      <c r="O27" s="63" t="s">
        <v>3349</v>
      </c>
      <c r="P27" s="126">
        <v>44322</v>
      </c>
      <c r="Q27" s="126">
        <v>44323</v>
      </c>
      <c r="R27" s="128">
        <v>44423</v>
      </c>
      <c r="S27" s="150">
        <v>8627890</v>
      </c>
      <c r="T27" s="151">
        <v>0</v>
      </c>
      <c r="U27" s="149">
        <v>1082943047</v>
      </c>
      <c r="V27" s="61" t="s">
        <v>3347</v>
      </c>
      <c r="W27" s="61"/>
      <c r="X27" s="61"/>
    </row>
    <row r="28" spans="1:24">
      <c r="A28" s="57">
        <v>891780111</v>
      </c>
      <c r="B28" s="57" t="s">
        <v>19</v>
      </c>
      <c r="C28" s="58" t="s">
        <v>23</v>
      </c>
      <c r="D28" s="57" t="s">
        <v>20</v>
      </c>
      <c r="E28" s="59" t="s">
        <v>3350</v>
      </c>
      <c r="F28" s="57" t="s">
        <v>21</v>
      </c>
      <c r="G28" s="57" t="s">
        <v>22</v>
      </c>
      <c r="H28" s="57" t="s">
        <v>166</v>
      </c>
      <c r="I28" s="150">
        <v>13141836</v>
      </c>
      <c r="J28" s="150">
        <v>0</v>
      </c>
      <c r="K28" s="150">
        <v>0</v>
      </c>
      <c r="L28" s="150">
        <v>0</v>
      </c>
      <c r="M28" s="86">
        <v>57439877</v>
      </c>
      <c r="N28" s="63" t="s">
        <v>1256</v>
      </c>
      <c r="O28" s="63" t="s">
        <v>3351</v>
      </c>
      <c r="P28" s="126">
        <v>44322</v>
      </c>
      <c r="Q28" s="126">
        <v>44323</v>
      </c>
      <c r="R28" s="128">
        <v>44423</v>
      </c>
      <c r="S28" s="150">
        <v>13141836</v>
      </c>
      <c r="T28" s="151">
        <v>0</v>
      </c>
      <c r="U28" s="149">
        <v>1082943047</v>
      </c>
      <c r="V28" s="61" t="s">
        <v>3347</v>
      </c>
      <c r="W28" s="61"/>
      <c r="X28" s="61"/>
    </row>
    <row r="29" spans="1:24">
      <c r="A29" s="57">
        <v>891780111</v>
      </c>
      <c r="B29" s="57" t="s">
        <v>19</v>
      </c>
      <c r="C29" s="58" t="s">
        <v>23</v>
      </c>
      <c r="D29" s="57" t="s">
        <v>20</v>
      </c>
      <c r="E29" s="59" t="s">
        <v>3352</v>
      </c>
      <c r="F29" s="57" t="s">
        <v>21</v>
      </c>
      <c r="G29" s="57" t="s">
        <v>22</v>
      </c>
      <c r="H29" s="57" t="s">
        <v>166</v>
      </c>
      <c r="I29" s="150">
        <v>7300000</v>
      </c>
      <c r="J29" s="150">
        <v>0</v>
      </c>
      <c r="K29" s="150">
        <v>0</v>
      </c>
      <c r="L29" s="150">
        <v>0</v>
      </c>
      <c r="M29" s="86">
        <v>1082992753</v>
      </c>
      <c r="N29" s="63" t="s">
        <v>3271</v>
      </c>
      <c r="O29" s="63" t="s">
        <v>3353</v>
      </c>
      <c r="P29" s="126">
        <v>44323</v>
      </c>
      <c r="Q29" s="126">
        <v>44326</v>
      </c>
      <c r="R29" s="128">
        <v>44428</v>
      </c>
      <c r="S29" s="150">
        <v>7300000</v>
      </c>
      <c r="T29" s="151">
        <v>0</v>
      </c>
      <c r="U29" s="149">
        <v>16725085</v>
      </c>
      <c r="V29" s="61" t="s">
        <v>3273</v>
      </c>
      <c r="W29" s="61"/>
      <c r="X29" s="61"/>
    </row>
    <row r="30" spans="1:24">
      <c r="A30" s="57">
        <v>891780111</v>
      </c>
      <c r="B30" s="57" t="s">
        <v>19</v>
      </c>
      <c r="C30" s="58" t="s">
        <v>23</v>
      </c>
      <c r="D30" s="57" t="s">
        <v>20</v>
      </c>
      <c r="E30" s="59" t="s">
        <v>3354</v>
      </c>
      <c r="F30" s="57" t="s">
        <v>21</v>
      </c>
      <c r="G30" s="57" t="s">
        <v>22</v>
      </c>
      <c r="H30" s="57" t="s">
        <v>166</v>
      </c>
      <c r="I30" s="150">
        <v>11150000</v>
      </c>
      <c r="J30" s="150">
        <v>0</v>
      </c>
      <c r="K30" s="150">
        <v>0</v>
      </c>
      <c r="L30" s="150">
        <v>0</v>
      </c>
      <c r="M30" s="86">
        <v>1083005553</v>
      </c>
      <c r="N30" s="63" t="s">
        <v>3275</v>
      </c>
      <c r="O30" s="63" t="s">
        <v>3355</v>
      </c>
      <c r="P30" s="126">
        <v>44323</v>
      </c>
      <c r="Q30" s="126">
        <v>44326</v>
      </c>
      <c r="R30" s="128">
        <v>44428</v>
      </c>
      <c r="S30" s="150">
        <v>11150000</v>
      </c>
      <c r="T30" s="151">
        <v>0</v>
      </c>
      <c r="U30" s="149">
        <v>57439877</v>
      </c>
      <c r="V30" s="61" t="s">
        <v>1256</v>
      </c>
      <c r="W30" s="61"/>
      <c r="X30" s="61"/>
    </row>
    <row r="31" spans="1:24">
      <c r="A31" s="57">
        <v>891780111</v>
      </c>
      <c r="B31" s="57" t="s">
        <v>19</v>
      </c>
      <c r="C31" s="58" t="s">
        <v>23</v>
      </c>
      <c r="D31" s="57" t="s">
        <v>20</v>
      </c>
      <c r="E31" s="59" t="s">
        <v>3356</v>
      </c>
      <c r="F31" s="57" t="s">
        <v>21</v>
      </c>
      <c r="G31" s="57" t="s">
        <v>22</v>
      </c>
      <c r="H31" s="57" t="s">
        <v>166</v>
      </c>
      <c r="I31" s="150">
        <v>7300000</v>
      </c>
      <c r="J31" s="150">
        <v>0</v>
      </c>
      <c r="K31" s="150">
        <v>0</v>
      </c>
      <c r="L31" s="150">
        <v>0</v>
      </c>
      <c r="M31" s="86">
        <v>57460431</v>
      </c>
      <c r="N31" s="63" t="s">
        <v>3281</v>
      </c>
      <c r="O31" s="63" t="s">
        <v>3357</v>
      </c>
      <c r="P31" s="126">
        <v>44323</v>
      </c>
      <c r="Q31" s="126">
        <v>44326</v>
      </c>
      <c r="R31" s="128">
        <v>44428</v>
      </c>
      <c r="S31" s="150">
        <v>7300000</v>
      </c>
      <c r="T31" s="151">
        <v>0</v>
      </c>
      <c r="U31" s="149">
        <v>1081905679</v>
      </c>
      <c r="V31" s="61" t="s">
        <v>3283</v>
      </c>
      <c r="W31" s="61"/>
      <c r="X31" s="61"/>
    </row>
    <row r="32" spans="1:24">
      <c r="A32" s="57">
        <v>891780111</v>
      </c>
      <c r="B32" s="57" t="s">
        <v>19</v>
      </c>
      <c r="C32" s="58" t="s">
        <v>23</v>
      </c>
      <c r="D32" s="57" t="s">
        <v>20</v>
      </c>
      <c r="E32" s="59" t="s">
        <v>3358</v>
      </c>
      <c r="F32" s="57" t="s">
        <v>21</v>
      </c>
      <c r="G32" s="57" t="s">
        <v>22</v>
      </c>
      <c r="H32" s="57" t="s">
        <v>166</v>
      </c>
      <c r="I32" s="151">
        <v>2520000</v>
      </c>
      <c r="J32" s="151">
        <v>0</v>
      </c>
      <c r="K32" s="151">
        <v>0</v>
      </c>
      <c r="L32" s="151">
        <v>0</v>
      </c>
      <c r="M32" s="86">
        <v>1082971346</v>
      </c>
      <c r="N32" s="63" t="s">
        <v>3252</v>
      </c>
      <c r="O32" s="63" t="s">
        <v>3359</v>
      </c>
      <c r="P32" s="126">
        <v>44372</v>
      </c>
      <c r="Q32" s="126">
        <v>44375</v>
      </c>
      <c r="R32" s="128">
        <v>44418</v>
      </c>
      <c r="S32" s="151">
        <v>2520000</v>
      </c>
      <c r="T32" s="151">
        <v>0</v>
      </c>
      <c r="U32" s="148">
        <v>84457191</v>
      </c>
      <c r="V32" s="61" t="s">
        <v>3254</v>
      </c>
    </row>
    <row r="33" spans="1:22">
      <c r="A33" s="57">
        <v>891780111</v>
      </c>
      <c r="B33" s="57" t="s">
        <v>19</v>
      </c>
      <c r="C33" s="58" t="s">
        <v>23</v>
      </c>
      <c r="D33" s="57" t="s">
        <v>20</v>
      </c>
      <c r="E33" s="59" t="s">
        <v>5188</v>
      </c>
      <c r="F33" s="57" t="s">
        <v>21</v>
      </c>
      <c r="G33" s="57" t="s">
        <v>22</v>
      </c>
      <c r="H33" s="57" t="s">
        <v>166</v>
      </c>
      <c r="I33" s="151">
        <v>1800000</v>
      </c>
      <c r="J33" s="151">
        <v>0</v>
      </c>
      <c r="K33" s="151">
        <v>0</v>
      </c>
      <c r="L33" s="151">
        <v>0</v>
      </c>
      <c r="M33" s="86">
        <v>1221964687</v>
      </c>
      <c r="N33" s="63" t="s">
        <v>3304</v>
      </c>
      <c r="O33" s="63" t="s">
        <v>5189</v>
      </c>
      <c r="P33" s="126">
        <v>44383</v>
      </c>
      <c r="Q33" s="126">
        <v>44383</v>
      </c>
      <c r="R33" s="128">
        <v>44408</v>
      </c>
      <c r="S33" s="151">
        <v>1800000</v>
      </c>
      <c r="T33" s="151">
        <v>0</v>
      </c>
      <c r="U33" s="149">
        <v>1082943047</v>
      </c>
      <c r="V33" s="61" t="s">
        <v>3347</v>
      </c>
    </row>
    <row r="34" spans="1:22">
      <c r="A34" s="57">
        <v>891780111</v>
      </c>
      <c r="B34" s="57" t="s">
        <v>19</v>
      </c>
      <c r="C34" s="58" t="s">
        <v>23</v>
      </c>
      <c r="D34" s="57" t="s">
        <v>20</v>
      </c>
      <c r="E34" s="59" t="s">
        <v>5190</v>
      </c>
      <c r="F34" s="57" t="s">
        <v>21</v>
      </c>
      <c r="G34" s="57" t="s">
        <v>22</v>
      </c>
      <c r="H34" s="57" t="s">
        <v>166</v>
      </c>
      <c r="I34" s="151">
        <v>1800000</v>
      </c>
      <c r="J34" s="151">
        <v>0</v>
      </c>
      <c r="K34" s="151">
        <v>0</v>
      </c>
      <c r="L34" s="151">
        <v>0</v>
      </c>
      <c r="M34" s="86">
        <v>1083010275</v>
      </c>
      <c r="N34" s="63" t="s">
        <v>5191</v>
      </c>
      <c r="O34" s="63" t="s">
        <v>5192</v>
      </c>
      <c r="P34" s="126">
        <v>44396</v>
      </c>
      <c r="Q34" s="126">
        <v>44396</v>
      </c>
      <c r="R34" s="126">
        <v>44427</v>
      </c>
      <c r="S34" s="151">
        <v>1800000</v>
      </c>
      <c r="T34" s="151">
        <v>0</v>
      </c>
      <c r="U34" s="149">
        <v>7634027</v>
      </c>
      <c r="V34" s="61" t="s">
        <v>3298</v>
      </c>
    </row>
    <row r="35" spans="1:22">
      <c r="A35" s="57">
        <v>891780111</v>
      </c>
      <c r="B35" s="57" t="s">
        <v>19</v>
      </c>
      <c r="C35" s="58" t="s">
        <v>23</v>
      </c>
      <c r="D35" s="57" t="s">
        <v>20</v>
      </c>
      <c r="E35" s="59" t="s">
        <v>6129</v>
      </c>
      <c r="F35" s="57" t="s">
        <v>21</v>
      </c>
      <c r="G35" s="57" t="s">
        <v>22</v>
      </c>
      <c r="H35" s="57" t="s">
        <v>166</v>
      </c>
      <c r="I35" s="151">
        <v>12500000</v>
      </c>
      <c r="J35" s="151">
        <v>0</v>
      </c>
      <c r="K35" s="151">
        <v>0</v>
      </c>
      <c r="L35" s="151">
        <v>0</v>
      </c>
      <c r="M35" s="86">
        <v>1082856526</v>
      </c>
      <c r="N35" s="63" t="s">
        <v>3259</v>
      </c>
      <c r="O35" s="63" t="s">
        <v>6130</v>
      </c>
      <c r="P35" s="126">
        <v>44413</v>
      </c>
      <c r="Q35" s="126">
        <v>44413</v>
      </c>
      <c r="R35" s="126">
        <v>44545</v>
      </c>
      <c r="S35" s="151">
        <v>500000</v>
      </c>
      <c r="T35" s="151">
        <v>7500000</v>
      </c>
      <c r="U35" s="149">
        <v>1082943047</v>
      </c>
      <c r="V35" s="61" t="s">
        <v>3347</v>
      </c>
    </row>
    <row r="36" spans="1:22">
      <c r="A36" s="57">
        <v>891780111</v>
      </c>
      <c r="B36" s="57" t="s">
        <v>19</v>
      </c>
      <c r="C36" s="58" t="s">
        <v>23</v>
      </c>
      <c r="D36" s="57" t="s">
        <v>20</v>
      </c>
      <c r="E36" s="59" t="s">
        <v>6131</v>
      </c>
      <c r="F36" s="57" t="s">
        <v>21</v>
      </c>
      <c r="G36" s="57" t="s">
        <v>22</v>
      </c>
      <c r="H36" s="57" t="s">
        <v>166</v>
      </c>
      <c r="I36" s="151">
        <v>6500000</v>
      </c>
      <c r="J36" s="151">
        <v>0</v>
      </c>
      <c r="K36" s="151">
        <v>0</v>
      </c>
      <c r="L36" s="151">
        <v>0</v>
      </c>
      <c r="M36" s="86">
        <v>49778889</v>
      </c>
      <c r="N36" s="63" t="s">
        <v>3285</v>
      </c>
      <c r="O36" s="63" t="s">
        <v>6132</v>
      </c>
      <c r="P36" s="126">
        <v>44413</v>
      </c>
      <c r="Q36" s="126">
        <v>44414</v>
      </c>
      <c r="R36" s="126">
        <v>44469</v>
      </c>
      <c r="S36" s="151">
        <v>0</v>
      </c>
      <c r="T36" s="151">
        <v>6500000</v>
      </c>
      <c r="U36" s="149">
        <v>1082943047</v>
      </c>
      <c r="V36" s="61" t="s">
        <v>3347</v>
      </c>
    </row>
    <row r="37" spans="1:22">
      <c r="A37" s="57">
        <v>891780111</v>
      </c>
      <c r="B37" s="57" t="s">
        <v>19</v>
      </c>
      <c r="C37" s="58" t="s">
        <v>23</v>
      </c>
      <c r="D37" s="57" t="s">
        <v>20</v>
      </c>
      <c r="E37" s="59" t="s">
        <v>6133</v>
      </c>
      <c r="F37" s="57" t="s">
        <v>21</v>
      </c>
      <c r="G37" s="57" t="s">
        <v>22</v>
      </c>
      <c r="H37" s="57" t="s">
        <v>166</v>
      </c>
      <c r="I37" s="151">
        <v>8000000</v>
      </c>
      <c r="J37" s="151">
        <v>0</v>
      </c>
      <c r="K37" s="151">
        <v>0</v>
      </c>
      <c r="L37" s="151">
        <v>0</v>
      </c>
      <c r="M37" s="86">
        <v>9008478805</v>
      </c>
      <c r="N37" s="63" t="s">
        <v>3339</v>
      </c>
      <c r="O37" s="63" t="s">
        <v>6134</v>
      </c>
      <c r="P37" s="126">
        <v>44419</v>
      </c>
      <c r="Q37" s="126">
        <v>44421</v>
      </c>
      <c r="R37" s="126">
        <v>44421</v>
      </c>
      <c r="S37" s="151">
        <v>8000000</v>
      </c>
      <c r="T37" s="151">
        <v>0</v>
      </c>
      <c r="U37" s="149">
        <v>57439877</v>
      </c>
      <c r="V37" s="61" t="s">
        <v>1256</v>
      </c>
    </row>
    <row r="38" spans="1:22">
      <c r="A38" s="57">
        <v>891780111</v>
      </c>
      <c r="B38" s="57" t="s">
        <v>19</v>
      </c>
      <c r="C38" s="58" t="s">
        <v>23</v>
      </c>
      <c r="D38" s="57" t="s">
        <v>20</v>
      </c>
      <c r="E38" s="59" t="s">
        <v>6135</v>
      </c>
      <c r="F38" s="57" t="s">
        <v>21</v>
      </c>
      <c r="G38" s="57" t="s">
        <v>22</v>
      </c>
      <c r="H38" s="57" t="s">
        <v>1601</v>
      </c>
      <c r="I38" s="151">
        <v>10000000</v>
      </c>
      <c r="J38" s="151">
        <v>0</v>
      </c>
      <c r="K38" s="151">
        <v>0</v>
      </c>
      <c r="L38" s="151">
        <v>0</v>
      </c>
      <c r="M38" s="86">
        <v>8190067020</v>
      </c>
      <c r="N38" s="63" t="s">
        <v>656</v>
      </c>
      <c r="O38" s="63" t="s">
        <v>6136</v>
      </c>
      <c r="P38" s="126">
        <v>44428</v>
      </c>
      <c r="Q38" s="126">
        <v>44428</v>
      </c>
      <c r="R38" s="126">
        <v>44561</v>
      </c>
      <c r="S38" s="151">
        <v>6902200</v>
      </c>
      <c r="T38" s="151">
        <v>3097800</v>
      </c>
      <c r="U38" s="149">
        <v>57439877</v>
      </c>
      <c r="V38" s="61" t="s">
        <v>1256</v>
      </c>
    </row>
    <row r="39" spans="1:22">
      <c r="A39" s="57">
        <v>891780111</v>
      </c>
      <c r="B39" s="57" t="s">
        <v>19</v>
      </c>
      <c r="C39" s="58" t="s">
        <v>23</v>
      </c>
      <c r="D39" s="57" t="s">
        <v>20</v>
      </c>
      <c r="E39" s="59" t="s">
        <v>6137</v>
      </c>
      <c r="F39" s="57" t="s">
        <v>21</v>
      </c>
      <c r="G39" s="57" t="s">
        <v>22</v>
      </c>
      <c r="H39" s="57" t="s">
        <v>166</v>
      </c>
      <c r="I39" s="151">
        <v>2100000</v>
      </c>
      <c r="J39" s="151">
        <v>0</v>
      </c>
      <c r="K39" s="151">
        <v>0</v>
      </c>
      <c r="L39" s="151">
        <v>0</v>
      </c>
      <c r="M39" s="86">
        <v>1083023487</v>
      </c>
      <c r="N39" s="63" t="s">
        <v>6138</v>
      </c>
      <c r="O39" s="63" t="s">
        <v>6139</v>
      </c>
      <c r="P39" s="126">
        <v>44434</v>
      </c>
      <c r="Q39" s="126">
        <v>44435</v>
      </c>
      <c r="R39" s="126">
        <v>44466</v>
      </c>
      <c r="S39" s="151">
        <v>2100000</v>
      </c>
      <c r="T39" s="151">
        <v>0</v>
      </c>
      <c r="U39" s="149">
        <v>1082943047</v>
      </c>
      <c r="V39" s="61" t="s">
        <v>3347</v>
      </c>
    </row>
    <row r="40" spans="1:22">
      <c r="A40" s="57">
        <v>891780111</v>
      </c>
      <c r="B40" s="57" t="s">
        <v>19</v>
      </c>
      <c r="C40" s="58" t="s">
        <v>23</v>
      </c>
      <c r="D40" s="57" t="s">
        <v>20</v>
      </c>
      <c r="E40" s="59" t="s">
        <v>6140</v>
      </c>
      <c r="F40" s="57" t="s">
        <v>21</v>
      </c>
      <c r="G40" s="57" t="s">
        <v>22</v>
      </c>
      <c r="H40" s="57" t="s">
        <v>166</v>
      </c>
      <c r="I40" s="151">
        <v>2478000</v>
      </c>
      <c r="J40" s="151">
        <v>0</v>
      </c>
      <c r="K40" s="151">
        <v>0</v>
      </c>
      <c r="L40" s="151">
        <v>0</v>
      </c>
      <c r="M40" s="86">
        <v>57439877</v>
      </c>
      <c r="N40" s="63" t="s">
        <v>1256</v>
      </c>
      <c r="O40" s="63" t="s">
        <v>6141</v>
      </c>
      <c r="P40" s="126">
        <v>44438</v>
      </c>
      <c r="Q40" s="126">
        <v>44439</v>
      </c>
      <c r="R40" s="126">
        <v>44469</v>
      </c>
      <c r="S40" s="151">
        <v>0</v>
      </c>
      <c r="T40" s="151">
        <v>2478000</v>
      </c>
      <c r="U40" s="149">
        <v>1082943047</v>
      </c>
      <c r="V40" s="61" t="s">
        <v>6142</v>
      </c>
    </row>
    <row r="41" spans="1:22">
      <c r="A41" s="57">
        <v>891780111</v>
      </c>
      <c r="B41" s="57" t="s">
        <v>19</v>
      </c>
      <c r="C41" s="58" t="s">
        <v>23</v>
      </c>
      <c r="D41" s="57" t="s">
        <v>20</v>
      </c>
      <c r="E41" s="59" t="s">
        <v>6143</v>
      </c>
      <c r="F41" s="57" t="s">
        <v>21</v>
      </c>
      <c r="G41" s="57" t="s">
        <v>22</v>
      </c>
      <c r="H41" s="57" t="s">
        <v>166</v>
      </c>
      <c r="I41" s="151">
        <v>2100000</v>
      </c>
      <c r="J41" s="151">
        <v>0</v>
      </c>
      <c r="K41" s="151">
        <v>0</v>
      </c>
      <c r="L41" s="151">
        <v>0</v>
      </c>
      <c r="M41" s="86">
        <v>1083005553</v>
      </c>
      <c r="N41" s="63" t="s">
        <v>3275</v>
      </c>
      <c r="O41" s="63" t="s">
        <v>6144</v>
      </c>
      <c r="P41" s="126">
        <v>44438</v>
      </c>
      <c r="Q41" s="126">
        <v>44439</v>
      </c>
      <c r="R41" s="126">
        <v>44469</v>
      </c>
      <c r="S41" s="151">
        <v>2100000</v>
      </c>
      <c r="T41" s="151">
        <v>0</v>
      </c>
      <c r="U41" s="149">
        <v>57439877</v>
      </c>
      <c r="V41" s="61" t="s">
        <v>1256</v>
      </c>
    </row>
    <row r="42" spans="1:22">
      <c r="A42" s="57">
        <v>891780111</v>
      </c>
      <c r="B42" s="57" t="s">
        <v>19</v>
      </c>
      <c r="C42" s="58" t="s">
        <v>23</v>
      </c>
      <c r="D42" s="57" t="s">
        <v>20</v>
      </c>
      <c r="E42" s="59" t="s">
        <v>6145</v>
      </c>
      <c r="F42" s="57" t="s">
        <v>21</v>
      </c>
      <c r="G42" s="57" t="s">
        <v>22</v>
      </c>
      <c r="H42" s="57" t="s">
        <v>166</v>
      </c>
      <c r="I42" s="151">
        <v>2100000</v>
      </c>
      <c r="J42" s="151">
        <v>0</v>
      </c>
      <c r="K42" s="151">
        <v>0</v>
      </c>
      <c r="L42" s="151">
        <v>0</v>
      </c>
      <c r="M42" s="86">
        <v>57460431</v>
      </c>
      <c r="N42" s="63" t="s">
        <v>3281</v>
      </c>
      <c r="O42" s="63" t="s">
        <v>6146</v>
      </c>
      <c r="P42" s="126">
        <v>44438</v>
      </c>
      <c r="Q42" s="126">
        <v>44439</v>
      </c>
      <c r="R42" s="126">
        <v>44469</v>
      </c>
      <c r="S42" s="151">
        <v>2100000</v>
      </c>
      <c r="T42" s="151">
        <v>0</v>
      </c>
      <c r="U42" s="148">
        <v>84457191</v>
      </c>
      <c r="V42" s="61" t="s">
        <v>3254</v>
      </c>
    </row>
    <row r="43" spans="1:22">
      <c r="A43" s="57">
        <v>891780111</v>
      </c>
      <c r="B43" s="57" t="s">
        <v>19</v>
      </c>
      <c r="C43" s="58" t="s">
        <v>23</v>
      </c>
      <c r="D43" s="57" t="s">
        <v>20</v>
      </c>
      <c r="E43" s="59" t="s">
        <v>6147</v>
      </c>
      <c r="F43" s="57" t="s">
        <v>21</v>
      </c>
      <c r="G43" s="57" t="s">
        <v>22</v>
      </c>
      <c r="H43" s="57" t="s">
        <v>166</v>
      </c>
      <c r="I43" s="151">
        <v>2100000</v>
      </c>
      <c r="J43" s="151">
        <v>0</v>
      </c>
      <c r="K43" s="151">
        <v>0</v>
      </c>
      <c r="L43" s="151">
        <v>0</v>
      </c>
      <c r="M43" s="86">
        <v>1082992753</v>
      </c>
      <c r="N43" s="63" t="s">
        <v>3271</v>
      </c>
      <c r="O43" s="63" t="s">
        <v>6148</v>
      </c>
      <c r="P43" s="126">
        <v>44438</v>
      </c>
      <c r="Q43" s="126">
        <v>44439</v>
      </c>
      <c r="R43" s="126">
        <v>44469</v>
      </c>
      <c r="S43" s="151">
        <v>2100000</v>
      </c>
      <c r="T43" s="151">
        <v>0</v>
      </c>
      <c r="U43" s="149">
        <v>84455280</v>
      </c>
      <c r="V43" s="61" t="s">
        <v>6149</v>
      </c>
    </row>
    <row r="44" spans="1:22">
      <c r="A44" s="57">
        <v>891780111</v>
      </c>
      <c r="B44" s="57" t="s">
        <v>19</v>
      </c>
      <c r="C44" s="58" t="s">
        <v>23</v>
      </c>
      <c r="D44" s="57" t="s">
        <v>20</v>
      </c>
      <c r="E44" s="59" t="s">
        <v>6150</v>
      </c>
      <c r="F44" s="57" t="s">
        <v>21</v>
      </c>
      <c r="G44" s="57" t="s">
        <v>22</v>
      </c>
      <c r="H44" s="57" t="s">
        <v>166</v>
      </c>
      <c r="I44" s="151">
        <v>1800000</v>
      </c>
      <c r="J44" s="151">
        <v>0</v>
      </c>
      <c r="K44" s="151">
        <v>0</v>
      </c>
      <c r="L44" s="151">
        <v>0</v>
      </c>
      <c r="M44" s="86">
        <v>1221964687</v>
      </c>
      <c r="N44" s="63" t="s">
        <v>3304</v>
      </c>
      <c r="O44" s="63" t="s">
        <v>6151</v>
      </c>
      <c r="P44" s="126">
        <v>44438</v>
      </c>
      <c r="Q44" s="126">
        <v>44439</v>
      </c>
      <c r="R44" s="126">
        <v>44469</v>
      </c>
      <c r="S44" s="151">
        <v>2100000</v>
      </c>
      <c r="T44" s="151">
        <v>0</v>
      </c>
      <c r="U44" s="149">
        <v>1082943047</v>
      </c>
      <c r="V44" s="61" t="s">
        <v>6142</v>
      </c>
    </row>
    <row r="45" spans="1:22">
      <c r="A45" s="57">
        <v>891780111</v>
      </c>
      <c r="B45" s="57" t="s">
        <v>19</v>
      </c>
      <c r="C45" s="58" t="s">
        <v>23</v>
      </c>
      <c r="D45" s="57" t="s">
        <v>20</v>
      </c>
      <c r="E45" s="59" t="s">
        <v>8045</v>
      </c>
      <c r="F45" s="57" t="s">
        <v>21</v>
      </c>
      <c r="G45" s="57" t="s">
        <v>22</v>
      </c>
      <c r="H45" s="57" t="s">
        <v>166</v>
      </c>
      <c r="I45" s="151">
        <v>13627890</v>
      </c>
      <c r="J45" s="151">
        <v>0</v>
      </c>
      <c r="K45" s="151">
        <v>0</v>
      </c>
      <c r="L45" s="151">
        <v>0</v>
      </c>
      <c r="M45" s="86">
        <v>1082067708</v>
      </c>
      <c r="N45" s="63" t="s">
        <v>3264</v>
      </c>
      <c r="O45" s="63" t="s">
        <v>8046</v>
      </c>
      <c r="P45" s="126">
        <v>44446</v>
      </c>
      <c r="Q45" s="126">
        <v>44447</v>
      </c>
      <c r="R45" s="126">
        <v>44615</v>
      </c>
      <c r="S45" s="151">
        <v>2477798</v>
      </c>
      <c r="T45" s="151">
        <v>11150092</v>
      </c>
      <c r="U45" s="149">
        <v>1082943047</v>
      </c>
      <c r="V45" s="61" t="s">
        <v>3347</v>
      </c>
    </row>
    <row r="46" spans="1:22">
      <c r="A46" s="57">
        <v>891780111</v>
      </c>
      <c r="B46" s="57" t="s">
        <v>19</v>
      </c>
      <c r="C46" s="58" t="s">
        <v>23</v>
      </c>
      <c r="D46" s="57" t="s">
        <v>20</v>
      </c>
      <c r="E46" s="59" t="s">
        <v>8047</v>
      </c>
      <c r="F46" s="57" t="s">
        <v>21</v>
      </c>
      <c r="G46" s="57" t="s">
        <v>22</v>
      </c>
      <c r="H46" s="57" t="s">
        <v>166</v>
      </c>
      <c r="I46" s="151">
        <v>6000000</v>
      </c>
      <c r="J46" s="151">
        <v>0</v>
      </c>
      <c r="K46" s="151">
        <v>0</v>
      </c>
      <c r="L46" s="151">
        <v>0</v>
      </c>
      <c r="M46" s="86">
        <v>1091681564</v>
      </c>
      <c r="N46" s="63" t="s">
        <v>5320</v>
      </c>
      <c r="O46" s="63" t="s">
        <v>8048</v>
      </c>
      <c r="P46" s="126">
        <v>44446</v>
      </c>
      <c r="Q46" s="126">
        <v>44447</v>
      </c>
      <c r="R46" s="126">
        <v>44479</v>
      </c>
      <c r="S46" s="151">
        <v>0</v>
      </c>
      <c r="T46" s="151">
        <v>6000000</v>
      </c>
      <c r="U46" s="149">
        <v>85448788</v>
      </c>
      <c r="V46" s="61" t="s">
        <v>8049</v>
      </c>
    </row>
    <row r="47" spans="1:22">
      <c r="A47" s="57">
        <v>891780111</v>
      </c>
      <c r="B47" s="57" t="s">
        <v>19</v>
      </c>
      <c r="C47" s="58" t="s">
        <v>23</v>
      </c>
      <c r="D47" s="57" t="s">
        <v>20</v>
      </c>
      <c r="E47" s="59" t="s">
        <v>8050</v>
      </c>
      <c r="F47" s="57" t="s">
        <v>21</v>
      </c>
      <c r="G47" s="57" t="s">
        <v>22</v>
      </c>
      <c r="H47" s="57" t="s">
        <v>166</v>
      </c>
      <c r="I47" s="151">
        <v>1600000</v>
      </c>
      <c r="J47" s="151">
        <v>0</v>
      </c>
      <c r="K47" s="151">
        <v>0</v>
      </c>
      <c r="L47" s="151">
        <v>0</v>
      </c>
      <c r="M47" s="86">
        <v>1082950841</v>
      </c>
      <c r="N47" s="63" t="s">
        <v>4748</v>
      </c>
      <c r="O47" s="63" t="s">
        <v>8051</v>
      </c>
      <c r="P47" s="126">
        <v>44448</v>
      </c>
      <c r="Q47" s="126">
        <v>44449</v>
      </c>
      <c r="R47" s="126">
        <v>44484</v>
      </c>
      <c r="S47" s="151">
        <v>1600000</v>
      </c>
      <c r="T47" s="151">
        <v>0</v>
      </c>
      <c r="U47" s="149">
        <v>85448788</v>
      </c>
      <c r="V47" s="61" t="s">
        <v>8049</v>
      </c>
    </row>
    <row r="48" spans="1:22">
      <c r="A48" s="57">
        <v>891780111</v>
      </c>
      <c r="B48" s="57" t="s">
        <v>19</v>
      </c>
      <c r="C48" s="58" t="s">
        <v>23</v>
      </c>
      <c r="D48" s="57" t="s">
        <v>20</v>
      </c>
      <c r="E48" s="59" t="s">
        <v>8052</v>
      </c>
      <c r="F48" s="57" t="s">
        <v>21</v>
      </c>
      <c r="G48" s="57" t="s">
        <v>22</v>
      </c>
      <c r="H48" s="57" t="s">
        <v>166</v>
      </c>
      <c r="I48" s="151">
        <v>3600000</v>
      </c>
      <c r="J48" s="151">
        <v>0</v>
      </c>
      <c r="K48" s="151">
        <v>0</v>
      </c>
      <c r="L48" s="151">
        <v>0</v>
      </c>
      <c r="M48" s="86">
        <v>85462624</v>
      </c>
      <c r="N48" s="63" t="s">
        <v>8053</v>
      </c>
      <c r="O48" s="63" t="s">
        <v>8054</v>
      </c>
      <c r="P48" s="126">
        <v>44449</v>
      </c>
      <c r="Q48" s="126">
        <v>44456</v>
      </c>
      <c r="R48" s="126">
        <v>44471</v>
      </c>
      <c r="S48" s="151">
        <v>0</v>
      </c>
      <c r="T48" s="151">
        <v>3600000</v>
      </c>
      <c r="U48" s="149">
        <v>85448788</v>
      </c>
      <c r="V48" s="61" t="s">
        <v>8049</v>
      </c>
    </row>
    <row r="49" spans="1:22">
      <c r="A49" s="57">
        <v>891780111</v>
      </c>
      <c r="B49" s="57" t="s">
        <v>19</v>
      </c>
      <c r="C49" s="58" t="s">
        <v>23</v>
      </c>
      <c r="D49" s="57" t="s">
        <v>20</v>
      </c>
      <c r="E49" s="59" t="s">
        <v>8055</v>
      </c>
      <c r="F49" s="57" t="s">
        <v>21</v>
      </c>
      <c r="G49" s="57" t="s">
        <v>22</v>
      </c>
      <c r="H49" s="57" t="s">
        <v>166</v>
      </c>
      <c r="I49" s="151">
        <v>5400000</v>
      </c>
      <c r="J49" s="151">
        <v>0</v>
      </c>
      <c r="K49" s="151">
        <v>0</v>
      </c>
      <c r="L49" s="151">
        <v>0</v>
      </c>
      <c r="M49" s="86">
        <v>1083010275</v>
      </c>
      <c r="N49" s="63" t="s">
        <v>5191</v>
      </c>
      <c r="O49" s="63" t="s">
        <v>8056</v>
      </c>
      <c r="P49" s="126">
        <v>44445</v>
      </c>
      <c r="Q49" s="126">
        <v>44446</v>
      </c>
      <c r="R49" s="126">
        <v>44530</v>
      </c>
      <c r="S49" s="151">
        <v>0</v>
      </c>
      <c r="T49" s="151">
        <v>5400000</v>
      </c>
      <c r="U49" s="149">
        <v>7634027</v>
      </c>
      <c r="V49" s="61" t="s">
        <v>3298</v>
      </c>
    </row>
    <row r="50" spans="1:22">
      <c r="A50" s="57">
        <v>891780111</v>
      </c>
      <c r="B50" s="57" t="s">
        <v>19</v>
      </c>
      <c r="C50" s="58" t="s">
        <v>23</v>
      </c>
      <c r="D50" s="57" t="s">
        <v>20</v>
      </c>
      <c r="E50" s="59" t="s">
        <v>8057</v>
      </c>
      <c r="F50" s="57" t="s">
        <v>21</v>
      </c>
      <c r="G50" s="57" t="s">
        <v>22</v>
      </c>
      <c r="H50" s="57" t="s">
        <v>166</v>
      </c>
      <c r="I50" s="151">
        <v>5400000</v>
      </c>
      <c r="J50" s="151">
        <v>0</v>
      </c>
      <c r="K50" s="151">
        <v>0</v>
      </c>
      <c r="L50" s="151">
        <v>0</v>
      </c>
      <c r="M50" s="86">
        <v>1082971346</v>
      </c>
      <c r="N50" s="63" t="s">
        <v>3252</v>
      </c>
      <c r="O50" s="63" t="s">
        <v>8058</v>
      </c>
      <c r="P50" s="126">
        <v>44445</v>
      </c>
      <c r="Q50" s="126">
        <v>44446</v>
      </c>
      <c r="R50" s="126">
        <v>44530</v>
      </c>
      <c r="S50" s="151">
        <v>0</v>
      </c>
      <c r="T50" s="151">
        <v>5400000</v>
      </c>
      <c r="U50" s="148">
        <v>84457191</v>
      </c>
      <c r="V50" s="61" t="s">
        <v>8059</v>
      </c>
    </row>
    <row r="51" spans="1:22">
      <c r="A51" s="57">
        <v>891780111</v>
      </c>
      <c r="B51" s="57" t="s">
        <v>19</v>
      </c>
      <c r="C51" s="58" t="s">
        <v>23</v>
      </c>
      <c r="D51" s="57" t="s">
        <v>20</v>
      </c>
      <c r="E51" s="59" t="s">
        <v>8060</v>
      </c>
      <c r="F51" s="57" t="s">
        <v>21</v>
      </c>
      <c r="G51" s="57" t="s">
        <v>22</v>
      </c>
      <c r="H51" s="57" t="s">
        <v>1601</v>
      </c>
      <c r="I51" s="151">
        <v>4000000</v>
      </c>
      <c r="J51" s="151">
        <v>0</v>
      </c>
      <c r="K51" s="151">
        <v>0</v>
      </c>
      <c r="L51" s="151">
        <v>0</v>
      </c>
      <c r="M51" s="86">
        <v>8190067020</v>
      </c>
      <c r="N51" s="63" t="s">
        <v>656</v>
      </c>
      <c r="O51" s="63" t="s">
        <v>8061</v>
      </c>
      <c r="P51" s="126">
        <v>44448</v>
      </c>
      <c r="Q51" s="126">
        <v>44448</v>
      </c>
      <c r="R51" s="126">
        <v>44479</v>
      </c>
      <c r="S51" s="151">
        <v>0</v>
      </c>
      <c r="T51" s="151">
        <v>4000000</v>
      </c>
      <c r="U51" s="149">
        <v>85448788</v>
      </c>
      <c r="V51" s="61" t="s">
        <v>8049</v>
      </c>
    </row>
    <row r="52" spans="1:22">
      <c r="A52" s="57">
        <v>891780111</v>
      </c>
      <c r="B52" s="57" t="s">
        <v>19</v>
      </c>
      <c r="C52" s="58" t="s">
        <v>23</v>
      </c>
      <c r="D52" s="57" t="s">
        <v>20</v>
      </c>
      <c r="E52" s="59" t="s">
        <v>8062</v>
      </c>
      <c r="F52" s="57" t="s">
        <v>21</v>
      </c>
      <c r="G52" s="57" t="s">
        <v>22</v>
      </c>
      <c r="H52" s="57" t="s">
        <v>166</v>
      </c>
      <c r="I52" s="151">
        <v>2180000</v>
      </c>
      <c r="J52" s="151">
        <v>0</v>
      </c>
      <c r="K52" s="151">
        <v>0</v>
      </c>
      <c r="L52" s="151">
        <v>0</v>
      </c>
      <c r="M52" s="86">
        <v>8190014331</v>
      </c>
      <c r="N52" s="63" t="s">
        <v>8063</v>
      </c>
      <c r="O52" s="63" t="s">
        <v>8064</v>
      </c>
      <c r="P52" s="126">
        <v>44460</v>
      </c>
      <c r="Q52" s="126">
        <v>44467</v>
      </c>
      <c r="R52" s="126">
        <v>44474</v>
      </c>
      <c r="S52" s="151">
        <v>0</v>
      </c>
      <c r="T52" s="151">
        <v>2180000</v>
      </c>
      <c r="U52" s="149">
        <v>7634027</v>
      </c>
      <c r="V52" s="61" t="s">
        <v>3298</v>
      </c>
    </row>
    <row r="54" spans="1:22">
      <c r="D54" s="164" t="s">
        <v>6076</v>
      </c>
      <c r="E54" s="163">
        <v>51</v>
      </c>
      <c r="H54" s="164" t="s">
        <v>6076</v>
      </c>
      <c r="I54" s="152">
        <f>SUM(I2:I53)</f>
        <v>317324506</v>
      </c>
      <c r="J54" s="152"/>
      <c r="K54" s="152">
        <f>SUM(K2:K53)</f>
        <v>12100000</v>
      </c>
    </row>
    <row r="55" spans="1:22" ht="15" thickBot="1">
      <c r="I55" s="154"/>
      <c r="J55" s="154"/>
      <c r="K55" s="154"/>
    </row>
    <row r="56" spans="1:22" ht="15" thickBot="1">
      <c r="I56" s="154"/>
      <c r="J56" s="153">
        <f>I54+K54</f>
        <v>329424506</v>
      </c>
      <c r="K56" s="154"/>
    </row>
  </sheetData>
  <autoFilter ref="A1:V34"/>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V510"/>
  <sheetViews>
    <sheetView workbookViewId="0">
      <selection activeCell="O1" sqref="O1"/>
    </sheetView>
  </sheetViews>
  <sheetFormatPr baseColWidth="10" defaultColWidth="11.44140625" defaultRowHeight="14.4"/>
  <cols>
    <col min="1" max="8" width="11.44140625" style="2"/>
    <col min="9" max="9" width="23" style="8" customWidth="1"/>
    <col min="10" max="12" width="15.5546875" style="8" customWidth="1"/>
    <col min="13" max="13" width="11.44140625" style="2"/>
    <col min="14" max="14" width="35.88671875" style="2" customWidth="1"/>
    <col min="15" max="15" width="27" style="2" customWidth="1"/>
    <col min="16" max="18" width="11.44140625" style="9"/>
    <col min="19" max="20" width="15.5546875" style="8" customWidth="1"/>
    <col min="21" max="21" width="11.44140625" style="2"/>
    <col min="22" max="22" width="40.33203125" style="2" customWidth="1"/>
    <col min="23" max="16384" width="11.44140625" style="2"/>
  </cols>
  <sheetData>
    <row r="1" spans="1:22">
      <c r="A1" s="79" t="s">
        <v>0</v>
      </c>
      <c r="B1" s="79" t="s">
        <v>1</v>
      </c>
      <c r="C1" s="79" t="s">
        <v>2</v>
      </c>
      <c r="D1" s="79" t="s">
        <v>3</v>
      </c>
      <c r="E1" s="79" t="s">
        <v>4</v>
      </c>
      <c r="F1" s="79" t="s">
        <v>5</v>
      </c>
      <c r="G1" s="79" t="s">
        <v>6</v>
      </c>
      <c r="H1" s="79" t="s">
        <v>7</v>
      </c>
      <c r="I1" s="100" t="s">
        <v>8</v>
      </c>
      <c r="J1" s="99" t="s">
        <v>9</v>
      </c>
      <c r="K1" s="100" t="s">
        <v>24</v>
      </c>
      <c r="L1" s="100" t="s">
        <v>25</v>
      </c>
      <c r="M1" s="79" t="s">
        <v>10</v>
      </c>
      <c r="N1" s="79" t="s">
        <v>11</v>
      </c>
      <c r="O1" s="79" t="s">
        <v>12</v>
      </c>
      <c r="P1" s="134" t="s">
        <v>26</v>
      </c>
      <c r="Q1" s="134" t="s">
        <v>13</v>
      </c>
      <c r="R1" s="134" t="s">
        <v>14</v>
      </c>
      <c r="S1" s="100" t="s">
        <v>15</v>
      </c>
      <c r="T1" s="100" t="s">
        <v>16</v>
      </c>
      <c r="U1" s="79" t="s">
        <v>17</v>
      </c>
      <c r="V1" s="79" t="s">
        <v>18</v>
      </c>
    </row>
    <row r="2" spans="1:22">
      <c r="A2" s="79">
        <v>891780111</v>
      </c>
      <c r="B2" s="79" t="s">
        <v>19</v>
      </c>
      <c r="C2" s="79" t="s">
        <v>23</v>
      </c>
      <c r="D2" s="79" t="s">
        <v>20</v>
      </c>
      <c r="E2" s="79" t="s">
        <v>1383</v>
      </c>
      <c r="F2" s="79" t="s">
        <v>21</v>
      </c>
      <c r="G2" s="79" t="s">
        <v>22</v>
      </c>
      <c r="H2" s="79" t="s">
        <v>3481</v>
      </c>
      <c r="I2" s="99">
        <v>15000000</v>
      </c>
      <c r="J2" s="99">
        <v>16677200</v>
      </c>
      <c r="K2" s="99">
        <v>1677200</v>
      </c>
      <c r="L2" s="101">
        <v>0</v>
      </c>
      <c r="M2" s="79">
        <v>1082944860</v>
      </c>
      <c r="N2" s="93" t="s">
        <v>1384</v>
      </c>
      <c r="O2" s="79" t="s">
        <v>1385</v>
      </c>
      <c r="P2" s="134">
        <v>44208</v>
      </c>
      <c r="Q2" s="134">
        <v>44208</v>
      </c>
      <c r="R2" s="134">
        <v>44374</v>
      </c>
      <c r="S2" s="101">
        <v>16677200</v>
      </c>
      <c r="T2" s="101">
        <v>0</v>
      </c>
      <c r="U2" s="79">
        <v>57461852</v>
      </c>
      <c r="V2" s="79" t="s">
        <v>1386</v>
      </c>
    </row>
    <row r="3" spans="1:22">
      <c r="A3" s="79">
        <v>891780111</v>
      </c>
      <c r="B3" s="94" t="s">
        <v>19</v>
      </c>
      <c r="C3" s="94" t="s">
        <v>23</v>
      </c>
      <c r="D3" s="94" t="s">
        <v>20</v>
      </c>
      <c r="E3" s="94" t="s">
        <v>1387</v>
      </c>
      <c r="F3" s="94" t="s">
        <v>21</v>
      </c>
      <c r="G3" s="94" t="s">
        <v>22</v>
      </c>
      <c r="H3" s="94" t="s">
        <v>3481</v>
      </c>
      <c r="I3" s="101">
        <v>11500000</v>
      </c>
      <c r="J3" s="101">
        <v>0</v>
      </c>
      <c r="K3" s="101">
        <v>0</v>
      </c>
      <c r="L3" s="102">
        <v>7820000</v>
      </c>
      <c r="M3" s="95">
        <v>1082948644</v>
      </c>
      <c r="N3" s="79" t="s">
        <v>1388</v>
      </c>
      <c r="O3" s="79" t="s">
        <v>1389</v>
      </c>
      <c r="P3" s="134">
        <v>44208</v>
      </c>
      <c r="Q3" s="134">
        <v>44208</v>
      </c>
      <c r="R3" s="134">
        <v>44255</v>
      </c>
      <c r="S3" s="102">
        <v>3680000</v>
      </c>
      <c r="T3" s="102">
        <v>0</v>
      </c>
      <c r="U3" s="79">
        <v>57435262</v>
      </c>
      <c r="V3" s="79" t="s">
        <v>1390</v>
      </c>
    </row>
    <row r="4" spans="1:22">
      <c r="A4" s="79">
        <v>891780111</v>
      </c>
      <c r="B4" s="94" t="s">
        <v>19</v>
      </c>
      <c r="C4" s="94" t="s">
        <v>23</v>
      </c>
      <c r="D4" s="94" t="s">
        <v>20</v>
      </c>
      <c r="E4" s="94" t="s">
        <v>1391</v>
      </c>
      <c r="F4" s="94" t="s">
        <v>21</v>
      </c>
      <c r="G4" s="94" t="s">
        <v>22</v>
      </c>
      <c r="H4" s="94" t="s">
        <v>3481</v>
      </c>
      <c r="I4" s="101">
        <v>11500000</v>
      </c>
      <c r="J4" s="101">
        <v>13813688</v>
      </c>
      <c r="K4" s="101">
        <v>2313688</v>
      </c>
      <c r="L4" s="101">
        <v>0</v>
      </c>
      <c r="M4" s="95">
        <v>1082374545</v>
      </c>
      <c r="N4" s="79" t="s">
        <v>1392</v>
      </c>
      <c r="O4" s="79" t="s">
        <v>1393</v>
      </c>
      <c r="P4" s="134">
        <v>44208</v>
      </c>
      <c r="Q4" s="134">
        <v>44208</v>
      </c>
      <c r="R4" s="134">
        <v>44388</v>
      </c>
      <c r="S4" s="101">
        <v>11500000</v>
      </c>
      <c r="T4" s="101">
        <v>0</v>
      </c>
      <c r="U4" s="79">
        <v>85449357</v>
      </c>
      <c r="V4" s="79" t="s">
        <v>1107</v>
      </c>
    </row>
    <row r="5" spans="1:22">
      <c r="A5" s="79">
        <v>891780111</v>
      </c>
      <c r="B5" s="94" t="s">
        <v>19</v>
      </c>
      <c r="C5" s="94" t="s">
        <v>23</v>
      </c>
      <c r="D5" s="94" t="s">
        <v>20</v>
      </c>
      <c r="E5" s="94" t="s">
        <v>1394</v>
      </c>
      <c r="F5" s="94" t="s">
        <v>21</v>
      </c>
      <c r="G5" s="94" t="s">
        <v>22</v>
      </c>
      <c r="H5" s="94" t="s">
        <v>3481</v>
      </c>
      <c r="I5" s="101">
        <v>25500000</v>
      </c>
      <c r="J5" s="101">
        <v>0</v>
      </c>
      <c r="K5" s="101">
        <v>0</v>
      </c>
      <c r="L5" s="101">
        <v>0</v>
      </c>
      <c r="M5" s="95">
        <v>80766019</v>
      </c>
      <c r="N5" s="79" t="s">
        <v>1395</v>
      </c>
      <c r="O5" s="79" t="s">
        <v>1396</v>
      </c>
      <c r="P5" s="134">
        <v>44211</v>
      </c>
      <c r="Q5" s="134">
        <v>44211</v>
      </c>
      <c r="R5" s="134">
        <v>44361</v>
      </c>
      <c r="S5" s="101">
        <v>25500000</v>
      </c>
      <c r="T5" s="101">
        <v>0</v>
      </c>
      <c r="U5" s="79">
        <v>57461852</v>
      </c>
      <c r="V5" s="79" t="s">
        <v>1386</v>
      </c>
    </row>
    <row r="6" spans="1:22">
      <c r="A6" s="79">
        <v>891780111</v>
      </c>
      <c r="B6" s="94" t="s">
        <v>19</v>
      </c>
      <c r="C6" s="94" t="s">
        <v>23</v>
      </c>
      <c r="D6" s="94" t="s">
        <v>20</v>
      </c>
      <c r="E6" s="94" t="s">
        <v>1397</v>
      </c>
      <c r="F6" s="94" t="s">
        <v>21</v>
      </c>
      <c r="G6" s="94" t="s">
        <v>22</v>
      </c>
      <c r="H6" s="94" t="s">
        <v>3481</v>
      </c>
      <c r="I6" s="101">
        <v>13500000</v>
      </c>
      <c r="J6" s="101">
        <v>0</v>
      </c>
      <c r="K6" s="101">
        <v>0</v>
      </c>
      <c r="L6" s="101">
        <v>0</v>
      </c>
      <c r="M6" s="96">
        <v>1082981781</v>
      </c>
      <c r="N6" s="79" t="s">
        <v>1398</v>
      </c>
      <c r="O6" s="79" t="s">
        <v>1399</v>
      </c>
      <c r="P6" s="134">
        <v>44214</v>
      </c>
      <c r="Q6" s="134">
        <v>44214</v>
      </c>
      <c r="R6" s="134">
        <v>44364</v>
      </c>
      <c r="S6" s="101">
        <v>13500000</v>
      </c>
      <c r="T6" s="101">
        <v>0</v>
      </c>
      <c r="U6" s="79">
        <v>57461852</v>
      </c>
      <c r="V6" s="79" t="s">
        <v>1386</v>
      </c>
    </row>
    <row r="7" spans="1:22">
      <c r="A7" s="79">
        <v>891780111</v>
      </c>
      <c r="B7" s="94" t="s">
        <v>19</v>
      </c>
      <c r="C7" s="94" t="s">
        <v>23</v>
      </c>
      <c r="D7" s="94" t="s">
        <v>20</v>
      </c>
      <c r="E7" s="94" t="s">
        <v>1400</v>
      </c>
      <c r="F7" s="94" t="s">
        <v>21</v>
      </c>
      <c r="G7" s="94" t="s">
        <v>22</v>
      </c>
      <c r="H7" s="94" t="s">
        <v>3481</v>
      </c>
      <c r="I7" s="101">
        <v>13500000</v>
      </c>
      <c r="J7" s="101">
        <v>0</v>
      </c>
      <c r="K7" s="101">
        <v>0</v>
      </c>
      <c r="L7" s="101">
        <v>0</v>
      </c>
      <c r="M7" s="95">
        <v>1082984183</v>
      </c>
      <c r="N7" s="79" t="s">
        <v>1401</v>
      </c>
      <c r="O7" s="79" t="s">
        <v>1402</v>
      </c>
      <c r="P7" s="134">
        <v>44214</v>
      </c>
      <c r="Q7" s="134">
        <v>44214</v>
      </c>
      <c r="R7" s="134">
        <v>44364</v>
      </c>
      <c r="S7" s="101">
        <v>13500000</v>
      </c>
      <c r="T7" s="101">
        <v>0</v>
      </c>
      <c r="U7" s="79">
        <v>57461852</v>
      </c>
      <c r="V7" s="79" t="s">
        <v>1386</v>
      </c>
    </row>
    <row r="8" spans="1:22">
      <c r="A8" s="79">
        <v>891780111</v>
      </c>
      <c r="B8" s="94" t="s">
        <v>19</v>
      </c>
      <c r="C8" s="94" t="s">
        <v>23</v>
      </c>
      <c r="D8" s="94" t="s">
        <v>20</v>
      </c>
      <c r="E8" s="94" t="s">
        <v>1403</v>
      </c>
      <c r="F8" s="94" t="s">
        <v>21</v>
      </c>
      <c r="G8" s="94" t="s">
        <v>22</v>
      </c>
      <c r="H8" s="94" t="s">
        <v>3481</v>
      </c>
      <c r="I8" s="101">
        <v>13500000</v>
      </c>
      <c r="J8" s="101">
        <v>0</v>
      </c>
      <c r="K8" s="101">
        <v>0</v>
      </c>
      <c r="L8" s="101">
        <v>0</v>
      </c>
      <c r="M8" s="96">
        <v>1082931591</v>
      </c>
      <c r="N8" s="79" t="s">
        <v>1404</v>
      </c>
      <c r="O8" s="79" t="s">
        <v>1405</v>
      </c>
      <c r="P8" s="134">
        <v>44214</v>
      </c>
      <c r="Q8" s="134">
        <v>44214</v>
      </c>
      <c r="R8" s="134">
        <v>44364</v>
      </c>
      <c r="S8" s="101">
        <v>13500000</v>
      </c>
      <c r="T8" s="101">
        <v>0</v>
      </c>
      <c r="U8" s="79">
        <v>57461852</v>
      </c>
      <c r="V8" s="79" t="s">
        <v>1386</v>
      </c>
    </row>
    <row r="9" spans="1:22">
      <c r="A9" s="79">
        <v>891780111</v>
      </c>
      <c r="B9" s="94" t="s">
        <v>19</v>
      </c>
      <c r="C9" s="94" t="s">
        <v>23</v>
      </c>
      <c r="D9" s="94" t="s">
        <v>20</v>
      </c>
      <c r="E9" s="94" t="s">
        <v>1406</v>
      </c>
      <c r="F9" s="94" t="s">
        <v>21</v>
      </c>
      <c r="G9" s="94" t="s">
        <v>22</v>
      </c>
      <c r="H9" s="94" t="s">
        <v>3481</v>
      </c>
      <c r="I9" s="101">
        <v>13500000</v>
      </c>
      <c r="J9" s="101">
        <v>0</v>
      </c>
      <c r="K9" s="101">
        <v>0</v>
      </c>
      <c r="L9" s="101">
        <v>0</v>
      </c>
      <c r="M9" s="95">
        <v>1098731749</v>
      </c>
      <c r="N9" s="79" t="s">
        <v>1407</v>
      </c>
      <c r="O9" s="79" t="s">
        <v>1408</v>
      </c>
      <c r="P9" s="134">
        <v>44214</v>
      </c>
      <c r="Q9" s="134">
        <v>44214</v>
      </c>
      <c r="R9" s="134">
        <v>44364</v>
      </c>
      <c r="S9" s="101">
        <v>13500000</v>
      </c>
      <c r="T9" s="101">
        <v>0</v>
      </c>
      <c r="U9" s="79">
        <v>57461852</v>
      </c>
      <c r="V9" s="79" t="s">
        <v>1386</v>
      </c>
    </row>
    <row r="10" spans="1:22">
      <c r="A10" s="79">
        <v>891780111</v>
      </c>
      <c r="B10" s="94" t="s">
        <v>19</v>
      </c>
      <c r="C10" s="94" t="s">
        <v>23</v>
      </c>
      <c r="D10" s="94" t="s">
        <v>20</v>
      </c>
      <c r="E10" s="94" t="s">
        <v>1409</v>
      </c>
      <c r="F10" s="94" t="s">
        <v>21</v>
      </c>
      <c r="G10" s="94" t="s">
        <v>22</v>
      </c>
      <c r="H10" s="94" t="s">
        <v>3481</v>
      </c>
      <c r="I10" s="101">
        <v>13500000</v>
      </c>
      <c r="J10" s="101">
        <v>0</v>
      </c>
      <c r="K10" s="101">
        <v>0</v>
      </c>
      <c r="L10" s="101">
        <v>0</v>
      </c>
      <c r="M10" s="95">
        <v>1081918985</v>
      </c>
      <c r="N10" s="79" t="s">
        <v>1410</v>
      </c>
      <c r="O10" s="79" t="s">
        <v>1411</v>
      </c>
      <c r="P10" s="134">
        <v>44215</v>
      </c>
      <c r="Q10" s="134">
        <v>44215</v>
      </c>
      <c r="R10" s="134">
        <v>44365</v>
      </c>
      <c r="S10" s="101">
        <v>13500000</v>
      </c>
      <c r="T10" s="101">
        <v>0</v>
      </c>
      <c r="U10" s="79">
        <v>85081920</v>
      </c>
      <c r="V10" s="79" t="s">
        <v>1412</v>
      </c>
    </row>
    <row r="11" spans="1:22">
      <c r="A11" s="79">
        <v>891780111</v>
      </c>
      <c r="B11" s="94" t="s">
        <v>19</v>
      </c>
      <c r="C11" s="94" t="s">
        <v>23</v>
      </c>
      <c r="D11" s="94" t="s">
        <v>20</v>
      </c>
      <c r="E11" s="94" t="s">
        <v>1413</v>
      </c>
      <c r="F11" s="94" t="s">
        <v>21</v>
      </c>
      <c r="G11" s="94" t="s">
        <v>22</v>
      </c>
      <c r="H11" s="94" t="s">
        <v>3481</v>
      </c>
      <c r="I11" s="101">
        <v>20000000</v>
      </c>
      <c r="J11" s="101">
        <v>0</v>
      </c>
      <c r="K11" s="101">
        <v>0</v>
      </c>
      <c r="L11" s="101">
        <v>0</v>
      </c>
      <c r="M11" s="95">
        <v>52695882</v>
      </c>
      <c r="N11" s="79" t="s">
        <v>1414</v>
      </c>
      <c r="O11" s="79" t="s">
        <v>1415</v>
      </c>
      <c r="P11" s="134">
        <v>44215</v>
      </c>
      <c r="Q11" s="134">
        <v>44215</v>
      </c>
      <c r="R11" s="134">
        <v>44365</v>
      </c>
      <c r="S11" s="101">
        <v>20000000</v>
      </c>
      <c r="T11" s="101">
        <v>0</v>
      </c>
      <c r="U11" s="79">
        <v>85081920</v>
      </c>
      <c r="V11" s="79" t="s">
        <v>1412</v>
      </c>
    </row>
    <row r="12" spans="1:22">
      <c r="A12" s="79">
        <v>891780111</v>
      </c>
      <c r="B12" s="94" t="s">
        <v>19</v>
      </c>
      <c r="C12" s="94" t="s">
        <v>23</v>
      </c>
      <c r="D12" s="94" t="s">
        <v>20</v>
      </c>
      <c r="E12" s="94" t="s">
        <v>1416</v>
      </c>
      <c r="F12" s="94" t="s">
        <v>21</v>
      </c>
      <c r="G12" s="94" t="s">
        <v>22</v>
      </c>
      <c r="H12" s="94" t="s">
        <v>3481</v>
      </c>
      <c r="I12" s="101">
        <v>13500000</v>
      </c>
      <c r="J12" s="101">
        <v>0</v>
      </c>
      <c r="K12" s="101">
        <v>0</v>
      </c>
      <c r="L12" s="101">
        <v>0</v>
      </c>
      <c r="M12" s="95">
        <v>36386177</v>
      </c>
      <c r="N12" s="79" t="s">
        <v>1417</v>
      </c>
      <c r="O12" s="79" t="s">
        <v>1418</v>
      </c>
      <c r="P12" s="134">
        <v>44216</v>
      </c>
      <c r="Q12" s="134">
        <v>44216</v>
      </c>
      <c r="R12" s="137">
        <v>44366</v>
      </c>
      <c r="S12" s="101">
        <v>13500000</v>
      </c>
      <c r="T12" s="101">
        <v>0</v>
      </c>
      <c r="U12" s="79">
        <v>12548449</v>
      </c>
      <c r="V12" s="79" t="s">
        <v>1419</v>
      </c>
    </row>
    <row r="13" spans="1:22">
      <c r="A13" s="79">
        <v>891780111</v>
      </c>
      <c r="B13" s="94" t="s">
        <v>19</v>
      </c>
      <c r="C13" s="94" t="s">
        <v>23</v>
      </c>
      <c r="D13" s="94" t="s">
        <v>20</v>
      </c>
      <c r="E13" s="94" t="s">
        <v>1420</v>
      </c>
      <c r="F13" s="94" t="s">
        <v>21</v>
      </c>
      <c r="G13" s="94" t="s">
        <v>22</v>
      </c>
      <c r="H13" s="94" t="s">
        <v>3481</v>
      </c>
      <c r="I13" s="101">
        <v>12500000</v>
      </c>
      <c r="J13" s="101">
        <v>0</v>
      </c>
      <c r="K13" s="101">
        <v>0</v>
      </c>
      <c r="L13" s="101">
        <v>0</v>
      </c>
      <c r="M13" s="95">
        <v>1082887058</v>
      </c>
      <c r="N13" s="79" t="s">
        <v>1421</v>
      </c>
      <c r="O13" s="79" t="s">
        <v>1422</v>
      </c>
      <c r="P13" s="134">
        <v>44216</v>
      </c>
      <c r="Q13" s="134">
        <v>44216</v>
      </c>
      <c r="R13" s="137">
        <v>44366</v>
      </c>
      <c r="S13" s="101">
        <v>12500000</v>
      </c>
      <c r="T13" s="101">
        <v>0</v>
      </c>
      <c r="U13" s="79">
        <v>85081920</v>
      </c>
      <c r="V13" s="79" t="s">
        <v>1423</v>
      </c>
    </row>
    <row r="14" spans="1:22">
      <c r="A14" s="79">
        <v>891780111</v>
      </c>
      <c r="B14" s="94" t="s">
        <v>19</v>
      </c>
      <c r="C14" s="94" t="s">
        <v>23</v>
      </c>
      <c r="D14" s="94" t="s">
        <v>20</v>
      </c>
      <c r="E14" s="94" t="s">
        <v>1424</v>
      </c>
      <c r="F14" s="94" t="s">
        <v>21</v>
      </c>
      <c r="G14" s="94" t="s">
        <v>22</v>
      </c>
      <c r="H14" s="94" t="s">
        <v>3481</v>
      </c>
      <c r="I14" s="101">
        <v>13500000</v>
      </c>
      <c r="J14" s="101">
        <v>0</v>
      </c>
      <c r="K14" s="101">
        <v>0</v>
      </c>
      <c r="L14" s="101">
        <v>0</v>
      </c>
      <c r="M14" s="95">
        <v>1082935131</v>
      </c>
      <c r="N14" s="79" t="s">
        <v>1425</v>
      </c>
      <c r="O14" s="79" t="s">
        <v>1426</v>
      </c>
      <c r="P14" s="134">
        <v>44216</v>
      </c>
      <c r="Q14" s="134">
        <v>44216</v>
      </c>
      <c r="R14" s="137">
        <v>44366</v>
      </c>
      <c r="S14" s="101">
        <v>13500000</v>
      </c>
      <c r="T14" s="101">
        <v>0</v>
      </c>
      <c r="U14" s="79">
        <v>12548449</v>
      </c>
      <c r="V14" s="79" t="s">
        <v>1427</v>
      </c>
    </row>
    <row r="15" spans="1:22">
      <c r="A15" s="79">
        <v>891780111</v>
      </c>
      <c r="B15" s="94" t="s">
        <v>19</v>
      </c>
      <c r="C15" s="94" t="s">
        <v>23</v>
      </c>
      <c r="D15" s="94" t="s">
        <v>20</v>
      </c>
      <c r="E15" s="94" t="s">
        <v>1428</v>
      </c>
      <c r="F15" s="94" t="s">
        <v>21</v>
      </c>
      <c r="G15" s="94" t="s">
        <v>22</v>
      </c>
      <c r="H15" s="94" t="s">
        <v>3481</v>
      </c>
      <c r="I15" s="101">
        <v>13500000</v>
      </c>
      <c r="J15" s="101">
        <v>0</v>
      </c>
      <c r="K15" s="101">
        <v>0</v>
      </c>
      <c r="L15" s="101">
        <v>0</v>
      </c>
      <c r="M15" s="95">
        <v>1103107676</v>
      </c>
      <c r="N15" s="79" t="s">
        <v>1429</v>
      </c>
      <c r="O15" s="79" t="s">
        <v>1430</v>
      </c>
      <c r="P15" s="134">
        <v>44216</v>
      </c>
      <c r="Q15" s="134">
        <v>44216</v>
      </c>
      <c r="R15" s="137">
        <v>44366</v>
      </c>
      <c r="S15" s="101">
        <v>13500000</v>
      </c>
      <c r="T15" s="101">
        <v>0</v>
      </c>
      <c r="U15" s="79">
        <v>12548449</v>
      </c>
      <c r="V15" s="79" t="s">
        <v>1427</v>
      </c>
    </row>
    <row r="16" spans="1:22">
      <c r="A16" s="79">
        <v>891780111</v>
      </c>
      <c r="B16" s="94" t="s">
        <v>19</v>
      </c>
      <c r="C16" s="94" t="s">
        <v>23</v>
      </c>
      <c r="D16" s="94" t="s">
        <v>20</v>
      </c>
      <c r="E16" s="94" t="s">
        <v>1431</v>
      </c>
      <c r="F16" s="94" t="s">
        <v>21</v>
      </c>
      <c r="G16" s="94" t="s">
        <v>22</v>
      </c>
      <c r="H16" s="94" t="s">
        <v>3481</v>
      </c>
      <c r="I16" s="101">
        <v>17500000</v>
      </c>
      <c r="J16" s="101">
        <v>0</v>
      </c>
      <c r="K16" s="101">
        <v>0</v>
      </c>
      <c r="L16" s="101">
        <v>0</v>
      </c>
      <c r="M16" s="95">
        <v>84454392</v>
      </c>
      <c r="N16" s="79" t="s">
        <v>1432</v>
      </c>
      <c r="O16" s="79" t="s">
        <v>1433</v>
      </c>
      <c r="P16" s="134">
        <v>44216</v>
      </c>
      <c r="Q16" s="134">
        <v>44216</v>
      </c>
      <c r="R16" s="137">
        <v>44366</v>
      </c>
      <c r="S16" s="101">
        <v>17500000</v>
      </c>
      <c r="T16" s="101">
        <v>0</v>
      </c>
      <c r="U16" s="79">
        <v>85081920</v>
      </c>
      <c r="V16" s="79" t="s">
        <v>1423</v>
      </c>
    </row>
    <row r="17" spans="1:22">
      <c r="A17" s="79">
        <v>891780111</v>
      </c>
      <c r="B17" s="94" t="s">
        <v>19</v>
      </c>
      <c r="C17" s="94" t="s">
        <v>23</v>
      </c>
      <c r="D17" s="94" t="s">
        <v>20</v>
      </c>
      <c r="E17" s="94" t="s">
        <v>1434</v>
      </c>
      <c r="F17" s="94" t="s">
        <v>21</v>
      </c>
      <c r="G17" s="94" t="s">
        <v>22</v>
      </c>
      <c r="H17" s="94" t="s">
        <v>3481</v>
      </c>
      <c r="I17" s="101">
        <v>15000000</v>
      </c>
      <c r="J17" s="101">
        <v>0</v>
      </c>
      <c r="K17" s="101">
        <v>0</v>
      </c>
      <c r="L17" s="101">
        <v>0</v>
      </c>
      <c r="M17" s="95">
        <v>1084732648</v>
      </c>
      <c r="N17" s="79" t="s">
        <v>1435</v>
      </c>
      <c r="O17" s="79" t="s">
        <v>1436</v>
      </c>
      <c r="P17" s="134">
        <v>44216</v>
      </c>
      <c r="Q17" s="134">
        <v>44216</v>
      </c>
      <c r="R17" s="137">
        <v>44366</v>
      </c>
      <c r="S17" s="101">
        <v>15000000</v>
      </c>
      <c r="T17" s="101">
        <v>0</v>
      </c>
      <c r="U17" s="79">
        <v>85081920</v>
      </c>
      <c r="V17" s="79" t="s">
        <v>1423</v>
      </c>
    </row>
    <row r="18" spans="1:22">
      <c r="A18" s="79">
        <v>891780111</v>
      </c>
      <c r="B18" s="94" t="s">
        <v>19</v>
      </c>
      <c r="C18" s="94" t="s">
        <v>23</v>
      </c>
      <c r="D18" s="94" t="s">
        <v>20</v>
      </c>
      <c r="E18" s="94" t="s">
        <v>1437</v>
      </c>
      <c r="F18" s="94" t="s">
        <v>21</v>
      </c>
      <c r="G18" s="94" t="s">
        <v>22</v>
      </c>
      <c r="H18" s="94" t="s">
        <v>3481</v>
      </c>
      <c r="I18" s="101">
        <v>12500000</v>
      </c>
      <c r="J18" s="101">
        <v>0</v>
      </c>
      <c r="K18" s="101">
        <v>0</v>
      </c>
      <c r="L18" s="101">
        <v>0</v>
      </c>
      <c r="M18" s="95">
        <v>57445651</v>
      </c>
      <c r="N18" s="79" t="s">
        <v>1438</v>
      </c>
      <c r="O18" s="79" t="s">
        <v>1439</v>
      </c>
      <c r="P18" s="134">
        <v>44216</v>
      </c>
      <c r="Q18" s="134">
        <v>44216</v>
      </c>
      <c r="R18" s="137">
        <v>44366</v>
      </c>
      <c r="S18" s="101">
        <v>12500000</v>
      </c>
      <c r="T18" s="101">
        <v>0</v>
      </c>
      <c r="U18" s="79">
        <v>85081920</v>
      </c>
      <c r="V18" s="79" t="s">
        <v>1423</v>
      </c>
    </row>
    <row r="19" spans="1:22">
      <c r="A19" s="79">
        <v>891780111</v>
      </c>
      <c r="B19" s="94" t="s">
        <v>19</v>
      </c>
      <c r="C19" s="94" t="s">
        <v>23</v>
      </c>
      <c r="D19" s="94" t="s">
        <v>20</v>
      </c>
      <c r="E19" s="94" t="s">
        <v>1440</v>
      </c>
      <c r="F19" s="94" t="s">
        <v>21</v>
      </c>
      <c r="G19" s="94" t="s">
        <v>22</v>
      </c>
      <c r="H19" s="94" t="s">
        <v>3481</v>
      </c>
      <c r="I19" s="101">
        <v>12500000</v>
      </c>
      <c r="J19" s="101">
        <v>0</v>
      </c>
      <c r="K19" s="101">
        <v>0</v>
      </c>
      <c r="L19" s="101">
        <v>0</v>
      </c>
      <c r="M19" s="95">
        <v>1082954414</v>
      </c>
      <c r="N19" s="79" t="s">
        <v>1441</v>
      </c>
      <c r="O19" s="79" t="s">
        <v>1442</v>
      </c>
      <c r="P19" s="134">
        <v>44216</v>
      </c>
      <c r="Q19" s="134">
        <v>44216</v>
      </c>
      <c r="R19" s="137">
        <v>44366</v>
      </c>
      <c r="S19" s="101">
        <v>12500000</v>
      </c>
      <c r="T19" s="101">
        <v>0</v>
      </c>
      <c r="U19" s="79">
        <v>85081920</v>
      </c>
      <c r="V19" s="79" t="s">
        <v>1423</v>
      </c>
    </row>
    <row r="20" spans="1:22">
      <c r="A20" s="79">
        <v>891780111</v>
      </c>
      <c r="B20" s="94" t="s">
        <v>19</v>
      </c>
      <c r="C20" s="94" t="s">
        <v>23</v>
      </c>
      <c r="D20" s="94" t="s">
        <v>20</v>
      </c>
      <c r="E20" s="94" t="s">
        <v>1443</v>
      </c>
      <c r="F20" s="94" t="s">
        <v>21</v>
      </c>
      <c r="G20" s="94" t="s">
        <v>22</v>
      </c>
      <c r="H20" s="94" t="s">
        <v>3481</v>
      </c>
      <c r="I20" s="101">
        <v>13500000</v>
      </c>
      <c r="J20" s="101">
        <v>0</v>
      </c>
      <c r="K20" s="101">
        <v>0</v>
      </c>
      <c r="L20" s="101">
        <v>0</v>
      </c>
      <c r="M20" s="95">
        <v>1083012145</v>
      </c>
      <c r="N20" s="79" t="s">
        <v>1444</v>
      </c>
      <c r="O20" s="79" t="s">
        <v>1445</v>
      </c>
      <c r="P20" s="134">
        <v>44216</v>
      </c>
      <c r="Q20" s="134">
        <v>44216</v>
      </c>
      <c r="R20" s="137">
        <v>44366</v>
      </c>
      <c r="S20" s="101">
        <v>13500000</v>
      </c>
      <c r="T20" s="101">
        <v>0</v>
      </c>
      <c r="U20" s="79">
        <v>12548449</v>
      </c>
      <c r="V20" s="79" t="s">
        <v>1427</v>
      </c>
    </row>
    <row r="21" spans="1:22">
      <c r="A21" s="79">
        <v>891780111</v>
      </c>
      <c r="B21" s="94" t="s">
        <v>19</v>
      </c>
      <c r="C21" s="94" t="s">
        <v>23</v>
      </c>
      <c r="D21" s="94" t="s">
        <v>20</v>
      </c>
      <c r="E21" s="94" t="s">
        <v>1446</v>
      </c>
      <c r="F21" s="94" t="s">
        <v>21</v>
      </c>
      <c r="G21" s="94" t="s">
        <v>22</v>
      </c>
      <c r="H21" s="94" t="s">
        <v>3481</v>
      </c>
      <c r="I21" s="101">
        <v>13500000</v>
      </c>
      <c r="J21" s="101">
        <v>0</v>
      </c>
      <c r="K21" s="101">
        <v>0</v>
      </c>
      <c r="L21" s="101">
        <v>0</v>
      </c>
      <c r="M21" s="95">
        <v>57462496</v>
      </c>
      <c r="N21" s="79" t="s">
        <v>1447</v>
      </c>
      <c r="O21" s="79" t="s">
        <v>1448</v>
      </c>
      <c r="P21" s="134">
        <v>44216</v>
      </c>
      <c r="Q21" s="134">
        <v>44216</v>
      </c>
      <c r="R21" s="137">
        <v>44366</v>
      </c>
      <c r="S21" s="101">
        <v>13500000</v>
      </c>
      <c r="T21" s="101">
        <v>0</v>
      </c>
      <c r="U21" s="79">
        <v>12548449</v>
      </c>
      <c r="V21" s="79" t="s">
        <v>1427</v>
      </c>
    </row>
    <row r="22" spans="1:22">
      <c r="A22" s="79">
        <v>891780111</v>
      </c>
      <c r="B22" s="94" t="s">
        <v>19</v>
      </c>
      <c r="C22" s="94" t="s">
        <v>23</v>
      </c>
      <c r="D22" s="94" t="s">
        <v>20</v>
      </c>
      <c r="E22" s="94" t="s">
        <v>1449</v>
      </c>
      <c r="F22" s="94" t="s">
        <v>21</v>
      </c>
      <c r="G22" s="94" t="s">
        <v>22</v>
      </c>
      <c r="H22" s="94" t="s">
        <v>3481</v>
      </c>
      <c r="I22" s="101">
        <v>13000000</v>
      </c>
      <c r="J22" s="101">
        <v>0</v>
      </c>
      <c r="K22" s="101">
        <v>0</v>
      </c>
      <c r="L22" s="101">
        <v>0</v>
      </c>
      <c r="M22" s="95">
        <v>1082838783</v>
      </c>
      <c r="N22" s="79" t="s">
        <v>1450</v>
      </c>
      <c r="O22" s="79" t="s">
        <v>1451</v>
      </c>
      <c r="P22" s="134">
        <v>44216</v>
      </c>
      <c r="Q22" s="134">
        <v>44216</v>
      </c>
      <c r="R22" s="137">
        <v>44366</v>
      </c>
      <c r="S22" s="101">
        <v>13000000</v>
      </c>
      <c r="T22" s="101">
        <v>0</v>
      </c>
      <c r="U22" s="79">
        <v>85081920</v>
      </c>
      <c r="V22" s="79" t="s">
        <v>1423</v>
      </c>
    </row>
    <row r="23" spans="1:22">
      <c r="A23" s="79">
        <v>891780111</v>
      </c>
      <c r="B23" s="94" t="s">
        <v>19</v>
      </c>
      <c r="C23" s="94" t="s">
        <v>23</v>
      </c>
      <c r="D23" s="94" t="s">
        <v>20</v>
      </c>
      <c r="E23" s="94" t="s">
        <v>1452</v>
      </c>
      <c r="F23" s="94" t="s">
        <v>21</v>
      </c>
      <c r="G23" s="94" t="s">
        <v>22</v>
      </c>
      <c r="H23" s="94" t="s">
        <v>3481</v>
      </c>
      <c r="I23" s="101">
        <v>15000000</v>
      </c>
      <c r="J23" s="101">
        <v>0</v>
      </c>
      <c r="K23" s="101">
        <v>0</v>
      </c>
      <c r="L23" s="101">
        <v>0</v>
      </c>
      <c r="M23" s="95">
        <v>1082903415</v>
      </c>
      <c r="N23" s="79" t="s">
        <v>1453</v>
      </c>
      <c r="O23" s="79" t="s">
        <v>1454</v>
      </c>
      <c r="P23" s="134">
        <v>44216</v>
      </c>
      <c r="Q23" s="134">
        <v>44216</v>
      </c>
      <c r="R23" s="137">
        <v>44366</v>
      </c>
      <c r="S23" s="101">
        <v>15000000</v>
      </c>
      <c r="T23" s="101">
        <v>0</v>
      </c>
      <c r="U23" s="79">
        <v>57294316</v>
      </c>
      <c r="V23" s="79" t="s">
        <v>1455</v>
      </c>
    </row>
    <row r="24" spans="1:22">
      <c r="A24" s="79">
        <v>891780111</v>
      </c>
      <c r="B24" s="94" t="s">
        <v>19</v>
      </c>
      <c r="C24" s="94" t="s">
        <v>23</v>
      </c>
      <c r="D24" s="94" t="s">
        <v>20</v>
      </c>
      <c r="E24" s="94" t="s">
        <v>1456</v>
      </c>
      <c r="F24" s="94" t="s">
        <v>21</v>
      </c>
      <c r="G24" s="94" t="s">
        <v>22</v>
      </c>
      <c r="H24" s="94" t="s">
        <v>3481</v>
      </c>
      <c r="I24" s="101">
        <v>13000000</v>
      </c>
      <c r="J24" s="101">
        <v>0</v>
      </c>
      <c r="K24" s="101">
        <v>0</v>
      </c>
      <c r="L24" s="101">
        <v>0</v>
      </c>
      <c r="M24" s="95">
        <v>12617352</v>
      </c>
      <c r="N24" s="79" t="s">
        <v>1457</v>
      </c>
      <c r="O24" s="79" t="s">
        <v>1458</v>
      </c>
      <c r="P24" s="134">
        <v>44216</v>
      </c>
      <c r="Q24" s="134">
        <v>44216</v>
      </c>
      <c r="R24" s="137">
        <v>44366</v>
      </c>
      <c r="S24" s="101">
        <v>13000000</v>
      </c>
      <c r="T24" s="101">
        <v>0</v>
      </c>
      <c r="U24" s="79">
        <v>85081920</v>
      </c>
      <c r="V24" s="79" t="s">
        <v>1423</v>
      </c>
    </row>
    <row r="25" spans="1:22">
      <c r="A25" s="79">
        <v>891780111</v>
      </c>
      <c r="B25" s="94" t="s">
        <v>19</v>
      </c>
      <c r="C25" s="94" t="s">
        <v>23</v>
      </c>
      <c r="D25" s="94" t="s">
        <v>20</v>
      </c>
      <c r="E25" s="94" t="s">
        <v>1459</v>
      </c>
      <c r="F25" s="94" t="s">
        <v>21</v>
      </c>
      <c r="G25" s="94" t="s">
        <v>22</v>
      </c>
      <c r="H25" s="94" t="s">
        <v>3481</v>
      </c>
      <c r="I25" s="101">
        <v>13500000</v>
      </c>
      <c r="J25" s="101">
        <v>0</v>
      </c>
      <c r="K25" s="101">
        <v>0</v>
      </c>
      <c r="L25" s="101">
        <v>0</v>
      </c>
      <c r="M25" s="95">
        <v>33224219</v>
      </c>
      <c r="N25" s="79" t="s">
        <v>1460</v>
      </c>
      <c r="O25" s="79" t="s">
        <v>1461</v>
      </c>
      <c r="P25" s="134">
        <v>44216</v>
      </c>
      <c r="Q25" s="134">
        <v>44216</v>
      </c>
      <c r="R25" s="137">
        <v>44366</v>
      </c>
      <c r="S25" s="101">
        <v>13500000</v>
      </c>
      <c r="T25" s="101">
        <v>0</v>
      </c>
      <c r="U25" s="79">
        <v>12548449</v>
      </c>
      <c r="V25" s="79" t="s">
        <v>1427</v>
      </c>
    </row>
    <row r="26" spans="1:22">
      <c r="A26" s="79">
        <v>891780111</v>
      </c>
      <c r="B26" s="94" t="s">
        <v>19</v>
      </c>
      <c r="C26" s="94" t="s">
        <v>23</v>
      </c>
      <c r="D26" s="94" t="s">
        <v>20</v>
      </c>
      <c r="E26" s="94" t="s">
        <v>1462</v>
      </c>
      <c r="F26" s="94" t="s">
        <v>21</v>
      </c>
      <c r="G26" s="94" t="s">
        <v>22</v>
      </c>
      <c r="H26" s="94" t="s">
        <v>3481</v>
      </c>
      <c r="I26" s="101">
        <v>13500000</v>
      </c>
      <c r="J26" s="101">
        <v>0</v>
      </c>
      <c r="K26" s="101">
        <v>0</v>
      </c>
      <c r="L26" s="101">
        <v>0</v>
      </c>
      <c r="M26" s="95">
        <v>1082966245</v>
      </c>
      <c r="N26" s="79" t="s">
        <v>1463</v>
      </c>
      <c r="O26" s="79" t="s">
        <v>1464</v>
      </c>
      <c r="P26" s="134">
        <v>44216</v>
      </c>
      <c r="Q26" s="134">
        <v>44216</v>
      </c>
      <c r="R26" s="137">
        <v>44366</v>
      </c>
      <c r="S26" s="101">
        <v>13500000</v>
      </c>
      <c r="T26" s="101">
        <v>0</v>
      </c>
      <c r="U26" s="79">
        <v>57461852</v>
      </c>
      <c r="V26" s="79" t="s">
        <v>1386</v>
      </c>
    </row>
    <row r="27" spans="1:22">
      <c r="A27" s="79">
        <v>891780111</v>
      </c>
      <c r="B27" s="94" t="s">
        <v>19</v>
      </c>
      <c r="C27" s="94" t="s">
        <v>23</v>
      </c>
      <c r="D27" s="94" t="s">
        <v>20</v>
      </c>
      <c r="E27" s="94" t="s">
        <v>1465</v>
      </c>
      <c r="F27" s="94" t="s">
        <v>21</v>
      </c>
      <c r="G27" s="94" t="s">
        <v>22</v>
      </c>
      <c r="H27" s="94" t="s">
        <v>3481</v>
      </c>
      <c r="I27" s="101">
        <v>12000000</v>
      </c>
      <c r="J27" s="101">
        <v>0</v>
      </c>
      <c r="K27" s="101">
        <v>0</v>
      </c>
      <c r="L27" s="101">
        <v>0</v>
      </c>
      <c r="M27" s="95">
        <v>1082868615</v>
      </c>
      <c r="N27" s="79" t="s">
        <v>1466</v>
      </c>
      <c r="O27" s="79" t="s">
        <v>1467</v>
      </c>
      <c r="P27" s="134">
        <v>44216</v>
      </c>
      <c r="Q27" s="134">
        <v>44216</v>
      </c>
      <c r="R27" s="137">
        <v>44366</v>
      </c>
      <c r="S27" s="101">
        <v>12000000</v>
      </c>
      <c r="T27" s="101">
        <v>0</v>
      </c>
      <c r="U27" s="79">
        <v>85081920</v>
      </c>
      <c r="V27" s="79" t="s">
        <v>1423</v>
      </c>
    </row>
    <row r="28" spans="1:22">
      <c r="A28" s="79">
        <v>891780111</v>
      </c>
      <c r="B28" s="94" t="s">
        <v>19</v>
      </c>
      <c r="C28" s="94" t="s">
        <v>23</v>
      </c>
      <c r="D28" s="94" t="s">
        <v>20</v>
      </c>
      <c r="E28" s="94" t="s">
        <v>1468</v>
      </c>
      <c r="F28" s="94" t="s">
        <v>21</v>
      </c>
      <c r="G28" s="94" t="s">
        <v>22</v>
      </c>
      <c r="H28" s="94" t="s">
        <v>3481</v>
      </c>
      <c r="I28" s="101">
        <v>13500000</v>
      </c>
      <c r="J28" s="101">
        <v>0</v>
      </c>
      <c r="K28" s="101">
        <v>0</v>
      </c>
      <c r="L28" s="101">
        <v>0</v>
      </c>
      <c r="M28" s="95">
        <v>1082410248</v>
      </c>
      <c r="N28" s="79" t="s">
        <v>786</v>
      </c>
      <c r="O28" s="79" t="s">
        <v>1469</v>
      </c>
      <c r="P28" s="134">
        <v>44218</v>
      </c>
      <c r="Q28" s="134">
        <v>44218</v>
      </c>
      <c r="R28" s="134">
        <v>44368</v>
      </c>
      <c r="S28" s="101">
        <v>13500000</v>
      </c>
      <c r="T28" s="101">
        <v>0</v>
      </c>
      <c r="U28" s="79">
        <v>57294316</v>
      </c>
      <c r="V28" s="79" t="s">
        <v>1455</v>
      </c>
    </row>
    <row r="29" spans="1:22">
      <c r="A29" s="79">
        <v>891780111</v>
      </c>
      <c r="B29" s="94" t="s">
        <v>19</v>
      </c>
      <c r="C29" s="94" t="s">
        <v>23</v>
      </c>
      <c r="D29" s="94" t="s">
        <v>20</v>
      </c>
      <c r="E29" s="94" t="s">
        <v>1470</v>
      </c>
      <c r="F29" s="94" t="s">
        <v>21</v>
      </c>
      <c r="G29" s="94" t="s">
        <v>22</v>
      </c>
      <c r="H29" s="94" t="s">
        <v>3481</v>
      </c>
      <c r="I29" s="101">
        <v>13500000</v>
      </c>
      <c r="J29" s="101">
        <v>0</v>
      </c>
      <c r="K29" s="101">
        <v>0</v>
      </c>
      <c r="L29" s="101">
        <v>0</v>
      </c>
      <c r="M29" s="95">
        <v>1051672477</v>
      </c>
      <c r="N29" s="79" t="s">
        <v>1471</v>
      </c>
      <c r="O29" s="79" t="s">
        <v>1472</v>
      </c>
      <c r="P29" s="134">
        <v>44218</v>
      </c>
      <c r="Q29" s="134">
        <v>44218</v>
      </c>
      <c r="R29" s="134">
        <v>44368</v>
      </c>
      <c r="S29" s="101">
        <v>13500000</v>
      </c>
      <c r="T29" s="101">
        <v>0</v>
      </c>
      <c r="U29" s="79">
        <v>12548449</v>
      </c>
      <c r="V29" s="79" t="s">
        <v>1427</v>
      </c>
    </row>
    <row r="30" spans="1:22">
      <c r="A30" s="79">
        <v>891780111</v>
      </c>
      <c r="B30" s="94" t="s">
        <v>19</v>
      </c>
      <c r="C30" s="94" t="s">
        <v>23</v>
      </c>
      <c r="D30" s="94" t="s">
        <v>20</v>
      </c>
      <c r="E30" s="94" t="s">
        <v>1473</v>
      </c>
      <c r="F30" s="94" t="s">
        <v>21</v>
      </c>
      <c r="G30" s="94" t="s">
        <v>22</v>
      </c>
      <c r="H30" s="94" t="s">
        <v>3481</v>
      </c>
      <c r="I30" s="101">
        <v>13000000</v>
      </c>
      <c r="J30" s="101">
        <v>0</v>
      </c>
      <c r="K30" s="101">
        <v>0</v>
      </c>
      <c r="L30" s="101">
        <v>0</v>
      </c>
      <c r="M30" s="95">
        <v>1083002889</v>
      </c>
      <c r="N30" s="79" t="s">
        <v>1474</v>
      </c>
      <c r="O30" s="79" t="s">
        <v>1475</v>
      </c>
      <c r="P30" s="134">
        <v>44218</v>
      </c>
      <c r="Q30" s="134">
        <v>44218</v>
      </c>
      <c r="R30" s="134">
        <v>44368</v>
      </c>
      <c r="S30" s="101">
        <v>13000000</v>
      </c>
      <c r="T30" s="101">
        <v>0</v>
      </c>
      <c r="U30" s="79">
        <v>85081920</v>
      </c>
      <c r="V30" s="79" t="s">
        <v>1423</v>
      </c>
    </row>
    <row r="31" spans="1:22">
      <c r="A31" s="79">
        <v>891780111</v>
      </c>
      <c r="B31" s="94" t="s">
        <v>19</v>
      </c>
      <c r="C31" s="94" t="s">
        <v>23</v>
      </c>
      <c r="D31" s="94" t="s">
        <v>20</v>
      </c>
      <c r="E31" s="94" t="s">
        <v>1476</v>
      </c>
      <c r="F31" s="94" t="s">
        <v>21</v>
      </c>
      <c r="G31" s="94" t="s">
        <v>22</v>
      </c>
      <c r="H31" s="94" t="s">
        <v>3481</v>
      </c>
      <c r="I31" s="101">
        <v>12000000</v>
      </c>
      <c r="J31" s="101">
        <v>0</v>
      </c>
      <c r="K31" s="101">
        <v>0</v>
      </c>
      <c r="L31" s="101">
        <v>0</v>
      </c>
      <c r="M31" s="95">
        <v>1124006778</v>
      </c>
      <c r="N31" s="79" t="s">
        <v>1477</v>
      </c>
      <c r="O31" s="79" t="s">
        <v>1478</v>
      </c>
      <c r="P31" s="134">
        <v>44218</v>
      </c>
      <c r="Q31" s="134">
        <v>44218</v>
      </c>
      <c r="R31" s="134">
        <v>44368</v>
      </c>
      <c r="S31" s="101">
        <v>12000000</v>
      </c>
      <c r="T31" s="101">
        <v>0</v>
      </c>
      <c r="U31" s="79">
        <v>85081920</v>
      </c>
      <c r="V31" s="79" t="s">
        <v>1423</v>
      </c>
    </row>
    <row r="32" spans="1:22">
      <c r="A32" s="79">
        <v>891780111</v>
      </c>
      <c r="B32" s="94" t="s">
        <v>19</v>
      </c>
      <c r="C32" s="94" t="s">
        <v>23</v>
      </c>
      <c r="D32" s="94" t="s">
        <v>20</v>
      </c>
      <c r="E32" s="94" t="s">
        <v>1479</v>
      </c>
      <c r="F32" s="94" t="s">
        <v>21</v>
      </c>
      <c r="G32" s="94" t="s">
        <v>22</v>
      </c>
      <c r="H32" s="94" t="s">
        <v>3481</v>
      </c>
      <c r="I32" s="101">
        <v>17000000</v>
      </c>
      <c r="J32" s="101">
        <v>0</v>
      </c>
      <c r="K32" s="101">
        <v>0</v>
      </c>
      <c r="L32" s="101">
        <v>0</v>
      </c>
      <c r="M32" s="95">
        <v>57299250</v>
      </c>
      <c r="N32" s="79" t="s">
        <v>1480</v>
      </c>
      <c r="O32" s="79" t="s">
        <v>1481</v>
      </c>
      <c r="P32" s="134">
        <v>44221</v>
      </c>
      <c r="Q32" s="134">
        <v>44221</v>
      </c>
      <c r="R32" s="134">
        <v>44371</v>
      </c>
      <c r="S32" s="101">
        <v>17000000</v>
      </c>
      <c r="T32" s="101">
        <v>0</v>
      </c>
      <c r="U32" s="79">
        <v>72232860</v>
      </c>
      <c r="V32" s="79" t="s">
        <v>1482</v>
      </c>
    </row>
    <row r="33" spans="1:22">
      <c r="A33" s="79">
        <v>891780111</v>
      </c>
      <c r="B33" s="94" t="s">
        <v>19</v>
      </c>
      <c r="C33" s="94" t="s">
        <v>23</v>
      </c>
      <c r="D33" s="94" t="s">
        <v>20</v>
      </c>
      <c r="E33" s="94" t="s">
        <v>1483</v>
      </c>
      <c r="F33" s="94" t="s">
        <v>21</v>
      </c>
      <c r="G33" s="94" t="s">
        <v>22</v>
      </c>
      <c r="H33" s="94" t="s">
        <v>3481</v>
      </c>
      <c r="I33" s="101">
        <v>12500000</v>
      </c>
      <c r="J33" s="101">
        <v>0</v>
      </c>
      <c r="K33" s="101">
        <v>0</v>
      </c>
      <c r="L33" s="101">
        <v>0</v>
      </c>
      <c r="M33" s="95">
        <v>1104015275</v>
      </c>
      <c r="N33" s="79" t="s">
        <v>1484</v>
      </c>
      <c r="O33" s="79" t="s">
        <v>1485</v>
      </c>
      <c r="P33" s="134">
        <v>44221</v>
      </c>
      <c r="Q33" s="134">
        <v>44221</v>
      </c>
      <c r="R33" s="134">
        <v>44371</v>
      </c>
      <c r="S33" s="101">
        <v>12500000</v>
      </c>
      <c r="T33" s="101">
        <v>0</v>
      </c>
      <c r="U33" s="79">
        <v>57466781</v>
      </c>
      <c r="V33" s="79" t="s">
        <v>1486</v>
      </c>
    </row>
    <row r="34" spans="1:22">
      <c r="A34" s="79">
        <v>891780111</v>
      </c>
      <c r="B34" s="94" t="s">
        <v>19</v>
      </c>
      <c r="C34" s="94" t="s">
        <v>23</v>
      </c>
      <c r="D34" s="94" t="s">
        <v>20</v>
      </c>
      <c r="E34" s="94" t="s">
        <v>1487</v>
      </c>
      <c r="F34" s="94" t="s">
        <v>21</v>
      </c>
      <c r="G34" s="94" t="s">
        <v>22</v>
      </c>
      <c r="H34" s="94" t="s">
        <v>3481</v>
      </c>
      <c r="I34" s="101">
        <v>9000000</v>
      </c>
      <c r="J34" s="101">
        <v>0</v>
      </c>
      <c r="K34" s="101">
        <v>0</v>
      </c>
      <c r="L34" s="101">
        <v>0</v>
      </c>
      <c r="M34" s="95">
        <v>1083017458</v>
      </c>
      <c r="N34" s="79" t="s">
        <v>1488</v>
      </c>
      <c r="O34" s="79" t="s">
        <v>1489</v>
      </c>
      <c r="P34" s="134">
        <v>44221</v>
      </c>
      <c r="Q34" s="134">
        <v>44221</v>
      </c>
      <c r="R34" s="134">
        <v>44371</v>
      </c>
      <c r="S34" s="101">
        <v>9000000</v>
      </c>
      <c r="T34" s="101">
        <v>0</v>
      </c>
      <c r="U34" s="79">
        <v>72232860</v>
      </c>
      <c r="V34" s="79" t="s">
        <v>1482</v>
      </c>
    </row>
    <row r="35" spans="1:22">
      <c r="A35" s="79">
        <v>891780111</v>
      </c>
      <c r="B35" s="94" t="s">
        <v>19</v>
      </c>
      <c r="C35" s="94" t="s">
        <v>23</v>
      </c>
      <c r="D35" s="94" t="s">
        <v>20</v>
      </c>
      <c r="E35" s="94" t="s">
        <v>1490</v>
      </c>
      <c r="F35" s="94" t="s">
        <v>21</v>
      </c>
      <c r="G35" s="94" t="s">
        <v>22</v>
      </c>
      <c r="H35" s="94" t="s">
        <v>3481</v>
      </c>
      <c r="I35" s="101">
        <v>12500000</v>
      </c>
      <c r="J35" s="101">
        <v>0</v>
      </c>
      <c r="K35" s="101">
        <v>0</v>
      </c>
      <c r="L35" s="101">
        <v>0</v>
      </c>
      <c r="M35" s="95">
        <v>1082996756</v>
      </c>
      <c r="N35" s="79" t="s">
        <v>1491</v>
      </c>
      <c r="O35" s="79" t="s">
        <v>1492</v>
      </c>
      <c r="P35" s="134">
        <v>44221</v>
      </c>
      <c r="Q35" s="134">
        <v>44221</v>
      </c>
      <c r="R35" s="134">
        <v>44371</v>
      </c>
      <c r="S35" s="101">
        <v>12500000</v>
      </c>
      <c r="T35" s="101">
        <v>0</v>
      </c>
      <c r="U35" s="79">
        <v>57466781</v>
      </c>
      <c r="V35" s="79" t="s">
        <v>1486</v>
      </c>
    </row>
    <row r="36" spans="1:22">
      <c r="A36" s="79">
        <v>891780111</v>
      </c>
      <c r="B36" s="94" t="s">
        <v>19</v>
      </c>
      <c r="C36" s="94" t="s">
        <v>23</v>
      </c>
      <c r="D36" s="94" t="s">
        <v>20</v>
      </c>
      <c r="E36" s="94" t="s">
        <v>1493</v>
      </c>
      <c r="F36" s="94" t="s">
        <v>21</v>
      </c>
      <c r="G36" s="94" t="s">
        <v>22</v>
      </c>
      <c r="H36" s="94" t="s">
        <v>3481</v>
      </c>
      <c r="I36" s="101">
        <v>12500000</v>
      </c>
      <c r="J36" s="101">
        <v>0</v>
      </c>
      <c r="K36" s="101">
        <v>0</v>
      </c>
      <c r="L36" s="101">
        <v>0</v>
      </c>
      <c r="M36" s="95">
        <v>1082852722</v>
      </c>
      <c r="N36" s="79" t="s">
        <v>1494</v>
      </c>
      <c r="O36" s="79" t="s">
        <v>1495</v>
      </c>
      <c r="P36" s="134">
        <v>44221</v>
      </c>
      <c r="Q36" s="134">
        <v>44221</v>
      </c>
      <c r="R36" s="134">
        <v>44371</v>
      </c>
      <c r="S36" s="101">
        <v>12500000</v>
      </c>
      <c r="T36" s="101">
        <v>0</v>
      </c>
      <c r="U36" s="79">
        <v>85081920</v>
      </c>
      <c r="V36" s="79" t="s">
        <v>1423</v>
      </c>
    </row>
    <row r="37" spans="1:22">
      <c r="A37" s="79">
        <v>891780111</v>
      </c>
      <c r="B37" s="94" t="s">
        <v>19</v>
      </c>
      <c r="C37" s="94" t="s">
        <v>23</v>
      </c>
      <c r="D37" s="94" t="s">
        <v>20</v>
      </c>
      <c r="E37" s="94" t="s">
        <v>1496</v>
      </c>
      <c r="F37" s="94" t="s">
        <v>21</v>
      </c>
      <c r="G37" s="94" t="s">
        <v>22</v>
      </c>
      <c r="H37" s="94" t="s">
        <v>3481</v>
      </c>
      <c r="I37" s="101">
        <v>9000000</v>
      </c>
      <c r="J37" s="101">
        <v>0</v>
      </c>
      <c r="K37" s="101">
        <v>0</v>
      </c>
      <c r="L37" s="101">
        <v>0</v>
      </c>
      <c r="M37" s="95">
        <v>1082989734</v>
      </c>
      <c r="N37" s="79" t="s">
        <v>1497</v>
      </c>
      <c r="O37" s="79" t="s">
        <v>1498</v>
      </c>
      <c r="P37" s="134">
        <v>44221</v>
      </c>
      <c r="Q37" s="134">
        <v>44221</v>
      </c>
      <c r="R37" s="134">
        <v>44371</v>
      </c>
      <c r="S37" s="101">
        <v>9000000</v>
      </c>
      <c r="T37" s="101">
        <v>0</v>
      </c>
      <c r="U37" s="79">
        <v>72232860</v>
      </c>
      <c r="V37" s="79" t="s">
        <v>1482</v>
      </c>
    </row>
    <row r="38" spans="1:22">
      <c r="A38" s="79">
        <v>891780111</v>
      </c>
      <c r="B38" s="94" t="s">
        <v>19</v>
      </c>
      <c r="C38" s="94" t="s">
        <v>23</v>
      </c>
      <c r="D38" s="94" t="s">
        <v>20</v>
      </c>
      <c r="E38" s="94" t="s">
        <v>1499</v>
      </c>
      <c r="F38" s="94" t="s">
        <v>21</v>
      </c>
      <c r="G38" s="94" t="s">
        <v>22</v>
      </c>
      <c r="H38" s="94" t="s">
        <v>3481</v>
      </c>
      <c r="I38" s="101">
        <v>12500000</v>
      </c>
      <c r="J38" s="101">
        <v>0</v>
      </c>
      <c r="K38" s="101">
        <v>0</v>
      </c>
      <c r="L38" s="101">
        <v>0</v>
      </c>
      <c r="M38" s="95">
        <v>1082985225</v>
      </c>
      <c r="N38" s="79" t="s">
        <v>1500</v>
      </c>
      <c r="O38" s="79" t="s">
        <v>1501</v>
      </c>
      <c r="P38" s="134">
        <v>44221</v>
      </c>
      <c r="Q38" s="134">
        <v>44221</v>
      </c>
      <c r="R38" s="134">
        <v>44371</v>
      </c>
      <c r="S38" s="101">
        <v>12500000</v>
      </c>
      <c r="T38" s="101">
        <v>0</v>
      </c>
      <c r="U38" s="79">
        <v>57466781</v>
      </c>
      <c r="V38" s="79" t="s">
        <v>1486</v>
      </c>
    </row>
    <row r="39" spans="1:22">
      <c r="A39" s="79">
        <v>891780111</v>
      </c>
      <c r="B39" s="94" t="s">
        <v>19</v>
      </c>
      <c r="C39" s="94" t="s">
        <v>23</v>
      </c>
      <c r="D39" s="94" t="s">
        <v>20</v>
      </c>
      <c r="E39" s="94" t="s">
        <v>1502</v>
      </c>
      <c r="F39" s="94" t="s">
        <v>21</v>
      </c>
      <c r="G39" s="94" t="s">
        <v>22</v>
      </c>
      <c r="H39" s="94" t="s">
        <v>3481</v>
      </c>
      <c r="I39" s="101">
        <v>13500000</v>
      </c>
      <c r="J39" s="101">
        <v>0</v>
      </c>
      <c r="K39" s="101">
        <v>0</v>
      </c>
      <c r="L39" s="101">
        <v>0</v>
      </c>
      <c r="M39" s="95">
        <v>1082890110</v>
      </c>
      <c r="N39" s="79" t="s">
        <v>1503</v>
      </c>
      <c r="O39" s="79" t="s">
        <v>1504</v>
      </c>
      <c r="P39" s="134">
        <v>44221</v>
      </c>
      <c r="Q39" s="134">
        <v>44221</v>
      </c>
      <c r="R39" s="134">
        <v>44371</v>
      </c>
      <c r="S39" s="101">
        <v>13500000</v>
      </c>
      <c r="T39" s="101">
        <v>0</v>
      </c>
      <c r="U39" s="79">
        <v>57466781</v>
      </c>
      <c r="V39" s="79" t="s">
        <v>1486</v>
      </c>
    </row>
    <row r="40" spans="1:22">
      <c r="A40" s="79">
        <v>891780111</v>
      </c>
      <c r="B40" s="94" t="s">
        <v>19</v>
      </c>
      <c r="C40" s="94" t="s">
        <v>23</v>
      </c>
      <c r="D40" s="94" t="s">
        <v>20</v>
      </c>
      <c r="E40" s="94" t="s">
        <v>1505</v>
      </c>
      <c r="F40" s="94" t="s">
        <v>21</v>
      </c>
      <c r="G40" s="94" t="s">
        <v>22</v>
      </c>
      <c r="H40" s="94" t="s">
        <v>3481</v>
      </c>
      <c r="I40" s="101">
        <v>13000000</v>
      </c>
      <c r="J40" s="101">
        <v>0</v>
      </c>
      <c r="K40" s="101">
        <v>0</v>
      </c>
      <c r="L40" s="101">
        <v>0</v>
      </c>
      <c r="M40" s="95">
        <v>1083023571</v>
      </c>
      <c r="N40" s="79" t="s">
        <v>1506</v>
      </c>
      <c r="O40" s="79" t="s">
        <v>1507</v>
      </c>
      <c r="P40" s="134">
        <v>44221</v>
      </c>
      <c r="Q40" s="134">
        <v>44221</v>
      </c>
      <c r="R40" s="134">
        <v>44371</v>
      </c>
      <c r="S40" s="101">
        <v>13000000</v>
      </c>
      <c r="T40" s="101">
        <v>0</v>
      </c>
      <c r="U40" s="79">
        <v>72232860</v>
      </c>
      <c r="V40" s="79" t="s">
        <v>1482</v>
      </c>
    </row>
    <row r="41" spans="1:22">
      <c r="A41" s="79">
        <v>891780111</v>
      </c>
      <c r="B41" s="94" t="s">
        <v>19</v>
      </c>
      <c r="C41" s="94" t="s">
        <v>23</v>
      </c>
      <c r="D41" s="94" t="s">
        <v>20</v>
      </c>
      <c r="E41" s="94" t="s">
        <v>1508</v>
      </c>
      <c r="F41" s="94" t="s">
        <v>21</v>
      </c>
      <c r="G41" s="94" t="s">
        <v>22</v>
      </c>
      <c r="H41" s="94" t="s">
        <v>3481</v>
      </c>
      <c r="I41" s="101">
        <v>9000000</v>
      </c>
      <c r="J41" s="101">
        <v>0</v>
      </c>
      <c r="K41" s="101">
        <v>0</v>
      </c>
      <c r="L41" s="101">
        <v>0</v>
      </c>
      <c r="M41" s="95">
        <v>1129504010</v>
      </c>
      <c r="N41" s="79" t="s">
        <v>1509</v>
      </c>
      <c r="O41" s="79" t="s">
        <v>1510</v>
      </c>
      <c r="P41" s="134">
        <v>44221</v>
      </c>
      <c r="Q41" s="134">
        <v>44221</v>
      </c>
      <c r="R41" s="134">
        <v>44371</v>
      </c>
      <c r="S41" s="101">
        <v>9000000</v>
      </c>
      <c r="T41" s="101">
        <v>0</v>
      </c>
      <c r="U41" s="79">
        <v>72232860</v>
      </c>
      <c r="V41" s="79" t="s">
        <v>1482</v>
      </c>
    </row>
    <row r="42" spans="1:22">
      <c r="A42" s="79">
        <v>891780111</v>
      </c>
      <c r="B42" s="94" t="s">
        <v>19</v>
      </c>
      <c r="C42" s="94" t="s">
        <v>23</v>
      </c>
      <c r="D42" s="94" t="s">
        <v>20</v>
      </c>
      <c r="E42" s="94" t="s">
        <v>1511</v>
      </c>
      <c r="F42" s="94" t="s">
        <v>21</v>
      </c>
      <c r="G42" s="94" t="s">
        <v>22</v>
      </c>
      <c r="H42" s="94" t="s">
        <v>3481</v>
      </c>
      <c r="I42" s="101">
        <v>12000000</v>
      </c>
      <c r="J42" s="101">
        <v>0</v>
      </c>
      <c r="K42" s="101">
        <v>0</v>
      </c>
      <c r="L42" s="101">
        <v>0</v>
      </c>
      <c r="M42" s="95">
        <v>1007934311</v>
      </c>
      <c r="N42" s="79" t="s">
        <v>1512</v>
      </c>
      <c r="O42" s="79" t="s">
        <v>1513</v>
      </c>
      <c r="P42" s="134">
        <v>44221</v>
      </c>
      <c r="Q42" s="134">
        <v>44221</v>
      </c>
      <c r="R42" s="134">
        <v>44371</v>
      </c>
      <c r="S42" s="101">
        <v>12000000</v>
      </c>
      <c r="T42" s="101">
        <v>0</v>
      </c>
      <c r="U42" s="79">
        <v>72232860</v>
      </c>
      <c r="V42" s="79" t="s">
        <v>1482</v>
      </c>
    </row>
    <row r="43" spans="1:22">
      <c r="A43" s="79">
        <v>891780111</v>
      </c>
      <c r="B43" s="94" t="s">
        <v>19</v>
      </c>
      <c r="C43" s="94" t="s">
        <v>23</v>
      </c>
      <c r="D43" s="94" t="s">
        <v>20</v>
      </c>
      <c r="E43" s="94" t="s">
        <v>1514</v>
      </c>
      <c r="F43" s="94" t="s">
        <v>21</v>
      </c>
      <c r="G43" s="94" t="s">
        <v>22</v>
      </c>
      <c r="H43" s="94" t="s">
        <v>3481</v>
      </c>
      <c r="I43" s="101">
        <v>12500000</v>
      </c>
      <c r="J43" s="101">
        <v>0</v>
      </c>
      <c r="K43" s="101">
        <v>0</v>
      </c>
      <c r="L43" s="101">
        <v>0</v>
      </c>
      <c r="M43" s="95">
        <v>1127594130</v>
      </c>
      <c r="N43" s="79" t="s">
        <v>1515</v>
      </c>
      <c r="O43" s="79" t="s">
        <v>1516</v>
      </c>
      <c r="P43" s="134">
        <v>44228</v>
      </c>
      <c r="Q43" s="134">
        <v>44228</v>
      </c>
      <c r="R43" s="134">
        <v>44377</v>
      </c>
      <c r="S43" s="101">
        <v>12500000</v>
      </c>
      <c r="T43" s="101">
        <v>0</v>
      </c>
      <c r="U43" s="79">
        <v>1082884010</v>
      </c>
      <c r="V43" s="79" t="s">
        <v>1517</v>
      </c>
    </row>
    <row r="44" spans="1:22">
      <c r="A44" s="79">
        <v>891780111</v>
      </c>
      <c r="B44" s="94" t="s">
        <v>19</v>
      </c>
      <c r="C44" s="94" t="s">
        <v>23</v>
      </c>
      <c r="D44" s="94" t="s">
        <v>20</v>
      </c>
      <c r="E44" s="94" t="s">
        <v>1518</v>
      </c>
      <c r="F44" s="94" t="s">
        <v>21</v>
      </c>
      <c r="G44" s="94" t="s">
        <v>22</v>
      </c>
      <c r="H44" s="94" t="s">
        <v>3481</v>
      </c>
      <c r="I44" s="101">
        <v>9000000</v>
      </c>
      <c r="J44" s="101">
        <v>0</v>
      </c>
      <c r="K44" s="101">
        <v>0</v>
      </c>
      <c r="L44" s="101">
        <v>0</v>
      </c>
      <c r="M44" s="95">
        <v>1082912727</v>
      </c>
      <c r="N44" s="79" t="s">
        <v>1519</v>
      </c>
      <c r="O44" s="79" t="s">
        <v>1520</v>
      </c>
      <c r="P44" s="134">
        <v>44228</v>
      </c>
      <c r="Q44" s="134">
        <v>44228</v>
      </c>
      <c r="R44" s="134">
        <v>44377</v>
      </c>
      <c r="S44" s="101">
        <v>9000000</v>
      </c>
      <c r="T44" s="101">
        <v>0</v>
      </c>
      <c r="U44" s="79">
        <v>72232860</v>
      </c>
      <c r="V44" s="79" t="s">
        <v>1482</v>
      </c>
    </row>
    <row r="45" spans="1:22">
      <c r="A45" s="79">
        <v>891780111</v>
      </c>
      <c r="B45" s="94" t="s">
        <v>19</v>
      </c>
      <c r="C45" s="94" t="s">
        <v>23</v>
      </c>
      <c r="D45" s="94" t="s">
        <v>20</v>
      </c>
      <c r="E45" s="94" t="s">
        <v>1521</v>
      </c>
      <c r="F45" s="94" t="s">
        <v>21</v>
      </c>
      <c r="G45" s="94" t="s">
        <v>22</v>
      </c>
      <c r="H45" s="94" t="s">
        <v>3481</v>
      </c>
      <c r="I45" s="101">
        <v>11000000</v>
      </c>
      <c r="J45" s="101">
        <v>0</v>
      </c>
      <c r="K45" s="101">
        <v>0</v>
      </c>
      <c r="L45" s="101">
        <v>0</v>
      </c>
      <c r="M45" s="95">
        <v>1082918683</v>
      </c>
      <c r="N45" s="79" t="s">
        <v>1522</v>
      </c>
      <c r="O45" s="79" t="s">
        <v>1523</v>
      </c>
      <c r="P45" s="134">
        <v>44228</v>
      </c>
      <c r="Q45" s="134">
        <v>44228</v>
      </c>
      <c r="R45" s="134">
        <v>44377</v>
      </c>
      <c r="S45" s="101">
        <v>11000000</v>
      </c>
      <c r="T45" s="101">
        <v>0</v>
      </c>
      <c r="U45" s="79">
        <v>7456789</v>
      </c>
      <c r="V45" s="79" t="s">
        <v>1524</v>
      </c>
    </row>
    <row r="46" spans="1:22">
      <c r="A46" s="79">
        <v>891780111</v>
      </c>
      <c r="B46" s="94" t="s">
        <v>19</v>
      </c>
      <c r="C46" s="94" t="s">
        <v>23</v>
      </c>
      <c r="D46" s="94" t="s">
        <v>20</v>
      </c>
      <c r="E46" s="94" t="s">
        <v>1525</v>
      </c>
      <c r="F46" s="94" t="s">
        <v>21</v>
      </c>
      <c r="G46" s="94" t="s">
        <v>22</v>
      </c>
      <c r="H46" s="94" t="s">
        <v>3481</v>
      </c>
      <c r="I46" s="101">
        <v>12000000</v>
      </c>
      <c r="J46" s="101">
        <v>0</v>
      </c>
      <c r="K46" s="101">
        <v>0</v>
      </c>
      <c r="L46" s="101">
        <v>0</v>
      </c>
      <c r="M46" s="95">
        <v>1082983109</v>
      </c>
      <c r="N46" s="79" t="s">
        <v>1526</v>
      </c>
      <c r="O46" s="79" t="s">
        <v>1527</v>
      </c>
      <c r="P46" s="134">
        <v>44228</v>
      </c>
      <c r="Q46" s="134">
        <v>44228</v>
      </c>
      <c r="R46" s="134">
        <v>44377</v>
      </c>
      <c r="S46" s="101">
        <v>12000000</v>
      </c>
      <c r="T46" s="101">
        <v>0</v>
      </c>
      <c r="U46" s="79">
        <v>57294316</v>
      </c>
      <c r="V46" s="79" t="s">
        <v>1455</v>
      </c>
    </row>
    <row r="47" spans="1:22">
      <c r="A47" s="79">
        <v>891780111</v>
      </c>
      <c r="B47" s="94" t="s">
        <v>19</v>
      </c>
      <c r="C47" s="94" t="s">
        <v>23</v>
      </c>
      <c r="D47" s="94" t="s">
        <v>20</v>
      </c>
      <c r="E47" s="94" t="s">
        <v>1528</v>
      </c>
      <c r="F47" s="94" t="s">
        <v>21</v>
      </c>
      <c r="G47" s="94" t="s">
        <v>22</v>
      </c>
      <c r="H47" s="94" t="s">
        <v>3481</v>
      </c>
      <c r="I47" s="101">
        <v>17500000</v>
      </c>
      <c r="J47" s="101">
        <v>0</v>
      </c>
      <c r="K47" s="101">
        <v>0</v>
      </c>
      <c r="L47" s="101">
        <v>0</v>
      </c>
      <c r="M47" s="95">
        <v>85155278</v>
      </c>
      <c r="N47" s="79" t="s">
        <v>1529</v>
      </c>
      <c r="O47" s="79" t="s">
        <v>1530</v>
      </c>
      <c r="P47" s="134">
        <v>44228</v>
      </c>
      <c r="Q47" s="134">
        <v>44228</v>
      </c>
      <c r="R47" s="134">
        <v>44377</v>
      </c>
      <c r="S47" s="101">
        <v>17500000</v>
      </c>
      <c r="T47" s="101">
        <v>0</v>
      </c>
      <c r="U47" s="79">
        <v>57466781</v>
      </c>
      <c r="V47" s="79" t="s">
        <v>1486</v>
      </c>
    </row>
    <row r="48" spans="1:22">
      <c r="A48" s="79">
        <v>891780111</v>
      </c>
      <c r="B48" s="94" t="s">
        <v>19</v>
      </c>
      <c r="C48" s="94" t="s">
        <v>23</v>
      </c>
      <c r="D48" s="94" t="s">
        <v>20</v>
      </c>
      <c r="E48" s="94" t="s">
        <v>1531</v>
      </c>
      <c r="F48" s="94" t="s">
        <v>21</v>
      </c>
      <c r="G48" s="94" t="s">
        <v>22</v>
      </c>
      <c r="H48" s="94" t="s">
        <v>3481</v>
      </c>
      <c r="I48" s="101">
        <v>12500000</v>
      </c>
      <c r="J48" s="101">
        <v>0</v>
      </c>
      <c r="K48" s="101">
        <v>0</v>
      </c>
      <c r="L48" s="101">
        <v>0</v>
      </c>
      <c r="M48" s="95">
        <v>1098771175</v>
      </c>
      <c r="N48" s="79" t="s">
        <v>1532</v>
      </c>
      <c r="O48" s="79" t="s">
        <v>1533</v>
      </c>
      <c r="P48" s="134">
        <v>44228</v>
      </c>
      <c r="Q48" s="134">
        <v>44228</v>
      </c>
      <c r="R48" s="134">
        <v>44377</v>
      </c>
      <c r="S48" s="101">
        <v>12500000</v>
      </c>
      <c r="T48" s="101">
        <v>0</v>
      </c>
      <c r="U48" s="79">
        <v>57294316</v>
      </c>
      <c r="V48" s="79" t="s">
        <v>1455</v>
      </c>
    </row>
    <row r="49" spans="1:22">
      <c r="A49" s="79">
        <v>891780111</v>
      </c>
      <c r="B49" s="94" t="s">
        <v>19</v>
      </c>
      <c r="C49" s="94" t="s">
        <v>23</v>
      </c>
      <c r="D49" s="94" t="s">
        <v>20</v>
      </c>
      <c r="E49" s="94" t="s">
        <v>1534</v>
      </c>
      <c r="F49" s="94" t="s">
        <v>21</v>
      </c>
      <c r="G49" s="94" t="s">
        <v>22</v>
      </c>
      <c r="H49" s="94" t="s">
        <v>3481</v>
      </c>
      <c r="I49" s="101">
        <v>12500000</v>
      </c>
      <c r="J49" s="101">
        <v>0</v>
      </c>
      <c r="K49" s="101">
        <v>0</v>
      </c>
      <c r="L49" s="101">
        <v>0</v>
      </c>
      <c r="M49" s="95">
        <v>1082995408</v>
      </c>
      <c r="N49" s="79" t="s">
        <v>1535</v>
      </c>
      <c r="O49" s="79" t="s">
        <v>1536</v>
      </c>
      <c r="P49" s="134">
        <v>44228</v>
      </c>
      <c r="Q49" s="134">
        <v>44228</v>
      </c>
      <c r="R49" s="134">
        <v>44377</v>
      </c>
      <c r="S49" s="101">
        <v>12500000</v>
      </c>
      <c r="T49" s="101">
        <v>0</v>
      </c>
      <c r="U49" s="79">
        <v>1082884010</v>
      </c>
      <c r="V49" s="79" t="s">
        <v>1517</v>
      </c>
    </row>
    <row r="50" spans="1:22">
      <c r="A50" s="79">
        <v>891780111</v>
      </c>
      <c r="B50" s="94" t="s">
        <v>19</v>
      </c>
      <c r="C50" s="94" t="s">
        <v>23</v>
      </c>
      <c r="D50" s="94" t="s">
        <v>20</v>
      </c>
      <c r="E50" s="94" t="s">
        <v>1537</v>
      </c>
      <c r="F50" s="94" t="s">
        <v>21</v>
      </c>
      <c r="G50" s="94" t="s">
        <v>22</v>
      </c>
      <c r="H50" s="94" t="s">
        <v>3481</v>
      </c>
      <c r="I50" s="101">
        <v>14000000</v>
      </c>
      <c r="J50" s="101">
        <v>0</v>
      </c>
      <c r="K50" s="101">
        <v>0</v>
      </c>
      <c r="L50" s="101">
        <v>0</v>
      </c>
      <c r="M50" s="95">
        <v>1082950124</v>
      </c>
      <c r="N50" s="79" t="s">
        <v>1538</v>
      </c>
      <c r="O50" s="79" t="s">
        <v>1539</v>
      </c>
      <c r="P50" s="134">
        <v>44228</v>
      </c>
      <c r="Q50" s="134">
        <v>44228</v>
      </c>
      <c r="R50" s="134">
        <v>44377</v>
      </c>
      <c r="S50" s="101">
        <v>14000000</v>
      </c>
      <c r="T50" s="101">
        <v>0</v>
      </c>
      <c r="U50" s="79">
        <v>1082884010</v>
      </c>
      <c r="V50" s="79" t="s">
        <v>1517</v>
      </c>
    </row>
    <row r="51" spans="1:22">
      <c r="A51" s="79">
        <v>891780111</v>
      </c>
      <c r="B51" s="94" t="s">
        <v>19</v>
      </c>
      <c r="C51" s="94" t="s">
        <v>23</v>
      </c>
      <c r="D51" s="94" t="s">
        <v>20</v>
      </c>
      <c r="E51" s="94" t="s">
        <v>1540</v>
      </c>
      <c r="F51" s="94" t="s">
        <v>21</v>
      </c>
      <c r="G51" s="94" t="s">
        <v>22</v>
      </c>
      <c r="H51" s="94" t="s">
        <v>3481</v>
      </c>
      <c r="I51" s="101">
        <v>12000000</v>
      </c>
      <c r="J51" s="101">
        <v>0</v>
      </c>
      <c r="K51" s="101">
        <v>0</v>
      </c>
      <c r="L51" s="101">
        <v>0</v>
      </c>
      <c r="M51" s="95">
        <v>1082957447</v>
      </c>
      <c r="N51" s="79" t="s">
        <v>1541</v>
      </c>
      <c r="O51" s="79" t="s">
        <v>1542</v>
      </c>
      <c r="P51" s="134">
        <v>44228</v>
      </c>
      <c r="Q51" s="134">
        <v>44228</v>
      </c>
      <c r="R51" s="134">
        <v>44377</v>
      </c>
      <c r="S51" s="101">
        <v>12000000</v>
      </c>
      <c r="T51" s="101">
        <v>0</v>
      </c>
      <c r="U51" s="79">
        <v>57466781</v>
      </c>
      <c r="V51" s="79" t="s">
        <v>1486</v>
      </c>
    </row>
    <row r="52" spans="1:22">
      <c r="A52" s="79">
        <v>891780111</v>
      </c>
      <c r="B52" s="94" t="s">
        <v>19</v>
      </c>
      <c r="C52" s="94" t="s">
        <v>23</v>
      </c>
      <c r="D52" s="94" t="s">
        <v>20</v>
      </c>
      <c r="E52" s="94" t="s">
        <v>1543</v>
      </c>
      <c r="F52" s="94" t="s">
        <v>21</v>
      </c>
      <c r="G52" s="94" t="s">
        <v>22</v>
      </c>
      <c r="H52" s="94" t="s">
        <v>3481</v>
      </c>
      <c r="I52" s="101">
        <v>3600000</v>
      </c>
      <c r="J52" s="101">
        <v>0</v>
      </c>
      <c r="K52" s="101">
        <v>0</v>
      </c>
      <c r="L52" s="101">
        <v>0</v>
      </c>
      <c r="M52" s="95">
        <v>1118868814</v>
      </c>
      <c r="N52" s="79" t="s">
        <v>1544</v>
      </c>
      <c r="O52" s="79" t="s">
        <v>1545</v>
      </c>
      <c r="P52" s="134">
        <v>44228</v>
      </c>
      <c r="Q52" s="134">
        <v>44228</v>
      </c>
      <c r="R52" s="134">
        <v>44316</v>
      </c>
      <c r="S52" s="101">
        <v>3600000</v>
      </c>
      <c r="T52" s="101">
        <v>0</v>
      </c>
      <c r="U52" s="79">
        <v>72232860</v>
      </c>
      <c r="V52" s="79" t="s">
        <v>1482</v>
      </c>
    </row>
    <row r="53" spans="1:22">
      <c r="A53" s="79">
        <v>891780111</v>
      </c>
      <c r="B53" s="94" t="s">
        <v>19</v>
      </c>
      <c r="C53" s="94" t="s">
        <v>23</v>
      </c>
      <c r="D53" s="94" t="s">
        <v>20</v>
      </c>
      <c r="E53" s="94" t="s">
        <v>1546</v>
      </c>
      <c r="F53" s="94" t="s">
        <v>21</v>
      </c>
      <c r="G53" s="94" t="s">
        <v>22</v>
      </c>
      <c r="H53" s="94" t="s">
        <v>3481</v>
      </c>
      <c r="I53" s="101">
        <v>18500000</v>
      </c>
      <c r="J53" s="101">
        <v>0</v>
      </c>
      <c r="K53" s="101">
        <v>0</v>
      </c>
      <c r="L53" s="101">
        <v>0</v>
      </c>
      <c r="M53" s="95">
        <v>79542567</v>
      </c>
      <c r="N53" s="79" t="s">
        <v>1547</v>
      </c>
      <c r="O53" s="79" t="s">
        <v>1548</v>
      </c>
      <c r="P53" s="134">
        <v>44230</v>
      </c>
      <c r="Q53" s="134">
        <v>44230</v>
      </c>
      <c r="R53" s="134">
        <v>44379</v>
      </c>
      <c r="S53" s="101">
        <v>18500000</v>
      </c>
      <c r="T53" s="101">
        <v>0</v>
      </c>
      <c r="U53" s="79">
        <v>57466781</v>
      </c>
      <c r="V53" s="79" t="s">
        <v>1486</v>
      </c>
    </row>
    <row r="54" spans="1:22">
      <c r="A54" s="79">
        <v>891780111</v>
      </c>
      <c r="B54" s="94" t="s">
        <v>19</v>
      </c>
      <c r="C54" s="94" t="s">
        <v>23</v>
      </c>
      <c r="D54" s="94" t="s">
        <v>20</v>
      </c>
      <c r="E54" s="94" t="s">
        <v>1549</v>
      </c>
      <c r="F54" s="94" t="s">
        <v>21</v>
      </c>
      <c r="G54" s="94" t="s">
        <v>22</v>
      </c>
      <c r="H54" s="94" t="s">
        <v>3481</v>
      </c>
      <c r="I54" s="101">
        <v>11000000</v>
      </c>
      <c r="J54" s="101">
        <v>0</v>
      </c>
      <c r="K54" s="101">
        <v>0</v>
      </c>
      <c r="L54" s="101">
        <v>0</v>
      </c>
      <c r="M54" s="95">
        <v>1082984823</v>
      </c>
      <c r="N54" s="79" t="s">
        <v>1550</v>
      </c>
      <c r="O54" s="79" t="s">
        <v>1551</v>
      </c>
      <c r="P54" s="134">
        <v>44235</v>
      </c>
      <c r="Q54" s="134">
        <v>44235</v>
      </c>
      <c r="R54" s="134">
        <v>44384</v>
      </c>
      <c r="S54" s="101">
        <v>11000000</v>
      </c>
      <c r="T54" s="101">
        <v>0</v>
      </c>
      <c r="U54" s="79">
        <v>85472020</v>
      </c>
      <c r="V54" s="79" t="s">
        <v>1552</v>
      </c>
    </row>
    <row r="55" spans="1:22">
      <c r="A55" s="79">
        <v>891780111</v>
      </c>
      <c r="B55" s="94" t="s">
        <v>19</v>
      </c>
      <c r="C55" s="94" t="s">
        <v>23</v>
      </c>
      <c r="D55" s="94" t="s">
        <v>20</v>
      </c>
      <c r="E55" s="94" t="s">
        <v>1553</v>
      </c>
      <c r="F55" s="94" t="s">
        <v>21</v>
      </c>
      <c r="G55" s="94" t="s">
        <v>22</v>
      </c>
      <c r="H55" s="94" t="s">
        <v>3481</v>
      </c>
      <c r="I55" s="101">
        <v>11000000</v>
      </c>
      <c r="J55" s="101">
        <v>0</v>
      </c>
      <c r="K55" s="101">
        <v>0</v>
      </c>
      <c r="L55" s="101">
        <v>0</v>
      </c>
      <c r="M55" s="95">
        <v>1083467782</v>
      </c>
      <c r="N55" s="79" t="s">
        <v>1554</v>
      </c>
      <c r="O55" s="79" t="s">
        <v>1555</v>
      </c>
      <c r="P55" s="134">
        <v>44235</v>
      </c>
      <c r="Q55" s="134">
        <v>44235</v>
      </c>
      <c r="R55" s="134">
        <v>44384</v>
      </c>
      <c r="S55" s="101">
        <v>11000000</v>
      </c>
      <c r="T55" s="101">
        <v>0</v>
      </c>
      <c r="U55" s="79">
        <v>85472020</v>
      </c>
      <c r="V55" s="79" t="s">
        <v>1552</v>
      </c>
    </row>
    <row r="56" spans="1:22">
      <c r="A56" s="79">
        <v>891780111</v>
      </c>
      <c r="B56" s="94" t="s">
        <v>19</v>
      </c>
      <c r="C56" s="94" t="s">
        <v>23</v>
      </c>
      <c r="D56" s="94" t="s">
        <v>20</v>
      </c>
      <c r="E56" s="94" t="s">
        <v>1556</v>
      </c>
      <c r="F56" s="94" t="s">
        <v>21</v>
      </c>
      <c r="G56" s="94" t="s">
        <v>22</v>
      </c>
      <c r="H56" s="94" t="s">
        <v>3481</v>
      </c>
      <c r="I56" s="101">
        <v>11000000</v>
      </c>
      <c r="J56" s="101">
        <v>0</v>
      </c>
      <c r="K56" s="101">
        <v>0</v>
      </c>
      <c r="L56" s="101">
        <v>0</v>
      </c>
      <c r="M56" s="95">
        <v>57463378</v>
      </c>
      <c r="N56" s="79" t="s">
        <v>1557</v>
      </c>
      <c r="O56" s="79" t="s">
        <v>1558</v>
      </c>
      <c r="P56" s="134">
        <v>44235</v>
      </c>
      <c r="Q56" s="134">
        <v>44235</v>
      </c>
      <c r="R56" s="134">
        <v>44384</v>
      </c>
      <c r="S56" s="101">
        <v>11000000</v>
      </c>
      <c r="T56" s="101">
        <v>0</v>
      </c>
      <c r="U56" s="79">
        <v>85472020</v>
      </c>
      <c r="V56" s="79" t="s">
        <v>1552</v>
      </c>
    </row>
    <row r="57" spans="1:22">
      <c r="A57" s="79">
        <v>891780111</v>
      </c>
      <c r="B57" s="94" t="s">
        <v>19</v>
      </c>
      <c r="C57" s="94" t="s">
        <v>23</v>
      </c>
      <c r="D57" s="94" t="s">
        <v>20</v>
      </c>
      <c r="E57" s="94" t="s">
        <v>1559</v>
      </c>
      <c r="F57" s="94" t="s">
        <v>21</v>
      </c>
      <c r="G57" s="94" t="s">
        <v>22</v>
      </c>
      <c r="H57" s="94" t="s">
        <v>3481</v>
      </c>
      <c r="I57" s="101">
        <v>12000000</v>
      </c>
      <c r="J57" s="101">
        <v>0</v>
      </c>
      <c r="K57" s="101">
        <v>0</v>
      </c>
      <c r="L57" s="101">
        <v>0</v>
      </c>
      <c r="M57" s="95">
        <v>1083016186</v>
      </c>
      <c r="N57" s="79" t="s">
        <v>1560</v>
      </c>
      <c r="O57" s="79" t="s">
        <v>1561</v>
      </c>
      <c r="P57" s="134">
        <v>44236</v>
      </c>
      <c r="Q57" s="134">
        <v>44236</v>
      </c>
      <c r="R57" s="134">
        <v>44385</v>
      </c>
      <c r="S57" s="101">
        <v>12000000</v>
      </c>
      <c r="T57" s="101">
        <v>0</v>
      </c>
      <c r="U57" s="79">
        <v>72232860</v>
      </c>
      <c r="V57" s="79" t="s">
        <v>1482</v>
      </c>
    </row>
    <row r="58" spans="1:22">
      <c r="A58" s="79">
        <v>891780111</v>
      </c>
      <c r="B58" s="94" t="s">
        <v>19</v>
      </c>
      <c r="C58" s="94" t="s">
        <v>23</v>
      </c>
      <c r="D58" s="94" t="s">
        <v>20</v>
      </c>
      <c r="E58" s="94" t="s">
        <v>1562</v>
      </c>
      <c r="F58" s="94" t="s">
        <v>21</v>
      </c>
      <c r="G58" s="94" t="s">
        <v>22</v>
      </c>
      <c r="H58" s="94" t="s">
        <v>3481</v>
      </c>
      <c r="I58" s="101">
        <v>30000000</v>
      </c>
      <c r="J58" s="101">
        <v>39646000</v>
      </c>
      <c r="K58" s="101">
        <v>9646000</v>
      </c>
      <c r="L58" s="101">
        <v>0</v>
      </c>
      <c r="M58" s="95">
        <v>900333004</v>
      </c>
      <c r="N58" s="79" t="s">
        <v>1563</v>
      </c>
      <c r="O58" s="79" t="s">
        <v>1564</v>
      </c>
      <c r="P58" s="134">
        <v>44237</v>
      </c>
      <c r="Q58" s="134">
        <v>44237</v>
      </c>
      <c r="R58" s="134">
        <v>44561</v>
      </c>
      <c r="S58" s="101">
        <v>15000000</v>
      </c>
      <c r="T58" s="101">
        <v>15000000</v>
      </c>
      <c r="U58" s="79">
        <v>12621405</v>
      </c>
      <c r="V58" s="79" t="s">
        <v>1565</v>
      </c>
    </row>
    <row r="59" spans="1:22">
      <c r="A59" s="79">
        <v>891780111</v>
      </c>
      <c r="B59" s="94" t="s">
        <v>19</v>
      </c>
      <c r="C59" s="94" t="s">
        <v>23</v>
      </c>
      <c r="D59" s="94" t="s">
        <v>20</v>
      </c>
      <c r="E59" s="94" t="s">
        <v>1566</v>
      </c>
      <c r="F59" s="94" t="s">
        <v>21</v>
      </c>
      <c r="G59" s="94" t="s">
        <v>22</v>
      </c>
      <c r="H59" s="94" t="s">
        <v>3481</v>
      </c>
      <c r="I59" s="99">
        <v>11993500</v>
      </c>
      <c r="J59" s="101">
        <v>0</v>
      </c>
      <c r="K59" s="101">
        <v>0</v>
      </c>
      <c r="L59" s="101">
        <v>0</v>
      </c>
      <c r="M59" s="95">
        <v>1018462328</v>
      </c>
      <c r="N59" s="79" t="s">
        <v>1567</v>
      </c>
      <c r="O59" s="79" t="s">
        <v>1568</v>
      </c>
      <c r="P59" s="134">
        <v>44243</v>
      </c>
      <c r="Q59" s="134">
        <v>44243</v>
      </c>
      <c r="R59" s="134">
        <v>44331</v>
      </c>
      <c r="S59" s="101">
        <v>11993500</v>
      </c>
      <c r="T59" s="101">
        <v>0</v>
      </c>
      <c r="U59" s="79">
        <v>85081920</v>
      </c>
      <c r="V59" s="79" t="s">
        <v>1423</v>
      </c>
    </row>
    <row r="60" spans="1:22">
      <c r="A60" s="79">
        <v>891780111</v>
      </c>
      <c r="B60" s="94" t="s">
        <v>19</v>
      </c>
      <c r="C60" s="94" t="s">
        <v>23</v>
      </c>
      <c r="D60" s="94" t="s">
        <v>20</v>
      </c>
      <c r="E60" s="94" t="s">
        <v>1569</v>
      </c>
      <c r="F60" s="94" t="s">
        <v>21</v>
      </c>
      <c r="G60" s="94" t="s">
        <v>22</v>
      </c>
      <c r="H60" s="94" t="s">
        <v>3481</v>
      </c>
      <c r="I60" s="99">
        <v>8993000</v>
      </c>
      <c r="J60" s="101">
        <v>0</v>
      </c>
      <c r="K60" s="101">
        <v>0</v>
      </c>
      <c r="L60" s="101">
        <v>0</v>
      </c>
      <c r="M60" s="95">
        <v>1010191398</v>
      </c>
      <c r="N60" s="79" t="s">
        <v>1570</v>
      </c>
      <c r="O60" s="79" t="s">
        <v>1571</v>
      </c>
      <c r="P60" s="134">
        <v>44243</v>
      </c>
      <c r="Q60" s="134">
        <v>44243</v>
      </c>
      <c r="R60" s="134">
        <v>44362</v>
      </c>
      <c r="S60" s="101">
        <v>8993000</v>
      </c>
      <c r="T60" s="101">
        <v>0</v>
      </c>
      <c r="U60" s="79">
        <v>85081920</v>
      </c>
      <c r="V60" s="79" t="s">
        <v>1423</v>
      </c>
    </row>
    <row r="61" spans="1:22">
      <c r="A61" s="79">
        <v>891780111</v>
      </c>
      <c r="B61" s="94" t="s">
        <v>19</v>
      </c>
      <c r="C61" s="94" t="s">
        <v>23</v>
      </c>
      <c r="D61" s="94" t="s">
        <v>20</v>
      </c>
      <c r="E61" s="94" t="s">
        <v>1572</v>
      </c>
      <c r="F61" s="94" t="s">
        <v>21</v>
      </c>
      <c r="G61" s="94" t="s">
        <v>22</v>
      </c>
      <c r="H61" s="94" t="s">
        <v>3481</v>
      </c>
      <c r="I61" s="99">
        <v>15000000</v>
      </c>
      <c r="J61" s="101">
        <v>0</v>
      </c>
      <c r="K61" s="101">
        <v>0</v>
      </c>
      <c r="L61" s="101">
        <v>0</v>
      </c>
      <c r="M61" s="95">
        <v>1115080328</v>
      </c>
      <c r="N61" s="79" t="s">
        <v>1573</v>
      </c>
      <c r="O61" s="79" t="s">
        <v>1574</v>
      </c>
      <c r="P61" s="134">
        <v>44249</v>
      </c>
      <c r="Q61" s="134">
        <v>44249</v>
      </c>
      <c r="R61" s="134">
        <v>44398</v>
      </c>
      <c r="S61" s="101">
        <v>15000000</v>
      </c>
      <c r="T61" s="101">
        <v>0</v>
      </c>
      <c r="U61" s="79">
        <v>40020566</v>
      </c>
      <c r="V61" s="79" t="s">
        <v>1575</v>
      </c>
    </row>
    <row r="62" spans="1:22">
      <c r="A62" s="79">
        <v>891780111</v>
      </c>
      <c r="B62" s="94" t="s">
        <v>19</v>
      </c>
      <c r="C62" s="94" t="s">
        <v>23</v>
      </c>
      <c r="D62" s="94" t="s">
        <v>20</v>
      </c>
      <c r="E62" s="94" t="s">
        <v>1576</v>
      </c>
      <c r="F62" s="94" t="s">
        <v>21</v>
      </c>
      <c r="G62" s="94" t="s">
        <v>22</v>
      </c>
      <c r="H62" s="94" t="s">
        <v>3481</v>
      </c>
      <c r="I62" s="99">
        <v>10318336</v>
      </c>
      <c r="J62" s="101">
        <v>0</v>
      </c>
      <c r="K62" s="101">
        <v>0</v>
      </c>
      <c r="L62" s="101">
        <v>0</v>
      </c>
      <c r="M62" s="95">
        <v>80135834</v>
      </c>
      <c r="N62" s="79" t="s">
        <v>1577</v>
      </c>
      <c r="O62" s="79" t="s">
        <v>1578</v>
      </c>
      <c r="P62" s="134">
        <v>44251</v>
      </c>
      <c r="Q62" s="134">
        <v>44251</v>
      </c>
      <c r="R62" s="134">
        <v>44385</v>
      </c>
      <c r="S62" s="101">
        <v>10318336</v>
      </c>
      <c r="T62" s="101">
        <v>0</v>
      </c>
      <c r="U62" s="79">
        <v>40039797</v>
      </c>
      <c r="V62" s="79" t="s">
        <v>1579</v>
      </c>
    </row>
    <row r="63" spans="1:22">
      <c r="A63" s="79">
        <v>891780111</v>
      </c>
      <c r="B63" s="94" t="s">
        <v>19</v>
      </c>
      <c r="C63" s="94" t="s">
        <v>23</v>
      </c>
      <c r="D63" s="94" t="s">
        <v>20</v>
      </c>
      <c r="E63" s="94" t="s">
        <v>1580</v>
      </c>
      <c r="F63" s="94" t="s">
        <v>21</v>
      </c>
      <c r="G63" s="94" t="s">
        <v>22</v>
      </c>
      <c r="H63" s="94" t="s">
        <v>3481</v>
      </c>
      <c r="I63" s="99">
        <v>24700000</v>
      </c>
      <c r="J63" s="101">
        <v>0</v>
      </c>
      <c r="K63" s="101">
        <v>0</v>
      </c>
      <c r="L63" s="101">
        <v>0</v>
      </c>
      <c r="M63" s="95">
        <v>1083007288</v>
      </c>
      <c r="N63" s="5" t="s">
        <v>1581</v>
      </c>
      <c r="O63" s="79" t="s">
        <v>2065</v>
      </c>
      <c r="P63" s="134">
        <v>44252</v>
      </c>
      <c r="Q63" s="134">
        <v>44253</v>
      </c>
      <c r="R63" s="134">
        <v>44502</v>
      </c>
      <c r="S63" s="101">
        <v>12000000</v>
      </c>
      <c r="T63" s="101">
        <v>12700000</v>
      </c>
      <c r="U63" s="79">
        <v>36720958</v>
      </c>
      <c r="V63" s="79" t="s">
        <v>1582</v>
      </c>
    </row>
    <row r="64" spans="1:22">
      <c r="A64" s="79">
        <v>891780111</v>
      </c>
      <c r="B64" s="94" t="s">
        <v>19</v>
      </c>
      <c r="C64" s="94" t="s">
        <v>23</v>
      </c>
      <c r="D64" s="94" t="s">
        <v>20</v>
      </c>
      <c r="E64" s="94" t="s">
        <v>2066</v>
      </c>
      <c r="F64" s="94" t="s">
        <v>21</v>
      </c>
      <c r="G64" s="94" t="s">
        <v>22</v>
      </c>
      <c r="H64" s="94" t="s">
        <v>3481</v>
      </c>
      <c r="I64" s="99">
        <v>15000000</v>
      </c>
      <c r="J64" s="101">
        <v>0</v>
      </c>
      <c r="K64" s="101">
        <v>0</v>
      </c>
      <c r="L64" s="101">
        <v>0</v>
      </c>
      <c r="M64" s="95">
        <v>1083008085</v>
      </c>
      <c r="N64" s="79" t="s">
        <v>2067</v>
      </c>
      <c r="O64" s="79" t="s">
        <v>2068</v>
      </c>
      <c r="P64" s="134" t="s">
        <v>559</v>
      </c>
      <c r="Q64" s="134" t="s">
        <v>559</v>
      </c>
      <c r="R64" s="134" t="s">
        <v>2069</v>
      </c>
      <c r="S64" s="101">
        <v>15000000</v>
      </c>
      <c r="T64" s="101">
        <v>0</v>
      </c>
      <c r="U64" s="95">
        <v>40020566</v>
      </c>
      <c r="V64" s="79" t="s">
        <v>2070</v>
      </c>
    </row>
    <row r="65" spans="1:22">
      <c r="A65" s="79">
        <v>891780111</v>
      </c>
      <c r="B65" s="94" t="s">
        <v>19</v>
      </c>
      <c r="C65" s="94" t="s">
        <v>23</v>
      </c>
      <c r="D65" s="94" t="s">
        <v>20</v>
      </c>
      <c r="E65" s="94" t="s">
        <v>2071</v>
      </c>
      <c r="F65" s="94" t="s">
        <v>21</v>
      </c>
      <c r="G65" s="94" t="s">
        <v>22</v>
      </c>
      <c r="H65" s="94" t="s">
        <v>3481</v>
      </c>
      <c r="I65" s="99">
        <v>8930272.1099999994</v>
      </c>
      <c r="J65" s="101">
        <v>0</v>
      </c>
      <c r="K65" s="101">
        <v>0</v>
      </c>
      <c r="L65" s="101">
        <v>0</v>
      </c>
      <c r="M65" s="95">
        <v>1082958642</v>
      </c>
      <c r="N65" s="79" t="s">
        <v>2072</v>
      </c>
      <c r="O65" s="79" t="s">
        <v>2073</v>
      </c>
      <c r="P65" s="134" t="s">
        <v>1668</v>
      </c>
      <c r="Q65" s="134" t="s">
        <v>1668</v>
      </c>
      <c r="R65" s="134" t="s">
        <v>1657</v>
      </c>
      <c r="S65" s="101">
        <v>8930272.1099999994</v>
      </c>
      <c r="T65" s="101">
        <v>0</v>
      </c>
      <c r="U65" s="95">
        <v>40039797</v>
      </c>
      <c r="V65" s="79" t="s">
        <v>2074</v>
      </c>
    </row>
    <row r="66" spans="1:22">
      <c r="A66" s="79">
        <v>891780111</v>
      </c>
      <c r="B66" s="94" t="s">
        <v>19</v>
      </c>
      <c r="C66" s="94" t="s">
        <v>23</v>
      </c>
      <c r="D66" s="94" t="s">
        <v>20</v>
      </c>
      <c r="E66" s="94" t="s">
        <v>2075</v>
      </c>
      <c r="F66" s="94" t="s">
        <v>21</v>
      </c>
      <c r="G66" s="94" t="s">
        <v>22</v>
      </c>
      <c r="H66" s="94" t="s">
        <v>3481</v>
      </c>
      <c r="I66" s="99">
        <v>8930272.1099999994</v>
      </c>
      <c r="J66" s="101">
        <v>0</v>
      </c>
      <c r="K66" s="101">
        <v>0</v>
      </c>
      <c r="L66" s="101">
        <v>0</v>
      </c>
      <c r="M66" s="95">
        <v>1083553307</v>
      </c>
      <c r="N66" s="79" t="s">
        <v>2076</v>
      </c>
      <c r="O66" s="79" t="s">
        <v>2077</v>
      </c>
      <c r="P66" s="134" t="s">
        <v>1668</v>
      </c>
      <c r="Q66" s="134" t="s">
        <v>1668</v>
      </c>
      <c r="R66" s="134" t="s">
        <v>1657</v>
      </c>
      <c r="S66" s="101">
        <v>8930272.1099999994</v>
      </c>
      <c r="T66" s="101">
        <v>0</v>
      </c>
      <c r="U66" s="95">
        <v>40039797</v>
      </c>
      <c r="V66" s="79" t="s">
        <v>2074</v>
      </c>
    </row>
    <row r="67" spans="1:22">
      <c r="A67" s="79">
        <v>891780111</v>
      </c>
      <c r="B67" s="94" t="s">
        <v>19</v>
      </c>
      <c r="C67" s="94" t="s">
        <v>23</v>
      </c>
      <c r="D67" s="94" t="s">
        <v>20</v>
      </c>
      <c r="E67" s="94" t="s">
        <v>2078</v>
      </c>
      <c r="F67" s="94" t="s">
        <v>21</v>
      </c>
      <c r="G67" s="94" t="s">
        <v>22</v>
      </c>
      <c r="H67" s="94" t="s">
        <v>3481</v>
      </c>
      <c r="I67" s="99">
        <v>4816326.53</v>
      </c>
      <c r="J67" s="101">
        <v>0</v>
      </c>
      <c r="K67" s="101">
        <v>0</v>
      </c>
      <c r="L67" s="101">
        <v>0</v>
      </c>
      <c r="M67" s="95">
        <v>1010223817</v>
      </c>
      <c r="N67" s="79" t="s">
        <v>2079</v>
      </c>
      <c r="O67" s="79" t="s">
        <v>2080</v>
      </c>
      <c r="P67" s="134" t="s">
        <v>1668</v>
      </c>
      <c r="Q67" s="134" t="s">
        <v>1668</v>
      </c>
      <c r="R67" s="134" t="s">
        <v>1657</v>
      </c>
      <c r="S67" s="101">
        <v>4816326.53</v>
      </c>
      <c r="T67" s="101">
        <v>0</v>
      </c>
      <c r="U67" s="95">
        <v>40039797</v>
      </c>
      <c r="V67" s="79" t="s">
        <v>2074</v>
      </c>
    </row>
    <row r="68" spans="1:22">
      <c r="A68" s="79">
        <v>891780111</v>
      </c>
      <c r="B68" s="94" t="s">
        <v>19</v>
      </c>
      <c r="C68" s="94" t="s">
        <v>23</v>
      </c>
      <c r="D68" s="94" t="s">
        <v>20</v>
      </c>
      <c r="E68" s="94" t="s">
        <v>2081</v>
      </c>
      <c r="F68" s="94" t="s">
        <v>21</v>
      </c>
      <c r="G68" s="94" t="s">
        <v>22</v>
      </c>
      <c r="H68" s="94" t="s">
        <v>3481</v>
      </c>
      <c r="I68" s="99">
        <v>10000000</v>
      </c>
      <c r="J68" s="101">
        <v>0</v>
      </c>
      <c r="K68" s="101">
        <v>0</v>
      </c>
      <c r="L68" s="101">
        <v>0</v>
      </c>
      <c r="M68" s="95">
        <v>1140838561</v>
      </c>
      <c r="N68" s="79" t="s">
        <v>2082</v>
      </c>
      <c r="O68" s="79" t="s">
        <v>2083</v>
      </c>
      <c r="P68" s="134" t="s">
        <v>543</v>
      </c>
      <c r="Q68" s="134" t="s">
        <v>543</v>
      </c>
      <c r="R68" s="134" t="s">
        <v>2084</v>
      </c>
      <c r="S68" s="101">
        <v>10000000</v>
      </c>
      <c r="T68" s="101">
        <v>0</v>
      </c>
      <c r="U68" s="95">
        <v>57461852</v>
      </c>
      <c r="V68" s="79" t="s">
        <v>1386</v>
      </c>
    </row>
    <row r="69" spans="1:22">
      <c r="A69" s="79">
        <v>891780111</v>
      </c>
      <c r="B69" s="94" t="s">
        <v>19</v>
      </c>
      <c r="C69" s="94" t="s">
        <v>23</v>
      </c>
      <c r="D69" s="94" t="s">
        <v>20</v>
      </c>
      <c r="E69" s="94" t="s">
        <v>2085</v>
      </c>
      <c r="F69" s="94" t="s">
        <v>21</v>
      </c>
      <c r="G69" s="94" t="s">
        <v>22</v>
      </c>
      <c r="H69" s="94" t="s">
        <v>3481</v>
      </c>
      <c r="I69" s="99">
        <v>3000000</v>
      </c>
      <c r="J69" s="101">
        <v>0</v>
      </c>
      <c r="K69" s="101">
        <v>0</v>
      </c>
      <c r="L69" s="101">
        <v>0</v>
      </c>
      <c r="M69" s="95">
        <v>1118801469</v>
      </c>
      <c r="N69" s="79" t="s">
        <v>2086</v>
      </c>
      <c r="O69" s="79" t="s">
        <v>2087</v>
      </c>
      <c r="P69" s="134" t="s">
        <v>543</v>
      </c>
      <c r="Q69" s="134" t="s">
        <v>543</v>
      </c>
      <c r="R69" s="134" t="s">
        <v>2088</v>
      </c>
      <c r="S69" s="101">
        <v>3000000</v>
      </c>
      <c r="T69" s="101">
        <v>0</v>
      </c>
      <c r="U69" s="95">
        <v>40039797</v>
      </c>
      <c r="V69" s="79" t="s">
        <v>2074</v>
      </c>
    </row>
    <row r="70" spans="1:22">
      <c r="A70" s="79">
        <v>891780111</v>
      </c>
      <c r="B70" s="94" t="s">
        <v>19</v>
      </c>
      <c r="C70" s="94" t="s">
        <v>23</v>
      </c>
      <c r="D70" s="94" t="s">
        <v>20</v>
      </c>
      <c r="E70" s="94" t="s">
        <v>2089</v>
      </c>
      <c r="F70" s="94" t="s">
        <v>21</v>
      </c>
      <c r="G70" s="94" t="s">
        <v>22</v>
      </c>
      <c r="H70" s="94" t="s">
        <v>3481</v>
      </c>
      <c r="I70" s="99">
        <v>8500000</v>
      </c>
      <c r="J70" s="101">
        <v>0</v>
      </c>
      <c r="K70" s="101">
        <v>0</v>
      </c>
      <c r="L70" s="101">
        <v>0</v>
      </c>
      <c r="M70" s="95">
        <v>1082990998</v>
      </c>
      <c r="N70" s="79" t="s">
        <v>1009</v>
      </c>
      <c r="O70" s="79" t="s">
        <v>2090</v>
      </c>
      <c r="P70" s="134" t="s">
        <v>1633</v>
      </c>
      <c r="Q70" s="134" t="s">
        <v>1678</v>
      </c>
      <c r="R70" s="134" t="s">
        <v>2091</v>
      </c>
      <c r="S70" s="101">
        <v>8500000</v>
      </c>
      <c r="T70" s="101">
        <v>0</v>
      </c>
      <c r="U70" s="95">
        <v>85462025</v>
      </c>
      <c r="V70" s="79" t="s">
        <v>2092</v>
      </c>
    </row>
    <row r="71" spans="1:22">
      <c r="A71" s="79">
        <v>891780111</v>
      </c>
      <c r="B71" s="94" t="s">
        <v>19</v>
      </c>
      <c r="C71" s="94" t="s">
        <v>23</v>
      </c>
      <c r="D71" s="94" t="s">
        <v>20</v>
      </c>
      <c r="E71" s="94" t="s">
        <v>2093</v>
      </c>
      <c r="F71" s="94" t="s">
        <v>21</v>
      </c>
      <c r="G71" s="94" t="s">
        <v>22</v>
      </c>
      <c r="H71" s="94" t="s">
        <v>3481</v>
      </c>
      <c r="I71" s="99">
        <v>5000000</v>
      </c>
      <c r="J71" s="101">
        <v>0</v>
      </c>
      <c r="K71" s="101">
        <v>0</v>
      </c>
      <c r="L71" s="101">
        <v>0</v>
      </c>
      <c r="M71" s="95">
        <v>1143379940</v>
      </c>
      <c r="N71" s="79" t="s">
        <v>858</v>
      </c>
      <c r="O71" s="79" t="s">
        <v>2094</v>
      </c>
      <c r="P71" s="134" t="s">
        <v>1633</v>
      </c>
      <c r="Q71" s="134" t="s">
        <v>1678</v>
      </c>
      <c r="R71" s="134" t="s">
        <v>1674</v>
      </c>
      <c r="S71" s="101">
        <v>5000000</v>
      </c>
      <c r="T71" s="101">
        <v>0</v>
      </c>
      <c r="U71" s="95">
        <v>85462025</v>
      </c>
      <c r="V71" s="79" t="s">
        <v>2092</v>
      </c>
    </row>
    <row r="72" spans="1:22">
      <c r="A72" s="79">
        <v>891780111</v>
      </c>
      <c r="B72" s="94" t="s">
        <v>19</v>
      </c>
      <c r="C72" s="94" t="s">
        <v>23</v>
      </c>
      <c r="D72" s="94" t="s">
        <v>20</v>
      </c>
      <c r="E72" s="94" t="s">
        <v>2095</v>
      </c>
      <c r="F72" s="94" t="s">
        <v>21</v>
      </c>
      <c r="G72" s="94" t="s">
        <v>22</v>
      </c>
      <c r="H72" s="94" t="s">
        <v>3481</v>
      </c>
      <c r="I72" s="99">
        <v>6000000</v>
      </c>
      <c r="J72" s="101">
        <v>0</v>
      </c>
      <c r="K72" s="101">
        <v>0</v>
      </c>
      <c r="L72" s="101">
        <v>0</v>
      </c>
      <c r="M72" s="95">
        <v>1082946776</v>
      </c>
      <c r="N72" s="79" t="s">
        <v>2096</v>
      </c>
      <c r="O72" s="79" t="s">
        <v>2083</v>
      </c>
      <c r="P72" s="134" t="s">
        <v>647</v>
      </c>
      <c r="Q72" s="134" t="s">
        <v>2097</v>
      </c>
      <c r="R72" s="134" t="s">
        <v>2098</v>
      </c>
      <c r="S72" s="101">
        <v>6000000</v>
      </c>
      <c r="T72" s="101">
        <v>0</v>
      </c>
      <c r="U72" s="95">
        <v>13360163</v>
      </c>
      <c r="V72" s="79" t="s">
        <v>2099</v>
      </c>
    </row>
    <row r="73" spans="1:22">
      <c r="A73" s="79">
        <v>891780111</v>
      </c>
      <c r="B73" s="94" t="s">
        <v>19</v>
      </c>
      <c r="C73" s="94" t="s">
        <v>23</v>
      </c>
      <c r="D73" s="94" t="s">
        <v>20</v>
      </c>
      <c r="E73" s="94" t="s">
        <v>2100</v>
      </c>
      <c r="F73" s="94" t="s">
        <v>21</v>
      </c>
      <c r="G73" s="94" t="s">
        <v>22</v>
      </c>
      <c r="H73" s="94" t="s">
        <v>3481</v>
      </c>
      <c r="I73" s="99">
        <v>6000000</v>
      </c>
      <c r="J73" s="101">
        <v>0</v>
      </c>
      <c r="K73" s="101">
        <v>0</v>
      </c>
      <c r="L73" s="101">
        <v>0</v>
      </c>
      <c r="M73" s="95">
        <v>1977969</v>
      </c>
      <c r="N73" s="79" t="s">
        <v>2101</v>
      </c>
      <c r="O73" s="79" t="s">
        <v>2102</v>
      </c>
      <c r="P73" s="134" t="s">
        <v>647</v>
      </c>
      <c r="Q73" s="134" t="s">
        <v>2097</v>
      </c>
      <c r="R73" s="134" t="s">
        <v>2098</v>
      </c>
      <c r="S73" s="101">
        <v>6000000</v>
      </c>
      <c r="T73" s="101">
        <v>0</v>
      </c>
      <c r="U73" s="95">
        <v>13360163</v>
      </c>
      <c r="V73" s="79" t="s">
        <v>2099</v>
      </c>
    </row>
    <row r="74" spans="1:22">
      <c r="A74" s="79">
        <v>891780111</v>
      </c>
      <c r="B74" s="94" t="s">
        <v>19</v>
      </c>
      <c r="C74" s="94" t="s">
        <v>23</v>
      </c>
      <c r="D74" s="94" t="s">
        <v>20</v>
      </c>
      <c r="E74" s="94" t="s">
        <v>2103</v>
      </c>
      <c r="F74" s="94" t="s">
        <v>21</v>
      </c>
      <c r="G74" s="94" t="s">
        <v>22</v>
      </c>
      <c r="H74" s="94" t="s">
        <v>3481</v>
      </c>
      <c r="I74" s="99">
        <v>7500000</v>
      </c>
      <c r="J74" s="101">
        <v>0</v>
      </c>
      <c r="K74" s="101">
        <v>0</v>
      </c>
      <c r="L74" s="101">
        <v>0</v>
      </c>
      <c r="M74" s="95">
        <v>1010218427</v>
      </c>
      <c r="N74" s="79" t="s">
        <v>2104</v>
      </c>
      <c r="O74" s="79" t="s">
        <v>2105</v>
      </c>
      <c r="P74" s="134" t="s">
        <v>647</v>
      </c>
      <c r="Q74" s="134" t="s">
        <v>2097</v>
      </c>
      <c r="R74" s="134" t="s">
        <v>2106</v>
      </c>
      <c r="S74" s="101">
        <v>7500000</v>
      </c>
      <c r="T74" s="101">
        <v>0</v>
      </c>
      <c r="U74" s="95">
        <v>51909946</v>
      </c>
      <c r="V74" s="79" t="s">
        <v>2107</v>
      </c>
    </row>
    <row r="75" spans="1:22">
      <c r="A75" s="79">
        <v>891780111</v>
      </c>
      <c r="B75" s="94" t="s">
        <v>19</v>
      </c>
      <c r="C75" s="94" t="s">
        <v>23</v>
      </c>
      <c r="D75" s="94" t="s">
        <v>20</v>
      </c>
      <c r="E75" s="94" t="s">
        <v>2108</v>
      </c>
      <c r="F75" s="94" t="s">
        <v>21</v>
      </c>
      <c r="G75" s="94" t="s">
        <v>22</v>
      </c>
      <c r="H75" s="94" t="s">
        <v>3481</v>
      </c>
      <c r="I75" s="99">
        <v>3000000</v>
      </c>
      <c r="J75" s="101">
        <v>0</v>
      </c>
      <c r="K75" s="101">
        <v>0</v>
      </c>
      <c r="L75" s="101">
        <v>0</v>
      </c>
      <c r="M75" s="95">
        <v>1083028660</v>
      </c>
      <c r="N75" s="79" t="s">
        <v>2109</v>
      </c>
      <c r="O75" s="79" t="s">
        <v>2110</v>
      </c>
      <c r="P75" s="134" t="s">
        <v>647</v>
      </c>
      <c r="Q75" s="134" t="s">
        <v>647</v>
      </c>
      <c r="R75" s="134" t="s">
        <v>1807</v>
      </c>
      <c r="S75" s="101">
        <v>3000000</v>
      </c>
      <c r="T75" s="101">
        <v>0</v>
      </c>
      <c r="U75" s="95">
        <v>40039797</v>
      </c>
      <c r="V75" s="79" t="s">
        <v>2074</v>
      </c>
    </row>
    <row r="76" spans="1:22">
      <c r="A76" s="79">
        <v>891780111</v>
      </c>
      <c r="B76" s="94" t="s">
        <v>19</v>
      </c>
      <c r="C76" s="94" t="s">
        <v>23</v>
      </c>
      <c r="D76" s="94" t="s">
        <v>20</v>
      </c>
      <c r="E76" s="94" t="s">
        <v>2111</v>
      </c>
      <c r="F76" s="94" t="s">
        <v>21</v>
      </c>
      <c r="G76" s="94" t="s">
        <v>22</v>
      </c>
      <c r="H76" s="94" t="s">
        <v>3481</v>
      </c>
      <c r="I76" s="99">
        <v>12499872</v>
      </c>
      <c r="J76" s="101">
        <v>0</v>
      </c>
      <c r="K76" s="101">
        <v>0</v>
      </c>
      <c r="L76" s="101">
        <v>0</v>
      </c>
      <c r="M76" s="95">
        <v>1082957323</v>
      </c>
      <c r="N76" s="79" t="s">
        <v>2112</v>
      </c>
      <c r="O76" s="79" t="s">
        <v>2113</v>
      </c>
      <c r="P76" s="134" t="s">
        <v>636</v>
      </c>
      <c r="Q76" s="134" t="s">
        <v>554</v>
      </c>
      <c r="R76" s="134" t="s">
        <v>2114</v>
      </c>
      <c r="S76" s="101">
        <v>6249936</v>
      </c>
      <c r="T76" s="101">
        <v>6249936</v>
      </c>
      <c r="U76" s="95">
        <v>12448927</v>
      </c>
      <c r="V76" s="79" t="s">
        <v>2115</v>
      </c>
    </row>
    <row r="77" spans="1:22">
      <c r="A77" s="79">
        <v>891780111</v>
      </c>
      <c r="B77" s="94" t="s">
        <v>19</v>
      </c>
      <c r="C77" s="94" t="s">
        <v>23</v>
      </c>
      <c r="D77" s="94" t="s">
        <v>20</v>
      </c>
      <c r="E77" s="94" t="s">
        <v>2116</v>
      </c>
      <c r="F77" s="94" t="s">
        <v>21</v>
      </c>
      <c r="G77" s="94" t="s">
        <v>22</v>
      </c>
      <c r="H77" s="94" t="s">
        <v>3481</v>
      </c>
      <c r="I77" s="99">
        <v>8000000</v>
      </c>
      <c r="J77" s="101">
        <v>0</v>
      </c>
      <c r="K77" s="101">
        <v>0</v>
      </c>
      <c r="L77" s="101">
        <v>0</v>
      </c>
      <c r="M77" s="95">
        <v>1083005906</v>
      </c>
      <c r="N77" s="79" t="s">
        <v>2117</v>
      </c>
      <c r="O77" s="79" t="s">
        <v>2118</v>
      </c>
      <c r="P77" s="134" t="s">
        <v>636</v>
      </c>
      <c r="Q77" s="134" t="s">
        <v>636</v>
      </c>
      <c r="R77" s="134" t="s">
        <v>2119</v>
      </c>
      <c r="S77" s="101">
        <v>8000000</v>
      </c>
      <c r="T77" s="101">
        <v>0</v>
      </c>
      <c r="U77" s="95">
        <v>36695033</v>
      </c>
      <c r="V77" s="79" t="s">
        <v>2120</v>
      </c>
    </row>
    <row r="78" spans="1:22">
      <c r="A78" s="79">
        <v>891780111</v>
      </c>
      <c r="B78" s="94" t="s">
        <v>19</v>
      </c>
      <c r="C78" s="94" t="s">
        <v>23</v>
      </c>
      <c r="D78" s="94" t="s">
        <v>20</v>
      </c>
      <c r="E78" s="94" t="s">
        <v>2121</v>
      </c>
      <c r="F78" s="94" t="s">
        <v>21</v>
      </c>
      <c r="G78" s="94" t="s">
        <v>22</v>
      </c>
      <c r="H78" s="94" t="s">
        <v>3481</v>
      </c>
      <c r="I78" s="99">
        <v>6000000</v>
      </c>
      <c r="J78" s="101">
        <v>0</v>
      </c>
      <c r="K78" s="101">
        <v>0</v>
      </c>
      <c r="L78" s="101">
        <v>0</v>
      </c>
      <c r="M78" s="95">
        <v>1083026069</v>
      </c>
      <c r="N78" s="79" t="s">
        <v>2122</v>
      </c>
      <c r="O78" s="79" t="s">
        <v>2123</v>
      </c>
      <c r="P78" s="134" t="s">
        <v>636</v>
      </c>
      <c r="Q78" s="134" t="s">
        <v>636</v>
      </c>
      <c r="R78" s="134" t="s">
        <v>2119</v>
      </c>
      <c r="S78" s="101">
        <v>6000000</v>
      </c>
      <c r="T78" s="101">
        <v>0</v>
      </c>
      <c r="U78" s="95">
        <v>36695033</v>
      </c>
      <c r="V78" s="79" t="s">
        <v>2120</v>
      </c>
    </row>
    <row r="79" spans="1:22">
      <c r="A79" s="79">
        <v>891780111</v>
      </c>
      <c r="B79" s="94" t="s">
        <v>19</v>
      </c>
      <c r="C79" s="94" t="s">
        <v>23</v>
      </c>
      <c r="D79" s="94" t="s">
        <v>20</v>
      </c>
      <c r="E79" s="94" t="s">
        <v>2124</v>
      </c>
      <c r="F79" s="94" t="s">
        <v>21</v>
      </c>
      <c r="G79" s="94" t="s">
        <v>22</v>
      </c>
      <c r="H79" s="94" t="s">
        <v>3481</v>
      </c>
      <c r="I79" s="99">
        <v>4800000</v>
      </c>
      <c r="J79" s="101">
        <v>0</v>
      </c>
      <c r="K79" s="101">
        <v>0</v>
      </c>
      <c r="L79" s="101">
        <v>0</v>
      </c>
      <c r="M79" s="95">
        <v>57299240</v>
      </c>
      <c r="N79" s="79" t="s">
        <v>2125</v>
      </c>
      <c r="O79" s="79" t="s">
        <v>2126</v>
      </c>
      <c r="P79" s="134" t="s">
        <v>1677</v>
      </c>
      <c r="Q79" s="134" t="s">
        <v>554</v>
      </c>
      <c r="R79" s="134" t="s">
        <v>1868</v>
      </c>
      <c r="S79" s="101">
        <v>4800000</v>
      </c>
      <c r="T79" s="101">
        <v>0</v>
      </c>
      <c r="U79" s="95">
        <v>25274758</v>
      </c>
      <c r="V79" s="79" t="s">
        <v>2127</v>
      </c>
    </row>
    <row r="80" spans="1:22">
      <c r="A80" s="79">
        <v>891780111</v>
      </c>
      <c r="B80" s="94" t="s">
        <v>19</v>
      </c>
      <c r="C80" s="94" t="s">
        <v>23</v>
      </c>
      <c r="D80" s="94" t="s">
        <v>20</v>
      </c>
      <c r="E80" s="94" t="s">
        <v>2128</v>
      </c>
      <c r="F80" s="94" t="s">
        <v>21</v>
      </c>
      <c r="G80" s="94" t="s">
        <v>22</v>
      </c>
      <c r="H80" s="94" t="s">
        <v>3481</v>
      </c>
      <c r="I80" s="99">
        <v>10584350</v>
      </c>
      <c r="J80" s="101">
        <v>0</v>
      </c>
      <c r="K80" s="101">
        <v>0</v>
      </c>
      <c r="L80" s="101">
        <v>0</v>
      </c>
      <c r="M80" s="95">
        <v>1103109652</v>
      </c>
      <c r="N80" s="79" t="s">
        <v>2129</v>
      </c>
      <c r="O80" s="79" t="s">
        <v>2130</v>
      </c>
      <c r="P80" s="134" t="s">
        <v>1678</v>
      </c>
      <c r="Q80" s="134" t="s">
        <v>554</v>
      </c>
      <c r="R80" s="134" t="s">
        <v>2131</v>
      </c>
      <c r="S80" s="101">
        <v>10584350</v>
      </c>
      <c r="T80" s="101">
        <v>0</v>
      </c>
      <c r="U80" s="95">
        <v>10275300</v>
      </c>
      <c r="V80" s="79" t="s">
        <v>2132</v>
      </c>
    </row>
    <row r="81" spans="1:22">
      <c r="A81" s="79">
        <v>891780111</v>
      </c>
      <c r="B81" s="94" t="s">
        <v>19</v>
      </c>
      <c r="C81" s="94" t="s">
        <v>23</v>
      </c>
      <c r="D81" s="94" t="s">
        <v>20</v>
      </c>
      <c r="E81" s="94" t="s">
        <v>2133</v>
      </c>
      <c r="F81" s="94" t="s">
        <v>21</v>
      </c>
      <c r="G81" s="94" t="s">
        <v>22</v>
      </c>
      <c r="H81" s="94" t="s">
        <v>3481</v>
      </c>
      <c r="I81" s="99">
        <v>29812740</v>
      </c>
      <c r="J81" s="101">
        <v>0</v>
      </c>
      <c r="K81" s="101">
        <v>0</v>
      </c>
      <c r="L81" s="101">
        <v>0</v>
      </c>
      <c r="M81" s="95">
        <v>1082994069</v>
      </c>
      <c r="N81" s="79" t="s">
        <v>2134</v>
      </c>
      <c r="O81" s="79" t="s">
        <v>2135</v>
      </c>
      <c r="P81" s="134" t="s">
        <v>554</v>
      </c>
      <c r="Q81" s="134" t="s">
        <v>554</v>
      </c>
      <c r="R81" s="134" t="s">
        <v>2136</v>
      </c>
      <c r="S81" s="101">
        <v>0</v>
      </c>
      <c r="T81" s="101">
        <v>29812740</v>
      </c>
      <c r="U81" s="95">
        <v>52260094</v>
      </c>
      <c r="V81" s="79" t="s">
        <v>2137</v>
      </c>
    </row>
    <row r="82" spans="1:22">
      <c r="A82" s="79">
        <v>891780111</v>
      </c>
      <c r="B82" s="94" t="s">
        <v>19</v>
      </c>
      <c r="C82" s="94" t="s">
        <v>23</v>
      </c>
      <c r="D82" s="94" t="s">
        <v>20</v>
      </c>
      <c r="E82" s="94" t="s">
        <v>2138</v>
      </c>
      <c r="F82" s="94" t="s">
        <v>21</v>
      </c>
      <c r="G82" s="94" t="s">
        <v>22</v>
      </c>
      <c r="H82" s="94" t="s">
        <v>3481</v>
      </c>
      <c r="I82" s="99">
        <v>14000000</v>
      </c>
      <c r="J82" s="101">
        <v>0</v>
      </c>
      <c r="K82" s="101">
        <v>0</v>
      </c>
      <c r="L82" s="101">
        <v>0</v>
      </c>
      <c r="M82" s="95">
        <v>1082955683</v>
      </c>
      <c r="N82" s="79" t="s">
        <v>2139</v>
      </c>
      <c r="O82" s="79" t="s">
        <v>2140</v>
      </c>
      <c r="P82" s="134" t="s">
        <v>1669</v>
      </c>
      <c r="Q82" s="134" t="s">
        <v>1669</v>
      </c>
      <c r="R82" s="134" t="s">
        <v>2141</v>
      </c>
      <c r="S82" s="101">
        <v>12000000</v>
      </c>
      <c r="T82" s="101">
        <v>2000000</v>
      </c>
      <c r="U82" s="95">
        <v>12448927</v>
      </c>
      <c r="V82" s="79" t="s">
        <v>2115</v>
      </c>
    </row>
    <row r="83" spans="1:22">
      <c r="A83" s="79">
        <v>891780111</v>
      </c>
      <c r="B83" s="94" t="s">
        <v>19</v>
      </c>
      <c r="C83" s="94" t="s">
        <v>23</v>
      </c>
      <c r="D83" s="94" t="s">
        <v>20</v>
      </c>
      <c r="E83" s="94" t="s">
        <v>2142</v>
      </c>
      <c r="F83" s="94" t="s">
        <v>21</v>
      </c>
      <c r="G83" s="94" t="s">
        <v>22</v>
      </c>
      <c r="H83" s="94" t="s">
        <v>3481</v>
      </c>
      <c r="I83" s="99">
        <v>2500000</v>
      </c>
      <c r="J83" s="101">
        <v>0</v>
      </c>
      <c r="K83" s="101">
        <v>0</v>
      </c>
      <c r="L83" s="101">
        <v>0</v>
      </c>
      <c r="M83" s="95">
        <v>57297436</v>
      </c>
      <c r="N83" s="79" t="s">
        <v>2143</v>
      </c>
      <c r="O83" s="79" t="s">
        <v>2144</v>
      </c>
      <c r="P83" s="134" t="s">
        <v>1669</v>
      </c>
      <c r="Q83" s="134" t="s">
        <v>1669</v>
      </c>
      <c r="R83" s="134" t="s">
        <v>1852</v>
      </c>
      <c r="S83" s="101">
        <v>2500000</v>
      </c>
      <c r="T83" s="101">
        <v>0</v>
      </c>
      <c r="U83" s="95">
        <v>85471791</v>
      </c>
      <c r="V83" s="79" t="s">
        <v>2145</v>
      </c>
    </row>
    <row r="84" spans="1:22">
      <c r="A84" s="79">
        <v>891780111</v>
      </c>
      <c r="B84" s="94" t="s">
        <v>19</v>
      </c>
      <c r="C84" s="94" t="s">
        <v>23</v>
      </c>
      <c r="D84" s="94" t="s">
        <v>20</v>
      </c>
      <c r="E84" s="94" t="s">
        <v>2146</v>
      </c>
      <c r="F84" s="94" t="s">
        <v>21</v>
      </c>
      <c r="G84" s="94" t="s">
        <v>22</v>
      </c>
      <c r="H84" s="94" t="s">
        <v>3481</v>
      </c>
      <c r="I84" s="99">
        <v>29812740</v>
      </c>
      <c r="J84" s="101">
        <v>0</v>
      </c>
      <c r="K84" s="101">
        <v>0</v>
      </c>
      <c r="L84" s="101">
        <v>0</v>
      </c>
      <c r="M84" s="95">
        <v>1020812018</v>
      </c>
      <c r="N84" s="79" t="s">
        <v>2147</v>
      </c>
      <c r="O84" s="79" t="s">
        <v>2148</v>
      </c>
      <c r="P84" s="134" t="s">
        <v>2149</v>
      </c>
      <c r="Q84" s="134" t="s">
        <v>2149</v>
      </c>
      <c r="R84" s="134" t="s">
        <v>2150</v>
      </c>
      <c r="S84" s="101">
        <v>14906370</v>
      </c>
      <c r="T84" s="101">
        <v>14906370</v>
      </c>
      <c r="U84" s="95">
        <v>52260094</v>
      </c>
      <c r="V84" s="79" t="s">
        <v>2137</v>
      </c>
    </row>
    <row r="85" spans="1:22">
      <c r="A85" s="79">
        <v>891780111</v>
      </c>
      <c r="B85" s="94" t="s">
        <v>19</v>
      </c>
      <c r="C85" s="94" t="s">
        <v>23</v>
      </c>
      <c r="D85" s="94" t="s">
        <v>20</v>
      </c>
      <c r="E85" s="94" t="s">
        <v>2151</v>
      </c>
      <c r="F85" s="94" t="s">
        <v>21</v>
      </c>
      <c r="G85" s="94" t="s">
        <v>22</v>
      </c>
      <c r="H85" s="94" t="s">
        <v>3481</v>
      </c>
      <c r="I85" s="99">
        <v>2524501</v>
      </c>
      <c r="J85" s="101">
        <v>0</v>
      </c>
      <c r="K85" s="101">
        <v>0</v>
      </c>
      <c r="L85" s="101">
        <v>0</v>
      </c>
      <c r="M85" s="95">
        <v>57431529</v>
      </c>
      <c r="N85" s="79" t="s">
        <v>2152</v>
      </c>
      <c r="O85" s="79" t="s">
        <v>2153</v>
      </c>
      <c r="P85" s="134" t="s">
        <v>2149</v>
      </c>
      <c r="Q85" s="134" t="s">
        <v>2149</v>
      </c>
      <c r="R85" s="134" t="s">
        <v>1863</v>
      </c>
      <c r="S85" s="101">
        <v>2524501</v>
      </c>
      <c r="T85" s="101">
        <v>0</v>
      </c>
      <c r="U85" s="95">
        <v>45691169</v>
      </c>
      <c r="V85" s="79" t="s">
        <v>157</v>
      </c>
    </row>
    <row r="86" spans="1:22">
      <c r="A86" s="79">
        <v>891780111</v>
      </c>
      <c r="B86" s="94" t="s">
        <v>19</v>
      </c>
      <c r="C86" s="94" t="s">
        <v>23</v>
      </c>
      <c r="D86" s="94" t="s">
        <v>20</v>
      </c>
      <c r="E86" s="94" t="s">
        <v>2154</v>
      </c>
      <c r="F86" s="94" t="s">
        <v>21</v>
      </c>
      <c r="G86" s="94" t="s">
        <v>22</v>
      </c>
      <c r="H86" s="94" t="s">
        <v>3481</v>
      </c>
      <c r="I86" s="99">
        <v>2500000</v>
      </c>
      <c r="J86" s="101">
        <v>0</v>
      </c>
      <c r="K86" s="101">
        <v>0</v>
      </c>
      <c r="L86" s="101">
        <v>0</v>
      </c>
      <c r="M86" s="95">
        <v>84453486</v>
      </c>
      <c r="N86" s="79" t="s">
        <v>2155</v>
      </c>
      <c r="O86" s="79" t="s">
        <v>2156</v>
      </c>
      <c r="P86" s="134" t="s">
        <v>2149</v>
      </c>
      <c r="Q86" s="134" t="s">
        <v>2149</v>
      </c>
      <c r="R86" s="134" t="s">
        <v>1863</v>
      </c>
      <c r="S86" s="101">
        <v>2500000</v>
      </c>
      <c r="T86" s="101">
        <v>0</v>
      </c>
      <c r="U86" s="95">
        <v>85471791</v>
      </c>
      <c r="V86" s="79" t="s">
        <v>2145</v>
      </c>
    </row>
    <row r="87" spans="1:22">
      <c r="A87" s="79">
        <v>891780111</v>
      </c>
      <c r="B87" s="94" t="s">
        <v>19</v>
      </c>
      <c r="C87" s="94" t="s">
        <v>23</v>
      </c>
      <c r="D87" s="94" t="s">
        <v>20</v>
      </c>
      <c r="E87" s="94" t="s">
        <v>2157</v>
      </c>
      <c r="F87" s="94" t="s">
        <v>21</v>
      </c>
      <c r="G87" s="94" t="s">
        <v>22</v>
      </c>
      <c r="H87" s="94" t="s">
        <v>3481</v>
      </c>
      <c r="I87" s="99">
        <v>7000000</v>
      </c>
      <c r="J87" s="101">
        <v>0</v>
      </c>
      <c r="K87" s="101">
        <v>0</v>
      </c>
      <c r="L87" s="101">
        <v>0</v>
      </c>
      <c r="M87" s="95">
        <v>43923559</v>
      </c>
      <c r="N87" s="79" t="s">
        <v>2158</v>
      </c>
      <c r="O87" s="79" t="s">
        <v>2159</v>
      </c>
      <c r="P87" s="134" t="s">
        <v>2149</v>
      </c>
      <c r="Q87" s="134" t="s">
        <v>2149</v>
      </c>
      <c r="R87" s="134" t="s">
        <v>2026</v>
      </c>
      <c r="S87" s="101">
        <v>7000000</v>
      </c>
      <c r="T87" s="101">
        <v>0</v>
      </c>
      <c r="U87" s="95">
        <v>85471791</v>
      </c>
      <c r="V87" s="79" t="s">
        <v>2145</v>
      </c>
    </row>
    <row r="88" spans="1:22">
      <c r="A88" s="79">
        <v>891780111</v>
      </c>
      <c r="B88" s="94" t="s">
        <v>19</v>
      </c>
      <c r="C88" s="94" t="s">
        <v>23</v>
      </c>
      <c r="D88" s="94" t="s">
        <v>20</v>
      </c>
      <c r="E88" s="94" t="s">
        <v>2160</v>
      </c>
      <c r="F88" s="94" t="s">
        <v>21</v>
      </c>
      <c r="G88" s="94" t="s">
        <v>22</v>
      </c>
      <c r="H88" s="94" t="s">
        <v>3481</v>
      </c>
      <c r="I88" s="99">
        <v>6000000</v>
      </c>
      <c r="J88" s="101">
        <v>0</v>
      </c>
      <c r="K88" s="101">
        <v>0</v>
      </c>
      <c r="L88" s="101">
        <v>0</v>
      </c>
      <c r="M88" s="95">
        <v>1103109652</v>
      </c>
      <c r="N88" s="79" t="s">
        <v>2129</v>
      </c>
      <c r="O88" s="79" t="s">
        <v>2161</v>
      </c>
      <c r="P88" s="134" t="s">
        <v>1750</v>
      </c>
      <c r="Q88" s="134" t="s">
        <v>2162</v>
      </c>
      <c r="R88" s="134" t="s">
        <v>2163</v>
      </c>
      <c r="S88" s="101">
        <v>6000000</v>
      </c>
      <c r="T88" s="101">
        <v>0</v>
      </c>
      <c r="U88" s="95">
        <v>36695033</v>
      </c>
      <c r="V88" s="79" t="s">
        <v>2120</v>
      </c>
    </row>
    <row r="89" spans="1:22">
      <c r="A89" s="79">
        <v>891780111</v>
      </c>
      <c r="B89" s="94" t="s">
        <v>19</v>
      </c>
      <c r="C89" s="94" t="s">
        <v>23</v>
      </c>
      <c r="D89" s="94" t="s">
        <v>20</v>
      </c>
      <c r="E89" s="94" t="s">
        <v>2164</v>
      </c>
      <c r="F89" s="94" t="s">
        <v>21</v>
      </c>
      <c r="G89" s="94" t="s">
        <v>22</v>
      </c>
      <c r="H89" s="94" t="s">
        <v>3481</v>
      </c>
      <c r="I89" s="99">
        <v>7000000</v>
      </c>
      <c r="J89" s="101">
        <v>0</v>
      </c>
      <c r="K89" s="101">
        <v>0</v>
      </c>
      <c r="L89" s="101">
        <v>0</v>
      </c>
      <c r="M89" s="95">
        <v>716760491</v>
      </c>
      <c r="N89" s="79" t="s">
        <v>2165</v>
      </c>
      <c r="O89" s="79" t="s">
        <v>2166</v>
      </c>
      <c r="P89" s="134" t="s">
        <v>1750</v>
      </c>
      <c r="Q89" s="134" t="s">
        <v>1750</v>
      </c>
      <c r="R89" s="134" t="s">
        <v>2167</v>
      </c>
      <c r="S89" s="101">
        <v>7000000</v>
      </c>
      <c r="T89" s="101">
        <v>0</v>
      </c>
      <c r="U89" s="95">
        <v>85471791</v>
      </c>
      <c r="V89" s="79" t="s">
        <v>2145</v>
      </c>
    </row>
    <row r="90" spans="1:22">
      <c r="A90" s="79">
        <v>891780111</v>
      </c>
      <c r="B90" s="94" t="s">
        <v>19</v>
      </c>
      <c r="C90" s="94" t="s">
        <v>23</v>
      </c>
      <c r="D90" s="94" t="s">
        <v>20</v>
      </c>
      <c r="E90" s="94" t="s">
        <v>2168</v>
      </c>
      <c r="F90" s="94" t="s">
        <v>21</v>
      </c>
      <c r="G90" s="94" t="s">
        <v>22</v>
      </c>
      <c r="H90" s="94" t="s">
        <v>3481</v>
      </c>
      <c r="I90" s="99">
        <v>2500000</v>
      </c>
      <c r="J90" s="101">
        <v>0</v>
      </c>
      <c r="K90" s="101">
        <v>0</v>
      </c>
      <c r="L90" s="101">
        <v>0</v>
      </c>
      <c r="M90" s="95">
        <v>1082886524</v>
      </c>
      <c r="N90" s="79" t="s">
        <v>2169</v>
      </c>
      <c r="O90" s="79" t="s">
        <v>2170</v>
      </c>
      <c r="P90" s="134" t="s">
        <v>1750</v>
      </c>
      <c r="Q90" s="134" t="s">
        <v>1750</v>
      </c>
      <c r="R90" s="134" t="s">
        <v>2171</v>
      </c>
      <c r="S90" s="101">
        <v>2500000</v>
      </c>
      <c r="T90" s="101">
        <v>0</v>
      </c>
      <c r="U90" s="95">
        <v>85471791</v>
      </c>
      <c r="V90" s="79" t="s">
        <v>2145</v>
      </c>
    </row>
    <row r="91" spans="1:22">
      <c r="A91" s="79">
        <v>891780111</v>
      </c>
      <c r="B91" s="94" t="s">
        <v>19</v>
      </c>
      <c r="C91" s="94" t="s">
        <v>23</v>
      </c>
      <c r="D91" s="94" t="s">
        <v>20</v>
      </c>
      <c r="E91" s="94" t="s">
        <v>2172</v>
      </c>
      <c r="F91" s="94" t="s">
        <v>21</v>
      </c>
      <c r="G91" s="94" t="s">
        <v>22</v>
      </c>
      <c r="H91" s="94" t="s">
        <v>3481</v>
      </c>
      <c r="I91" s="99">
        <v>24000000</v>
      </c>
      <c r="J91" s="101">
        <v>0</v>
      </c>
      <c r="K91" s="101">
        <v>0</v>
      </c>
      <c r="L91" s="101">
        <v>0</v>
      </c>
      <c r="M91" s="95">
        <v>1083023702</v>
      </c>
      <c r="N91" s="79" t="s">
        <v>2173</v>
      </c>
      <c r="O91" s="79" t="s">
        <v>2174</v>
      </c>
      <c r="P91" s="134" t="s">
        <v>1750</v>
      </c>
      <c r="Q91" s="134" t="s">
        <v>1750</v>
      </c>
      <c r="R91" s="134" t="s">
        <v>2175</v>
      </c>
      <c r="S91" s="101">
        <v>14400000</v>
      </c>
      <c r="T91" s="101">
        <v>9600000</v>
      </c>
      <c r="U91" s="95">
        <v>85081920</v>
      </c>
      <c r="V91" s="79" t="s">
        <v>2176</v>
      </c>
    </row>
    <row r="92" spans="1:22">
      <c r="A92" s="79">
        <v>891780111</v>
      </c>
      <c r="B92" s="94" t="s">
        <v>19</v>
      </c>
      <c r="C92" s="94" t="s">
        <v>23</v>
      </c>
      <c r="D92" s="94" t="s">
        <v>20</v>
      </c>
      <c r="E92" s="94" t="s">
        <v>2177</v>
      </c>
      <c r="F92" s="94" t="s">
        <v>21</v>
      </c>
      <c r="G92" s="94" t="s">
        <v>22</v>
      </c>
      <c r="H92" s="94" t="s">
        <v>3481</v>
      </c>
      <c r="I92" s="99">
        <v>2500000</v>
      </c>
      <c r="J92" s="101">
        <v>0</v>
      </c>
      <c r="K92" s="101">
        <v>0</v>
      </c>
      <c r="L92" s="101">
        <v>0</v>
      </c>
      <c r="M92" s="95">
        <v>12561555</v>
      </c>
      <c r="N92" s="79" t="s">
        <v>2178</v>
      </c>
      <c r="O92" s="79" t="s">
        <v>2179</v>
      </c>
      <c r="P92" s="134" t="s">
        <v>1750</v>
      </c>
      <c r="Q92" s="134" t="s">
        <v>1750</v>
      </c>
      <c r="R92" s="134" t="s">
        <v>2171</v>
      </c>
      <c r="S92" s="101">
        <v>2500000</v>
      </c>
      <c r="T92" s="101">
        <v>0</v>
      </c>
      <c r="U92" s="95">
        <v>85471791</v>
      </c>
      <c r="V92" s="79" t="s">
        <v>2145</v>
      </c>
    </row>
    <row r="93" spans="1:22">
      <c r="A93" s="79">
        <v>891780111</v>
      </c>
      <c r="B93" s="94" t="s">
        <v>19</v>
      </c>
      <c r="C93" s="94" t="s">
        <v>23</v>
      </c>
      <c r="D93" s="94" t="s">
        <v>20</v>
      </c>
      <c r="E93" s="94" t="s">
        <v>2180</v>
      </c>
      <c r="F93" s="94" t="s">
        <v>21</v>
      </c>
      <c r="G93" s="94" t="s">
        <v>22</v>
      </c>
      <c r="H93" s="94" t="s">
        <v>3481</v>
      </c>
      <c r="I93" s="99">
        <v>2500000</v>
      </c>
      <c r="J93" s="101">
        <v>0</v>
      </c>
      <c r="K93" s="101">
        <v>0</v>
      </c>
      <c r="L93" s="101">
        <v>0</v>
      </c>
      <c r="M93" s="95">
        <v>7601321</v>
      </c>
      <c r="N93" s="79" t="s">
        <v>2181</v>
      </c>
      <c r="O93" s="79" t="s">
        <v>2182</v>
      </c>
      <c r="P93" s="134" t="s">
        <v>1686</v>
      </c>
      <c r="Q93" s="134" t="s">
        <v>1686</v>
      </c>
      <c r="R93" s="134" t="s">
        <v>2183</v>
      </c>
      <c r="S93" s="101">
        <v>2500000</v>
      </c>
      <c r="T93" s="101">
        <v>0</v>
      </c>
      <c r="U93" s="95">
        <v>85471791</v>
      </c>
      <c r="V93" s="79" t="s">
        <v>2145</v>
      </c>
    </row>
    <row r="94" spans="1:22">
      <c r="A94" s="79">
        <v>891780111</v>
      </c>
      <c r="B94" s="94" t="s">
        <v>19</v>
      </c>
      <c r="C94" s="94" t="s">
        <v>23</v>
      </c>
      <c r="D94" s="94" t="s">
        <v>20</v>
      </c>
      <c r="E94" s="94" t="s">
        <v>2184</v>
      </c>
      <c r="F94" s="94" t="s">
        <v>21</v>
      </c>
      <c r="G94" s="94" t="s">
        <v>22</v>
      </c>
      <c r="H94" s="94" t="s">
        <v>3481</v>
      </c>
      <c r="I94" s="99">
        <v>10500000</v>
      </c>
      <c r="J94" s="101">
        <v>0</v>
      </c>
      <c r="K94" s="101">
        <v>0</v>
      </c>
      <c r="L94" s="101">
        <v>0</v>
      </c>
      <c r="M94" s="95">
        <v>1065637083</v>
      </c>
      <c r="N94" s="79" t="s">
        <v>2185</v>
      </c>
      <c r="O94" s="79" t="s">
        <v>2186</v>
      </c>
      <c r="P94" s="134" t="s">
        <v>1673</v>
      </c>
      <c r="Q94" s="134" t="s">
        <v>1673</v>
      </c>
      <c r="R94" s="134" t="s">
        <v>2187</v>
      </c>
      <c r="S94" s="101">
        <v>10500000</v>
      </c>
      <c r="T94" s="101">
        <v>0</v>
      </c>
      <c r="U94" s="95">
        <v>79857491</v>
      </c>
      <c r="V94" s="79" t="s">
        <v>2188</v>
      </c>
    </row>
    <row r="95" spans="1:22">
      <c r="A95" s="79">
        <v>891780111</v>
      </c>
      <c r="B95" s="94" t="s">
        <v>19</v>
      </c>
      <c r="C95" s="94" t="s">
        <v>23</v>
      </c>
      <c r="D95" s="94" t="s">
        <v>20</v>
      </c>
      <c r="E95" s="94" t="s">
        <v>2189</v>
      </c>
      <c r="F95" s="94" t="s">
        <v>21</v>
      </c>
      <c r="G95" s="94" t="s">
        <v>22</v>
      </c>
      <c r="H95" s="94" t="s">
        <v>3481</v>
      </c>
      <c r="I95" s="99">
        <v>10500000</v>
      </c>
      <c r="J95" s="101">
        <v>0</v>
      </c>
      <c r="K95" s="101">
        <v>0</v>
      </c>
      <c r="L95" s="101">
        <v>0</v>
      </c>
      <c r="M95" s="95">
        <v>1082835588</v>
      </c>
      <c r="N95" s="79" t="s">
        <v>2190</v>
      </c>
      <c r="O95" s="79" t="s">
        <v>2191</v>
      </c>
      <c r="P95" s="134" t="s">
        <v>1673</v>
      </c>
      <c r="Q95" s="134" t="s">
        <v>1673</v>
      </c>
      <c r="R95" s="134" t="s">
        <v>2187</v>
      </c>
      <c r="S95" s="101">
        <v>10500000</v>
      </c>
      <c r="T95" s="101">
        <v>0</v>
      </c>
      <c r="U95" s="95">
        <v>365894</v>
      </c>
      <c r="V95" s="79" t="s">
        <v>2192</v>
      </c>
    </row>
    <row r="96" spans="1:22">
      <c r="A96" s="79">
        <v>891780111</v>
      </c>
      <c r="B96" s="94" t="s">
        <v>19</v>
      </c>
      <c r="C96" s="94" t="s">
        <v>23</v>
      </c>
      <c r="D96" s="94" t="s">
        <v>20</v>
      </c>
      <c r="E96" s="94" t="s">
        <v>2193</v>
      </c>
      <c r="F96" s="94" t="s">
        <v>21</v>
      </c>
      <c r="G96" s="94" t="s">
        <v>22</v>
      </c>
      <c r="H96" s="94" t="s">
        <v>3481</v>
      </c>
      <c r="I96" s="99">
        <v>3000000</v>
      </c>
      <c r="J96" s="101">
        <v>0</v>
      </c>
      <c r="K96" s="101">
        <v>0</v>
      </c>
      <c r="L96" s="101">
        <v>0</v>
      </c>
      <c r="M96" s="95">
        <v>1083007220</v>
      </c>
      <c r="N96" s="79" t="s">
        <v>2194</v>
      </c>
      <c r="O96" s="79" t="s">
        <v>2195</v>
      </c>
      <c r="P96" s="134" t="s">
        <v>1673</v>
      </c>
      <c r="Q96" s="134" t="s">
        <v>1673</v>
      </c>
      <c r="R96" s="134" t="s">
        <v>2196</v>
      </c>
      <c r="S96" s="101">
        <v>3000000</v>
      </c>
      <c r="T96" s="101">
        <v>0</v>
      </c>
      <c r="U96" s="95">
        <v>365894</v>
      </c>
      <c r="V96" s="79" t="s">
        <v>2192</v>
      </c>
    </row>
    <row r="97" spans="1:22">
      <c r="A97" s="79">
        <v>891780111</v>
      </c>
      <c r="B97" s="94" t="s">
        <v>19</v>
      </c>
      <c r="C97" s="94" t="s">
        <v>23</v>
      </c>
      <c r="D97" s="94" t="s">
        <v>20</v>
      </c>
      <c r="E97" s="94" t="s">
        <v>2197</v>
      </c>
      <c r="F97" s="94" t="s">
        <v>21</v>
      </c>
      <c r="G97" s="94" t="s">
        <v>22</v>
      </c>
      <c r="H97" s="94" t="s">
        <v>3481</v>
      </c>
      <c r="I97" s="99">
        <v>3000000</v>
      </c>
      <c r="J97" s="101">
        <v>0</v>
      </c>
      <c r="K97" s="101">
        <v>0</v>
      </c>
      <c r="L97" s="101">
        <v>0</v>
      </c>
      <c r="M97" s="95">
        <v>1082947579</v>
      </c>
      <c r="N97" s="79" t="s">
        <v>2198</v>
      </c>
      <c r="O97" s="79" t="s">
        <v>2199</v>
      </c>
      <c r="P97" s="134" t="s">
        <v>1673</v>
      </c>
      <c r="Q97" s="134" t="s">
        <v>1673</v>
      </c>
      <c r="R97" s="134" t="s">
        <v>2196</v>
      </c>
      <c r="S97" s="101">
        <v>3000000</v>
      </c>
      <c r="T97" s="101">
        <v>0</v>
      </c>
      <c r="U97" s="95">
        <v>365894</v>
      </c>
      <c r="V97" s="79" t="s">
        <v>2192</v>
      </c>
    </row>
    <row r="98" spans="1:22">
      <c r="A98" s="79">
        <v>891780111</v>
      </c>
      <c r="B98" s="94" t="s">
        <v>19</v>
      </c>
      <c r="C98" s="94" t="s">
        <v>23</v>
      </c>
      <c r="D98" s="94" t="s">
        <v>20</v>
      </c>
      <c r="E98" s="94" t="s">
        <v>2200</v>
      </c>
      <c r="F98" s="94" t="s">
        <v>21</v>
      </c>
      <c r="G98" s="94" t="s">
        <v>22</v>
      </c>
      <c r="H98" s="94" t="s">
        <v>3481</v>
      </c>
      <c r="I98" s="99">
        <v>2000000</v>
      </c>
      <c r="J98" s="101">
        <v>0</v>
      </c>
      <c r="K98" s="101">
        <v>0</v>
      </c>
      <c r="L98" s="101">
        <v>0</v>
      </c>
      <c r="M98" s="95">
        <v>1082872242</v>
      </c>
      <c r="N98" s="79" t="s">
        <v>2201</v>
      </c>
      <c r="O98" s="79" t="s">
        <v>2202</v>
      </c>
      <c r="P98" s="134" t="s">
        <v>2162</v>
      </c>
      <c r="Q98" s="134" t="s">
        <v>2162</v>
      </c>
      <c r="R98" s="134" t="s">
        <v>2203</v>
      </c>
      <c r="S98" s="101">
        <v>2000000</v>
      </c>
      <c r="T98" s="101">
        <v>0</v>
      </c>
      <c r="U98" s="95">
        <v>72220242</v>
      </c>
      <c r="V98" s="79" t="s">
        <v>666</v>
      </c>
    </row>
    <row r="99" spans="1:22">
      <c r="A99" s="79">
        <v>891780111</v>
      </c>
      <c r="B99" s="94" t="s">
        <v>19</v>
      </c>
      <c r="C99" s="94" t="s">
        <v>23</v>
      </c>
      <c r="D99" s="94" t="s">
        <v>20</v>
      </c>
      <c r="E99" s="94" t="s">
        <v>2204</v>
      </c>
      <c r="F99" s="94" t="s">
        <v>21</v>
      </c>
      <c r="G99" s="94" t="s">
        <v>22</v>
      </c>
      <c r="H99" s="94" t="s">
        <v>3481</v>
      </c>
      <c r="I99" s="99">
        <v>2000000</v>
      </c>
      <c r="J99" s="101">
        <v>0</v>
      </c>
      <c r="K99" s="101">
        <v>0</v>
      </c>
      <c r="L99" s="101">
        <v>0</v>
      </c>
      <c r="M99" s="95">
        <v>1081905679</v>
      </c>
      <c r="N99" s="79" t="s">
        <v>2205</v>
      </c>
      <c r="O99" s="79" t="s">
        <v>2202</v>
      </c>
      <c r="P99" s="134" t="s">
        <v>2162</v>
      </c>
      <c r="Q99" s="134" t="s">
        <v>2162</v>
      </c>
      <c r="R99" s="134" t="s">
        <v>2203</v>
      </c>
      <c r="S99" s="101">
        <v>2000000</v>
      </c>
      <c r="T99" s="101">
        <v>0</v>
      </c>
      <c r="U99" s="95">
        <v>72220242</v>
      </c>
      <c r="V99" s="79" t="s">
        <v>666</v>
      </c>
    </row>
    <row r="100" spans="1:22">
      <c r="A100" s="79">
        <v>891780111</v>
      </c>
      <c r="B100" s="94" t="s">
        <v>19</v>
      </c>
      <c r="C100" s="94" t="s">
        <v>23</v>
      </c>
      <c r="D100" s="94" t="s">
        <v>20</v>
      </c>
      <c r="E100" s="94" t="s">
        <v>2206</v>
      </c>
      <c r="F100" s="94" t="s">
        <v>21</v>
      </c>
      <c r="G100" s="94" t="s">
        <v>22</v>
      </c>
      <c r="H100" s="94" t="s">
        <v>3481</v>
      </c>
      <c r="I100" s="99">
        <v>2000000</v>
      </c>
      <c r="J100" s="101">
        <v>0</v>
      </c>
      <c r="K100" s="101">
        <v>0</v>
      </c>
      <c r="L100" s="101">
        <v>0</v>
      </c>
      <c r="M100" s="95">
        <v>57460690</v>
      </c>
      <c r="N100" s="79" t="s">
        <v>2207</v>
      </c>
      <c r="O100" s="79" t="s">
        <v>2202</v>
      </c>
      <c r="P100" s="134" t="s">
        <v>2162</v>
      </c>
      <c r="Q100" s="134" t="s">
        <v>2162</v>
      </c>
      <c r="R100" s="134" t="s">
        <v>2203</v>
      </c>
      <c r="S100" s="101">
        <v>2000000</v>
      </c>
      <c r="T100" s="101">
        <v>0</v>
      </c>
      <c r="U100" s="95">
        <v>72220242</v>
      </c>
      <c r="V100" s="79" t="s">
        <v>666</v>
      </c>
    </row>
    <row r="101" spans="1:22">
      <c r="A101" s="79">
        <v>891780111</v>
      </c>
      <c r="B101" s="94" t="s">
        <v>19</v>
      </c>
      <c r="C101" s="94" t="s">
        <v>23</v>
      </c>
      <c r="D101" s="94" t="s">
        <v>20</v>
      </c>
      <c r="E101" s="94" t="s">
        <v>2208</v>
      </c>
      <c r="F101" s="94" t="s">
        <v>21</v>
      </c>
      <c r="G101" s="94" t="s">
        <v>22</v>
      </c>
      <c r="H101" s="94" t="s">
        <v>3481</v>
      </c>
      <c r="I101" s="99">
        <v>2000000</v>
      </c>
      <c r="J101" s="101">
        <v>0</v>
      </c>
      <c r="K101" s="101">
        <v>0</v>
      </c>
      <c r="L101" s="101">
        <v>0</v>
      </c>
      <c r="M101" s="95">
        <v>1082969603</v>
      </c>
      <c r="N101" s="79" t="s">
        <v>2209</v>
      </c>
      <c r="O101" s="79" t="s">
        <v>2210</v>
      </c>
      <c r="P101" s="134" t="s">
        <v>2162</v>
      </c>
      <c r="Q101" s="134" t="s">
        <v>2162</v>
      </c>
      <c r="R101" s="134" t="s">
        <v>2203</v>
      </c>
      <c r="S101" s="101">
        <v>2000000</v>
      </c>
      <c r="T101" s="101">
        <v>0</v>
      </c>
      <c r="U101" s="95">
        <v>72220242</v>
      </c>
      <c r="V101" s="79" t="s">
        <v>666</v>
      </c>
    </row>
    <row r="102" spans="1:22">
      <c r="A102" s="79">
        <v>891780111</v>
      </c>
      <c r="B102" s="94" t="s">
        <v>19</v>
      </c>
      <c r="C102" s="94" t="s">
        <v>23</v>
      </c>
      <c r="D102" s="94" t="s">
        <v>20</v>
      </c>
      <c r="E102" s="94" t="s">
        <v>2211</v>
      </c>
      <c r="F102" s="94" t="s">
        <v>21</v>
      </c>
      <c r="G102" s="94" t="s">
        <v>22</v>
      </c>
      <c r="H102" s="94" t="s">
        <v>3481</v>
      </c>
      <c r="I102" s="101">
        <v>2500000</v>
      </c>
      <c r="J102" s="101">
        <v>0</v>
      </c>
      <c r="K102" s="101">
        <v>0</v>
      </c>
      <c r="L102" s="101">
        <v>0</v>
      </c>
      <c r="M102" s="96">
        <v>1083005906</v>
      </c>
      <c r="N102" s="94" t="s">
        <v>2117</v>
      </c>
      <c r="O102" s="94" t="s">
        <v>2212</v>
      </c>
      <c r="P102" s="135" t="s">
        <v>1695</v>
      </c>
      <c r="Q102" s="135" t="s">
        <v>1695</v>
      </c>
      <c r="R102" s="135" t="s">
        <v>1810</v>
      </c>
      <c r="S102" s="101">
        <v>2500000</v>
      </c>
      <c r="T102" s="101">
        <v>0</v>
      </c>
      <c r="U102" s="96">
        <v>85462025</v>
      </c>
      <c r="V102" s="94" t="s">
        <v>2092</v>
      </c>
    </row>
    <row r="103" spans="1:22">
      <c r="A103" s="79">
        <v>891780111</v>
      </c>
      <c r="B103" s="94" t="s">
        <v>19</v>
      </c>
      <c r="C103" s="94" t="s">
        <v>23</v>
      </c>
      <c r="D103" s="94" t="s">
        <v>20</v>
      </c>
      <c r="E103" s="94" t="s">
        <v>2213</v>
      </c>
      <c r="F103" s="94" t="s">
        <v>21</v>
      </c>
      <c r="G103" s="94" t="s">
        <v>22</v>
      </c>
      <c r="H103" s="94" t="s">
        <v>3481</v>
      </c>
      <c r="I103" s="101">
        <v>20000000</v>
      </c>
      <c r="J103" s="101">
        <v>0</v>
      </c>
      <c r="K103" s="101">
        <v>0</v>
      </c>
      <c r="L103" s="101">
        <v>0</v>
      </c>
      <c r="M103" s="96">
        <v>1083004092</v>
      </c>
      <c r="N103" s="94" t="s">
        <v>2214</v>
      </c>
      <c r="O103" s="94" t="s">
        <v>2215</v>
      </c>
      <c r="P103" s="135" t="s">
        <v>1695</v>
      </c>
      <c r="Q103" s="135" t="s">
        <v>1695</v>
      </c>
      <c r="R103" s="135" t="s">
        <v>2216</v>
      </c>
      <c r="S103" s="101">
        <v>12500000</v>
      </c>
      <c r="T103" s="101">
        <v>7500000</v>
      </c>
      <c r="U103" s="96">
        <v>36554737</v>
      </c>
      <c r="V103" s="94" t="s">
        <v>2217</v>
      </c>
    </row>
    <row r="104" spans="1:22">
      <c r="A104" s="79">
        <v>891780111</v>
      </c>
      <c r="B104" s="94" t="s">
        <v>19</v>
      </c>
      <c r="C104" s="94" t="s">
        <v>23</v>
      </c>
      <c r="D104" s="94" t="s">
        <v>20</v>
      </c>
      <c r="E104" s="94" t="s">
        <v>2218</v>
      </c>
      <c r="F104" s="94" t="s">
        <v>21</v>
      </c>
      <c r="G104" s="94" t="s">
        <v>22</v>
      </c>
      <c r="H104" s="94" t="s">
        <v>3481</v>
      </c>
      <c r="I104" s="101">
        <v>10000000</v>
      </c>
      <c r="J104" s="101">
        <v>0</v>
      </c>
      <c r="K104" s="101">
        <v>0</v>
      </c>
      <c r="L104" s="101">
        <v>0</v>
      </c>
      <c r="M104" s="96">
        <v>1016093055</v>
      </c>
      <c r="N104" s="94" t="s">
        <v>2219</v>
      </c>
      <c r="O104" s="94" t="s">
        <v>2220</v>
      </c>
      <c r="P104" s="135" t="s">
        <v>1695</v>
      </c>
      <c r="Q104" s="135" t="s">
        <v>1695</v>
      </c>
      <c r="R104" s="135" t="s">
        <v>2221</v>
      </c>
      <c r="S104" s="101">
        <v>10000000</v>
      </c>
      <c r="T104" s="101">
        <v>0</v>
      </c>
      <c r="U104" s="96">
        <v>85155067</v>
      </c>
      <c r="V104" s="94" t="s">
        <v>2222</v>
      </c>
    </row>
    <row r="105" spans="1:22">
      <c r="A105" s="79">
        <v>891780111</v>
      </c>
      <c r="B105" s="94" t="s">
        <v>19</v>
      </c>
      <c r="C105" s="94" t="s">
        <v>23</v>
      </c>
      <c r="D105" s="94" t="s">
        <v>20</v>
      </c>
      <c r="E105" s="94" t="s">
        <v>2223</v>
      </c>
      <c r="F105" s="94" t="s">
        <v>21</v>
      </c>
      <c r="G105" s="94" t="s">
        <v>22</v>
      </c>
      <c r="H105" s="94" t="s">
        <v>3481</v>
      </c>
      <c r="I105" s="101">
        <v>10000000</v>
      </c>
      <c r="J105" s="101">
        <v>0</v>
      </c>
      <c r="K105" s="101">
        <v>0</v>
      </c>
      <c r="L105" s="101">
        <v>0</v>
      </c>
      <c r="M105" s="96">
        <v>7633805</v>
      </c>
      <c r="N105" s="94" t="s">
        <v>2224</v>
      </c>
      <c r="O105" s="94" t="s">
        <v>2225</v>
      </c>
      <c r="P105" s="135" t="s">
        <v>1695</v>
      </c>
      <c r="Q105" s="135" t="s">
        <v>1695</v>
      </c>
      <c r="R105" s="135" t="s">
        <v>2221</v>
      </c>
      <c r="S105" s="101">
        <v>10000000</v>
      </c>
      <c r="T105" s="101">
        <v>0</v>
      </c>
      <c r="U105" s="96">
        <v>85155067</v>
      </c>
      <c r="V105" s="94" t="s">
        <v>2222</v>
      </c>
    </row>
    <row r="106" spans="1:22">
      <c r="A106" s="79">
        <v>891780111</v>
      </c>
      <c r="B106" s="94" t="s">
        <v>19</v>
      </c>
      <c r="C106" s="94" t="s">
        <v>23</v>
      </c>
      <c r="D106" s="94" t="s">
        <v>20</v>
      </c>
      <c r="E106" s="94" t="s">
        <v>2226</v>
      </c>
      <c r="F106" s="94" t="s">
        <v>21</v>
      </c>
      <c r="G106" s="94" t="s">
        <v>22</v>
      </c>
      <c r="H106" s="94" t="s">
        <v>3481</v>
      </c>
      <c r="I106" s="101">
        <v>5949000</v>
      </c>
      <c r="J106" s="101">
        <v>0</v>
      </c>
      <c r="K106" s="101">
        <v>0</v>
      </c>
      <c r="L106" s="101">
        <v>0</v>
      </c>
      <c r="M106" s="96">
        <v>1082971502</v>
      </c>
      <c r="N106" s="94" t="s">
        <v>2227</v>
      </c>
      <c r="O106" s="94" t="s">
        <v>2228</v>
      </c>
      <c r="P106" s="135" t="s">
        <v>1838</v>
      </c>
      <c r="Q106" s="135" t="s">
        <v>1688</v>
      </c>
      <c r="R106" s="135" t="s">
        <v>2229</v>
      </c>
      <c r="S106" s="101">
        <v>5949000</v>
      </c>
      <c r="T106" s="101">
        <v>0</v>
      </c>
      <c r="U106" s="96">
        <v>85477077</v>
      </c>
      <c r="V106" s="94" t="s">
        <v>2230</v>
      </c>
    </row>
    <row r="107" spans="1:22">
      <c r="A107" s="79">
        <v>891780111</v>
      </c>
      <c r="B107" s="94" t="s">
        <v>19</v>
      </c>
      <c r="C107" s="94" t="s">
        <v>23</v>
      </c>
      <c r="D107" s="94" t="s">
        <v>20</v>
      </c>
      <c r="E107" s="94" t="s">
        <v>2231</v>
      </c>
      <c r="F107" s="94" t="s">
        <v>21</v>
      </c>
      <c r="G107" s="94" t="s">
        <v>22</v>
      </c>
      <c r="H107" s="94" t="s">
        <v>3481</v>
      </c>
      <c r="I107" s="101">
        <v>6000000</v>
      </c>
      <c r="J107" s="101">
        <v>9000000</v>
      </c>
      <c r="K107" s="101">
        <v>3000000</v>
      </c>
      <c r="L107" s="101">
        <v>0</v>
      </c>
      <c r="M107" s="96">
        <v>1082964235</v>
      </c>
      <c r="N107" s="94" t="s">
        <v>2232</v>
      </c>
      <c r="O107" s="94" t="s">
        <v>2233</v>
      </c>
      <c r="P107" s="135" t="s">
        <v>1838</v>
      </c>
      <c r="Q107" s="135" t="s">
        <v>1915</v>
      </c>
      <c r="R107" s="135">
        <v>44385</v>
      </c>
      <c r="S107" s="101">
        <v>9000000</v>
      </c>
      <c r="T107" s="101">
        <v>0</v>
      </c>
      <c r="U107" s="96">
        <v>12540807</v>
      </c>
      <c r="V107" s="94" t="s">
        <v>2235</v>
      </c>
    </row>
    <row r="108" spans="1:22">
      <c r="A108" s="79">
        <v>891780111</v>
      </c>
      <c r="B108" s="94" t="s">
        <v>19</v>
      </c>
      <c r="C108" s="94" t="s">
        <v>23</v>
      </c>
      <c r="D108" s="94" t="s">
        <v>20</v>
      </c>
      <c r="E108" s="94" t="s">
        <v>2236</v>
      </c>
      <c r="F108" s="94" t="s">
        <v>21</v>
      </c>
      <c r="G108" s="94" t="s">
        <v>22</v>
      </c>
      <c r="H108" s="94" t="s">
        <v>3481</v>
      </c>
      <c r="I108" s="101">
        <v>12951391</v>
      </c>
      <c r="J108" s="101">
        <v>0</v>
      </c>
      <c r="K108" s="101">
        <v>0</v>
      </c>
      <c r="L108" s="101">
        <v>0</v>
      </c>
      <c r="M108" s="96">
        <v>1083016071</v>
      </c>
      <c r="N108" s="94" t="s">
        <v>2237</v>
      </c>
      <c r="O108" s="94" t="s">
        <v>2238</v>
      </c>
      <c r="P108" s="135" t="s">
        <v>2239</v>
      </c>
      <c r="Q108" s="135" t="s">
        <v>1915</v>
      </c>
      <c r="R108" s="135" t="s">
        <v>2240</v>
      </c>
      <c r="S108" s="101">
        <v>12951391</v>
      </c>
      <c r="T108" s="101">
        <v>0</v>
      </c>
      <c r="U108" s="96">
        <v>85477077</v>
      </c>
      <c r="V108" s="94" t="s">
        <v>2230</v>
      </c>
    </row>
    <row r="109" spans="1:22">
      <c r="A109" s="79">
        <v>891780111</v>
      </c>
      <c r="B109" s="94" t="s">
        <v>19</v>
      </c>
      <c r="C109" s="94" t="s">
        <v>23</v>
      </c>
      <c r="D109" s="94" t="s">
        <v>20</v>
      </c>
      <c r="E109" s="94" t="s">
        <v>2241</v>
      </c>
      <c r="F109" s="94" t="s">
        <v>21</v>
      </c>
      <c r="G109" s="94" t="s">
        <v>22</v>
      </c>
      <c r="H109" s="94" t="s">
        <v>3481</v>
      </c>
      <c r="I109" s="101">
        <v>4250000</v>
      </c>
      <c r="J109" s="101">
        <v>0</v>
      </c>
      <c r="K109" s="101">
        <v>0</v>
      </c>
      <c r="L109" s="101">
        <v>0</v>
      </c>
      <c r="M109" s="96">
        <v>52459179</v>
      </c>
      <c r="N109" s="94" t="s">
        <v>2242</v>
      </c>
      <c r="O109" s="94" t="s">
        <v>2243</v>
      </c>
      <c r="P109" s="135" t="s">
        <v>1839</v>
      </c>
      <c r="Q109" s="135" t="s">
        <v>1839</v>
      </c>
      <c r="R109" s="135" t="s">
        <v>1674</v>
      </c>
      <c r="S109" s="101">
        <v>4250000</v>
      </c>
      <c r="T109" s="101">
        <v>0</v>
      </c>
      <c r="U109" s="96">
        <v>1082922506</v>
      </c>
      <c r="V109" s="94" t="s">
        <v>2244</v>
      </c>
    </row>
    <row r="110" spans="1:22">
      <c r="A110" s="79">
        <v>891780111</v>
      </c>
      <c r="B110" s="94" t="s">
        <v>19</v>
      </c>
      <c r="C110" s="94" t="s">
        <v>23</v>
      </c>
      <c r="D110" s="94" t="s">
        <v>20</v>
      </c>
      <c r="E110" s="94" t="s">
        <v>2245</v>
      </c>
      <c r="F110" s="94" t="s">
        <v>21</v>
      </c>
      <c r="G110" s="94" t="s">
        <v>22</v>
      </c>
      <c r="H110" s="94" t="s">
        <v>3481</v>
      </c>
      <c r="I110" s="101">
        <v>13500000</v>
      </c>
      <c r="J110" s="101">
        <v>0</v>
      </c>
      <c r="K110" s="101">
        <v>0</v>
      </c>
      <c r="L110" s="101">
        <v>0</v>
      </c>
      <c r="M110" s="96">
        <v>1083028660</v>
      </c>
      <c r="N110" s="94" t="s">
        <v>2109</v>
      </c>
      <c r="O110" s="94" t="s">
        <v>2246</v>
      </c>
      <c r="P110" s="135" t="s">
        <v>1656</v>
      </c>
      <c r="Q110" s="135" t="s">
        <v>1688</v>
      </c>
      <c r="R110" s="135" t="s">
        <v>2247</v>
      </c>
      <c r="S110" s="101">
        <v>7714284</v>
      </c>
      <c r="T110" s="101">
        <v>5785716</v>
      </c>
      <c r="U110" s="96">
        <v>388258</v>
      </c>
      <c r="V110" s="94" t="s">
        <v>2248</v>
      </c>
    </row>
    <row r="111" spans="1:22">
      <c r="A111" s="79">
        <v>891780111</v>
      </c>
      <c r="B111" s="94" t="s">
        <v>19</v>
      </c>
      <c r="C111" s="94" t="s">
        <v>23</v>
      </c>
      <c r="D111" s="94" t="s">
        <v>20</v>
      </c>
      <c r="E111" s="94" t="s">
        <v>2249</v>
      </c>
      <c r="F111" s="94" t="s">
        <v>21</v>
      </c>
      <c r="G111" s="94" t="s">
        <v>22</v>
      </c>
      <c r="H111" s="94" t="s">
        <v>3481</v>
      </c>
      <c r="I111" s="101">
        <v>5949000</v>
      </c>
      <c r="J111" s="101">
        <v>0</v>
      </c>
      <c r="K111" s="101">
        <v>0</v>
      </c>
      <c r="L111" s="101">
        <v>0</v>
      </c>
      <c r="M111" s="96">
        <v>1083559118</v>
      </c>
      <c r="N111" s="94" t="s">
        <v>2250</v>
      </c>
      <c r="O111" s="94" t="s">
        <v>2251</v>
      </c>
      <c r="P111" s="135" t="s">
        <v>1863</v>
      </c>
      <c r="Q111" s="135" t="s">
        <v>1688</v>
      </c>
      <c r="R111" s="135" t="s">
        <v>2229</v>
      </c>
      <c r="S111" s="101">
        <v>5949000</v>
      </c>
      <c r="T111" s="101">
        <v>0</v>
      </c>
      <c r="U111" s="96">
        <v>85477077</v>
      </c>
      <c r="V111" s="94" t="s">
        <v>2230</v>
      </c>
    </row>
    <row r="112" spans="1:22">
      <c r="A112" s="79">
        <v>891780111</v>
      </c>
      <c r="B112" s="94" t="s">
        <v>19</v>
      </c>
      <c r="C112" s="94" t="s">
        <v>23</v>
      </c>
      <c r="D112" s="94" t="s">
        <v>20</v>
      </c>
      <c r="E112" s="94" t="s">
        <v>2252</v>
      </c>
      <c r="F112" s="94" t="s">
        <v>21</v>
      </c>
      <c r="G112" s="94" t="s">
        <v>22</v>
      </c>
      <c r="H112" s="94" t="s">
        <v>3481</v>
      </c>
      <c r="I112" s="101">
        <v>7500000</v>
      </c>
      <c r="J112" s="101">
        <v>0</v>
      </c>
      <c r="K112" s="101">
        <v>0</v>
      </c>
      <c r="L112" s="101">
        <v>0</v>
      </c>
      <c r="M112" s="96">
        <v>1083556073</v>
      </c>
      <c r="N112" s="94" t="s">
        <v>2253</v>
      </c>
      <c r="O112" s="94" t="s">
        <v>2254</v>
      </c>
      <c r="P112" s="135" t="s">
        <v>1863</v>
      </c>
      <c r="Q112" s="135" t="s">
        <v>1721</v>
      </c>
      <c r="R112" s="135" t="s">
        <v>2255</v>
      </c>
      <c r="S112" s="101">
        <v>7500000</v>
      </c>
      <c r="T112" s="101">
        <v>0</v>
      </c>
      <c r="U112" s="96">
        <v>52705148</v>
      </c>
      <c r="V112" s="94" t="s">
        <v>2256</v>
      </c>
    </row>
    <row r="113" spans="1:22">
      <c r="A113" s="79">
        <v>891780111</v>
      </c>
      <c r="B113" s="94" t="s">
        <v>19</v>
      </c>
      <c r="C113" s="94" t="s">
        <v>23</v>
      </c>
      <c r="D113" s="94" t="s">
        <v>20</v>
      </c>
      <c r="E113" s="94" t="s">
        <v>2257</v>
      </c>
      <c r="F113" s="94" t="s">
        <v>21</v>
      </c>
      <c r="G113" s="94" t="s">
        <v>22</v>
      </c>
      <c r="H113" s="94" t="s">
        <v>3481</v>
      </c>
      <c r="I113" s="101">
        <v>4000000</v>
      </c>
      <c r="J113" s="101">
        <v>0</v>
      </c>
      <c r="K113" s="101">
        <v>0</v>
      </c>
      <c r="L113" s="101">
        <v>0</v>
      </c>
      <c r="M113" s="96">
        <v>1082918683</v>
      </c>
      <c r="N113" s="94" t="s">
        <v>1522</v>
      </c>
      <c r="O113" s="94" t="s">
        <v>2258</v>
      </c>
      <c r="P113" s="135" t="s">
        <v>1863</v>
      </c>
      <c r="Q113" s="135" t="s">
        <v>1863</v>
      </c>
      <c r="R113" s="135" t="s">
        <v>2259</v>
      </c>
      <c r="S113" s="101">
        <v>4000000</v>
      </c>
      <c r="T113" s="101">
        <v>0</v>
      </c>
      <c r="U113" s="96">
        <v>50897478</v>
      </c>
      <c r="V113" s="94" t="s">
        <v>2260</v>
      </c>
    </row>
    <row r="114" spans="1:22">
      <c r="A114" s="79">
        <v>891780111</v>
      </c>
      <c r="B114" s="94" t="s">
        <v>19</v>
      </c>
      <c r="C114" s="94" t="s">
        <v>23</v>
      </c>
      <c r="D114" s="94" t="s">
        <v>20</v>
      </c>
      <c r="E114" s="94" t="s">
        <v>2261</v>
      </c>
      <c r="F114" s="94" t="s">
        <v>21</v>
      </c>
      <c r="G114" s="94" t="s">
        <v>22</v>
      </c>
      <c r="H114" s="94" t="s">
        <v>3481</v>
      </c>
      <c r="I114" s="101">
        <v>2000000</v>
      </c>
      <c r="J114" s="101">
        <v>0</v>
      </c>
      <c r="K114" s="101">
        <v>0</v>
      </c>
      <c r="L114" s="101">
        <v>0</v>
      </c>
      <c r="M114" s="96">
        <v>72151371</v>
      </c>
      <c r="N114" s="94" t="s">
        <v>2262</v>
      </c>
      <c r="O114" s="94" t="s">
        <v>2263</v>
      </c>
      <c r="P114" s="135" t="s">
        <v>1863</v>
      </c>
      <c r="Q114" s="135" t="s">
        <v>1863</v>
      </c>
      <c r="R114" s="135" t="s">
        <v>1276</v>
      </c>
      <c r="S114" s="101">
        <v>2000000</v>
      </c>
      <c r="T114" s="101">
        <v>0</v>
      </c>
      <c r="U114" s="96">
        <v>7630378</v>
      </c>
      <c r="V114" s="94" t="s">
        <v>2264</v>
      </c>
    </row>
    <row r="115" spans="1:22">
      <c r="A115" s="79">
        <v>891780111</v>
      </c>
      <c r="B115" s="94" t="s">
        <v>19</v>
      </c>
      <c r="C115" s="94" t="s">
        <v>23</v>
      </c>
      <c r="D115" s="94" t="s">
        <v>20</v>
      </c>
      <c r="E115" s="94" t="s">
        <v>2265</v>
      </c>
      <c r="F115" s="94" t="s">
        <v>21</v>
      </c>
      <c r="G115" s="94" t="s">
        <v>22</v>
      </c>
      <c r="H115" s="94" t="s">
        <v>3481</v>
      </c>
      <c r="I115" s="101">
        <v>8000000</v>
      </c>
      <c r="J115" s="101">
        <v>0</v>
      </c>
      <c r="K115" s="101">
        <v>0</v>
      </c>
      <c r="L115" s="101">
        <v>0</v>
      </c>
      <c r="M115" s="96">
        <v>1082997207</v>
      </c>
      <c r="N115" s="94" t="s">
        <v>2266</v>
      </c>
      <c r="O115" s="94" t="s">
        <v>2267</v>
      </c>
      <c r="P115" s="135" t="s">
        <v>1863</v>
      </c>
      <c r="Q115" s="135" t="s">
        <v>1721</v>
      </c>
      <c r="R115" s="135" t="s">
        <v>2268</v>
      </c>
      <c r="S115" s="101">
        <v>7000000</v>
      </c>
      <c r="T115" s="101">
        <v>1000000</v>
      </c>
      <c r="U115" s="96">
        <v>59661979</v>
      </c>
      <c r="V115" s="94" t="s">
        <v>2269</v>
      </c>
    </row>
    <row r="116" spans="1:22">
      <c r="A116" s="79">
        <v>891780111</v>
      </c>
      <c r="B116" s="94" t="s">
        <v>19</v>
      </c>
      <c r="C116" s="94" t="s">
        <v>23</v>
      </c>
      <c r="D116" s="94" t="s">
        <v>20</v>
      </c>
      <c r="E116" s="94" t="s">
        <v>2270</v>
      </c>
      <c r="F116" s="94" t="s">
        <v>21</v>
      </c>
      <c r="G116" s="94" t="s">
        <v>22</v>
      </c>
      <c r="H116" s="94" t="s">
        <v>3481</v>
      </c>
      <c r="I116" s="101">
        <v>21186699</v>
      </c>
      <c r="J116" s="101">
        <v>0</v>
      </c>
      <c r="K116" s="101">
        <v>0</v>
      </c>
      <c r="L116" s="101">
        <v>0</v>
      </c>
      <c r="M116" s="96">
        <v>1004501507</v>
      </c>
      <c r="N116" s="94" t="s">
        <v>2271</v>
      </c>
      <c r="O116" s="94" t="s">
        <v>2272</v>
      </c>
      <c r="P116" s="135" t="s">
        <v>1688</v>
      </c>
      <c r="Q116" s="135" t="s">
        <v>1721</v>
      </c>
      <c r="R116" s="135" t="s">
        <v>2273</v>
      </c>
      <c r="S116" s="101">
        <v>18548583</v>
      </c>
      <c r="T116" s="101">
        <v>2638116</v>
      </c>
      <c r="U116" s="96">
        <v>52705148</v>
      </c>
      <c r="V116" s="94" t="s">
        <v>2256</v>
      </c>
    </row>
    <row r="117" spans="1:22">
      <c r="A117" s="79">
        <v>891780111</v>
      </c>
      <c r="B117" s="94" t="s">
        <v>19</v>
      </c>
      <c r="C117" s="94" t="s">
        <v>23</v>
      </c>
      <c r="D117" s="94" t="s">
        <v>20</v>
      </c>
      <c r="E117" s="94" t="s">
        <v>2274</v>
      </c>
      <c r="F117" s="94" t="s">
        <v>21</v>
      </c>
      <c r="G117" s="94" t="s">
        <v>22</v>
      </c>
      <c r="H117" s="94" t="s">
        <v>3481</v>
      </c>
      <c r="I117" s="101">
        <v>3800000</v>
      </c>
      <c r="J117" s="101">
        <v>0</v>
      </c>
      <c r="K117" s="101">
        <v>0</v>
      </c>
      <c r="L117" s="101">
        <v>0</v>
      </c>
      <c r="M117" s="96">
        <v>32681543</v>
      </c>
      <c r="N117" s="94" t="s">
        <v>2275</v>
      </c>
      <c r="O117" s="94" t="s">
        <v>2276</v>
      </c>
      <c r="P117" s="135" t="s">
        <v>1843</v>
      </c>
      <c r="Q117" s="135" t="s">
        <v>1806</v>
      </c>
      <c r="R117" s="135" t="s">
        <v>1806</v>
      </c>
      <c r="S117" s="101">
        <v>3800000</v>
      </c>
      <c r="T117" s="101">
        <v>0</v>
      </c>
      <c r="U117" s="96">
        <v>52389076</v>
      </c>
      <c r="V117" s="94" t="s">
        <v>1592</v>
      </c>
    </row>
    <row r="118" spans="1:22">
      <c r="A118" s="79">
        <v>891780111</v>
      </c>
      <c r="B118" s="94" t="s">
        <v>19</v>
      </c>
      <c r="C118" s="94" t="s">
        <v>23</v>
      </c>
      <c r="D118" s="94" t="s">
        <v>20</v>
      </c>
      <c r="E118" s="94" t="s">
        <v>2277</v>
      </c>
      <c r="F118" s="94" t="s">
        <v>21</v>
      </c>
      <c r="G118" s="94" t="s">
        <v>22</v>
      </c>
      <c r="H118" s="94" t="s">
        <v>3481</v>
      </c>
      <c r="I118" s="101">
        <v>6800000</v>
      </c>
      <c r="J118" s="101">
        <v>0</v>
      </c>
      <c r="K118" s="101">
        <v>0</v>
      </c>
      <c r="L118" s="101">
        <v>0</v>
      </c>
      <c r="M118" s="96">
        <v>1103109652</v>
      </c>
      <c r="N118" s="94" t="s">
        <v>2129</v>
      </c>
      <c r="O118" s="94" t="s">
        <v>2278</v>
      </c>
      <c r="P118" s="135" t="s">
        <v>1843</v>
      </c>
      <c r="Q118" s="135" t="s">
        <v>1843</v>
      </c>
      <c r="R118" s="135" t="s">
        <v>2279</v>
      </c>
      <c r="S118" s="101">
        <v>6800000</v>
      </c>
      <c r="T118" s="101">
        <v>0</v>
      </c>
      <c r="U118" s="96">
        <v>10275300</v>
      </c>
      <c r="V118" s="94" t="s">
        <v>2132</v>
      </c>
    </row>
    <row r="119" spans="1:22">
      <c r="A119" s="79">
        <v>891780111</v>
      </c>
      <c r="B119" s="94" t="s">
        <v>19</v>
      </c>
      <c r="C119" s="94" t="s">
        <v>23</v>
      </c>
      <c r="D119" s="94" t="s">
        <v>20</v>
      </c>
      <c r="E119" s="94" t="s">
        <v>2280</v>
      </c>
      <c r="F119" s="94" t="s">
        <v>21</v>
      </c>
      <c r="G119" s="94" t="s">
        <v>22</v>
      </c>
      <c r="H119" s="94" t="s">
        <v>3481</v>
      </c>
      <c r="I119" s="101">
        <v>6800000</v>
      </c>
      <c r="J119" s="101">
        <v>0</v>
      </c>
      <c r="K119" s="101">
        <v>0</v>
      </c>
      <c r="L119" s="101">
        <v>0</v>
      </c>
      <c r="M119" s="96">
        <v>1083005906</v>
      </c>
      <c r="N119" s="94" t="s">
        <v>2117</v>
      </c>
      <c r="O119" s="94" t="s">
        <v>2281</v>
      </c>
      <c r="P119" s="135" t="s">
        <v>1806</v>
      </c>
      <c r="Q119" s="135" t="s">
        <v>1806</v>
      </c>
      <c r="R119" s="135" t="s">
        <v>2282</v>
      </c>
      <c r="S119" s="101">
        <v>6800000</v>
      </c>
      <c r="T119" s="101">
        <v>0</v>
      </c>
      <c r="U119" s="96">
        <v>10275300</v>
      </c>
      <c r="V119" s="94" t="s">
        <v>2132</v>
      </c>
    </row>
    <row r="120" spans="1:22">
      <c r="A120" s="79">
        <v>891780111</v>
      </c>
      <c r="B120" s="94" t="s">
        <v>19</v>
      </c>
      <c r="C120" s="94" t="s">
        <v>23</v>
      </c>
      <c r="D120" s="94" t="s">
        <v>20</v>
      </c>
      <c r="E120" s="94" t="s">
        <v>2283</v>
      </c>
      <c r="F120" s="94" t="s">
        <v>21</v>
      </c>
      <c r="G120" s="94" t="s">
        <v>22</v>
      </c>
      <c r="H120" s="94" t="s">
        <v>3481</v>
      </c>
      <c r="I120" s="101">
        <v>3000000</v>
      </c>
      <c r="J120" s="101">
        <v>0</v>
      </c>
      <c r="K120" s="101">
        <v>0</v>
      </c>
      <c r="L120" s="101">
        <v>0</v>
      </c>
      <c r="M120" s="96">
        <v>57465923</v>
      </c>
      <c r="N120" s="94" t="s">
        <v>2284</v>
      </c>
      <c r="O120" s="94" t="s">
        <v>2285</v>
      </c>
      <c r="P120" s="135" t="s">
        <v>1806</v>
      </c>
      <c r="Q120" s="135" t="s">
        <v>1806</v>
      </c>
      <c r="R120" s="135" t="s">
        <v>1826</v>
      </c>
      <c r="S120" s="101">
        <v>3000000</v>
      </c>
      <c r="T120" s="101">
        <v>0</v>
      </c>
      <c r="U120" s="96">
        <v>72220242</v>
      </c>
      <c r="V120" s="94" t="s">
        <v>666</v>
      </c>
    </row>
    <row r="121" spans="1:22">
      <c r="A121" s="79">
        <v>891780111</v>
      </c>
      <c r="B121" s="94" t="s">
        <v>19</v>
      </c>
      <c r="C121" s="94" t="s">
        <v>23</v>
      </c>
      <c r="D121" s="94" t="s">
        <v>20</v>
      </c>
      <c r="E121" s="94" t="s">
        <v>2286</v>
      </c>
      <c r="F121" s="94" t="s">
        <v>21</v>
      </c>
      <c r="G121" s="94" t="s">
        <v>22</v>
      </c>
      <c r="H121" s="94" t="s">
        <v>3481</v>
      </c>
      <c r="I121" s="101">
        <v>5000000</v>
      </c>
      <c r="J121" s="101">
        <v>0</v>
      </c>
      <c r="K121" s="101">
        <v>0</v>
      </c>
      <c r="L121" s="101">
        <v>0</v>
      </c>
      <c r="M121" s="96">
        <v>36720072</v>
      </c>
      <c r="N121" s="94" t="s">
        <v>2287</v>
      </c>
      <c r="O121" s="94" t="s">
        <v>2288</v>
      </c>
      <c r="P121" s="135" t="s">
        <v>1664</v>
      </c>
      <c r="Q121" s="135" t="s">
        <v>1664</v>
      </c>
      <c r="R121" s="135" t="s">
        <v>2289</v>
      </c>
      <c r="S121" s="101">
        <v>5000000</v>
      </c>
      <c r="T121" s="101">
        <v>0</v>
      </c>
      <c r="U121" s="96">
        <v>85461685</v>
      </c>
      <c r="V121" s="94" t="s">
        <v>2290</v>
      </c>
    </row>
    <row r="122" spans="1:22">
      <c r="A122" s="79">
        <v>891780111</v>
      </c>
      <c r="B122" s="94" t="s">
        <v>19</v>
      </c>
      <c r="C122" s="94" t="s">
        <v>23</v>
      </c>
      <c r="D122" s="94" t="s">
        <v>20</v>
      </c>
      <c r="E122" s="94" t="s">
        <v>2291</v>
      </c>
      <c r="F122" s="94" t="s">
        <v>21</v>
      </c>
      <c r="G122" s="94" t="s">
        <v>22</v>
      </c>
      <c r="H122" s="94" t="s">
        <v>3481</v>
      </c>
      <c r="I122" s="101">
        <v>2000000</v>
      </c>
      <c r="J122" s="101">
        <v>0</v>
      </c>
      <c r="K122" s="101">
        <v>0</v>
      </c>
      <c r="L122" s="101">
        <v>0</v>
      </c>
      <c r="M122" s="96">
        <v>1082941708</v>
      </c>
      <c r="N122" s="94" t="s">
        <v>2292</v>
      </c>
      <c r="O122" s="94" t="s">
        <v>2293</v>
      </c>
      <c r="P122" s="135" t="s">
        <v>1664</v>
      </c>
      <c r="Q122" s="135" t="s">
        <v>1664</v>
      </c>
      <c r="R122" s="135" t="s">
        <v>2196</v>
      </c>
      <c r="S122" s="101">
        <v>2000000</v>
      </c>
      <c r="T122" s="101">
        <v>0</v>
      </c>
      <c r="U122" s="96">
        <v>72220242</v>
      </c>
      <c r="V122" s="94" t="s">
        <v>666</v>
      </c>
    </row>
    <row r="123" spans="1:22">
      <c r="A123" s="79">
        <v>891780111</v>
      </c>
      <c r="B123" s="94" t="s">
        <v>19</v>
      </c>
      <c r="C123" s="94" t="s">
        <v>23</v>
      </c>
      <c r="D123" s="94" t="s">
        <v>20</v>
      </c>
      <c r="E123" s="94" t="s">
        <v>2294</v>
      </c>
      <c r="F123" s="94" t="s">
        <v>21</v>
      </c>
      <c r="G123" s="94" t="s">
        <v>22</v>
      </c>
      <c r="H123" s="94" t="s">
        <v>3481</v>
      </c>
      <c r="I123" s="101">
        <v>1300000</v>
      </c>
      <c r="J123" s="101">
        <v>0</v>
      </c>
      <c r="K123" s="101">
        <v>0</v>
      </c>
      <c r="L123" s="101">
        <v>0</v>
      </c>
      <c r="M123" s="96">
        <v>1083025027</v>
      </c>
      <c r="N123" s="94" t="s">
        <v>2295</v>
      </c>
      <c r="O123" s="94" t="s">
        <v>2296</v>
      </c>
      <c r="P123" s="135" t="s">
        <v>1664</v>
      </c>
      <c r="Q123" s="135" t="s">
        <v>1825</v>
      </c>
      <c r="R123" s="135" t="s">
        <v>2297</v>
      </c>
      <c r="S123" s="101">
        <v>1300000</v>
      </c>
      <c r="T123" s="101">
        <v>0</v>
      </c>
      <c r="U123" s="96">
        <v>36694632</v>
      </c>
      <c r="V123" s="94" t="s">
        <v>2298</v>
      </c>
    </row>
    <row r="124" spans="1:22">
      <c r="A124" s="79">
        <v>891780111</v>
      </c>
      <c r="B124" s="94" t="s">
        <v>19</v>
      </c>
      <c r="C124" s="94" t="s">
        <v>23</v>
      </c>
      <c r="D124" s="94" t="s">
        <v>20</v>
      </c>
      <c r="E124" s="94" t="s">
        <v>2299</v>
      </c>
      <c r="F124" s="94" t="s">
        <v>21</v>
      </c>
      <c r="G124" s="94" t="s">
        <v>22</v>
      </c>
      <c r="H124" s="94" t="s">
        <v>3481</v>
      </c>
      <c r="I124" s="101">
        <v>2000000</v>
      </c>
      <c r="J124" s="101">
        <v>0</v>
      </c>
      <c r="K124" s="101">
        <v>0</v>
      </c>
      <c r="L124" s="101">
        <v>0</v>
      </c>
      <c r="M124" s="96">
        <v>1118842355</v>
      </c>
      <c r="N124" s="94" t="s">
        <v>2300</v>
      </c>
      <c r="O124" s="94" t="s">
        <v>2301</v>
      </c>
      <c r="P124" s="135" t="s">
        <v>1825</v>
      </c>
      <c r="Q124" s="135" t="s">
        <v>1825</v>
      </c>
      <c r="R124" s="135" t="s">
        <v>2297</v>
      </c>
      <c r="S124" s="101">
        <v>2000000</v>
      </c>
      <c r="T124" s="101">
        <v>0</v>
      </c>
      <c r="U124" s="96">
        <v>50897478</v>
      </c>
      <c r="V124" s="94" t="s">
        <v>2260</v>
      </c>
    </row>
    <row r="125" spans="1:22">
      <c r="A125" s="79">
        <v>891780111</v>
      </c>
      <c r="B125" s="94" t="s">
        <v>19</v>
      </c>
      <c r="C125" s="94" t="s">
        <v>23</v>
      </c>
      <c r="D125" s="94" t="s">
        <v>20</v>
      </c>
      <c r="E125" s="94" t="s">
        <v>2302</v>
      </c>
      <c r="F125" s="94" t="s">
        <v>21</v>
      </c>
      <c r="G125" s="94" t="s">
        <v>22</v>
      </c>
      <c r="H125" s="94" t="s">
        <v>3481</v>
      </c>
      <c r="I125" s="101">
        <v>5100000</v>
      </c>
      <c r="J125" s="101">
        <v>0</v>
      </c>
      <c r="K125" s="101">
        <v>0</v>
      </c>
      <c r="L125" s="101">
        <v>0</v>
      </c>
      <c r="M125" s="96">
        <v>1082944854</v>
      </c>
      <c r="N125" s="94" t="s">
        <v>35</v>
      </c>
      <c r="O125" s="94" t="s">
        <v>2303</v>
      </c>
      <c r="P125" s="135" t="s">
        <v>1825</v>
      </c>
      <c r="Q125" s="135" t="s">
        <v>1825</v>
      </c>
      <c r="R125" s="135" t="s">
        <v>2304</v>
      </c>
      <c r="S125" s="101">
        <v>5100000</v>
      </c>
      <c r="T125" s="101">
        <v>0</v>
      </c>
      <c r="U125" s="96">
        <v>85472735</v>
      </c>
      <c r="V125" s="94" t="s">
        <v>37</v>
      </c>
    </row>
    <row r="126" spans="1:22">
      <c r="A126" s="79">
        <v>891780111</v>
      </c>
      <c r="B126" s="94" t="s">
        <v>19</v>
      </c>
      <c r="C126" s="94" t="s">
        <v>23</v>
      </c>
      <c r="D126" s="94" t="s">
        <v>20</v>
      </c>
      <c r="E126" s="94" t="s">
        <v>2305</v>
      </c>
      <c r="F126" s="94" t="s">
        <v>21</v>
      </c>
      <c r="G126" s="94" t="s">
        <v>22</v>
      </c>
      <c r="H126" s="94" t="s">
        <v>3481</v>
      </c>
      <c r="I126" s="101">
        <v>2600000</v>
      </c>
      <c r="J126" s="101">
        <v>0</v>
      </c>
      <c r="K126" s="101">
        <v>0</v>
      </c>
      <c r="L126" s="101">
        <v>0</v>
      </c>
      <c r="M126" s="96">
        <v>21233680</v>
      </c>
      <c r="N126" s="94" t="s">
        <v>2306</v>
      </c>
      <c r="O126" s="94" t="s">
        <v>2307</v>
      </c>
      <c r="P126" s="135" t="s">
        <v>1809</v>
      </c>
      <c r="Q126" s="135" t="s">
        <v>1809</v>
      </c>
      <c r="R126" s="135" t="s">
        <v>2308</v>
      </c>
      <c r="S126" s="101">
        <v>0</v>
      </c>
      <c r="T126" s="101">
        <v>2600000</v>
      </c>
      <c r="U126" s="96">
        <v>57290542</v>
      </c>
      <c r="V126" s="94" t="s">
        <v>2309</v>
      </c>
    </row>
    <row r="127" spans="1:22">
      <c r="A127" s="79">
        <v>891780111</v>
      </c>
      <c r="B127" s="94" t="s">
        <v>19</v>
      </c>
      <c r="C127" s="94" t="s">
        <v>23</v>
      </c>
      <c r="D127" s="94" t="s">
        <v>20</v>
      </c>
      <c r="E127" s="97" t="s">
        <v>3482</v>
      </c>
      <c r="F127" s="94" t="s">
        <v>21</v>
      </c>
      <c r="G127" s="94" t="s">
        <v>22</v>
      </c>
      <c r="H127" s="94" t="s">
        <v>3481</v>
      </c>
      <c r="I127" s="103">
        <v>1701560.4</v>
      </c>
      <c r="J127" s="101">
        <v>0</v>
      </c>
      <c r="K127" s="101">
        <v>0</v>
      </c>
      <c r="L127" s="101">
        <v>0</v>
      </c>
      <c r="M127" s="98">
        <v>1082067708</v>
      </c>
      <c r="N127" s="97" t="s">
        <v>3483</v>
      </c>
      <c r="O127" s="97" t="s">
        <v>3484</v>
      </c>
      <c r="P127" s="138" t="s">
        <v>3485</v>
      </c>
      <c r="Q127" s="138" t="s">
        <v>3485</v>
      </c>
      <c r="R127" s="138" t="s">
        <v>665</v>
      </c>
      <c r="S127" s="101">
        <v>1701560.4</v>
      </c>
      <c r="T127" s="101">
        <v>0</v>
      </c>
      <c r="U127" s="98">
        <v>7632607</v>
      </c>
      <c r="V127" s="97" t="s">
        <v>1133</v>
      </c>
    </row>
    <row r="128" spans="1:22">
      <c r="A128" s="79">
        <v>891780111</v>
      </c>
      <c r="B128" s="94" t="s">
        <v>19</v>
      </c>
      <c r="C128" s="94" t="s">
        <v>23</v>
      </c>
      <c r="D128" s="94" t="s">
        <v>20</v>
      </c>
      <c r="E128" s="97" t="s">
        <v>3486</v>
      </c>
      <c r="F128" s="94" t="s">
        <v>21</v>
      </c>
      <c r="G128" s="94" t="s">
        <v>22</v>
      </c>
      <c r="H128" s="94" t="s">
        <v>3481</v>
      </c>
      <c r="I128" s="103">
        <v>13319730</v>
      </c>
      <c r="J128" s="101">
        <v>17094730</v>
      </c>
      <c r="K128" s="101">
        <v>3775000</v>
      </c>
      <c r="L128" s="101">
        <v>0</v>
      </c>
      <c r="M128" s="98">
        <v>1082958642</v>
      </c>
      <c r="N128" s="97" t="s">
        <v>2072</v>
      </c>
      <c r="O128" s="97" t="s">
        <v>3487</v>
      </c>
      <c r="P128" s="138" t="s">
        <v>3485</v>
      </c>
      <c r="Q128" s="138" t="s">
        <v>3485</v>
      </c>
      <c r="R128" s="138">
        <v>44438</v>
      </c>
      <c r="S128" s="101">
        <v>17094730</v>
      </c>
      <c r="T128" s="101">
        <v>0</v>
      </c>
      <c r="U128" s="98">
        <v>40039797</v>
      </c>
      <c r="V128" s="97" t="s">
        <v>2074</v>
      </c>
    </row>
    <row r="129" spans="1:22">
      <c r="A129" s="79">
        <v>891780111</v>
      </c>
      <c r="B129" s="94" t="s">
        <v>19</v>
      </c>
      <c r="C129" s="94" t="s">
        <v>23</v>
      </c>
      <c r="D129" s="94" t="s">
        <v>20</v>
      </c>
      <c r="E129" s="97" t="s">
        <v>3489</v>
      </c>
      <c r="F129" s="94" t="s">
        <v>21</v>
      </c>
      <c r="G129" s="94" t="s">
        <v>22</v>
      </c>
      <c r="H129" s="94" t="s">
        <v>3481</v>
      </c>
      <c r="I129" s="103">
        <v>6600000</v>
      </c>
      <c r="J129" s="101">
        <v>0</v>
      </c>
      <c r="K129" s="101">
        <v>0</v>
      </c>
      <c r="L129" s="101">
        <v>0</v>
      </c>
      <c r="M129" s="98">
        <v>1082993416</v>
      </c>
      <c r="N129" s="97" t="s">
        <v>1016</v>
      </c>
      <c r="O129" s="97" t="s">
        <v>3490</v>
      </c>
      <c r="P129" s="138" t="s">
        <v>3485</v>
      </c>
      <c r="Q129" s="138" t="s">
        <v>3485</v>
      </c>
      <c r="R129" s="138" t="s">
        <v>2069</v>
      </c>
      <c r="S129" s="101">
        <v>6600000</v>
      </c>
      <c r="T129" s="101">
        <v>0</v>
      </c>
      <c r="U129" s="98">
        <v>7632607</v>
      </c>
      <c r="V129" s="97" t="s">
        <v>1133</v>
      </c>
    </row>
    <row r="130" spans="1:22">
      <c r="A130" s="79">
        <v>891780111</v>
      </c>
      <c r="B130" s="94" t="s">
        <v>19</v>
      </c>
      <c r="C130" s="94" t="s">
        <v>23</v>
      </c>
      <c r="D130" s="94" t="s">
        <v>20</v>
      </c>
      <c r="E130" s="97" t="s">
        <v>3491</v>
      </c>
      <c r="F130" s="94" t="s">
        <v>21</v>
      </c>
      <c r="G130" s="94" t="s">
        <v>22</v>
      </c>
      <c r="H130" s="94" t="s">
        <v>3481</v>
      </c>
      <c r="I130" s="103">
        <v>6000000</v>
      </c>
      <c r="J130" s="101">
        <v>8000000</v>
      </c>
      <c r="K130" s="101">
        <v>2000000</v>
      </c>
      <c r="L130" s="101">
        <v>0</v>
      </c>
      <c r="M130" s="98">
        <v>1082903415</v>
      </c>
      <c r="N130" s="97" t="s">
        <v>1453</v>
      </c>
      <c r="O130" s="97" t="s">
        <v>3492</v>
      </c>
      <c r="P130" s="138" t="s">
        <v>3485</v>
      </c>
      <c r="Q130" s="138" t="s">
        <v>1702</v>
      </c>
      <c r="R130" s="138">
        <v>44448</v>
      </c>
      <c r="S130" s="101">
        <v>8000000</v>
      </c>
      <c r="T130" s="101">
        <v>0</v>
      </c>
      <c r="U130" s="98">
        <v>1082884010</v>
      </c>
      <c r="V130" s="97" t="s">
        <v>1517</v>
      </c>
    </row>
    <row r="131" spans="1:22">
      <c r="A131" s="79">
        <v>891780111</v>
      </c>
      <c r="B131" s="94" t="s">
        <v>19</v>
      </c>
      <c r="C131" s="94" t="s">
        <v>23</v>
      </c>
      <c r="D131" s="94" t="s">
        <v>20</v>
      </c>
      <c r="E131" s="97" t="s">
        <v>3494</v>
      </c>
      <c r="F131" s="94" t="s">
        <v>21</v>
      </c>
      <c r="G131" s="94" t="s">
        <v>22</v>
      </c>
      <c r="H131" s="94" t="s">
        <v>3481</v>
      </c>
      <c r="I131" s="103">
        <v>13319730</v>
      </c>
      <c r="J131" s="101">
        <v>17094730</v>
      </c>
      <c r="K131" s="101">
        <v>3775000</v>
      </c>
      <c r="L131" s="101">
        <v>0</v>
      </c>
      <c r="M131" s="98">
        <v>1083553307</v>
      </c>
      <c r="N131" s="97" t="s">
        <v>2076</v>
      </c>
      <c r="O131" s="97" t="s">
        <v>3495</v>
      </c>
      <c r="P131" s="138" t="s">
        <v>3485</v>
      </c>
      <c r="Q131" s="138" t="s">
        <v>3485</v>
      </c>
      <c r="R131" s="138">
        <v>44438</v>
      </c>
      <c r="S131" s="101">
        <v>17094730</v>
      </c>
      <c r="T131" s="101">
        <v>0</v>
      </c>
      <c r="U131" s="98">
        <v>40039797</v>
      </c>
      <c r="V131" s="97" t="s">
        <v>2074</v>
      </c>
    </row>
    <row r="132" spans="1:22">
      <c r="A132" s="79">
        <v>891780111</v>
      </c>
      <c r="B132" s="94" t="s">
        <v>19</v>
      </c>
      <c r="C132" s="94" t="s">
        <v>23</v>
      </c>
      <c r="D132" s="94" t="s">
        <v>20</v>
      </c>
      <c r="E132" s="97" t="s">
        <v>3496</v>
      </c>
      <c r="F132" s="94" t="s">
        <v>21</v>
      </c>
      <c r="G132" s="94" t="s">
        <v>22</v>
      </c>
      <c r="H132" s="94" t="s">
        <v>3481</v>
      </c>
      <c r="I132" s="103">
        <v>9992413.4499999993</v>
      </c>
      <c r="J132" s="101">
        <v>0</v>
      </c>
      <c r="K132" s="101">
        <v>0</v>
      </c>
      <c r="L132" s="101">
        <v>0</v>
      </c>
      <c r="M132" s="98">
        <v>1082976788</v>
      </c>
      <c r="N132" s="97" t="s">
        <v>1135</v>
      </c>
      <c r="O132" s="97" t="s">
        <v>3497</v>
      </c>
      <c r="P132" s="138" t="s">
        <v>3485</v>
      </c>
      <c r="Q132" s="138" t="s">
        <v>3485</v>
      </c>
      <c r="R132" s="138" t="s">
        <v>2069</v>
      </c>
      <c r="S132" s="101">
        <v>9992413.4499999993</v>
      </c>
      <c r="T132" s="101">
        <v>0</v>
      </c>
      <c r="U132" s="98">
        <v>7632607</v>
      </c>
      <c r="V132" s="97" t="s">
        <v>1133</v>
      </c>
    </row>
    <row r="133" spans="1:22">
      <c r="A133" s="79">
        <v>891780111</v>
      </c>
      <c r="B133" s="94" t="s">
        <v>19</v>
      </c>
      <c r="C133" s="94" t="s">
        <v>23</v>
      </c>
      <c r="D133" s="94" t="s">
        <v>20</v>
      </c>
      <c r="E133" s="97" t="s">
        <v>3498</v>
      </c>
      <c r="F133" s="94" t="s">
        <v>21</v>
      </c>
      <c r="G133" s="94" t="s">
        <v>22</v>
      </c>
      <c r="H133" s="94" t="s">
        <v>3481</v>
      </c>
      <c r="I133" s="103">
        <v>1795673</v>
      </c>
      <c r="J133" s="101">
        <v>0</v>
      </c>
      <c r="K133" s="101">
        <v>0</v>
      </c>
      <c r="L133" s="101">
        <v>0</v>
      </c>
      <c r="M133" s="98">
        <v>1082908015</v>
      </c>
      <c r="N133" s="97" t="s">
        <v>3499</v>
      </c>
      <c r="O133" s="97" t="s">
        <v>3500</v>
      </c>
      <c r="P133" s="138" t="s">
        <v>3485</v>
      </c>
      <c r="Q133" s="138" t="s">
        <v>3485</v>
      </c>
      <c r="R133" s="138" t="s">
        <v>665</v>
      </c>
      <c r="S133" s="101">
        <v>1795673</v>
      </c>
      <c r="T133" s="101">
        <v>0</v>
      </c>
      <c r="U133" s="98">
        <v>7632607</v>
      </c>
      <c r="V133" s="97" t="s">
        <v>1133</v>
      </c>
    </row>
    <row r="134" spans="1:22">
      <c r="A134" s="79">
        <v>891780111</v>
      </c>
      <c r="B134" s="94" t="s">
        <v>19</v>
      </c>
      <c r="C134" s="94" t="s">
        <v>23</v>
      </c>
      <c r="D134" s="94" t="s">
        <v>20</v>
      </c>
      <c r="E134" s="97" t="s">
        <v>3501</v>
      </c>
      <c r="F134" s="94" t="s">
        <v>21</v>
      </c>
      <c r="G134" s="94" t="s">
        <v>22</v>
      </c>
      <c r="H134" s="94" t="s">
        <v>3481</v>
      </c>
      <c r="I134" s="103">
        <v>6000000</v>
      </c>
      <c r="J134" s="101">
        <v>8000000</v>
      </c>
      <c r="K134" s="101">
        <v>2000000</v>
      </c>
      <c r="L134" s="101">
        <v>0</v>
      </c>
      <c r="M134" s="98">
        <v>1098771175</v>
      </c>
      <c r="N134" s="97" t="s">
        <v>1532</v>
      </c>
      <c r="O134" s="97" t="s">
        <v>3502</v>
      </c>
      <c r="P134" s="138" t="s">
        <v>3485</v>
      </c>
      <c r="Q134" s="138" t="s">
        <v>1702</v>
      </c>
      <c r="R134" s="138">
        <v>44448</v>
      </c>
      <c r="S134" s="101">
        <v>4000000</v>
      </c>
      <c r="T134" s="101">
        <v>4000000</v>
      </c>
      <c r="U134" s="98">
        <v>1082884010</v>
      </c>
      <c r="V134" s="97" t="s">
        <v>1517</v>
      </c>
    </row>
    <row r="135" spans="1:22">
      <c r="A135" s="79">
        <v>891780111</v>
      </c>
      <c r="B135" s="94" t="s">
        <v>19</v>
      </c>
      <c r="C135" s="94" t="s">
        <v>23</v>
      </c>
      <c r="D135" s="94" t="s">
        <v>20</v>
      </c>
      <c r="E135" s="97" t="s">
        <v>3503</v>
      </c>
      <c r="F135" s="94" t="s">
        <v>21</v>
      </c>
      <c r="G135" s="94" t="s">
        <v>22</v>
      </c>
      <c r="H135" s="94" t="s">
        <v>3481</v>
      </c>
      <c r="I135" s="103">
        <v>6000000</v>
      </c>
      <c r="J135" s="101">
        <v>8000000</v>
      </c>
      <c r="K135" s="101">
        <v>2000000</v>
      </c>
      <c r="L135" s="101">
        <v>0</v>
      </c>
      <c r="M135" s="98">
        <v>1082988307</v>
      </c>
      <c r="N135" s="97" t="s">
        <v>42</v>
      </c>
      <c r="O135" s="97" t="s">
        <v>3502</v>
      </c>
      <c r="P135" s="138" t="s">
        <v>3485</v>
      </c>
      <c r="Q135" s="138" t="s">
        <v>1702</v>
      </c>
      <c r="R135" s="138">
        <v>44448</v>
      </c>
      <c r="S135" s="101">
        <v>2000000</v>
      </c>
      <c r="T135" s="101">
        <v>6000000</v>
      </c>
      <c r="U135" s="98">
        <v>1082884010</v>
      </c>
      <c r="V135" s="97" t="s">
        <v>1517</v>
      </c>
    </row>
    <row r="136" spans="1:22">
      <c r="A136" s="79">
        <v>891780111</v>
      </c>
      <c r="B136" s="94" t="s">
        <v>19</v>
      </c>
      <c r="C136" s="94" t="s">
        <v>23</v>
      </c>
      <c r="D136" s="94" t="s">
        <v>20</v>
      </c>
      <c r="E136" s="97" t="s">
        <v>3504</v>
      </c>
      <c r="F136" s="94" t="s">
        <v>21</v>
      </c>
      <c r="G136" s="94" t="s">
        <v>22</v>
      </c>
      <c r="H136" s="94" t="s">
        <v>3481</v>
      </c>
      <c r="I136" s="103">
        <v>10000000</v>
      </c>
      <c r="J136" s="101">
        <v>0</v>
      </c>
      <c r="K136" s="101">
        <v>0</v>
      </c>
      <c r="L136" s="101">
        <v>0</v>
      </c>
      <c r="M136" s="98">
        <v>1082845514</v>
      </c>
      <c r="N136" s="97" t="s">
        <v>3505</v>
      </c>
      <c r="O136" s="97" t="s">
        <v>3506</v>
      </c>
      <c r="P136" s="138" t="s">
        <v>3485</v>
      </c>
      <c r="Q136" s="138" t="s">
        <v>3485</v>
      </c>
      <c r="R136" s="138" t="s">
        <v>3507</v>
      </c>
      <c r="S136" s="101">
        <v>6000000</v>
      </c>
      <c r="T136" s="101">
        <v>4000000</v>
      </c>
      <c r="U136" s="98">
        <v>25274758</v>
      </c>
      <c r="V136" s="97" t="s">
        <v>2127</v>
      </c>
    </row>
    <row r="137" spans="1:22">
      <c r="A137" s="79">
        <v>891780111</v>
      </c>
      <c r="B137" s="94" t="s">
        <v>19</v>
      </c>
      <c r="C137" s="94" t="s">
        <v>23</v>
      </c>
      <c r="D137" s="94" t="s">
        <v>20</v>
      </c>
      <c r="E137" s="97" t="s">
        <v>3508</v>
      </c>
      <c r="F137" s="94" t="s">
        <v>21</v>
      </c>
      <c r="G137" s="94" t="s">
        <v>22</v>
      </c>
      <c r="H137" s="94" t="s">
        <v>3481</v>
      </c>
      <c r="I137" s="103">
        <v>10200000</v>
      </c>
      <c r="J137" s="101">
        <v>0</v>
      </c>
      <c r="K137" s="101">
        <v>0</v>
      </c>
      <c r="L137" s="101">
        <v>0</v>
      </c>
      <c r="M137" s="98">
        <v>1082988307</v>
      </c>
      <c r="N137" s="97" t="s">
        <v>42</v>
      </c>
      <c r="O137" s="97" t="s">
        <v>3509</v>
      </c>
      <c r="P137" s="138" t="s">
        <v>3485</v>
      </c>
      <c r="Q137" s="138" t="s">
        <v>3485</v>
      </c>
      <c r="R137" s="138" t="s">
        <v>3510</v>
      </c>
      <c r="S137" s="101">
        <v>5100000</v>
      </c>
      <c r="T137" s="101">
        <v>5100000</v>
      </c>
      <c r="U137" s="98">
        <v>85472735</v>
      </c>
      <c r="V137" s="97" t="s">
        <v>37</v>
      </c>
    </row>
    <row r="138" spans="1:22">
      <c r="A138" s="79">
        <v>891780111</v>
      </c>
      <c r="B138" s="94" t="s">
        <v>19</v>
      </c>
      <c r="C138" s="94" t="s">
        <v>23</v>
      </c>
      <c r="D138" s="94" t="s">
        <v>20</v>
      </c>
      <c r="E138" s="97" t="s">
        <v>3511</v>
      </c>
      <c r="F138" s="94" t="s">
        <v>21</v>
      </c>
      <c r="G138" s="94" t="s">
        <v>22</v>
      </c>
      <c r="H138" s="94" t="s">
        <v>3481</v>
      </c>
      <c r="I138" s="103">
        <v>10000000</v>
      </c>
      <c r="J138" s="101">
        <v>0</v>
      </c>
      <c r="K138" s="101">
        <v>0</v>
      </c>
      <c r="L138" s="101">
        <v>0</v>
      </c>
      <c r="M138" s="98">
        <v>1082984745</v>
      </c>
      <c r="N138" s="97" t="s">
        <v>3512</v>
      </c>
      <c r="O138" s="97" t="s">
        <v>3513</v>
      </c>
      <c r="P138" s="138" t="s">
        <v>3485</v>
      </c>
      <c r="Q138" s="138" t="s">
        <v>3485</v>
      </c>
      <c r="R138" s="138" t="s">
        <v>3507</v>
      </c>
      <c r="S138" s="101">
        <v>8000000</v>
      </c>
      <c r="T138" s="101">
        <v>2000000</v>
      </c>
      <c r="U138" s="98">
        <v>12448927</v>
      </c>
      <c r="V138" s="97" t="s">
        <v>2115</v>
      </c>
    </row>
    <row r="139" spans="1:22">
      <c r="A139" s="79">
        <v>891780111</v>
      </c>
      <c r="B139" s="94" t="s">
        <v>19</v>
      </c>
      <c r="C139" s="94" t="s">
        <v>23</v>
      </c>
      <c r="D139" s="94" t="s">
        <v>20</v>
      </c>
      <c r="E139" s="97" t="s">
        <v>3514</v>
      </c>
      <c r="F139" s="94" t="s">
        <v>21</v>
      </c>
      <c r="G139" s="94" t="s">
        <v>22</v>
      </c>
      <c r="H139" s="94" t="s">
        <v>3481</v>
      </c>
      <c r="I139" s="103">
        <v>6600000</v>
      </c>
      <c r="J139" s="101">
        <v>0</v>
      </c>
      <c r="K139" s="101">
        <v>0</v>
      </c>
      <c r="L139" s="101">
        <v>0</v>
      </c>
      <c r="M139" s="98">
        <v>1004278346</v>
      </c>
      <c r="N139" s="97" t="s">
        <v>1017</v>
      </c>
      <c r="O139" s="97" t="s">
        <v>3515</v>
      </c>
      <c r="P139" s="138" t="s">
        <v>3485</v>
      </c>
      <c r="Q139" s="138" t="s">
        <v>3485</v>
      </c>
      <c r="R139" s="138" t="s">
        <v>2069</v>
      </c>
      <c r="S139" s="101">
        <v>6600000</v>
      </c>
      <c r="T139" s="101">
        <v>0</v>
      </c>
      <c r="U139" s="98">
        <v>7632607</v>
      </c>
      <c r="V139" s="97" t="s">
        <v>1133</v>
      </c>
    </row>
    <row r="140" spans="1:22">
      <c r="A140" s="79">
        <v>891780111</v>
      </c>
      <c r="B140" s="94" t="s">
        <v>19</v>
      </c>
      <c r="C140" s="94" t="s">
        <v>23</v>
      </c>
      <c r="D140" s="94" t="s">
        <v>20</v>
      </c>
      <c r="E140" s="97" t="s">
        <v>3516</v>
      </c>
      <c r="F140" s="94" t="s">
        <v>21</v>
      </c>
      <c r="G140" s="94" t="s">
        <v>22</v>
      </c>
      <c r="H140" s="94" t="s">
        <v>3481</v>
      </c>
      <c r="I140" s="103">
        <v>1701560.4</v>
      </c>
      <c r="J140" s="101">
        <v>0</v>
      </c>
      <c r="K140" s="101">
        <v>0</v>
      </c>
      <c r="L140" s="101">
        <v>0</v>
      </c>
      <c r="M140" s="98">
        <v>1083017290</v>
      </c>
      <c r="N140" s="97" t="s">
        <v>2033</v>
      </c>
      <c r="O140" s="97" t="s">
        <v>3517</v>
      </c>
      <c r="P140" s="138" t="s">
        <v>3485</v>
      </c>
      <c r="Q140" s="138" t="s">
        <v>3485</v>
      </c>
      <c r="R140" s="138" t="s">
        <v>665</v>
      </c>
      <c r="S140" s="101">
        <v>1701560.4</v>
      </c>
      <c r="T140" s="101">
        <v>0</v>
      </c>
      <c r="U140" s="98">
        <v>7632607</v>
      </c>
      <c r="V140" s="97" t="s">
        <v>1133</v>
      </c>
    </row>
    <row r="141" spans="1:22">
      <c r="A141" s="79">
        <v>891780111</v>
      </c>
      <c r="B141" s="94" t="s">
        <v>19</v>
      </c>
      <c r="C141" s="94" t="s">
        <v>23</v>
      </c>
      <c r="D141" s="94" t="s">
        <v>20</v>
      </c>
      <c r="E141" s="97" t="s">
        <v>3518</v>
      </c>
      <c r="F141" s="94" t="s">
        <v>21</v>
      </c>
      <c r="G141" s="94" t="s">
        <v>22</v>
      </c>
      <c r="H141" s="94" t="s">
        <v>3481</v>
      </c>
      <c r="I141" s="103">
        <v>7183668.5</v>
      </c>
      <c r="J141" s="101">
        <v>9633668.5</v>
      </c>
      <c r="K141" s="101">
        <v>2450000</v>
      </c>
      <c r="L141" s="101">
        <v>0</v>
      </c>
      <c r="M141" s="98">
        <v>1010223817</v>
      </c>
      <c r="N141" s="97" t="s">
        <v>2079</v>
      </c>
      <c r="O141" s="97" t="s">
        <v>3519</v>
      </c>
      <c r="P141" s="138" t="s">
        <v>3485</v>
      </c>
      <c r="Q141" s="138" t="s">
        <v>3485</v>
      </c>
      <c r="R141" s="138">
        <v>44438</v>
      </c>
      <c r="S141" s="101">
        <v>9633668.5</v>
      </c>
      <c r="T141" s="101">
        <v>0</v>
      </c>
      <c r="U141" s="98">
        <v>40039797</v>
      </c>
      <c r="V141" s="97" t="s">
        <v>2074</v>
      </c>
    </row>
    <row r="142" spans="1:22">
      <c r="A142" s="79">
        <v>891780111</v>
      </c>
      <c r="B142" s="94" t="s">
        <v>19</v>
      </c>
      <c r="C142" s="94" t="s">
        <v>23</v>
      </c>
      <c r="D142" s="94" t="s">
        <v>20</v>
      </c>
      <c r="E142" s="97" t="s">
        <v>3520</v>
      </c>
      <c r="F142" s="94" t="s">
        <v>21</v>
      </c>
      <c r="G142" s="94" t="s">
        <v>22</v>
      </c>
      <c r="H142" s="94" t="s">
        <v>3481</v>
      </c>
      <c r="I142" s="103">
        <v>17940000</v>
      </c>
      <c r="J142" s="101">
        <v>0</v>
      </c>
      <c r="K142" s="101">
        <v>0</v>
      </c>
      <c r="L142" s="101">
        <v>0</v>
      </c>
      <c r="M142" s="98">
        <v>1082957323</v>
      </c>
      <c r="N142" s="97" t="s">
        <v>2112</v>
      </c>
      <c r="O142" s="97" t="s">
        <v>3521</v>
      </c>
      <c r="P142" s="138" t="s">
        <v>1807</v>
      </c>
      <c r="Q142" s="138" t="s">
        <v>1807</v>
      </c>
      <c r="R142" s="138" t="s">
        <v>3522</v>
      </c>
      <c r="S142" s="101">
        <v>1993333</v>
      </c>
      <c r="T142" s="101">
        <v>15946667</v>
      </c>
      <c r="U142" s="98">
        <v>36694645</v>
      </c>
      <c r="V142" s="97" t="s">
        <v>3523</v>
      </c>
    </row>
    <row r="143" spans="1:22">
      <c r="A143" s="79">
        <v>891780111</v>
      </c>
      <c r="B143" s="94" t="s">
        <v>19</v>
      </c>
      <c r="C143" s="94" t="s">
        <v>23</v>
      </c>
      <c r="D143" s="94" t="s">
        <v>20</v>
      </c>
      <c r="E143" s="97" t="s">
        <v>3524</v>
      </c>
      <c r="F143" s="94" t="s">
        <v>21</v>
      </c>
      <c r="G143" s="94" t="s">
        <v>22</v>
      </c>
      <c r="H143" s="94" t="s">
        <v>3481</v>
      </c>
      <c r="I143" s="103">
        <v>12600000</v>
      </c>
      <c r="J143" s="101">
        <v>0</v>
      </c>
      <c r="K143" s="101">
        <v>0</v>
      </c>
      <c r="L143" s="101">
        <v>0</v>
      </c>
      <c r="M143" s="98">
        <v>1083030283</v>
      </c>
      <c r="N143" s="97" t="s">
        <v>3525</v>
      </c>
      <c r="O143" s="97" t="s">
        <v>3526</v>
      </c>
      <c r="P143" s="138" t="s">
        <v>1807</v>
      </c>
      <c r="Q143" s="138" t="s">
        <v>1807</v>
      </c>
      <c r="R143" s="138" t="s">
        <v>3527</v>
      </c>
      <c r="S143" s="101">
        <v>7200000</v>
      </c>
      <c r="T143" s="101">
        <v>5400000</v>
      </c>
      <c r="U143" s="98">
        <v>85472735</v>
      </c>
      <c r="V143" s="97" t="s">
        <v>37</v>
      </c>
    </row>
    <row r="144" spans="1:22">
      <c r="A144" s="79">
        <v>891780111</v>
      </c>
      <c r="B144" s="94" t="s">
        <v>19</v>
      </c>
      <c r="C144" s="94" t="s">
        <v>23</v>
      </c>
      <c r="D144" s="94" t="s">
        <v>20</v>
      </c>
      <c r="E144" s="97" t="s">
        <v>3528</v>
      </c>
      <c r="F144" s="94" t="s">
        <v>21</v>
      </c>
      <c r="G144" s="94" t="s">
        <v>22</v>
      </c>
      <c r="H144" s="94" t="s">
        <v>3481</v>
      </c>
      <c r="I144" s="103">
        <v>6000000</v>
      </c>
      <c r="J144" s="101">
        <v>8000000</v>
      </c>
      <c r="K144" s="101">
        <v>2000000</v>
      </c>
      <c r="L144" s="101">
        <v>0</v>
      </c>
      <c r="M144" s="98">
        <v>1100547297</v>
      </c>
      <c r="N144" s="97" t="s">
        <v>1148</v>
      </c>
      <c r="O144" s="97" t="s">
        <v>3529</v>
      </c>
      <c r="P144" s="138" t="s">
        <v>1807</v>
      </c>
      <c r="Q144" s="138" t="s">
        <v>1702</v>
      </c>
      <c r="R144" s="138">
        <v>44448</v>
      </c>
      <c r="S144" s="101">
        <v>8000000</v>
      </c>
      <c r="T144" s="101">
        <v>0</v>
      </c>
      <c r="U144" s="98">
        <v>1082884010</v>
      </c>
      <c r="V144" s="97" t="s">
        <v>1517</v>
      </c>
    </row>
    <row r="145" spans="1:22">
      <c r="A145" s="79">
        <v>891780111</v>
      </c>
      <c r="B145" s="94" t="s">
        <v>19</v>
      </c>
      <c r="C145" s="94" t="s">
        <v>23</v>
      </c>
      <c r="D145" s="94" t="s">
        <v>20</v>
      </c>
      <c r="E145" s="97" t="s">
        <v>3530</v>
      </c>
      <c r="F145" s="94" t="s">
        <v>21</v>
      </c>
      <c r="G145" s="94" t="s">
        <v>22</v>
      </c>
      <c r="H145" s="94" t="s">
        <v>3481</v>
      </c>
      <c r="I145" s="103">
        <v>6000000</v>
      </c>
      <c r="J145" s="101">
        <v>8000000</v>
      </c>
      <c r="K145" s="101">
        <v>2000000</v>
      </c>
      <c r="L145" s="101">
        <v>0</v>
      </c>
      <c r="M145" s="98">
        <v>1082969603</v>
      </c>
      <c r="N145" s="97" t="s">
        <v>2209</v>
      </c>
      <c r="O145" s="97" t="s">
        <v>3531</v>
      </c>
      <c r="P145" s="138" t="s">
        <v>1807</v>
      </c>
      <c r="Q145" s="138" t="s">
        <v>1702</v>
      </c>
      <c r="R145" s="138">
        <v>44448</v>
      </c>
      <c r="S145" s="101">
        <v>6000000</v>
      </c>
      <c r="T145" s="101">
        <v>2000000</v>
      </c>
      <c r="U145" s="98">
        <v>1082884010</v>
      </c>
      <c r="V145" s="97" t="s">
        <v>1517</v>
      </c>
    </row>
    <row r="146" spans="1:22">
      <c r="A146" s="79">
        <v>891780111</v>
      </c>
      <c r="B146" s="94" t="s">
        <v>19</v>
      </c>
      <c r="C146" s="94" t="s">
        <v>23</v>
      </c>
      <c r="D146" s="94" t="s">
        <v>20</v>
      </c>
      <c r="E146" s="97" t="s">
        <v>3532</v>
      </c>
      <c r="F146" s="94" t="s">
        <v>21</v>
      </c>
      <c r="G146" s="94" t="s">
        <v>22</v>
      </c>
      <c r="H146" s="94" t="s">
        <v>3481</v>
      </c>
      <c r="I146" s="103">
        <v>4500000</v>
      </c>
      <c r="J146" s="101">
        <v>0</v>
      </c>
      <c r="K146" s="101">
        <v>0</v>
      </c>
      <c r="L146" s="101">
        <v>0</v>
      </c>
      <c r="M146" s="98">
        <v>1082880081</v>
      </c>
      <c r="N146" s="97" t="s">
        <v>3533</v>
      </c>
      <c r="O146" s="97" t="s">
        <v>3534</v>
      </c>
      <c r="P146" s="138" t="s">
        <v>3477</v>
      </c>
      <c r="Q146" s="138" t="s">
        <v>3477</v>
      </c>
      <c r="R146" s="138" t="s">
        <v>2221</v>
      </c>
      <c r="S146" s="101">
        <v>4500000</v>
      </c>
      <c r="T146" s="101">
        <v>0</v>
      </c>
      <c r="U146" s="98">
        <v>57466882</v>
      </c>
      <c r="V146" s="97" t="s">
        <v>1961</v>
      </c>
    </row>
    <row r="147" spans="1:22">
      <c r="A147" s="79">
        <v>891780111</v>
      </c>
      <c r="B147" s="94" t="s">
        <v>19</v>
      </c>
      <c r="C147" s="94" t="s">
        <v>23</v>
      </c>
      <c r="D147" s="94" t="s">
        <v>20</v>
      </c>
      <c r="E147" s="97" t="s">
        <v>3535</v>
      </c>
      <c r="F147" s="94" t="s">
        <v>21</v>
      </c>
      <c r="G147" s="94" t="s">
        <v>22</v>
      </c>
      <c r="H147" s="94" t="s">
        <v>3481</v>
      </c>
      <c r="I147" s="103">
        <v>4500000</v>
      </c>
      <c r="J147" s="101">
        <v>0</v>
      </c>
      <c r="K147" s="101">
        <v>0</v>
      </c>
      <c r="L147" s="101">
        <v>0</v>
      </c>
      <c r="M147" s="98">
        <v>1140895641</v>
      </c>
      <c r="N147" s="97" t="s">
        <v>3536</v>
      </c>
      <c r="O147" s="97" t="s">
        <v>3534</v>
      </c>
      <c r="P147" s="138" t="s">
        <v>3477</v>
      </c>
      <c r="Q147" s="138" t="s">
        <v>3477</v>
      </c>
      <c r="R147" s="138" t="s">
        <v>2221</v>
      </c>
      <c r="S147" s="101">
        <v>4500000</v>
      </c>
      <c r="T147" s="101">
        <v>0</v>
      </c>
      <c r="U147" s="98">
        <v>57466882</v>
      </c>
      <c r="V147" s="97" t="s">
        <v>1961</v>
      </c>
    </row>
    <row r="148" spans="1:22">
      <c r="A148" s="79">
        <v>891780111</v>
      </c>
      <c r="B148" s="94" t="s">
        <v>19</v>
      </c>
      <c r="C148" s="94" t="s">
        <v>23</v>
      </c>
      <c r="D148" s="94" t="s">
        <v>20</v>
      </c>
      <c r="E148" s="97" t="s">
        <v>3537</v>
      </c>
      <c r="F148" s="94" t="s">
        <v>21</v>
      </c>
      <c r="G148" s="94" t="s">
        <v>22</v>
      </c>
      <c r="H148" s="94" t="s">
        <v>3481</v>
      </c>
      <c r="I148" s="103">
        <v>3000000</v>
      </c>
      <c r="J148" s="101">
        <v>0</v>
      </c>
      <c r="K148" s="101">
        <v>0</v>
      </c>
      <c r="L148" s="101">
        <v>0</v>
      </c>
      <c r="M148" s="98">
        <v>7140243</v>
      </c>
      <c r="N148" s="97" t="s">
        <v>3538</v>
      </c>
      <c r="O148" s="97" t="s">
        <v>3539</v>
      </c>
      <c r="P148" s="138" t="s">
        <v>3477</v>
      </c>
      <c r="Q148" s="138" t="s">
        <v>3477</v>
      </c>
      <c r="R148" s="138" t="s">
        <v>2486</v>
      </c>
      <c r="S148" s="101">
        <v>3000000</v>
      </c>
      <c r="T148" s="101">
        <v>0</v>
      </c>
      <c r="U148" s="98">
        <v>85475432</v>
      </c>
      <c r="V148" s="97" t="s">
        <v>3540</v>
      </c>
    </row>
    <row r="149" spans="1:22">
      <c r="A149" s="79">
        <v>891780111</v>
      </c>
      <c r="B149" s="94" t="s">
        <v>19</v>
      </c>
      <c r="C149" s="94" t="s">
        <v>23</v>
      </c>
      <c r="D149" s="94" t="s">
        <v>20</v>
      </c>
      <c r="E149" s="97" t="s">
        <v>3541</v>
      </c>
      <c r="F149" s="94" t="s">
        <v>21</v>
      </c>
      <c r="G149" s="94" t="s">
        <v>22</v>
      </c>
      <c r="H149" s="94" t="s">
        <v>3481</v>
      </c>
      <c r="I149" s="103">
        <v>4400000</v>
      </c>
      <c r="J149" s="101">
        <v>0</v>
      </c>
      <c r="K149" s="101">
        <v>0</v>
      </c>
      <c r="L149" s="101">
        <v>0</v>
      </c>
      <c r="M149" s="98">
        <v>57299240</v>
      </c>
      <c r="N149" s="97" t="s">
        <v>2125</v>
      </c>
      <c r="O149" s="97" t="s">
        <v>3542</v>
      </c>
      <c r="P149" s="138" t="s">
        <v>3477</v>
      </c>
      <c r="Q149" s="138" t="s">
        <v>2167</v>
      </c>
      <c r="R149" s="138" t="s">
        <v>3543</v>
      </c>
      <c r="S149" s="101">
        <v>4400000</v>
      </c>
      <c r="T149" s="101">
        <v>0</v>
      </c>
      <c r="U149" s="98">
        <v>25274758</v>
      </c>
      <c r="V149" s="97" t="s">
        <v>2127</v>
      </c>
    </row>
    <row r="150" spans="1:22">
      <c r="A150" s="79">
        <v>891780111</v>
      </c>
      <c r="B150" s="94" t="s">
        <v>19</v>
      </c>
      <c r="C150" s="94" t="s">
        <v>23</v>
      </c>
      <c r="D150" s="94" t="s">
        <v>20</v>
      </c>
      <c r="E150" s="97" t="s">
        <v>3544</v>
      </c>
      <c r="F150" s="94" t="s">
        <v>21</v>
      </c>
      <c r="G150" s="94" t="s">
        <v>22</v>
      </c>
      <c r="H150" s="94" t="s">
        <v>3481</v>
      </c>
      <c r="I150" s="103">
        <v>6000000</v>
      </c>
      <c r="J150" s="101">
        <v>8000000</v>
      </c>
      <c r="K150" s="101">
        <v>2000000</v>
      </c>
      <c r="L150" s="101">
        <v>0</v>
      </c>
      <c r="M150" s="98">
        <v>1083012145</v>
      </c>
      <c r="N150" s="97" t="s">
        <v>1444</v>
      </c>
      <c r="O150" s="97" t="s">
        <v>3502</v>
      </c>
      <c r="P150" s="138" t="s">
        <v>3477</v>
      </c>
      <c r="Q150" s="138" t="s">
        <v>1702</v>
      </c>
      <c r="R150" s="138">
        <v>44448</v>
      </c>
      <c r="S150" s="101">
        <v>8000000</v>
      </c>
      <c r="T150" s="101">
        <v>0</v>
      </c>
      <c r="U150" s="98">
        <v>1082884010</v>
      </c>
      <c r="V150" s="97" t="s">
        <v>1517</v>
      </c>
    </row>
    <row r="151" spans="1:22">
      <c r="A151" s="79">
        <v>891780111</v>
      </c>
      <c r="B151" s="94" t="s">
        <v>19</v>
      </c>
      <c r="C151" s="94" t="s">
        <v>23</v>
      </c>
      <c r="D151" s="94" t="s">
        <v>20</v>
      </c>
      <c r="E151" s="97" t="s">
        <v>3545</v>
      </c>
      <c r="F151" s="94" t="s">
        <v>21</v>
      </c>
      <c r="G151" s="94" t="s">
        <v>22</v>
      </c>
      <c r="H151" s="94" t="s">
        <v>3481</v>
      </c>
      <c r="I151" s="103">
        <v>6000000</v>
      </c>
      <c r="J151" s="101">
        <v>8000000</v>
      </c>
      <c r="K151" s="101">
        <v>2000000</v>
      </c>
      <c r="L151" s="101">
        <v>0</v>
      </c>
      <c r="M151" s="98">
        <v>1082944860</v>
      </c>
      <c r="N151" s="97" t="s">
        <v>1384</v>
      </c>
      <c r="O151" s="97" t="s">
        <v>3546</v>
      </c>
      <c r="P151" s="138" t="s">
        <v>1692</v>
      </c>
      <c r="Q151" s="138" t="s">
        <v>1702</v>
      </c>
      <c r="R151" s="138">
        <v>44448</v>
      </c>
      <c r="S151" s="101">
        <v>4000000</v>
      </c>
      <c r="T151" s="101">
        <v>4000000</v>
      </c>
      <c r="U151" s="98">
        <v>1082884010</v>
      </c>
      <c r="V151" s="97" t="s">
        <v>1517</v>
      </c>
    </row>
    <row r="152" spans="1:22">
      <c r="A152" s="79">
        <v>891780111</v>
      </c>
      <c r="B152" s="94" t="s">
        <v>19</v>
      </c>
      <c r="C152" s="94" t="s">
        <v>23</v>
      </c>
      <c r="D152" s="94" t="s">
        <v>20</v>
      </c>
      <c r="E152" s="97" t="s">
        <v>3547</v>
      </c>
      <c r="F152" s="94" t="s">
        <v>21</v>
      </c>
      <c r="G152" s="94" t="s">
        <v>22</v>
      </c>
      <c r="H152" s="94" t="s">
        <v>3481</v>
      </c>
      <c r="I152" s="103">
        <v>3000000</v>
      </c>
      <c r="J152" s="101">
        <v>0</v>
      </c>
      <c r="K152" s="101">
        <v>0</v>
      </c>
      <c r="L152" s="101">
        <v>0</v>
      </c>
      <c r="M152" s="98">
        <v>7140243</v>
      </c>
      <c r="N152" s="97" t="s">
        <v>3538</v>
      </c>
      <c r="O152" s="97" t="s">
        <v>3521</v>
      </c>
      <c r="P152" s="138" t="s">
        <v>1692</v>
      </c>
      <c r="Q152" s="138" t="s">
        <v>1692</v>
      </c>
      <c r="R152" s="138" t="s">
        <v>3548</v>
      </c>
      <c r="S152" s="101">
        <v>3000000</v>
      </c>
      <c r="T152" s="101">
        <v>0</v>
      </c>
      <c r="U152" s="98">
        <v>85475432</v>
      </c>
      <c r="V152" s="97" t="s">
        <v>3540</v>
      </c>
    </row>
    <row r="153" spans="1:22">
      <c r="A153" s="79">
        <v>891780111</v>
      </c>
      <c r="B153" s="94" t="s">
        <v>19</v>
      </c>
      <c r="C153" s="94" t="s">
        <v>23</v>
      </c>
      <c r="D153" s="94" t="s">
        <v>20</v>
      </c>
      <c r="E153" s="97" t="s">
        <v>3549</v>
      </c>
      <c r="F153" s="94" t="s">
        <v>21</v>
      </c>
      <c r="G153" s="94" t="s">
        <v>22</v>
      </c>
      <c r="H153" s="94" t="s">
        <v>3481</v>
      </c>
      <c r="I153" s="103">
        <v>6000000</v>
      </c>
      <c r="J153" s="101">
        <v>0</v>
      </c>
      <c r="K153" s="101">
        <v>0</v>
      </c>
      <c r="L153" s="101">
        <v>0</v>
      </c>
      <c r="M153" s="98">
        <v>1065133066</v>
      </c>
      <c r="N153" s="97" t="s">
        <v>3550</v>
      </c>
      <c r="O153" s="97" t="s">
        <v>3521</v>
      </c>
      <c r="P153" s="138" t="s">
        <v>1702</v>
      </c>
      <c r="Q153" s="138" t="s">
        <v>1702</v>
      </c>
      <c r="R153" s="138" t="s">
        <v>3551</v>
      </c>
      <c r="S153" s="101">
        <v>6000000</v>
      </c>
      <c r="T153" s="101">
        <v>0</v>
      </c>
      <c r="U153" s="98">
        <v>12448927</v>
      </c>
      <c r="V153" s="97" t="s">
        <v>2115</v>
      </c>
    </row>
    <row r="154" spans="1:22">
      <c r="A154" s="79">
        <v>891780111</v>
      </c>
      <c r="B154" s="94" t="s">
        <v>19</v>
      </c>
      <c r="C154" s="94" t="s">
        <v>23</v>
      </c>
      <c r="D154" s="94" t="s">
        <v>20</v>
      </c>
      <c r="E154" s="97" t="s">
        <v>3552</v>
      </c>
      <c r="F154" s="94" t="s">
        <v>21</v>
      </c>
      <c r="G154" s="94" t="s">
        <v>22</v>
      </c>
      <c r="H154" s="94" t="s">
        <v>3481</v>
      </c>
      <c r="I154" s="103">
        <v>6000000</v>
      </c>
      <c r="J154" s="101">
        <v>8000000</v>
      </c>
      <c r="K154" s="101">
        <v>2000000</v>
      </c>
      <c r="L154" s="101">
        <v>0</v>
      </c>
      <c r="M154" s="98">
        <v>1124041808</v>
      </c>
      <c r="N154" s="97" t="s">
        <v>3553</v>
      </c>
      <c r="O154" s="97" t="s">
        <v>3492</v>
      </c>
      <c r="P154" s="138" t="s">
        <v>1702</v>
      </c>
      <c r="Q154" s="138" t="s">
        <v>1702</v>
      </c>
      <c r="R154" s="138">
        <v>44448</v>
      </c>
      <c r="S154" s="101">
        <v>0</v>
      </c>
      <c r="T154" s="101">
        <v>8000000</v>
      </c>
      <c r="U154" s="98">
        <v>1082884010</v>
      </c>
      <c r="V154" s="97" t="s">
        <v>1517</v>
      </c>
    </row>
    <row r="155" spans="1:22">
      <c r="A155" s="79">
        <v>891780111</v>
      </c>
      <c r="B155" s="94" t="s">
        <v>19</v>
      </c>
      <c r="C155" s="94" t="s">
        <v>23</v>
      </c>
      <c r="D155" s="94" t="s">
        <v>20</v>
      </c>
      <c r="E155" s="97" t="s">
        <v>3554</v>
      </c>
      <c r="F155" s="94" t="s">
        <v>21</v>
      </c>
      <c r="G155" s="94" t="s">
        <v>22</v>
      </c>
      <c r="H155" s="94" t="s">
        <v>3481</v>
      </c>
      <c r="I155" s="103">
        <v>6000000</v>
      </c>
      <c r="J155" s="101">
        <v>8000000</v>
      </c>
      <c r="K155" s="101">
        <v>2000000</v>
      </c>
      <c r="L155" s="101">
        <v>0</v>
      </c>
      <c r="M155" s="98">
        <v>1082984183</v>
      </c>
      <c r="N155" s="97" t="s">
        <v>1401</v>
      </c>
      <c r="O155" s="97" t="s">
        <v>3529</v>
      </c>
      <c r="P155" s="138" t="s">
        <v>1702</v>
      </c>
      <c r="Q155" s="138" t="s">
        <v>1702</v>
      </c>
      <c r="R155" s="138">
        <v>44448</v>
      </c>
      <c r="S155" s="101">
        <v>8000000</v>
      </c>
      <c r="T155" s="101">
        <v>0</v>
      </c>
      <c r="U155" s="98">
        <v>1082884010</v>
      </c>
      <c r="V155" s="97" t="s">
        <v>1517</v>
      </c>
    </row>
    <row r="156" spans="1:22">
      <c r="A156" s="79">
        <v>891780111</v>
      </c>
      <c r="B156" s="94" t="s">
        <v>19</v>
      </c>
      <c r="C156" s="94" t="s">
        <v>23</v>
      </c>
      <c r="D156" s="94" t="s">
        <v>20</v>
      </c>
      <c r="E156" s="97" t="s">
        <v>3555</v>
      </c>
      <c r="F156" s="94" t="s">
        <v>21</v>
      </c>
      <c r="G156" s="94" t="s">
        <v>22</v>
      </c>
      <c r="H156" s="94" t="s">
        <v>3481</v>
      </c>
      <c r="I156" s="103">
        <v>6000000</v>
      </c>
      <c r="J156" s="101">
        <v>0</v>
      </c>
      <c r="K156" s="101">
        <v>0</v>
      </c>
      <c r="L156" s="101">
        <v>0</v>
      </c>
      <c r="M156" s="98">
        <v>1143161098</v>
      </c>
      <c r="N156" s="97" t="s">
        <v>3556</v>
      </c>
      <c r="O156" s="97" t="s">
        <v>3557</v>
      </c>
      <c r="P156" s="138" t="s">
        <v>1728</v>
      </c>
      <c r="Q156" s="138" t="s">
        <v>3558</v>
      </c>
      <c r="R156" s="138" t="s">
        <v>3559</v>
      </c>
      <c r="S156" s="101">
        <v>6000000</v>
      </c>
      <c r="T156" s="101">
        <v>0</v>
      </c>
      <c r="U156" s="98">
        <v>85155183</v>
      </c>
      <c r="V156" s="97" t="s">
        <v>2496</v>
      </c>
    </row>
    <row r="157" spans="1:22">
      <c r="A157" s="79">
        <v>891780111</v>
      </c>
      <c r="B157" s="94" t="s">
        <v>19</v>
      </c>
      <c r="C157" s="94" t="s">
        <v>23</v>
      </c>
      <c r="D157" s="94" t="s">
        <v>20</v>
      </c>
      <c r="E157" s="97" t="s">
        <v>3560</v>
      </c>
      <c r="F157" s="94" t="s">
        <v>21</v>
      </c>
      <c r="G157" s="94" t="s">
        <v>22</v>
      </c>
      <c r="H157" s="94" t="s">
        <v>3481</v>
      </c>
      <c r="I157" s="103">
        <v>5400000</v>
      </c>
      <c r="J157" s="101">
        <v>0</v>
      </c>
      <c r="K157" s="101">
        <v>0</v>
      </c>
      <c r="L157" s="101">
        <v>0</v>
      </c>
      <c r="M157" s="98">
        <v>84458785</v>
      </c>
      <c r="N157" s="97" t="s">
        <v>3561</v>
      </c>
      <c r="O157" s="97" t="s">
        <v>3562</v>
      </c>
      <c r="P157" s="138" t="s">
        <v>1728</v>
      </c>
      <c r="Q157" s="138" t="s">
        <v>1637</v>
      </c>
      <c r="R157" s="138" t="s">
        <v>2255</v>
      </c>
      <c r="S157" s="101">
        <v>5400000</v>
      </c>
      <c r="T157" s="101">
        <v>0</v>
      </c>
      <c r="U157" s="98">
        <v>52705148</v>
      </c>
      <c r="V157" s="97" t="s">
        <v>2256</v>
      </c>
    </row>
    <row r="158" spans="1:22">
      <c r="A158" s="79">
        <v>891780111</v>
      </c>
      <c r="B158" s="94" t="s">
        <v>19</v>
      </c>
      <c r="C158" s="94" t="s">
        <v>23</v>
      </c>
      <c r="D158" s="94" t="s">
        <v>20</v>
      </c>
      <c r="E158" s="97" t="s">
        <v>3563</v>
      </c>
      <c r="F158" s="94" t="s">
        <v>21</v>
      </c>
      <c r="G158" s="94" t="s">
        <v>22</v>
      </c>
      <c r="H158" s="94" t="s">
        <v>3481</v>
      </c>
      <c r="I158" s="103">
        <v>6000000</v>
      </c>
      <c r="J158" s="101">
        <v>8000000</v>
      </c>
      <c r="K158" s="101">
        <v>2000000</v>
      </c>
      <c r="L158" s="101">
        <v>0</v>
      </c>
      <c r="M158" s="98">
        <v>1083002889</v>
      </c>
      <c r="N158" s="97" t="s">
        <v>1474</v>
      </c>
      <c r="O158" s="97" t="s">
        <v>3502</v>
      </c>
      <c r="P158" s="138" t="s">
        <v>1728</v>
      </c>
      <c r="Q158" s="138" t="s">
        <v>1728</v>
      </c>
      <c r="R158" s="138">
        <v>44450</v>
      </c>
      <c r="S158" s="101">
        <v>6000000</v>
      </c>
      <c r="T158" s="101">
        <v>2000000</v>
      </c>
      <c r="U158" s="98">
        <v>1082884010</v>
      </c>
      <c r="V158" s="97" t="s">
        <v>1517</v>
      </c>
    </row>
    <row r="159" spans="1:22">
      <c r="A159" s="79">
        <v>891780111</v>
      </c>
      <c r="B159" s="94" t="s">
        <v>19</v>
      </c>
      <c r="C159" s="94" t="s">
        <v>23</v>
      </c>
      <c r="D159" s="94" t="s">
        <v>20</v>
      </c>
      <c r="E159" s="97" t="s">
        <v>3565</v>
      </c>
      <c r="F159" s="94" t="s">
        <v>21</v>
      </c>
      <c r="G159" s="94" t="s">
        <v>22</v>
      </c>
      <c r="H159" s="94" t="s">
        <v>3481</v>
      </c>
      <c r="I159" s="103">
        <v>2000000</v>
      </c>
      <c r="J159" s="101">
        <v>0</v>
      </c>
      <c r="K159" s="101">
        <v>0</v>
      </c>
      <c r="L159" s="101">
        <v>0</v>
      </c>
      <c r="M159" s="98">
        <v>4981198</v>
      </c>
      <c r="N159" s="97" t="s">
        <v>3566</v>
      </c>
      <c r="O159" s="97" t="s">
        <v>3567</v>
      </c>
      <c r="P159" s="138" t="s">
        <v>1728</v>
      </c>
      <c r="Q159" s="138" t="s">
        <v>1728</v>
      </c>
      <c r="R159" s="138" t="s">
        <v>2313</v>
      </c>
      <c r="S159" s="101">
        <v>2000000</v>
      </c>
      <c r="T159" s="101">
        <v>0</v>
      </c>
      <c r="U159" s="98">
        <v>7141896</v>
      </c>
      <c r="V159" s="97" t="s">
        <v>2402</v>
      </c>
    </row>
    <row r="160" spans="1:22">
      <c r="A160" s="79">
        <v>891780111</v>
      </c>
      <c r="B160" s="94" t="s">
        <v>19</v>
      </c>
      <c r="C160" s="94" t="s">
        <v>23</v>
      </c>
      <c r="D160" s="94" t="s">
        <v>20</v>
      </c>
      <c r="E160" s="97" t="s">
        <v>3568</v>
      </c>
      <c r="F160" s="94" t="s">
        <v>21</v>
      </c>
      <c r="G160" s="94" t="s">
        <v>22</v>
      </c>
      <c r="H160" s="94" t="s">
        <v>3481</v>
      </c>
      <c r="I160" s="103">
        <v>5400000</v>
      </c>
      <c r="J160" s="101">
        <v>0</v>
      </c>
      <c r="K160" s="101">
        <v>0</v>
      </c>
      <c r="L160" s="101">
        <v>0</v>
      </c>
      <c r="M160" s="98">
        <v>1118868814</v>
      </c>
      <c r="N160" s="97" t="s">
        <v>1544</v>
      </c>
      <c r="O160" s="97" t="s">
        <v>3569</v>
      </c>
      <c r="P160" s="138" t="s">
        <v>1868</v>
      </c>
      <c r="Q160" s="138" t="s">
        <v>1868</v>
      </c>
      <c r="R160" s="138" t="s">
        <v>3570</v>
      </c>
      <c r="S160" s="101">
        <v>5400000</v>
      </c>
      <c r="T160" s="101">
        <v>0</v>
      </c>
      <c r="U160" s="98">
        <v>72232860</v>
      </c>
      <c r="V160" s="97" t="s">
        <v>3571</v>
      </c>
    </row>
    <row r="161" spans="1:22">
      <c r="A161" s="79">
        <v>891780111</v>
      </c>
      <c r="B161" s="94" t="s">
        <v>19</v>
      </c>
      <c r="C161" s="94" t="s">
        <v>23</v>
      </c>
      <c r="D161" s="94" t="s">
        <v>20</v>
      </c>
      <c r="E161" s="97" t="s">
        <v>3572</v>
      </c>
      <c r="F161" s="94" t="s">
        <v>21</v>
      </c>
      <c r="G161" s="94" t="s">
        <v>22</v>
      </c>
      <c r="H161" s="94" t="s">
        <v>3481</v>
      </c>
      <c r="I161" s="103">
        <v>5400000</v>
      </c>
      <c r="J161" s="101">
        <v>0</v>
      </c>
      <c r="K161" s="101">
        <v>0</v>
      </c>
      <c r="L161" s="101">
        <v>0</v>
      </c>
      <c r="M161" s="98">
        <v>1004373734</v>
      </c>
      <c r="N161" s="97" t="s">
        <v>3573</v>
      </c>
      <c r="O161" s="97" t="s">
        <v>3574</v>
      </c>
      <c r="P161" s="138" t="s">
        <v>1868</v>
      </c>
      <c r="Q161" s="138" t="s">
        <v>1637</v>
      </c>
      <c r="R161" s="138" t="s">
        <v>2255</v>
      </c>
      <c r="S161" s="101">
        <v>5400000</v>
      </c>
      <c r="T161" s="101">
        <v>0</v>
      </c>
      <c r="U161" s="98">
        <v>52705148</v>
      </c>
      <c r="V161" s="97" t="s">
        <v>2256</v>
      </c>
    </row>
    <row r="162" spans="1:22">
      <c r="A162" s="79">
        <v>891780111</v>
      </c>
      <c r="B162" s="94" t="s">
        <v>19</v>
      </c>
      <c r="C162" s="94" t="s">
        <v>23</v>
      </c>
      <c r="D162" s="94" t="s">
        <v>20</v>
      </c>
      <c r="E162" s="97" t="s">
        <v>3575</v>
      </c>
      <c r="F162" s="94" t="s">
        <v>21</v>
      </c>
      <c r="G162" s="94" t="s">
        <v>22</v>
      </c>
      <c r="H162" s="94" t="s">
        <v>3481</v>
      </c>
      <c r="I162" s="103">
        <v>6000000</v>
      </c>
      <c r="J162" s="101">
        <v>0</v>
      </c>
      <c r="K162" s="101">
        <v>0</v>
      </c>
      <c r="L162" s="101">
        <v>0</v>
      </c>
      <c r="M162" s="98">
        <v>84457062</v>
      </c>
      <c r="N162" s="97" t="s">
        <v>3576</v>
      </c>
      <c r="O162" s="97" t="s">
        <v>3577</v>
      </c>
      <c r="P162" s="138" t="s">
        <v>1868</v>
      </c>
      <c r="Q162" s="138" t="s">
        <v>3558</v>
      </c>
      <c r="R162" s="138" t="s">
        <v>3559</v>
      </c>
      <c r="S162" s="101">
        <v>6000000</v>
      </c>
      <c r="T162" s="101">
        <v>0</v>
      </c>
      <c r="U162" s="98">
        <v>85155183</v>
      </c>
      <c r="V162" s="97" t="s">
        <v>2496</v>
      </c>
    </row>
    <row r="163" spans="1:22">
      <c r="A163" s="79">
        <v>891780111</v>
      </c>
      <c r="B163" s="94" t="s">
        <v>19</v>
      </c>
      <c r="C163" s="94" t="s">
        <v>23</v>
      </c>
      <c r="D163" s="94" t="s">
        <v>20</v>
      </c>
      <c r="E163" s="97" t="s">
        <v>3578</v>
      </c>
      <c r="F163" s="94" t="s">
        <v>21</v>
      </c>
      <c r="G163" s="94" t="s">
        <v>22</v>
      </c>
      <c r="H163" s="94" t="s">
        <v>3481</v>
      </c>
      <c r="I163" s="103">
        <v>12000000</v>
      </c>
      <c r="J163" s="101">
        <v>0</v>
      </c>
      <c r="K163" s="101">
        <v>0</v>
      </c>
      <c r="L163" s="101">
        <v>0</v>
      </c>
      <c r="M163" s="98">
        <v>1082968835</v>
      </c>
      <c r="N163" s="97" t="s">
        <v>3579</v>
      </c>
      <c r="O163" s="97" t="s">
        <v>3580</v>
      </c>
      <c r="P163" s="138" t="s">
        <v>1818</v>
      </c>
      <c r="Q163" s="138" t="s">
        <v>1818</v>
      </c>
      <c r="R163" s="138" t="s">
        <v>3581</v>
      </c>
      <c r="S163" s="101">
        <v>0</v>
      </c>
      <c r="T163" s="101">
        <v>12000000</v>
      </c>
      <c r="U163" s="98">
        <v>16725085</v>
      </c>
      <c r="V163" s="97" t="s">
        <v>3273</v>
      </c>
    </row>
    <row r="164" spans="1:22">
      <c r="A164" s="79">
        <v>891780111</v>
      </c>
      <c r="B164" s="94" t="s">
        <v>19</v>
      </c>
      <c r="C164" s="94" t="s">
        <v>23</v>
      </c>
      <c r="D164" s="94" t="s">
        <v>20</v>
      </c>
      <c r="E164" s="97" t="s">
        <v>3582</v>
      </c>
      <c r="F164" s="94" t="s">
        <v>21</v>
      </c>
      <c r="G164" s="94" t="s">
        <v>22</v>
      </c>
      <c r="H164" s="94" t="s">
        <v>3481</v>
      </c>
      <c r="I164" s="103">
        <v>10500000</v>
      </c>
      <c r="J164" s="101">
        <v>0</v>
      </c>
      <c r="K164" s="101">
        <v>0</v>
      </c>
      <c r="L164" s="101">
        <v>0</v>
      </c>
      <c r="M164" s="98">
        <v>716760491</v>
      </c>
      <c r="N164" s="97" t="s">
        <v>2165</v>
      </c>
      <c r="O164" s="97" t="s">
        <v>3583</v>
      </c>
      <c r="P164" s="138" t="s">
        <v>3558</v>
      </c>
      <c r="Q164" s="138" t="s">
        <v>3558</v>
      </c>
      <c r="R164" s="138" t="s">
        <v>3559</v>
      </c>
      <c r="S164" s="101">
        <v>10500000</v>
      </c>
      <c r="T164" s="101">
        <v>0</v>
      </c>
      <c r="U164" s="98">
        <v>85471791</v>
      </c>
      <c r="V164" s="97" t="s">
        <v>2145</v>
      </c>
    </row>
    <row r="165" spans="1:22">
      <c r="A165" s="79">
        <v>891780111</v>
      </c>
      <c r="B165" s="94" t="s">
        <v>19</v>
      </c>
      <c r="C165" s="94" t="s">
        <v>23</v>
      </c>
      <c r="D165" s="94" t="s">
        <v>20</v>
      </c>
      <c r="E165" s="97" t="s">
        <v>3584</v>
      </c>
      <c r="F165" s="94" t="s">
        <v>21</v>
      </c>
      <c r="G165" s="94" t="s">
        <v>22</v>
      </c>
      <c r="H165" s="94" t="s">
        <v>3481</v>
      </c>
      <c r="I165" s="103">
        <v>10500000</v>
      </c>
      <c r="J165" s="101">
        <v>0</v>
      </c>
      <c r="K165" s="101">
        <v>0</v>
      </c>
      <c r="L165" s="101">
        <v>0</v>
      </c>
      <c r="M165" s="98">
        <v>1082886524</v>
      </c>
      <c r="N165" s="97" t="s">
        <v>2169</v>
      </c>
      <c r="O165" s="97" t="s">
        <v>3585</v>
      </c>
      <c r="P165" s="138" t="s">
        <v>3558</v>
      </c>
      <c r="Q165" s="138" t="s">
        <v>3558</v>
      </c>
      <c r="R165" s="138" t="s">
        <v>3559</v>
      </c>
      <c r="S165" s="101">
        <v>10500000</v>
      </c>
      <c r="T165" s="101">
        <v>0</v>
      </c>
      <c r="U165" s="98">
        <v>85471791</v>
      </c>
      <c r="V165" s="97" t="s">
        <v>2145</v>
      </c>
    </row>
    <row r="166" spans="1:22">
      <c r="A166" s="79">
        <v>891780111</v>
      </c>
      <c r="B166" s="94" t="s">
        <v>19</v>
      </c>
      <c r="C166" s="94" t="s">
        <v>23</v>
      </c>
      <c r="D166" s="94" t="s">
        <v>20</v>
      </c>
      <c r="E166" s="97" t="s">
        <v>3586</v>
      </c>
      <c r="F166" s="94" t="s">
        <v>21</v>
      </c>
      <c r="G166" s="94" t="s">
        <v>22</v>
      </c>
      <c r="H166" s="94" t="s">
        <v>3481</v>
      </c>
      <c r="I166" s="103">
        <v>7500000</v>
      </c>
      <c r="J166" s="101">
        <v>0</v>
      </c>
      <c r="K166" s="101">
        <v>0</v>
      </c>
      <c r="L166" s="101">
        <v>0</v>
      </c>
      <c r="M166" s="98">
        <v>1082410098</v>
      </c>
      <c r="N166" s="97" t="s">
        <v>3587</v>
      </c>
      <c r="O166" s="97" t="s">
        <v>3588</v>
      </c>
      <c r="P166" s="138" t="s">
        <v>1826</v>
      </c>
      <c r="Q166" s="138" t="s">
        <v>1103</v>
      </c>
      <c r="R166" s="138" t="s">
        <v>3589</v>
      </c>
      <c r="S166" s="101">
        <v>7500000</v>
      </c>
      <c r="T166" s="101">
        <v>0</v>
      </c>
      <c r="U166" s="98">
        <v>85471791</v>
      </c>
      <c r="V166" s="97" t="s">
        <v>2145</v>
      </c>
    </row>
    <row r="167" spans="1:22">
      <c r="A167" s="79">
        <v>891780111</v>
      </c>
      <c r="B167" s="94" t="s">
        <v>19</v>
      </c>
      <c r="C167" s="94" t="s">
        <v>23</v>
      </c>
      <c r="D167" s="94" t="s">
        <v>20</v>
      </c>
      <c r="E167" s="97" t="s">
        <v>3590</v>
      </c>
      <c r="F167" s="94" t="s">
        <v>21</v>
      </c>
      <c r="G167" s="94" t="s">
        <v>22</v>
      </c>
      <c r="H167" s="94" t="s">
        <v>3481</v>
      </c>
      <c r="I167" s="103">
        <v>3000000</v>
      </c>
      <c r="J167" s="101">
        <v>0</v>
      </c>
      <c r="K167" s="101">
        <v>0</v>
      </c>
      <c r="L167" s="101">
        <v>0</v>
      </c>
      <c r="M167" s="98">
        <v>39048264</v>
      </c>
      <c r="N167" s="97" t="s">
        <v>3591</v>
      </c>
      <c r="O167" s="97" t="s">
        <v>3592</v>
      </c>
      <c r="P167" s="138" t="s">
        <v>1880</v>
      </c>
      <c r="Q167" s="138" t="s">
        <v>1880</v>
      </c>
      <c r="R167" s="138" t="s">
        <v>643</v>
      </c>
      <c r="S167" s="101">
        <v>3000000</v>
      </c>
      <c r="T167" s="101">
        <v>0</v>
      </c>
      <c r="U167" s="98">
        <v>12545859</v>
      </c>
      <c r="V167" s="97" t="s">
        <v>168</v>
      </c>
    </row>
    <row r="168" spans="1:22">
      <c r="A168" s="79">
        <v>891780111</v>
      </c>
      <c r="B168" s="94" t="s">
        <v>19</v>
      </c>
      <c r="C168" s="94" t="s">
        <v>23</v>
      </c>
      <c r="D168" s="94" t="s">
        <v>20</v>
      </c>
      <c r="E168" s="133" t="s">
        <v>3593</v>
      </c>
      <c r="F168" s="94" t="s">
        <v>21</v>
      </c>
      <c r="G168" s="94" t="s">
        <v>22</v>
      </c>
      <c r="H168" s="94" t="s">
        <v>3481</v>
      </c>
      <c r="I168" s="103">
        <v>5000000</v>
      </c>
      <c r="J168" s="101">
        <v>0</v>
      </c>
      <c r="K168" s="101">
        <v>0</v>
      </c>
      <c r="L168" s="101">
        <v>0</v>
      </c>
      <c r="M168" s="98">
        <v>1082909405</v>
      </c>
      <c r="N168" s="97" t="s">
        <v>3594</v>
      </c>
      <c r="O168" s="97" t="s">
        <v>3595</v>
      </c>
      <c r="P168" s="138" t="s">
        <v>570</v>
      </c>
      <c r="Q168" s="138" t="s">
        <v>570</v>
      </c>
      <c r="R168" s="138" t="s">
        <v>2069</v>
      </c>
      <c r="S168" s="101">
        <v>5000000</v>
      </c>
      <c r="T168" s="101">
        <v>0</v>
      </c>
      <c r="U168" s="98">
        <v>25274758</v>
      </c>
      <c r="V168" s="97" t="s">
        <v>2127</v>
      </c>
    </row>
    <row r="169" spans="1:22">
      <c r="A169" s="79">
        <v>891780111</v>
      </c>
      <c r="B169" s="94" t="s">
        <v>19</v>
      </c>
      <c r="C169" s="94" t="s">
        <v>23</v>
      </c>
      <c r="D169" s="94" t="s">
        <v>20</v>
      </c>
      <c r="E169" s="133" t="s">
        <v>3596</v>
      </c>
      <c r="F169" s="94" t="s">
        <v>21</v>
      </c>
      <c r="G169" s="94" t="s">
        <v>22</v>
      </c>
      <c r="H169" s="94" t="s">
        <v>3481</v>
      </c>
      <c r="I169" s="103">
        <v>2200000</v>
      </c>
      <c r="J169" s="101">
        <v>0</v>
      </c>
      <c r="K169" s="101">
        <v>0</v>
      </c>
      <c r="L169" s="101">
        <v>0</v>
      </c>
      <c r="M169" s="98">
        <v>1083005299</v>
      </c>
      <c r="N169" s="97" t="s">
        <v>3597</v>
      </c>
      <c r="O169" s="97" t="s">
        <v>3539</v>
      </c>
      <c r="P169" s="138" t="s">
        <v>570</v>
      </c>
      <c r="Q169" s="138" t="s">
        <v>570</v>
      </c>
      <c r="R169" s="138" t="s">
        <v>155</v>
      </c>
      <c r="S169" s="101">
        <v>2200000</v>
      </c>
      <c r="T169" s="101">
        <v>0</v>
      </c>
      <c r="U169" s="98">
        <v>26761405</v>
      </c>
      <c r="V169" s="97" t="s">
        <v>3598</v>
      </c>
    </row>
    <row r="170" spans="1:22">
      <c r="A170" s="79">
        <v>891780111</v>
      </c>
      <c r="B170" s="94" t="s">
        <v>19</v>
      </c>
      <c r="C170" s="94" t="s">
        <v>23</v>
      </c>
      <c r="D170" s="94" t="s">
        <v>20</v>
      </c>
      <c r="E170" s="133" t="s">
        <v>3599</v>
      </c>
      <c r="F170" s="94" t="s">
        <v>21</v>
      </c>
      <c r="G170" s="94" t="s">
        <v>22</v>
      </c>
      <c r="H170" s="94" t="s">
        <v>3481</v>
      </c>
      <c r="I170" s="103">
        <v>4520285</v>
      </c>
      <c r="J170" s="101">
        <v>0</v>
      </c>
      <c r="K170" s="101">
        <v>0</v>
      </c>
      <c r="L170" s="101">
        <v>0</v>
      </c>
      <c r="M170" s="98">
        <v>1082992530</v>
      </c>
      <c r="N170" s="97" t="s">
        <v>1015</v>
      </c>
      <c r="O170" s="97" t="s">
        <v>3600</v>
      </c>
      <c r="P170" s="138" t="s">
        <v>570</v>
      </c>
      <c r="Q170" s="138" t="s">
        <v>570</v>
      </c>
      <c r="R170" s="138" t="s">
        <v>2069</v>
      </c>
      <c r="S170" s="101">
        <v>4520285</v>
      </c>
      <c r="T170" s="101">
        <v>0</v>
      </c>
      <c r="U170" s="98">
        <v>7632607</v>
      </c>
      <c r="V170" s="97" t="s">
        <v>1133</v>
      </c>
    </row>
    <row r="171" spans="1:22">
      <c r="A171" s="79">
        <v>891780111</v>
      </c>
      <c r="B171" s="94" t="s">
        <v>19</v>
      </c>
      <c r="C171" s="94" t="s">
        <v>23</v>
      </c>
      <c r="D171" s="94" t="s">
        <v>20</v>
      </c>
      <c r="E171" s="133" t="s">
        <v>3601</v>
      </c>
      <c r="F171" s="94" t="s">
        <v>21</v>
      </c>
      <c r="G171" s="94" t="s">
        <v>22</v>
      </c>
      <c r="H171" s="94" t="s">
        <v>3481</v>
      </c>
      <c r="I171" s="103">
        <v>4400000</v>
      </c>
      <c r="J171" s="101">
        <v>0</v>
      </c>
      <c r="K171" s="101">
        <v>0</v>
      </c>
      <c r="L171" s="101">
        <v>0</v>
      </c>
      <c r="M171" s="98">
        <v>1083016337</v>
      </c>
      <c r="N171" s="97" t="s">
        <v>1018</v>
      </c>
      <c r="O171" s="97" t="s">
        <v>3602</v>
      </c>
      <c r="P171" s="138" t="s">
        <v>570</v>
      </c>
      <c r="Q171" s="138" t="s">
        <v>570</v>
      </c>
      <c r="R171" s="138" t="s">
        <v>2069</v>
      </c>
      <c r="S171" s="101">
        <v>4400000</v>
      </c>
      <c r="T171" s="101">
        <v>0</v>
      </c>
      <c r="U171" s="98">
        <v>7632607</v>
      </c>
      <c r="V171" s="97" t="s">
        <v>1133</v>
      </c>
    </row>
    <row r="172" spans="1:22">
      <c r="A172" s="79">
        <v>891780111</v>
      </c>
      <c r="B172" s="94" t="s">
        <v>19</v>
      </c>
      <c r="C172" s="94" t="s">
        <v>23</v>
      </c>
      <c r="D172" s="94" t="s">
        <v>20</v>
      </c>
      <c r="E172" s="133" t="s">
        <v>3603</v>
      </c>
      <c r="F172" s="94" t="s">
        <v>21</v>
      </c>
      <c r="G172" s="94" t="s">
        <v>22</v>
      </c>
      <c r="H172" s="94" t="s">
        <v>3481</v>
      </c>
      <c r="I172" s="103">
        <v>2900000</v>
      </c>
      <c r="J172" s="101">
        <v>0</v>
      </c>
      <c r="K172" s="101">
        <v>0</v>
      </c>
      <c r="L172" s="101">
        <v>0</v>
      </c>
      <c r="M172" s="98">
        <v>7528454</v>
      </c>
      <c r="N172" s="97" t="s">
        <v>3604</v>
      </c>
      <c r="O172" s="97" t="s">
        <v>3605</v>
      </c>
      <c r="P172" s="138" t="s">
        <v>570</v>
      </c>
      <c r="Q172" s="138" t="s">
        <v>570</v>
      </c>
      <c r="R172" s="138" t="s">
        <v>155</v>
      </c>
      <c r="S172" s="101">
        <v>2900000</v>
      </c>
      <c r="T172" s="101">
        <v>0</v>
      </c>
      <c r="U172" s="98">
        <v>1083464086</v>
      </c>
      <c r="V172" s="97" t="s">
        <v>2391</v>
      </c>
    </row>
    <row r="173" spans="1:22">
      <c r="A173" s="79">
        <v>891780111</v>
      </c>
      <c r="B173" s="94" t="s">
        <v>19</v>
      </c>
      <c r="C173" s="94" t="s">
        <v>23</v>
      </c>
      <c r="D173" s="94" t="s">
        <v>20</v>
      </c>
      <c r="E173" s="133" t="s">
        <v>3606</v>
      </c>
      <c r="F173" s="94" t="s">
        <v>21</v>
      </c>
      <c r="G173" s="94" t="s">
        <v>22</v>
      </c>
      <c r="H173" s="94" t="s">
        <v>3481</v>
      </c>
      <c r="I173" s="103">
        <v>3900000</v>
      </c>
      <c r="J173" s="101">
        <v>0</v>
      </c>
      <c r="K173" s="101">
        <v>0</v>
      </c>
      <c r="L173" s="101">
        <v>0</v>
      </c>
      <c r="M173" s="98">
        <v>1082856383</v>
      </c>
      <c r="N173" s="97" t="s">
        <v>3607</v>
      </c>
      <c r="O173" s="97" t="s">
        <v>3608</v>
      </c>
      <c r="P173" s="138" t="s">
        <v>570</v>
      </c>
      <c r="Q173" s="138" t="s">
        <v>570</v>
      </c>
      <c r="R173" s="138" t="s">
        <v>155</v>
      </c>
      <c r="S173" s="101">
        <v>3900000</v>
      </c>
      <c r="T173" s="101">
        <v>0</v>
      </c>
      <c r="U173" s="98">
        <v>1083464086</v>
      </c>
      <c r="V173" s="97" t="s">
        <v>2391</v>
      </c>
    </row>
    <row r="174" spans="1:22">
      <c r="A174" s="79">
        <v>891780111</v>
      </c>
      <c r="B174" s="94" t="s">
        <v>19</v>
      </c>
      <c r="C174" s="94" t="s">
        <v>23</v>
      </c>
      <c r="D174" s="94" t="s">
        <v>20</v>
      </c>
      <c r="E174" s="133" t="s">
        <v>3609</v>
      </c>
      <c r="F174" s="94" t="s">
        <v>21</v>
      </c>
      <c r="G174" s="94" t="s">
        <v>22</v>
      </c>
      <c r="H174" s="94" t="s">
        <v>3481</v>
      </c>
      <c r="I174" s="103">
        <v>7500000</v>
      </c>
      <c r="J174" s="101">
        <v>0</v>
      </c>
      <c r="K174" s="101">
        <v>0</v>
      </c>
      <c r="L174" s="101">
        <v>0</v>
      </c>
      <c r="M174" s="98">
        <v>1100547725</v>
      </c>
      <c r="N174" s="97" t="s">
        <v>3610</v>
      </c>
      <c r="O174" s="97" t="s">
        <v>3611</v>
      </c>
      <c r="P174" s="138" t="s">
        <v>570</v>
      </c>
      <c r="Q174" s="138" t="s">
        <v>570</v>
      </c>
      <c r="R174" s="138" t="s">
        <v>3612</v>
      </c>
      <c r="S174" s="101">
        <v>7500000</v>
      </c>
      <c r="T174" s="101">
        <v>0</v>
      </c>
      <c r="U174" s="98">
        <v>85471791</v>
      </c>
      <c r="V174" s="97" t="s">
        <v>2145</v>
      </c>
    </row>
    <row r="175" spans="1:22">
      <c r="A175" s="79">
        <v>891780111</v>
      </c>
      <c r="B175" s="94" t="s">
        <v>19</v>
      </c>
      <c r="C175" s="94" t="s">
        <v>23</v>
      </c>
      <c r="D175" s="94" t="s">
        <v>20</v>
      </c>
      <c r="E175" s="133" t="s">
        <v>3613</v>
      </c>
      <c r="F175" s="94" t="s">
        <v>21</v>
      </c>
      <c r="G175" s="94" t="s">
        <v>22</v>
      </c>
      <c r="H175" s="94" t="s">
        <v>3481</v>
      </c>
      <c r="I175" s="103">
        <v>4743000</v>
      </c>
      <c r="J175" s="101">
        <v>0</v>
      </c>
      <c r="K175" s="101">
        <v>0</v>
      </c>
      <c r="L175" s="101">
        <v>0</v>
      </c>
      <c r="M175" s="98">
        <v>1018462328</v>
      </c>
      <c r="N175" s="97" t="s">
        <v>1567</v>
      </c>
      <c r="O175" s="97" t="s">
        <v>3614</v>
      </c>
      <c r="P175" s="138" t="s">
        <v>570</v>
      </c>
      <c r="Q175" s="138" t="s">
        <v>570</v>
      </c>
      <c r="R175" s="138" t="s">
        <v>3615</v>
      </c>
      <c r="S175" s="101">
        <v>4743000</v>
      </c>
      <c r="T175" s="101">
        <v>0</v>
      </c>
      <c r="U175" s="98">
        <v>85155183</v>
      </c>
      <c r="V175" s="97" t="s">
        <v>2496</v>
      </c>
    </row>
    <row r="176" spans="1:22">
      <c r="A176" s="79">
        <v>891780111</v>
      </c>
      <c r="B176" s="94" t="s">
        <v>19</v>
      </c>
      <c r="C176" s="94" t="s">
        <v>23</v>
      </c>
      <c r="D176" s="94" t="s">
        <v>20</v>
      </c>
      <c r="E176" s="133" t="s">
        <v>3616</v>
      </c>
      <c r="F176" s="94" t="s">
        <v>21</v>
      </c>
      <c r="G176" s="94" t="s">
        <v>22</v>
      </c>
      <c r="H176" s="94" t="s">
        <v>3481</v>
      </c>
      <c r="I176" s="103">
        <v>2000000</v>
      </c>
      <c r="J176" s="101">
        <v>0</v>
      </c>
      <c r="K176" s="101">
        <v>0</v>
      </c>
      <c r="L176" s="101">
        <v>0</v>
      </c>
      <c r="M176" s="98">
        <v>1082967141</v>
      </c>
      <c r="N176" s="97" t="s">
        <v>3617</v>
      </c>
      <c r="O176" s="97" t="s">
        <v>3618</v>
      </c>
      <c r="P176" s="138" t="s">
        <v>570</v>
      </c>
      <c r="Q176" s="138" t="s">
        <v>570</v>
      </c>
      <c r="R176" s="138" t="s">
        <v>155</v>
      </c>
      <c r="S176" s="101">
        <v>0</v>
      </c>
      <c r="T176" s="101">
        <v>2000000</v>
      </c>
      <c r="U176" s="98">
        <v>75064017</v>
      </c>
      <c r="V176" s="97" t="s">
        <v>3619</v>
      </c>
    </row>
    <row r="177" spans="1:22">
      <c r="A177" s="79">
        <v>891780111</v>
      </c>
      <c r="B177" s="94" t="s">
        <v>19</v>
      </c>
      <c r="C177" s="94" t="s">
        <v>23</v>
      </c>
      <c r="D177" s="94" t="s">
        <v>20</v>
      </c>
      <c r="E177" s="133" t="s">
        <v>3620</v>
      </c>
      <c r="F177" s="94" t="s">
        <v>21</v>
      </c>
      <c r="G177" s="94" t="s">
        <v>22</v>
      </c>
      <c r="H177" s="94" t="s">
        <v>3481</v>
      </c>
      <c r="I177" s="103">
        <v>7200000</v>
      </c>
      <c r="J177" s="101">
        <v>0</v>
      </c>
      <c r="K177" s="101">
        <v>0</v>
      </c>
      <c r="L177" s="101">
        <v>0</v>
      </c>
      <c r="M177" s="98">
        <v>85152793</v>
      </c>
      <c r="N177" s="97" t="s">
        <v>3621</v>
      </c>
      <c r="O177" s="97" t="s">
        <v>3622</v>
      </c>
      <c r="P177" s="138" t="s">
        <v>570</v>
      </c>
      <c r="Q177" s="138" t="s">
        <v>570</v>
      </c>
      <c r="R177" s="138" t="s">
        <v>3612</v>
      </c>
      <c r="S177" s="101">
        <v>7200000</v>
      </c>
      <c r="T177" s="101">
        <v>0</v>
      </c>
      <c r="U177" s="98">
        <v>57466781</v>
      </c>
      <c r="V177" s="97" t="s">
        <v>1486</v>
      </c>
    </row>
    <row r="178" spans="1:22">
      <c r="A178" s="79">
        <v>891780111</v>
      </c>
      <c r="B178" s="94" t="s">
        <v>19</v>
      </c>
      <c r="C178" s="94" t="s">
        <v>23</v>
      </c>
      <c r="D178" s="94" t="s">
        <v>20</v>
      </c>
      <c r="E178" s="133" t="s">
        <v>3623</v>
      </c>
      <c r="F178" s="94" t="s">
        <v>21</v>
      </c>
      <c r="G178" s="94" t="s">
        <v>22</v>
      </c>
      <c r="H178" s="94" t="s">
        <v>3481</v>
      </c>
      <c r="I178" s="103">
        <v>2000000</v>
      </c>
      <c r="J178" s="101">
        <v>0</v>
      </c>
      <c r="K178" s="101">
        <v>0</v>
      </c>
      <c r="L178" s="101">
        <v>0</v>
      </c>
      <c r="M178" s="98">
        <v>57304414</v>
      </c>
      <c r="N178" s="97" t="s">
        <v>3067</v>
      </c>
      <c r="O178" s="97" t="s">
        <v>3624</v>
      </c>
      <c r="P178" s="138" t="s">
        <v>570</v>
      </c>
      <c r="Q178" s="138" t="s">
        <v>570</v>
      </c>
      <c r="R178" s="138" t="s">
        <v>155</v>
      </c>
      <c r="S178" s="101">
        <v>2000000</v>
      </c>
      <c r="T178" s="101">
        <v>0</v>
      </c>
      <c r="U178" s="98">
        <v>12542472</v>
      </c>
      <c r="V178" s="97" t="s">
        <v>3625</v>
      </c>
    </row>
    <row r="179" spans="1:22">
      <c r="A179" s="79">
        <v>891780111</v>
      </c>
      <c r="B179" s="94" t="s">
        <v>19</v>
      </c>
      <c r="C179" s="94" t="s">
        <v>23</v>
      </c>
      <c r="D179" s="94" t="s">
        <v>20</v>
      </c>
      <c r="E179" s="133" t="s">
        <v>3626</v>
      </c>
      <c r="F179" s="94" t="s">
        <v>21</v>
      </c>
      <c r="G179" s="94" t="s">
        <v>22</v>
      </c>
      <c r="H179" s="94" t="s">
        <v>3481</v>
      </c>
      <c r="I179" s="103">
        <v>5047406.96</v>
      </c>
      <c r="J179" s="101">
        <v>0</v>
      </c>
      <c r="K179" s="101">
        <v>0</v>
      </c>
      <c r="L179" s="101">
        <v>0</v>
      </c>
      <c r="M179" s="98">
        <v>1051672477</v>
      </c>
      <c r="N179" s="97" t="s">
        <v>1471</v>
      </c>
      <c r="O179" s="97" t="s">
        <v>3627</v>
      </c>
      <c r="P179" s="138" t="s">
        <v>570</v>
      </c>
      <c r="Q179" s="138" t="s">
        <v>570</v>
      </c>
      <c r="R179" s="138" t="s">
        <v>3488</v>
      </c>
      <c r="S179" s="101">
        <v>5047406.96</v>
      </c>
      <c r="T179" s="101">
        <v>0</v>
      </c>
      <c r="U179" s="98">
        <v>40039797</v>
      </c>
      <c r="V179" s="97" t="s">
        <v>2074</v>
      </c>
    </row>
    <row r="180" spans="1:22">
      <c r="A180" s="79">
        <v>891780111</v>
      </c>
      <c r="B180" s="94" t="s">
        <v>19</v>
      </c>
      <c r="C180" s="94" t="s">
        <v>23</v>
      </c>
      <c r="D180" s="94" t="s">
        <v>20</v>
      </c>
      <c r="E180" s="133" t="s">
        <v>3628</v>
      </c>
      <c r="F180" s="94" t="s">
        <v>21</v>
      </c>
      <c r="G180" s="94" t="s">
        <v>22</v>
      </c>
      <c r="H180" s="94" t="s">
        <v>3481</v>
      </c>
      <c r="I180" s="103">
        <v>2000000</v>
      </c>
      <c r="J180" s="101">
        <v>0</v>
      </c>
      <c r="K180" s="101">
        <v>0</v>
      </c>
      <c r="L180" s="101">
        <v>0</v>
      </c>
      <c r="M180" s="98">
        <v>57465923</v>
      </c>
      <c r="N180" s="97" t="s">
        <v>2284</v>
      </c>
      <c r="O180" s="97" t="s">
        <v>3629</v>
      </c>
      <c r="P180" s="138" t="s">
        <v>570</v>
      </c>
      <c r="Q180" s="138" t="s">
        <v>570</v>
      </c>
      <c r="R180" s="138" t="s">
        <v>155</v>
      </c>
      <c r="S180" s="101">
        <v>2000000</v>
      </c>
      <c r="T180" s="101">
        <v>0</v>
      </c>
      <c r="U180" s="98">
        <v>12542472</v>
      </c>
      <c r="V180" s="97" t="s">
        <v>3625</v>
      </c>
    </row>
    <row r="181" spans="1:22">
      <c r="A181" s="79">
        <v>891780111</v>
      </c>
      <c r="B181" s="94" t="s">
        <v>19</v>
      </c>
      <c r="C181" s="94" t="s">
        <v>23</v>
      </c>
      <c r="D181" s="94" t="s">
        <v>20</v>
      </c>
      <c r="E181" s="133" t="s">
        <v>3630</v>
      </c>
      <c r="F181" s="94" t="s">
        <v>21</v>
      </c>
      <c r="G181" s="94" t="s">
        <v>22</v>
      </c>
      <c r="H181" s="94" t="s">
        <v>3481</v>
      </c>
      <c r="I181" s="103">
        <v>5000000</v>
      </c>
      <c r="J181" s="101">
        <v>0</v>
      </c>
      <c r="K181" s="101">
        <v>0</v>
      </c>
      <c r="L181" s="101">
        <v>0</v>
      </c>
      <c r="M181" s="98">
        <v>1118801469</v>
      </c>
      <c r="N181" s="97" t="s">
        <v>2086</v>
      </c>
      <c r="O181" s="97" t="s">
        <v>3631</v>
      </c>
      <c r="P181" s="138" t="s">
        <v>3632</v>
      </c>
      <c r="Q181" s="138" t="s">
        <v>3632</v>
      </c>
      <c r="R181" s="138" t="s">
        <v>3633</v>
      </c>
      <c r="S181" s="101">
        <v>2500000</v>
      </c>
      <c r="T181" s="101">
        <v>2500000</v>
      </c>
      <c r="U181" s="98">
        <v>40039797</v>
      </c>
      <c r="V181" s="97" t="s">
        <v>2074</v>
      </c>
    </row>
    <row r="182" spans="1:22">
      <c r="A182" s="79">
        <v>891780111</v>
      </c>
      <c r="B182" s="94" t="s">
        <v>19</v>
      </c>
      <c r="C182" s="94" t="s">
        <v>23</v>
      </c>
      <c r="D182" s="94" t="s">
        <v>20</v>
      </c>
      <c r="E182" s="133" t="s">
        <v>3634</v>
      </c>
      <c r="F182" s="94" t="s">
        <v>21</v>
      </c>
      <c r="G182" s="94" t="s">
        <v>22</v>
      </c>
      <c r="H182" s="94" t="s">
        <v>3481</v>
      </c>
      <c r="I182" s="103">
        <v>2000000</v>
      </c>
      <c r="J182" s="101">
        <v>0</v>
      </c>
      <c r="K182" s="101">
        <v>0</v>
      </c>
      <c r="L182" s="101">
        <v>0</v>
      </c>
      <c r="M182" s="98">
        <v>57460690</v>
      </c>
      <c r="N182" s="97" t="s">
        <v>2207</v>
      </c>
      <c r="O182" s="97" t="s">
        <v>3635</v>
      </c>
      <c r="P182" s="138" t="s">
        <v>3632</v>
      </c>
      <c r="Q182" s="138" t="s">
        <v>3632</v>
      </c>
      <c r="R182" s="138" t="s">
        <v>3636</v>
      </c>
      <c r="S182" s="101">
        <v>2000000</v>
      </c>
      <c r="T182" s="101">
        <v>0</v>
      </c>
      <c r="U182" s="98">
        <v>72220242</v>
      </c>
      <c r="V182" s="97" t="s">
        <v>666</v>
      </c>
    </row>
    <row r="183" spans="1:22">
      <c r="A183" s="79">
        <v>891780111</v>
      </c>
      <c r="B183" s="94" t="s">
        <v>19</v>
      </c>
      <c r="C183" s="94" t="s">
        <v>23</v>
      </c>
      <c r="D183" s="94" t="s">
        <v>20</v>
      </c>
      <c r="E183" s="133" t="s">
        <v>3637</v>
      </c>
      <c r="F183" s="94" t="s">
        <v>21</v>
      </c>
      <c r="G183" s="94" t="s">
        <v>22</v>
      </c>
      <c r="H183" s="94" t="s">
        <v>3481</v>
      </c>
      <c r="I183" s="103">
        <v>3000000</v>
      </c>
      <c r="J183" s="101">
        <v>0</v>
      </c>
      <c r="K183" s="101">
        <v>0</v>
      </c>
      <c r="L183" s="101">
        <v>0</v>
      </c>
      <c r="M183" s="98">
        <v>1082990102</v>
      </c>
      <c r="N183" s="97" t="s">
        <v>3638</v>
      </c>
      <c r="O183" s="97" t="s">
        <v>3639</v>
      </c>
      <c r="P183" s="138" t="s">
        <v>3632</v>
      </c>
      <c r="Q183" s="138" t="s">
        <v>3632</v>
      </c>
      <c r="R183" s="138" t="s">
        <v>3636</v>
      </c>
      <c r="S183" s="101">
        <v>3000000</v>
      </c>
      <c r="T183" s="101">
        <v>0</v>
      </c>
      <c r="U183" s="98">
        <v>72220242</v>
      </c>
      <c r="V183" s="97" t="s">
        <v>666</v>
      </c>
    </row>
    <row r="184" spans="1:22">
      <c r="A184" s="79">
        <v>891780111</v>
      </c>
      <c r="B184" s="94" t="s">
        <v>19</v>
      </c>
      <c r="C184" s="94" t="s">
        <v>23</v>
      </c>
      <c r="D184" s="94" t="s">
        <v>20</v>
      </c>
      <c r="E184" s="133" t="s">
        <v>3640</v>
      </c>
      <c r="F184" s="94" t="s">
        <v>21</v>
      </c>
      <c r="G184" s="94" t="s">
        <v>22</v>
      </c>
      <c r="H184" s="94" t="s">
        <v>3481</v>
      </c>
      <c r="I184" s="103">
        <v>3500000</v>
      </c>
      <c r="J184" s="101">
        <v>0</v>
      </c>
      <c r="K184" s="101">
        <v>0</v>
      </c>
      <c r="L184" s="101">
        <v>0</v>
      </c>
      <c r="M184" s="98">
        <v>1082990998</v>
      </c>
      <c r="N184" s="97" t="s">
        <v>1009</v>
      </c>
      <c r="O184" s="97" t="s">
        <v>3641</v>
      </c>
      <c r="P184" s="138" t="s">
        <v>3632</v>
      </c>
      <c r="Q184" s="138" t="s">
        <v>3632</v>
      </c>
      <c r="R184" s="138" t="s">
        <v>3633</v>
      </c>
      <c r="S184" s="101">
        <v>1800000</v>
      </c>
      <c r="T184" s="101">
        <v>1700000</v>
      </c>
      <c r="U184" s="98">
        <v>85462025</v>
      </c>
      <c r="V184" s="97" t="s">
        <v>2092</v>
      </c>
    </row>
    <row r="185" spans="1:22">
      <c r="A185" s="79">
        <v>891780111</v>
      </c>
      <c r="B185" s="94" t="s">
        <v>19</v>
      </c>
      <c r="C185" s="94" t="s">
        <v>23</v>
      </c>
      <c r="D185" s="94" t="s">
        <v>20</v>
      </c>
      <c r="E185" s="133" t="s">
        <v>3642</v>
      </c>
      <c r="F185" s="94" t="s">
        <v>21</v>
      </c>
      <c r="G185" s="94" t="s">
        <v>22</v>
      </c>
      <c r="H185" s="94" t="s">
        <v>3481</v>
      </c>
      <c r="I185" s="103">
        <v>4000000</v>
      </c>
      <c r="J185" s="101">
        <v>0</v>
      </c>
      <c r="K185" s="101">
        <v>0</v>
      </c>
      <c r="L185" s="101">
        <v>0</v>
      </c>
      <c r="M185" s="98">
        <v>1083026069</v>
      </c>
      <c r="N185" s="97" t="s">
        <v>2122</v>
      </c>
      <c r="O185" s="97" t="s">
        <v>3643</v>
      </c>
      <c r="P185" s="138" t="s">
        <v>3430</v>
      </c>
      <c r="Q185" s="138" t="s">
        <v>3430</v>
      </c>
      <c r="R185" s="138" t="s">
        <v>1830</v>
      </c>
      <c r="S185" s="101">
        <v>0</v>
      </c>
      <c r="T185" s="101">
        <v>4000000</v>
      </c>
      <c r="U185" s="98">
        <v>85462025</v>
      </c>
      <c r="V185" s="97" t="s">
        <v>2092</v>
      </c>
    </row>
    <row r="186" spans="1:22">
      <c r="A186" s="79">
        <v>891780111</v>
      </c>
      <c r="B186" s="94" t="s">
        <v>19</v>
      </c>
      <c r="C186" s="94" t="s">
        <v>23</v>
      </c>
      <c r="D186" s="94" t="s">
        <v>20</v>
      </c>
      <c r="E186" s="133" t="s">
        <v>3644</v>
      </c>
      <c r="F186" s="94" t="s">
        <v>21</v>
      </c>
      <c r="G186" s="94" t="s">
        <v>22</v>
      </c>
      <c r="H186" s="94" t="s">
        <v>3481</v>
      </c>
      <c r="I186" s="103">
        <v>7500000</v>
      </c>
      <c r="J186" s="101">
        <v>10000000</v>
      </c>
      <c r="K186" s="101">
        <v>2500000</v>
      </c>
      <c r="L186" s="101">
        <v>0</v>
      </c>
      <c r="M186" s="98">
        <v>1010218427</v>
      </c>
      <c r="N186" s="97" t="s">
        <v>2104</v>
      </c>
      <c r="O186" s="97" t="s">
        <v>3645</v>
      </c>
      <c r="P186" s="138" t="s">
        <v>2234</v>
      </c>
      <c r="Q186" s="138" t="s">
        <v>2234</v>
      </c>
      <c r="R186" s="138">
        <v>44476</v>
      </c>
      <c r="S186" s="101">
        <v>7500000</v>
      </c>
      <c r="T186" s="101">
        <v>2500000</v>
      </c>
      <c r="U186" s="98">
        <v>51909946</v>
      </c>
      <c r="V186" s="97" t="s">
        <v>2107</v>
      </c>
    </row>
    <row r="187" spans="1:22">
      <c r="A187" s="79">
        <v>891780111</v>
      </c>
      <c r="B187" s="94" t="s">
        <v>19</v>
      </c>
      <c r="C187" s="94" t="s">
        <v>23</v>
      </c>
      <c r="D187" s="94" t="s">
        <v>20</v>
      </c>
      <c r="E187" s="133" t="s">
        <v>3646</v>
      </c>
      <c r="F187" s="94" t="s">
        <v>21</v>
      </c>
      <c r="G187" s="94" t="s">
        <v>22</v>
      </c>
      <c r="H187" s="94" t="s">
        <v>3481</v>
      </c>
      <c r="I187" s="103">
        <v>12000000</v>
      </c>
      <c r="J187" s="101">
        <v>0</v>
      </c>
      <c r="K187" s="101">
        <v>0</v>
      </c>
      <c r="L187" s="101">
        <v>0</v>
      </c>
      <c r="M187" s="98">
        <v>1082983016</v>
      </c>
      <c r="N187" s="97" t="s">
        <v>3647</v>
      </c>
      <c r="O187" s="97" t="s">
        <v>3648</v>
      </c>
      <c r="P187" s="138" t="s">
        <v>2234</v>
      </c>
      <c r="Q187" s="138" t="s">
        <v>2119</v>
      </c>
      <c r="R187" s="138" t="s">
        <v>3649</v>
      </c>
      <c r="S187" s="101">
        <v>6000000</v>
      </c>
      <c r="T187" s="101">
        <v>6000000</v>
      </c>
      <c r="U187" s="98">
        <v>1082870698</v>
      </c>
      <c r="V187" s="97" t="s">
        <v>3650</v>
      </c>
    </row>
    <row r="188" spans="1:22">
      <c r="A188" s="79">
        <v>891780111</v>
      </c>
      <c r="B188" s="94" t="s">
        <v>19</v>
      </c>
      <c r="C188" s="94" t="s">
        <v>23</v>
      </c>
      <c r="D188" s="94" t="s">
        <v>20</v>
      </c>
      <c r="E188" s="133" t="s">
        <v>3651</v>
      </c>
      <c r="F188" s="94" t="s">
        <v>21</v>
      </c>
      <c r="G188" s="94" t="s">
        <v>22</v>
      </c>
      <c r="H188" s="94" t="s">
        <v>3481</v>
      </c>
      <c r="I188" s="103">
        <v>5000000</v>
      </c>
      <c r="J188" s="101">
        <v>0</v>
      </c>
      <c r="K188" s="101">
        <v>0</v>
      </c>
      <c r="L188" s="101">
        <v>0</v>
      </c>
      <c r="M188" s="98">
        <v>1042436838</v>
      </c>
      <c r="N188" s="97" t="s">
        <v>3652</v>
      </c>
      <c r="O188" s="97" t="s">
        <v>3653</v>
      </c>
      <c r="P188" s="138" t="s">
        <v>2119</v>
      </c>
      <c r="Q188" s="138" t="s">
        <v>2119</v>
      </c>
      <c r="R188" s="138" t="s">
        <v>3488</v>
      </c>
      <c r="S188" s="101">
        <v>5000000</v>
      </c>
      <c r="T188" s="101">
        <v>0</v>
      </c>
      <c r="U188" s="98">
        <v>40039797</v>
      </c>
      <c r="V188" s="97" t="s">
        <v>2074</v>
      </c>
    </row>
    <row r="189" spans="1:22">
      <c r="A189" s="79">
        <v>891780111</v>
      </c>
      <c r="B189" s="94" t="s">
        <v>19</v>
      </c>
      <c r="C189" s="94" t="s">
        <v>23</v>
      </c>
      <c r="D189" s="94" t="s">
        <v>20</v>
      </c>
      <c r="E189" s="133" t="s">
        <v>3654</v>
      </c>
      <c r="F189" s="94" t="s">
        <v>21</v>
      </c>
      <c r="G189" s="94" t="s">
        <v>22</v>
      </c>
      <c r="H189" s="94" t="s">
        <v>3481</v>
      </c>
      <c r="I189" s="103">
        <v>12000000</v>
      </c>
      <c r="J189" s="101">
        <v>0</v>
      </c>
      <c r="K189" s="101">
        <v>0</v>
      </c>
      <c r="L189" s="101">
        <v>8000000</v>
      </c>
      <c r="M189" s="98">
        <v>1082956221</v>
      </c>
      <c r="N189" s="97" t="s">
        <v>3655</v>
      </c>
      <c r="O189" s="97" t="s">
        <v>3656</v>
      </c>
      <c r="P189" s="138" t="s">
        <v>3657</v>
      </c>
      <c r="Q189" s="138" t="s">
        <v>3657</v>
      </c>
      <c r="R189" s="138">
        <v>44417</v>
      </c>
      <c r="S189" s="101">
        <v>4000000</v>
      </c>
      <c r="T189" s="101">
        <v>0</v>
      </c>
      <c r="U189" s="98">
        <v>26670405</v>
      </c>
      <c r="V189" s="97" t="s">
        <v>3658</v>
      </c>
    </row>
    <row r="190" spans="1:22">
      <c r="A190" s="79">
        <v>891780111</v>
      </c>
      <c r="B190" s="94" t="s">
        <v>19</v>
      </c>
      <c r="C190" s="94" t="s">
        <v>23</v>
      </c>
      <c r="D190" s="94" t="s">
        <v>20</v>
      </c>
      <c r="E190" s="133" t="s">
        <v>3659</v>
      </c>
      <c r="F190" s="94" t="s">
        <v>21</v>
      </c>
      <c r="G190" s="94" t="s">
        <v>22</v>
      </c>
      <c r="H190" s="94" t="s">
        <v>3481</v>
      </c>
      <c r="I190" s="103">
        <v>6000000</v>
      </c>
      <c r="J190" s="101">
        <v>0</v>
      </c>
      <c r="K190" s="101">
        <v>0</v>
      </c>
      <c r="L190" s="101">
        <v>0</v>
      </c>
      <c r="M190" s="98">
        <v>1082968053</v>
      </c>
      <c r="N190" s="97" t="s">
        <v>3660</v>
      </c>
      <c r="O190" s="97" t="s">
        <v>3661</v>
      </c>
      <c r="P190" s="138" t="s">
        <v>2313</v>
      </c>
      <c r="Q190" s="138" t="s">
        <v>2313</v>
      </c>
      <c r="R190" s="138" t="s">
        <v>3662</v>
      </c>
      <c r="S190" s="101">
        <v>6000000</v>
      </c>
      <c r="T190" s="101">
        <v>0</v>
      </c>
      <c r="U190" s="98">
        <v>19614065</v>
      </c>
      <c r="V190" s="97" t="s">
        <v>3663</v>
      </c>
    </row>
    <row r="191" spans="1:22">
      <c r="A191" s="79">
        <v>891780111</v>
      </c>
      <c r="B191" s="94" t="s">
        <v>19</v>
      </c>
      <c r="C191" s="94" t="s">
        <v>23</v>
      </c>
      <c r="D191" s="94" t="s">
        <v>20</v>
      </c>
      <c r="E191" s="133" t="s">
        <v>3664</v>
      </c>
      <c r="F191" s="94" t="s">
        <v>21</v>
      </c>
      <c r="G191" s="94" t="s">
        <v>22</v>
      </c>
      <c r="H191" s="94" t="s">
        <v>3481</v>
      </c>
      <c r="I191" s="103">
        <v>25500000</v>
      </c>
      <c r="J191" s="101">
        <v>0</v>
      </c>
      <c r="K191" s="101">
        <v>0</v>
      </c>
      <c r="L191" s="101">
        <v>0</v>
      </c>
      <c r="M191" s="98">
        <v>80766019</v>
      </c>
      <c r="N191" s="97" t="s">
        <v>1395</v>
      </c>
      <c r="O191" s="97" t="s">
        <v>3665</v>
      </c>
      <c r="P191" s="138" t="s">
        <v>2259</v>
      </c>
      <c r="Q191" s="138" t="s">
        <v>3666</v>
      </c>
      <c r="R191" s="138" t="s">
        <v>3667</v>
      </c>
      <c r="S191" s="101">
        <v>17800000</v>
      </c>
      <c r="T191" s="101">
        <v>7700000</v>
      </c>
      <c r="U191" s="98">
        <v>57461852</v>
      </c>
      <c r="V191" s="97" t="s">
        <v>1386</v>
      </c>
    </row>
    <row r="192" spans="1:22">
      <c r="A192" s="79">
        <v>891780111</v>
      </c>
      <c r="B192" s="94" t="s">
        <v>19</v>
      </c>
      <c r="C192" s="94" t="s">
        <v>23</v>
      </c>
      <c r="D192" s="94" t="s">
        <v>20</v>
      </c>
      <c r="E192" s="133" t="s">
        <v>3668</v>
      </c>
      <c r="F192" s="94" t="s">
        <v>21</v>
      </c>
      <c r="G192" s="94" t="s">
        <v>22</v>
      </c>
      <c r="H192" s="94" t="s">
        <v>3481</v>
      </c>
      <c r="I192" s="103">
        <v>2745366</v>
      </c>
      <c r="J192" s="101">
        <v>0</v>
      </c>
      <c r="K192" s="101">
        <v>0</v>
      </c>
      <c r="L192" s="101">
        <v>0</v>
      </c>
      <c r="M192" s="98">
        <v>1065637083</v>
      </c>
      <c r="N192" s="97" t="s">
        <v>2185</v>
      </c>
      <c r="O192" s="97" t="s">
        <v>3669</v>
      </c>
      <c r="P192" s="138" t="s">
        <v>2259</v>
      </c>
      <c r="Q192" s="138" t="s">
        <v>2259</v>
      </c>
      <c r="R192" s="138" t="s">
        <v>3615</v>
      </c>
      <c r="S192" s="101">
        <v>2745366</v>
      </c>
      <c r="T192" s="101">
        <v>0</v>
      </c>
      <c r="U192" s="98">
        <v>79857491</v>
      </c>
      <c r="V192" s="97" t="s">
        <v>2188</v>
      </c>
    </row>
    <row r="193" spans="1:22">
      <c r="A193" s="79">
        <v>891780111</v>
      </c>
      <c r="B193" s="94" t="s">
        <v>19</v>
      </c>
      <c r="C193" s="94" t="s">
        <v>23</v>
      </c>
      <c r="D193" s="94" t="s">
        <v>20</v>
      </c>
      <c r="E193" s="133" t="s">
        <v>3670</v>
      </c>
      <c r="F193" s="94" t="s">
        <v>21</v>
      </c>
      <c r="G193" s="94" t="s">
        <v>22</v>
      </c>
      <c r="H193" s="94" t="s">
        <v>3481</v>
      </c>
      <c r="I193" s="103">
        <v>13500000</v>
      </c>
      <c r="J193" s="101">
        <v>0</v>
      </c>
      <c r="K193" s="101">
        <v>0</v>
      </c>
      <c r="L193" s="101">
        <v>0</v>
      </c>
      <c r="M193" s="98">
        <v>1082981781</v>
      </c>
      <c r="N193" s="97" t="s">
        <v>3671</v>
      </c>
      <c r="O193" s="97" t="s">
        <v>3672</v>
      </c>
      <c r="P193" s="138" t="s">
        <v>2259</v>
      </c>
      <c r="Q193" s="138" t="s">
        <v>2282</v>
      </c>
      <c r="R193" s="138" t="s">
        <v>3673</v>
      </c>
      <c r="S193" s="101">
        <v>9000000</v>
      </c>
      <c r="T193" s="101">
        <v>4500000</v>
      </c>
      <c r="U193" s="98">
        <v>57461852</v>
      </c>
      <c r="V193" s="97" t="s">
        <v>1386</v>
      </c>
    </row>
    <row r="194" spans="1:22">
      <c r="A194" s="79">
        <v>891780111</v>
      </c>
      <c r="B194" s="94" t="s">
        <v>19</v>
      </c>
      <c r="C194" s="94" t="s">
        <v>23</v>
      </c>
      <c r="D194" s="94" t="s">
        <v>20</v>
      </c>
      <c r="E194" s="133" t="s">
        <v>3674</v>
      </c>
      <c r="F194" s="94" t="s">
        <v>21</v>
      </c>
      <c r="G194" s="94" t="s">
        <v>22</v>
      </c>
      <c r="H194" s="94" t="s">
        <v>3481</v>
      </c>
      <c r="I194" s="103">
        <v>13500000</v>
      </c>
      <c r="J194" s="101">
        <v>0</v>
      </c>
      <c r="K194" s="101">
        <v>0</v>
      </c>
      <c r="L194" s="101">
        <v>0</v>
      </c>
      <c r="M194" s="98">
        <v>1051672477</v>
      </c>
      <c r="N194" s="97" t="s">
        <v>1471</v>
      </c>
      <c r="O194" s="97" t="s">
        <v>3675</v>
      </c>
      <c r="P194" s="138" t="s">
        <v>3666</v>
      </c>
      <c r="Q194" s="138" t="s">
        <v>2289</v>
      </c>
      <c r="R194" s="138" t="s">
        <v>1775</v>
      </c>
      <c r="S194" s="101">
        <v>8910000</v>
      </c>
      <c r="T194" s="101">
        <v>4590000</v>
      </c>
      <c r="U194" s="98">
        <v>12548449</v>
      </c>
      <c r="V194" s="97" t="s">
        <v>3676</v>
      </c>
    </row>
    <row r="195" spans="1:22">
      <c r="A195" s="79">
        <v>891780111</v>
      </c>
      <c r="B195" s="94" t="s">
        <v>19</v>
      </c>
      <c r="C195" s="94" t="s">
        <v>23</v>
      </c>
      <c r="D195" s="94" t="s">
        <v>20</v>
      </c>
      <c r="E195" s="133" t="s">
        <v>3677</v>
      </c>
      <c r="F195" s="94" t="s">
        <v>21</v>
      </c>
      <c r="G195" s="94" t="s">
        <v>22</v>
      </c>
      <c r="H195" s="94" t="s">
        <v>3481</v>
      </c>
      <c r="I195" s="103">
        <v>12500000</v>
      </c>
      <c r="J195" s="101">
        <v>0</v>
      </c>
      <c r="K195" s="101">
        <v>0</v>
      </c>
      <c r="L195" s="101">
        <v>0</v>
      </c>
      <c r="M195" s="98">
        <v>1082887058</v>
      </c>
      <c r="N195" s="97" t="s">
        <v>3678</v>
      </c>
      <c r="O195" s="97" t="s">
        <v>3679</v>
      </c>
      <c r="P195" s="138" t="s">
        <v>3666</v>
      </c>
      <c r="Q195" s="138" t="s">
        <v>2282</v>
      </c>
      <c r="R195" s="138" t="s">
        <v>3673</v>
      </c>
      <c r="S195" s="101">
        <v>8333333</v>
      </c>
      <c r="T195" s="101">
        <v>4166667</v>
      </c>
      <c r="U195" s="98">
        <v>85155183</v>
      </c>
      <c r="V195" s="97" t="s">
        <v>2496</v>
      </c>
    </row>
    <row r="196" spans="1:22">
      <c r="A196" s="79">
        <v>891780111</v>
      </c>
      <c r="B196" s="94" t="s">
        <v>19</v>
      </c>
      <c r="C196" s="94" t="s">
        <v>23</v>
      </c>
      <c r="D196" s="94" t="s">
        <v>20</v>
      </c>
      <c r="E196" s="133" t="s">
        <v>3680</v>
      </c>
      <c r="F196" s="94" t="s">
        <v>21</v>
      </c>
      <c r="G196" s="94" t="s">
        <v>22</v>
      </c>
      <c r="H196" s="94" t="s">
        <v>3481</v>
      </c>
      <c r="I196" s="103">
        <v>13500000</v>
      </c>
      <c r="J196" s="101">
        <v>0</v>
      </c>
      <c r="K196" s="101">
        <v>0</v>
      </c>
      <c r="L196" s="101">
        <v>0</v>
      </c>
      <c r="M196" s="98">
        <v>1082935131</v>
      </c>
      <c r="N196" s="97" t="s">
        <v>1425</v>
      </c>
      <c r="O196" s="97" t="s">
        <v>3681</v>
      </c>
      <c r="P196" s="138" t="s">
        <v>3666</v>
      </c>
      <c r="Q196" s="138" t="s">
        <v>2282</v>
      </c>
      <c r="R196" s="138" t="s">
        <v>3673</v>
      </c>
      <c r="S196" s="101">
        <v>9000000</v>
      </c>
      <c r="T196" s="101">
        <v>4500000</v>
      </c>
      <c r="U196" s="98">
        <v>12548449</v>
      </c>
      <c r="V196" s="97" t="s">
        <v>3676</v>
      </c>
    </row>
    <row r="197" spans="1:22">
      <c r="A197" s="79">
        <v>891780111</v>
      </c>
      <c r="B197" s="94" t="s">
        <v>19</v>
      </c>
      <c r="C197" s="94" t="s">
        <v>23</v>
      </c>
      <c r="D197" s="94" t="s">
        <v>20</v>
      </c>
      <c r="E197" s="133" t="s">
        <v>3682</v>
      </c>
      <c r="F197" s="94" t="s">
        <v>21</v>
      </c>
      <c r="G197" s="94" t="s">
        <v>22</v>
      </c>
      <c r="H197" s="94" t="s">
        <v>3481</v>
      </c>
      <c r="I197" s="103">
        <v>12500000</v>
      </c>
      <c r="J197" s="101">
        <v>0</v>
      </c>
      <c r="K197" s="101">
        <v>0</v>
      </c>
      <c r="L197" s="101">
        <v>5833667</v>
      </c>
      <c r="M197" s="98">
        <v>1082954414</v>
      </c>
      <c r="N197" s="97" t="s">
        <v>3683</v>
      </c>
      <c r="O197" s="97" t="s">
        <v>3684</v>
      </c>
      <c r="P197" s="138" t="s">
        <v>2326</v>
      </c>
      <c r="Q197" s="138" t="s">
        <v>2282</v>
      </c>
      <c r="R197" s="138" t="s">
        <v>8078</v>
      </c>
      <c r="S197" s="101">
        <v>6666333</v>
      </c>
      <c r="T197" s="101">
        <v>0</v>
      </c>
      <c r="U197" s="98">
        <v>85155183</v>
      </c>
      <c r="V197" s="97" t="s">
        <v>2496</v>
      </c>
    </row>
    <row r="198" spans="1:22">
      <c r="A198" s="79">
        <v>891780111</v>
      </c>
      <c r="B198" s="94" t="s">
        <v>19</v>
      </c>
      <c r="C198" s="94" t="s">
        <v>23</v>
      </c>
      <c r="D198" s="94" t="s">
        <v>20</v>
      </c>
      <c r="E198" s="133" t="s">
        <v>3685</v>
      </c>
      <c r="F198" s="94" t="s">
        <v>21</v>
      </c>
      <c r="G198" s="94" t="s">
        <v>22</v>
      </c>
      <c r="H198" s="94" t="s">
        <v>3481</v>
      </c>
      <c r="I198" s="103">
        <v>12000000</v>
      </c>
      <c r="J198" s="101">
        <v>0</v>
      </c>
      <c r="K198" s="101">
        <v>0</v>
      </c>
      <c r="L198" s="101">
        <v>0</v>
      </c>
      <c r="M198" s="98">
        <v>1124006778</v>
      </c>
      <c r="N198" s="97" t="s">
        <v>1477</v>
      </c>
      <c r="O198" s="97" t="s">
        <v>3686</v>
      </c>
      <c r="P198" s="138" t="s">
        <v>2326</v>
      </c>
      <c r="Q198" s="138" t="s">
        <v>2289</v>
      </c>
      <c r="R198" s="138" t="s">
        <v>1775</v>
      </c>
      <c r="S198" s="101">
        <v>7920000</v>
      </c>
      <c r="T198" s="101">
        <v>4080000</v>
      </c>
      <c r="U198" s="98">
        <v>85155183</v>
      </c>
      <c r="V198" s="97" t="s">
        <v>2496</v>
      </c>
    </row>
    <row r="199" spans="1:22">
      <c r="A199" s="79">
        <v>891780111</v>
      </c>
      <c r="B199" s="94" t="s">
        <v>19</v>
      </c>
      <c r="C199" s="94" t="s">
        <v>23</v>
      </c>
      <c r="D199" s="94" t="s">
        <v>20</v>
      </c>
      <c r="E199" s="133" t="s">
        <v>3687</v>
      </c>
      <c r="F199" s="94" t="s">
        <v>21</v>
      </c>
      <c r="G199" s="94" t="s">
        <v>22</v>
      </c>
      <c r="H199" s="94" t="s">
        <v>3481</v>
      </c>
      <c r="I199" s="103">
        <v>13500000</v>
      </c>
      <c r="J199" s="101">
        <v>0</v>
      </c>
      <c r="K199" s="101">
        <v>0</v>
      </c>
      <c r="L199" s="101">
        <v>0</v>
      </c>
      <c r="M199" s="98">
        <v>36386177</v>
      </c>
      <c r="N199" s="97" t="s">
        <v>1417</v>
      </c>
      <c r="O199" s="97" t="s">
        <v>3688</v>
      </c>
      <c r="P199" s="138" t="s">
        <v>2326</v>
      </c>
      <c r="Q199" s="138" t="s">
        <v>2282</v>
      </c>
      <c r="R199" s="138" t="s">
        <v>3673</v>
      </c>
      <c r="S199" s="101">
        <v>9000000</v>
      </c>
      <c r="T199" s="101">
        <v>4500000</v>
      </c>
      <c r="U199" s="98">
        <v>12548449</v>
      </c>
      <c r="V199" s="97" t="s">
        <v>3676</v>
      </c>
    </row>
    <row r="200" spans="1:22">
      <c r="A200" s="79">
        <v>891780111</v>
      </c>
      <c r="B200" s="94" t="s">
        <v>19</v>
      </c>
      <c r="C200" s="94" t="s">
        <v>23</v>
      </c>
      <c r="D200" s="94" t="s">
        <v>20</v>
      </c>
      <c r="E200" s="133" t="s">
        <v>3689</v>
      </c>
      <c r="F200" s="94" t="s">
        <v>21</v>
      </c>
      <c r="G200" s="94" t="s">
        <v>22</v>
      </c>
      <c r="H200" s="94" t="s">
        <v>3481</v>
      </c>
      <c r="I200" s="103">
        <v>13500000</v>
      </c>
      <c r="J200" s="101">
        <v>0</v>
      </c>
      <c r="K200" s="101">
        <v>0</v>
      </c>
      <c r="L200" s="101">
        <v>0</v>
      </c>
      <c r="M200" s="98">
        <v>1082931591</v>
      </c>
      <c r="N200" s="97" t="s">
        <v>1404</v>
      </c>
      <c r="O200" s="97" t="s">
        <v>3672</v>
      </c>
      <c r="P200" s="138" t="s">
        <v>2326</v>
      </c>
      <c r="Q200" s="138" t="s">
        <v>2282</v>
      </c>
      <c r="R200" s="138" t="s">
        <v>3673</v>
      </c>
      <c r="S200" s="101">
        <v>9000000</v>
      </c>
      <c r="T200" s="101">
        <v>4500000</v>
      </c>
      <c r="U200" s="98">
        <v>57461852</v>
      </c>
      <c r="V200" s="97" t="s">
        <v>1386</v>
      </c>
    </row>
    <row r="201" spans="1:22">
      <c r="A201" s="79">
        <v>891780111</v>
      </c>
      <c r="B201" s="94" t="s">
        <v>19</v>
      </c>
      <c r="C201" s="94" t="s">
        <v>23</v>
      </c>
      <c r="D201" s="94" t="s">
        <v>20</v>
      </c>
      <c r="E201" s="133" t="s">
        <v>3690</v>
      </c>
      <c r="F201" s="94" t="s">
        <v>21</v>
      </c>
      <c r="G201" s="94" t="s">
        <v>22</v>
      </c>
      <c r="H201" s="94" t="s">
        <v>3481</v>
      </c>
      <c r="I201" s="103">
        <v>13500000</v>
      </c>
      <c r="J201" s="101">
        <v>0</v>
      </c>
      <c r="K201" s="101">
        <v>0</v>
      </c>
      <c r="L201" s="101">
        <v>0</v>
      </c>
      <c r="M201" s="98">
        <v>1083012145</v>
      </c>
      <c r="N201" s="97" t="s">
        <v>1444</v>
      </c>
      <c r="O201" s="97" t="s">
        <v>3691</v>
      </c>
      <c r="P201" s="138" t="s">
        <v>2326</v>
      </c>
      <c r="Q201" s="138" t="s">
        <v>2282</v>
      </c>
      <c r="R201" s="138" t="s">
        <v>3673</v>
      </c>
      <c r="S201" s="101">
        <v>9000000</v>
      </c>
      <c r="T201" s="101">
        <v>4500000</v>
      </c>
      <c r="U201" s="98">
        <v>12548449</v>
      </c>
      <c r="V201" s="97" t="s">
        <v>3676</v>
      </c>
    </row>
    <row r="202" spans="1:22">
      <c r="A202" s="79">
        <v>891780111</v>
      </c>
      <c r="B202" s="94" t="s">
        <v>19</v>
      </c>
      <c r="C202" s="94" t="s">
        <v>23</v>
      </c>
      <c r="D202" s="94" t="s">
        <v>20</v>
      </c>
      <c r="E202" s="133" t="s">
        <v>3692</v>
      </c>
      <c r="F202" s="94" t="s">
        <v>21</v>
      </c>
      <c r="G202" s="94" t="s">
        <v>22</v>
      </c>
      <c r="H202" s="94" t="s">
        <v>3481</v>
      </c>
      <c r="I202" s="103">
        <v>13500000</v>
      </c>
      <c r="J202" s="101">
        <v>0</v>
      </c>
      <c r="K202" s="101">
        <v>0</v>
      </c>
      <c r="L202" s="101">
        <v>0</v>
      </c>
      <c r="M202" s="98">
        <v>1081918985</v>
      </c>
      <c r="N202" s="97" t="s">
        <v>3693</v>
      </c>
      <c r="O202" s="97" t="s">
        <v>3694</v>
      </c>
      <c r="P202" s="138" t="s">
        <v>2326</v>
      </c>
      <c r="Q202" s="138" t="s">
        <v>2282</v>
      </c>
      <c r="R202" s="138" t="s">
        <v>3673</v>
      </c>
      <c r="S202" s="101">
        <v>9000000</v>
      </c>
      <c r="T202" s="101">
        <v>4500000</v>
      </c>
      <c r="U202" s="98">
        <v>85155183</v>
      </c>
      <c r="V202" s="97" t="s">
        <v>2496</v>
      </c>
    </row>
    <row r="203" spans="1:22">
      <c r="A203" s="79">
        <v>891780111</v>
      </c>
      <c r="B203" s="94" t="s">
        <v>19</v>
      </c>
      <c r="C203" s="94" t="s">
        <v>23</v>
      </c>
      <c r="D203" s="94" t="s">
        <v>20</v>
      </c>
      <c r="E203" s="133" t="s">
        <v>3695</v>
      </c>
      <c r="F203" s="94" t="s">
        <v>21</v>
      </c>
      <c r="G203" s="94" t="s">
        <v>22</v>
      </c>
      <c r="H203" s="94" t="s">
        <v>3481</v>
      </c>
      <c r="I203" s="103">
        <v>12000000</v>
      </c>
      <c r="J203" s="101">
        <v>0</v>
      </c>
      <c r="K203" s="101">
        <v>0</v>
      </c>
      <c r="L203" s="101">
        <v>0</v>
      </c>
      <c r="M203" s="98">
        <v>1082868615</v>
      </c>
      <c r="N203" s="97" t="s">
        <v>1466</v>
      </c>
      <c r="O203" s="97" t="s">
        <v>3696</v>
      </c>
      <c r="P203" s="138" t="s">
        <v>2326</v>
      </c>
      <c r="Q203" s="138" t="s">
        <v>2282</v>
      </c>
      <c r="R203" s="138" t="s">
        <v>3673</v>
      </c>
      <c r="S203" s="101">
        <v>8000000</v>
      </c>
      <c r="T203" s="101">
        <v>4000000</v>
      </c>
      <c r="U203" s="98">
        <v>85155183</v>
      </c>
      <c r="V203" s="97" t="s">
        <v>2496</v>
      </c>
    </row>
    <row r="204" spans="1:22">
      <c r="A204" s="79">
        <v>891780111</v>
      </c>
      <c r="B204" s="94" t="s">
        <v>19</v>
      </c>
      <c r="C204" s="94" t="s">
        <v>23</v>
      </c>
      <c r="D204" s="94" t="s">
        <v>20</v>
      </c>
      <c r="E204" s="133" t="s">
        <v>3697</v>
      </c>
      <c r="F204" s="94" t="s">
        <v>21</v>
      </c>
      <c r="G204" s="94" t="s">
        <v>22</v>
      </c>
      <c r="H204" s="94" t="s">
        <v>3481</v>
      </c>
      <c r="I204" s="103">
        <v>13500000</v>
      </c>
      <c r="J204" s="101">
        <v>0</v>
      </c>
      <c r="K204" s="101">
        <v>0</v>
      </c>
      <c r="L204" s="101">
        <v>0</v>
      </c>
      <c r="M204" s="98">
        <v>1098731749</v>
      </c>
      <c r="N204" s="97" t="s">
        <v>1407</v>
      </c>
      <c r="O204" s="97" t="s">
        <v>3698</v>
      </c>
      <c r="P204" s="138" t="s">
        <v>2326</v>
      </c>
      <c r="Q204" s="138" t="s">
        <v>2282</v>
      </c>
      <c r="R204" s="138" t="s">
        <v>3673</v>
      </c>
      <c r="S204" s="101">
        <v>9000000</v>
      </c>
      <c r="T204" s="101">
        <v>4500000</v>
      </c>
      <c r="U204" s="98">
        <v>57461852</v>
      </c>
      <c r="V204" s="97" t="s">
        <v>1386</v>
      </c>
    </row>
    <row r="205" spans="1:22">
      <c r="A205" s="79">
        <v>891780111</v>
      </c>
      <c r="B205" s="94" t="s">
        <v>19</v>
      </c>
      <c r="C205" s="94" t="s">
        <v>23</v>
      </c>
      <c r="D205" s="94" t="s">
        <v>20</v>
      </c>
      <c r="E205" s="133" t="s">
        <v>3699</v>
      </c>
      <c r="F205" s="94" t="s">
        <v>21</v>
      </c>
      <c r="G205" s="94" t="s">
        <v>22</v>
      </c>
      <c r="H205" s="94" t="s">
        <v>3481</v>
      </c>
      <c r="I205" s="103">
        <v>6000000</v>
      </c>
      <c r="J205" s="101">
        <v>0</v>
      </c>
      <c r="K205" s="101">
        <v>0</v>
      </c>
      <c r="L205" s="101">
        <v>0</v>
      </c>
      <c r="M205" s="98">
        <v>1082992358</v>
      </c>
      <c r="N205" s="97" t="s">
        <v>3700</v>
      </c>
      <c r="O205" s="97" t="s">
        <v>3701</v>
      </c>
      <c r="P205" s="138" t="s">
        <v>2326</v>
      </c>
      <c r="Q205" s="138" t="s">
        <v>2326</v>
      </c>
      <c r="R205" s="138" t="s">
        <v>3702</v>
      </c>
      <c r="S205" s="101">
        <v>6000000</v>
      </c>
      <c r="T205" s="101">
        <v>0</v>
      </c>
      <c r="U205" s="98">
        <v>57466781</v>
      </c>
      <c r="V205" s="97" t="s">
        <v>1486</v>
      </c>
    </row>
    <row r="206" spans="1:22">
      <c r="A206" s="79">
        <v>891780111</v>
      </c>
      <c r="B206" s="94" t="s">
        <v>19</v>
      </c>
      <c r="C206" s="94" t="s">
        <v>23</v>
      </c>
      <c r="D206" s="94" t="s">
        <v>20</v>
      </c>
      <c r="E206" s="133" t="s">
        <v>3703</v>
      </c>
      <c r="F206" s="94" t="s">
        <v>21</v>
      </c>
      <c r="G206" s="94" t="s">
        <v>22</v>
      </c>
      <c r="H206" s="94" t="s">
        <v>3481</v>
      </c>
      <c r="I206" s="103">
        <v>13500000</v>
      </c>
      <c r="J206" s="101">
        <v>0</v>
      </c>
      <c r="K206" s="101">
        <v>0</v>
      </c>
      <c r="L206" s="101">
        <v>0</v>
      </c>
      <c r="M206" s="98">
        <v>1103107676</v>
      </c>
      <c r="N206" s="97" t="s">
        <v>1429</v>
      </c>
      <c r="O206" s="97" t="s">
        <v>3704</v>
      </c>
      <c r="P206" s="138" t="s">
        <v>2229</v>
      </c>
      <c r="Q206" s="138" t="s">
        <v>2282</v>
      </c>
      <c r="R206" s="138" t="s">
        <v>3673</v>
      </c>
      <c r="S206" s="101">
        <v>9000000</v>
      </c>
      <c r="T206" s="101">
        <v>4500000</v>
      </c>
      <c r="U206" s="98">
        <v>12548449</v>
      </c>
      <c r="V206" s="97" t="s">
        <v>3676</v>
      </c>
    </row>
    <row r="207" spans="1:22">
      <c r="A207" s="79">
        <v>891780111</v>
      </c>
      <c r="B207" s="94" t="s">
        <v>19</v>
      </c>
      <c r="C207" s="94" t="s">
        <v>23</v>
      </c>
      <c r="D207" s="94" t="s">
        <v>20</v>
      </c>
      <c r="E207" s="133" t="s">
        <v>3705</v>
      </c>
      <c r="F207" s="94" t="s">
        <v>21</v>
      </c>
      <c r="G207" s="94" t="s">
        <v>22</v>
      </c>
      <c r="H207" s="94" t="s">
        <v>3481</v>
      </c>
      <c r="I207" s="103">
        <v>12500000</v>
      </c>
      <c r="J207" s="101">
        <v>0</v>
      </c>
      <c r="K207" s="101">
        <v>0</v>
      </c>
      <c r="L207" s="101">
        <v>0</v>
      </c>
      <c r="M207" s="98">
        <v>1082852722</v>
      </c>
      <c r="N207" s="97" t="s">
        <v>1494</v>
      </c>
      <c r="O207" s="97" t="s">
        <v>3706</v>
      </c>
      <c r="P207" s="138" t="s">
        <v>2229</v>
      </c>
      <c r="Q207" s="138" t="s">
        <v>2304</v>
      </c>
      <c r="R207" s="138" t="s">
        <v>3707</v>
      </c>
      <c r="S207" s="101">
        <v>7500000</v>
      </c>
      <c r="T207" s="101">
        <v>5000000</v>
      </c>
      <c r="U207" s="98">
        <v>85155183</v>
      </c>
      <c r="V207" s="97" t="s">
        <v>2496</v>
      </c>
    </row>
    <row r="208" spans="1:22">
      <c r="A208" s="79">
        <v>891780111</v>
      </c>
      <c r="B208" s="94" t="s">
        <v>19</v>
      </c>
      <c r="C208" s="94" t="s">
        <v>23</v>
      </c>
      <c r="D208" s="94" t="s">
        <v>20</v>
      </c>
      <c r="E208" s="133" t="s">
        <v>3708</v>
      </c>
      <c r="F208" s="94" t="s">
        <v>21</v>
      </c>
      <c r="G208" s="94" t="s">
        <v>22</v>
      </c>
      <c r="H208" s="94" t="s">
        <v>3481</v>
      </c>
      <c r="I208" s="103">
        <v>11179999</v>
      </c>
      <c r="J208" s="101">
        <v>0</v>
      </c>
      <c r="K208" s="101">
        <v>0</v>
      </c>
      <c r="L208" s="101">
        <v>0</v>
      </c>
      <c r="M208" s="98">
        <v>1082984183</v>
      </c>
      <c r="N208" s="97" t="s">
        <v>1401</v>
      </c>
      <c r="O208" s="97" t="s">
        <v>3709</v>
      </c>
      <c r="P208" s="138" t="s">
        <v>2229</v>
      </c>
      <c r="Q208" s="138" t="s">
        <v>2282</v>
      </c>
      <c r="R208" s="138" t="s">
        <v>3710</v>
      </c>
      <c r="S208" s="101">
        <v>8384997</v>
      </c>
      <c r="T208" s="101">
        <v>2795002</v>
      </c>
      <c r="U208" s="98">
        <v>57461852</v>
      </c>
      <c r="V208" s="97" t="s">
        <v>1386</v>
      </c>
    </row>
    <row r="209" spans="1:22">
      <c r="A209" s="79">
        <v>891780111</v>
      </c>
      <c r="B209" s="94" t="s">
        <v>19</v>
      </c>
      <c r="C209" s="94" t="s">
        <v>23</v>
      </c>
      <c r="D209" s="94" t="s">
        <v>20</v>
      </c>
      <c r="E209" s="133" t="s">
        <v>3711</v>
      </c>
      <c r="F209" s="94" t="s">
        <v>21</v>
      </c>
      <c r="G209" s="94" t="s">
        <v>22</v>
      </c>
      <c r="H209" s="94" t="s">
        <v>3481</v>
      </c>
      <c r="I209" s="103">
        <v>13500000</v>
      </c>
      <c r="J209" s="101">
        <v>0</v>
      </c>
      <c r="K209" s="101">
        <v>0</v>
      </c>
      <c r="L209" s="101">
        <v>0</v>
      </c>
      <c r="M209" s="98">
        <v>33224219</v>
      </c>
      <c r="N209" s="97" t="s">
        <v>1460</v>
      </c>
      <c r="O209" s="97" t="s">
        <v>3712</v>
      </c>
      <c r="P209" s="138" t="s">
        <v>2229</v>
      </c>
      <c r="Q209" s="138" t="s">
        <v>2282</v>
      </c>
      <c r="R209" s="138" t="s">
        <v>3673</v>
      </c>
      <c r="S209" s="101">
        <v>9000000</v>
      </c>
      <c r="T209" s="101">
        <v>4500000</v>
      </c>
      <c r="U209" s="98">
        <v>12548449</v>
      </c>
      <c r="V209" s="97" t="s">
        <v>3676</v>
      </c>
    </row>
    <row r="210" spans="1:22">
      <c r="A210" s="79">
        <v>891780111</v>
      </c>
      <c r="B210" s="94" t="s">
        <v>19</v>
      </c>
      <c r="C210" s="94" t="s">
        <v>23</v>
      </c>
      <c r="D210" s="94" t="s">
        <v>20</v>
      </c>
      <c r="E210" s="133" t="s">
        <v>3713</v>
      </c>
      <c r="F210" s="94" t="s">
        <v>21</v>
      </c>
      <c r="G210" s="94" t="s">
        <v>22</v>
      </c>
      <c r="H210" s="94" t="s">
        <v>3481</v>
      </c>
      <c r="I210" s="103">
        <v>17500000</v>
      </c>
      <c r="J210" s="101">
        <v>0</v>
      </c>
      <c r="K210" s="101">
        <v>0</v>
      </c>
      <c r="L210" s="101">
        <v>0</v>
      </c>
      <c r="M210" s="98">
        <v>84454392</v>
      </c>
      <c r="N210" s="97" t="s">
        <v>3714</v>
      </c>
      <c r="O210" s="97" t="s">
        <v>3715</v>
      </c>
      <c r="P210" s="138" t="s">
        <v>2229</v>
      </c>
      <c r="Q210" s="138" t="s">
        <v>2282</v>
      </c>
      <c r="R210" s="138" t="s">
        <v>3673</v>
      </c>
      <c r="S210" s="101">
        <v>11666667</v>
      </c>
      <c r="T210" s="101">
        <v>5833333</v>
      </c>
      <c r="U210" s="98">
        <v>85155183</v>
      </c>
      <c r="V210" s="97" t="s">
        <v>2496</v>
      </c>
    </row>
    <row r="211" spans="1:22">
      <c r="A211" s="79">
        <v>891780111</v>
      </c>
      <c r="B211" s="94" t="s">
        <v>19</v>
      </c>
      <c r="C211" s="94" t="s">
        <v>23</v>
      </c>
      <c r="D211" s="94" t="s">
        <v>20</v>
      </c>
      <c r="E211" s="133" t="s">
        <v>3716</v>
      </c>
      <c r="F211" s="94" t="s">
        <v>21</v>
      </c>
      <c r="G211" s="94" t="s">
        <v>22</v>
      </c>
      <c r="H211" s="94" t="s">
        <v>3481</v>
      </c>
      <c r="I211" s="103">
        <v>13000000</v>
      </c>
      <c r="J211" s="101">
        <v>0</v>
      </c>
      <c r="K211" s="101">
        <v>0</v>
      </c>
      <c r="L211" s="101">
        <v>0</v>
      </c>
      <c r="M211" s="98">
        <v>1083002889</v>
      </c>
      <c r="N211" s="97" t="s">
        <v>1474</v>
      </c>
      <c r="O211" s="97" t="s">
        <v>3717</v>
      </c>
      <c r="P211" s="138" t="s">
        <v>2229</v>
      </c>
      <c r="Q211" s="138" t="s">
        <v>2289</v>
      </c>
      <c r="R211" s="138" t="s">
        <v>1775</v>
      </c>
      <c r="S211" s="101">
        <v>8480000</v>
      </c>
      <c r="T211" s="101">
        <v>4520000</v>
      </c>
      <c r="U211" s="98">
        <v>85155183</v>
      </c>
      <c r="V211" s="97" t="s">
        <v>2496</v>
      </c>
    </row>
    <row r="212" spans="1:22">
      <c r="A212" s="79">
        <v>891780111</v>
      </c>
      <c r="B212" s="94" t="s">
        <v>19</v>
      </c>
      <c r="C212" s="94" t="s">
        <v>23</v>
      </c>
      <c r="D212" s="94" t="s">
        <v>20</v>
      </c>
      <c r="E212" s="133" t="s">
        <v>3718</v>
      </c>
      <c r="F212" s="94" t="s">
        <v>21</v>
      </c>
      <c r="G212" s="94" t="s">
        <v>22</v>
      </c>
      <c r="H212" s="94" t="s">
        <v>3481</v>
      </c>
      <c r="I212" s="103">
        <v>13500000</v>
      </c>
      <c r="J212" s="101">
        <v>0</v>
      </c>
      <c r="K212" s="101">
        <v>0</v>
      </c>
      <c r="L212" s="101">
        <v>0</v>
      </c>
      <c r="M212" s="98">
        <v>57462496</v>
      </c>
      <c r="N212" s="97" t="s">
        <v>3719</v>
      </c>
      <c r="O212" s="97" t="s">
        <v>3720</v>
      </c>
      <c r="P212" s="138" t="s">
        <v>2229</v>
      </c>
      <c r="Q212" s="138" t="s">
        <v>2282</v>
      </c>
      <c r="R212" s="138" t="s">
        <v>3673</v>
      </c>
      <c r="S212" s="101">
        <v>9000000</v>
      </c>
      <c r="T212" s="101">
        <v>4500000</v>
      </c>
      <c r="U212" s="98">
        <v>12548449</v>
      </c>
      <c r="V212" s="97" t="s">
        <v>3676</v>
      </c>
    </row>
    <row r="213" spans="1:22">
      <c r="A213" s="79">
        <v>891780111</v>
      </c>
      <c r="B213" s="94" t="s">
        <v>19</v>
      </c>
      <c r="C213" s="94" t="s">
        <v>23</v>
      </c>
      <c r="D213" s="94" t="s">
        <v>20</v>
      </c>
      <c r="E213" s="133" t="s">
        <v>3721</v>
      </c>
      <c r="F213" s="94" t="s">
        <v>21</v>
      </c>
      <c r="G213" s="94" t="s">
        <v>22</v>
      </c>
      <c r="H213" s="94" t="s">
        <v>3481</v>
      </c>
      <c r="I213" s="103">
        <v>20000000</v>
      </c>
      <c r="J213" s="101">
        <v>0</v>
      </c>
      <c r="K213" s="101">
        <v>0</v>
      </c>
      <c r="L213" s="101">
        <v>0</v>
      </c>
      <c r="M213" s="98">
        <v>52695882</v>
      </c>
      <c r="N213" s="97" t="s">
        <v>3722</v>
      </c>
      <c r="O213" s="97" t="s">
        <v>3723</v>
      </c>
      <c r="P213" s="138" t="s">
        <v>2229</v>
      </c>
      <c r="Q213" s="138" t="s">
        <v>2282</v>
      </c>
      <c r="R213" s="138" t="s">
        <v>3673</v>
      </c>
      <c r="S213" s="101">
        <v>13333333</v>
      </c>
      <c r="T213" s="101">
        <v>6666667</v>
      </c>
      <c r="U213" s="98">
        <v>85155183</v>
      </c>
      <c r="V213" s="97" t="s">
        <v>2496</v>
      </c>
    </row>
    <row r="214" spans="1:22">
      <c r="A214" s="79">
        <v>891780111</v>
      </c>
      <c r="B214" s="94" t="s">
        <v>19</v>
      </c>
      <c r="C214" s="94" t="s">
        <v>23</v>
      </c>
      <c r="D214" s="94" t="s">
        <v>20</v>
      </c>
      <c r="E214" s="133" t="s">
        <v>3724</v>
      </c>
      <c r="F214" s="94" t="s">
        <v>21</v>
      </c>
      <c r="G214" s="94" t="s">
        <v>22</v>
      </c>
      <c r="H214" s="94" t="s">
        <v>3481</v>
      </c>
      <c r="I214" s="103">
        <v>15000000</v>
      </c>
      <c r="J214" s="101">
        <v>0</v>
      </c>
      <c r="K214" s="101">
        <v>0</v>
      </c>
      <c r="L214" s="101">
        <v>0</v>
      </c>
      <c r="M214" s="98">
        <v>1084732648</v>
      </c>
      <c r="N214" s="97" t="s">
        <v>3725</v>
      </c>
      <c r="O214" s="97" t="s">
        <v>3726</v>
      </c>
      <c r="P214" s="138" t="s">
        <v>2229</v>
      </c>
      <c r="Q214" s="138" t="s">
        <v>2282</v>
      </c>
      <c r="R214" s="138" t="s">
        <v>3673</v>
      </c>
      <c r="S214" s="101">
        <v>10000000</v>
      </c>
      <c r="T214" s="101">
        <v>5000000</v>
      </c>
      <c r="U214" s="98">
        <v>85155183</v>
      </c>
      <c r="V214" s="97" t="s">
        <v>2496</v>
      </c>
    </row>
    <row r="215" spans="1:22">
      <c r="A215" s="79">
        <v>891780111</v>
      </c>
      <c r="B215" s="94" t="s">
        <v>19</v>
      </c>
      <c r="C215" s="94" t="s">
        <v>23</v>
      </c>
      <c r="D215" s="94" t="s">
        <v>20</v>
      </c>
      <c r="E215" s="133" t="s">
        <v>3727</v>
      </c>
      <c r="F215" s="94" t="s">
        <v>21</v>
      </c>
      <c r="G215" s="94" t="s">
        <v>22</v>
      </c>
      <c r="H215" s="94" t="s">
        <v>3481</v>
      </c>
      <c r="I215" s="103">
        <v>13000000</v>
      </c>
      <c r="J215" s="101">
        <v>0</v>
      </c>
      <c r="K215" s="101">
        <v>0</v>
      </c>
      <c r="L215" s="101">
        <v>0</v>
      </c>
      <c r="M215" s="98">
        <v>12617352</v>
      </c>
      <c r="N215" s="97" t="s">
        <v>1457</v>
      </c>
      <c r="O215" s="97" t="s">
        <v>3728</v>
      </c>
      <c r="P215" s="138" t="s">
        <v>2229</v>
      </c>
      <c r="Q215" s="138" t="s">
        <v>2282</v>
      </c>
      <c r="R215" s="138" t="s">
        <v>3673</v>
      </c>
      <c r="S215" s="101">
        <v>8660000</v>
      </c>
      <c r="T215" s="101">
        <v>4340000</v>
      </c>
      <c r="U215" s="98">
        <v>85155183</v>
      </c>
      <c r="V215" s="97" t="s">
        <v>2496</v>
      </c>
    </row>
    <row r="216" spans="1:22">
      <c r="A216" s="79">
        <v>891780111</v>
      </c>
      <c r="B216" s="94" t="s">
        <v>19</v>
      </c>
      <c r="C216" s="94" t="s">
        <v>23</v>
      </c>
      <c r="D216" s="94" t="s">
        <v>20</v>
      </c>
      <c r="E216" s="133" t="s">
        <v>3729</v>
      </c>
      <c r="F216" s="94" t="s">
        <v>21</v>
      </c>
      <c r="G216" s="94" t="s">
        <v>22</v>
      </c>
      <c r="H216" s="94" t="s">
        <v>3481</v>
      </c>
      <c r="I216" s="103">
        <v>12500000</v>
      </c>
      <c r="J216" s="101">
        <v>0</v>
      </c>
      <c r="K216" s="101">
        <v>0</v>
      </c>
      <c r="L216" s="101">
        <v>0</v>
      </c>
      <c r="M216" s="98">
        <v>57445651</v>
      </c>
      <c r="N216" s="97" t="s">
        <v>1438</v>
      </c>
      <c r="O216" s="97" t="s">
        <v>3730</v>
      </c>
      <c r="P216" s="138" t="s">
        <v>2229</v>
      </c>
      <c r="Q216" s="138" t="s">
        <v>2282</v>
      </c>
      <c r="R216" s="138" t="s">
        <v>3673</v>
      </c>
      <c r="S216" s="101">
        <v>8333333</v>
      </c>
      <c r="T216" s="101">
        <v>4166667</v>
      </c>
      <c r="U216" s="98">
        <v>85155183</v>
      </c>
      <c r="V216" s="97" t="s">
        <v>2496</v>
      </c>
    </row>
    <row r="217" spans="1:22">
      <c r="A217" s="79">
        <v>891780111</v>
      </c>
      <c r="B217" s="94" t="s">
        <v>19</v>
      </c>
      <c r="C217" s="94" t="s">
        <v>23</v>
      </c>
      <c r="D217" s="94" t="s">
        <v>20</v>
      </c>
      <c r="E217" s="133" t="s">
        <v>3731</v>
      </c>
      <c r="F217" s="94" t="s">
        <v>21</v>
      </c>
      <c r="G217" s="94" t="s">
        <v>22</v>
      </c>
      <c r="H217" s="94" t="s">
        <v>3481</v>
      </c>
      <c r="I217" s="103">
        <v>4500000</v>
      </c>
      <c r="J217" s="101">
        <v>0</v>
      </c>
      <c r="K217" s="101">
        <v>0</v>
      </c>
      <c r="L217" s="101">
        <v>0</v>
      </c>
      <c r="M217" s="98">
        <v>1083005906</v>
      </c>
      <c r="N217" s="97" t="s">
        <v>2117</v>
      </c>
      <c r="O217" s="97" t="s">
        <v>3732</v>
      </c>
      <c r="P217" s="138" t="s">
        <v>2229</v>
      </c>
      <c r="Q217" s="138" t="s">
        <v>2282</v>
      </c>
      <c r="R217" s="138" t="s">
        <v>3733</v>
      </c>
      <c r="S217" s="101">
        <v>4500000</v>
      </c>
      <c r="T217" s="101">
        <v>0</v>
      </c>
      <c r="U217" s="98">
        <v>85462025</v>
      </c>
      <c r="V217" s="97" t="s">
        <v>2092</v>
      </c>
    </row>
    <row r="218" spans="1:22">
      <c r="A218" s="79">
        <v>891780111</v>
      </c>
      <c r="B218" s="94" t="s">
        <v>19</v>
      </c>
      <c r="C218" s="94" t="s">
        <v>23</v>
      </c>
      <c r="D218" s="94" t="s">
        <v>20</v>
      </c>
      <c r="E218" s="133" t="s">
        <v>3734</v>
      </c>
      <c r="F218" s="94" t="s">
        <v>21</v>
      </c>
      <c r="G218" s="94" t="s">
        <v>22</v>
      </c>
      <c r="H218" s="94" t="s">
        <v>3481</v>
      </c>
      <c r="I218" s="103">
        <v>2442066</v>
      </c>
      <c r="J218" s="101">
        <v>0</v>
      </c>
      <c r="K218" s="101">
        <v>0</v>
      </c>
      <c r="L218" s="101">
        <v>0</v>
      </c>
      <c r="M218" s="98">
        <v>1082908015</v>
      </c>
      <c r="N218" s="97" t="s">
        <v>3499</v>
      </c>
      <c r="O218" s="97" t="s">
        <v>3735</v>
      </c>
      <c r="P218" s="138" t="s">
        <v>2304</v>
      </c>
      <c r="Q218" s="138" t="s">
        <v>2304</v>
      </c>
      <c r="R218" s="138" t="s">
        <v>3736</v>
      </c>
      <c r="S218" s="101">
        <v>2442066</v>
      </c>
      <c r="T218" s="101">
        <v>0</v>
      </c>
      <c r="U218" s="98">
        <v>13719546</v>
      </c>
      <c r="V218" s="97" t="s">
        <v>3737</v>
      </c>
    </row>
    <row r="219" spans="1:22">
      <c r="A219" s="79">
        <v>891780111</v>
      </c>
      <c r="B219" s="94" t="s">
        <v>19</v>
      </c>
      <c r="C219" s="94" t="s">
        <v>23</v>
      </c>
      <c r="D219" s="94" t="s">
        <v>20</v>
      </c>
      <c r="E219" s="133" t="s">
        <v>3738</v>
      </c>
      <c r="F219" s="94" t="s">
        <v>21</v>
      </c>
      <c r="G219" s="94" t="s">
        <v>22</v>
      </c>
      <c r="H219" s="94" t="s">
        <v>3481</v>
      </c>
      <c r="I219" s="103">
        <v>13500000</v>
      </c>
      <c r="J219" s="101">
        <v>0</v>
      </c>
      <c r="K219" s="101">
        <v>0</v>
      </c>
      <c r="L219" s="101">
        <v>0</v>
      </c>
      <c r="M219" s="98">
        <v>1082410248</v>
      </c>
      <c r="N219" s="97" t="s">
        <v>786</v>
      </c>
      <c r="O219" s="97" t="s">
        <v>3739</v>
      </c>
      <c r="P219" s="138" t="s">
        <v>2304</v>
      </c>
      <c r="Q219" s="138" t="s">
        <v>3740</v>
      </c>
      <c r="R219" s="138" t="s">
        <v>3741</v>
      </c>
      <c r="S219" s="101">
        <v>8100000</v>
      </c>
      <c r="T219" s="101">
        <v>5400000</v>
      </c>
      <c r="U219" s="98">
        <v>57294316</v>
      </c>
      <c r="V219" s="97" t="s">
        <v>2482</v>
      </c>
    </row>
    <row r="220" spans="1:22">
      <c r="A220" s="79">
        <v>891780111</v>
      </c>
      <c r="B220" s="94" t="s">
        <v>19</v>
      </c>
      <c r="C220" s="94" t="s">
        <v>23</v>
      </c>
      <c r="D220" s="94" t="s">
        <v>20</v>
      </c>
      <c r="E220" s="133" t="s">
        <v>3742</v>
      </c>
      <c r="F220" s="94" t="s">
        <v>21</v>
      </c>
      <c r="G220" s="94" t="s">
        <v>22</v>
      </c>
      <c r="H220" s="94" t="s">
        <v>3481</v>
      </c>
      <c r="I220" s="103">
        <v>15000000</v>
      </c>
      <c r="J220" s="101">
        <v>0</v>
      </c>
      <c r="K220" s="101">
        <v>0</v>
      </c>
      <c r="L220" s="101">
        <v>0</v>
      </c>
      <c r="M220" s="98">
        <v>1082944860</v>
      </c>
      <c r="N220" s="97" t="s">
        <v>1384</v>
      </c>
      <c r="O220" s="97" t="s">
        <v>3743</v>
      </c>
      <c r="P220" s="138" t="s">
        <v>2304</v>
      </c>
      <c r="Q220" s="138" t="s">
        <v>3740</v>
      </c>
      <c r="R220" s="138" t="s">
        <v>3741</v>
      </c>
      <c r="S220" s="101">
        <v>9300000</v>
      </c>
      <c r="T220" s="101">
        <v>5700000</v>
      </c>
      <c r="U220" s="98">
        <v>57461852</v>
      </c>
      <c r="V220" s="97" t="s">
        <v>1386</v>
      </c>
    </row>
    <row r="221" spans="1:22">
      <c r="A221" s="79">
        <v>891780111</v>
      </c>
      <c r="B221" s="94" t="s">
        <v>19</v>
      </c>
      <c r="C221" s="94" t="s">
        <v>23</v>
      </c>
      <c r="D221" s="94" t="s">
        <v>20</v>
      </c>
      <c r="E221" s="133" t="s">
        <v>3744</v>
      </c>
      <c r="F221" s="94" t="s">
        <v>21</v>
      </c>
      <c r="G221" s="94" t="s">
        <v>22</v>
      </c>
      <c r="H221" s="94" t="s">
        <v>3481</v>
      </c>
      <c r="I221" s="103">
        <v>6900000</v>
      </c>
      <c r="J221" s="101">
        <v>0</v>
      </c>
      <c r="K221" s="101">
        <v>0</v>
      </c>
      <c r="L221" s="101">
        <v>0</v>
      </c>
      <c r="M221" s="98">
        <v>1082934092</v>
      </c>
      <c r="N221" s="97" t="s">
        <v>2311</v>
      </c>
      <c r="O221" s="97" t="s">
        <v>3745</v>
      </c>
      <c r="P221" s="138" t="s">
        <v>3740</v>
      </c>
      <c r="Q221" s="138" t="s">
        <v>3740</v>
      </c>
      <c r="R221" s="138" t="s">
        <v>3746</v>
      </c>
      <c r="S221" s="101">
        <v>6900000</v>
      </c>
      <c r="T221" s="101">
        <v>0</v>
      </c>
      <c r="U221" s="98">
        <v>57435262</v>
      </c>
      <c r="V221" s="97" t="s">
        <v>955</v>
      </c>
    </row>
    <row r="222" spans="1:22">
      <c r="A222" s="79">
        <v>891780111</v>
      </c>
      <c r="B222" s="94" t="s">
        <v>19</v>
      </c>
      <c r="C222" s="94" t="s">
        <v>23</v>
      </c>
      <c r="D222" s="94" t="s">
        <v>20</v>
      </c>
      <c r="E222" s="97" t="s">
        <v>5307</v>
      </c>
      <c r="F222" s="94" t="s">
        <v>21</v>
      </c>
      <c r="G222" s="94" t="s">
        <v>22</v>
      </c>
      <c r="H222" s="94" t="s">
        <v>3481</v>
      </c>
      <c r="I222" s="103">
        <v>4250000</v>
      </c>
      <c r="J222" s="101">
        <v>0</v>
      </c>
      <c r="K222" s="101">
        <v>0</v>
      </c>
      <c r="L222" s="101">
        <v>0</v>
      </c>
      <c r="M222" s="98">
        <v>1010191398</v>
      </c>
      <c r="N222" s="97" t="s">
        <v>1570</v>
      </c>
      <c r="O222" s="97" t="s">
        <v>5308</v>
      </c>
      <c r="P222" s="138" t="s">
        <v>3636</v>
      </c>
      <c r="Q222" s="138" t="s">
        <v>3636</v>
      </c>
      <c r="R222" s="138" t="s">
        <v>4966</v>
      </c>
      <c r="S222" s="101">
        <v>0</v>
      </c>
      <c r="T222" s="101">
        <v>4250000</v>
      </c>
      <c r="U222" s="98">
        <v>85155183</v>
      </c>
      <c r="V222" s="97" t="s">
        <v>2496</v>
      </c>
    </row>
    <row r="223" spans="1:22">
      <c r="A223" s="79">
        <v>891780111</v>
      </c>
      <c r="B223" s="94" t="s">
        <v>19</v>
      </c>
      <c r="C223" s="94" t="s">
        <v>23</v>
      </c>
      <c r="D223" s="94" t="s">
        <v>20</v>
      </c>
      <c r="E223" s="97" t="s">
        <v>5309</v>
      </c>
      <c r="F223" s="94" t="s">
        <v>21</v>
      </c>
      <c r="G223" s="94" t="s">
        <v>22</v>
      </c>
      <c r="H223" s="94" t="s">
        <v>3481</v>
      </c>
      <c r="I223" s="103">
        <v>12000000</v>
      </c>
      <c r="J223" s="101">
        <v>0</v>
      </c>
      <c r="K223" s="101">
        <v>0</v>
      </c>
      <c r="L223" s="101">
        <v>0</v>
      </c>
      <c r="M223" s="98">
        <v>1082983109</v>
      </c>
      <c r="N223" s="97" t="s">
        <v>1526</v>
      </c>
      <c r="O223" s="97" t="s">
        <v>5310</v>
      </c>
      <c r="P223" s="138" t="s">
        <v>2084</v>
      </c>
      <c r="Q223" s="138" t="s">
        <v>3779</v>
      </c>
      <c r="R223" s="138" t="s">
        <v>2216</v>
      </c>
      <c r="S223" s="101">
        <v>6800000</v>
      </c>
      <c r="T223" s="101">
        <v>5200000</v>
      </c>
      <c r="U223" s="98">
        <v>57294316</v>
      </c>
      <c r="V223" s="97" t="s">
        <v>2482</v>
      </c>
    </row>
    <row r="224" spans="1:22">
      <c r="A224" s="79">
        <v>891780111</v>
      </c>
      <c r="B224" s="94" t="s">
        <v>19</v>
      </c>
      <c r="C224" s="94" t="s">
        <v>23</v>
      </c>
      <c r="D224" s="94" t="s">
        <v>20</v>
      </c>
      <c r="E224" s="97" t="s">
        <v>5311</v>
      </c>
      <c r="F224" s="94" t="s">
        <v>21</v>
      </c>
      <c r="G224" s="94" t="s">
        <v>22</v>
      </c>
      <c r="H224" s="94" t="s">
        <v>3481</v>
      </c>
      <c r="I224" s="103">
        <v>13500000</v>
      </c>
      <c r="J224" s="101">
        <v>0</v>
      </c>
      <c r="K224" s="101">
        <v>0</v>
      </c>
      <c r="L224" s="101">
        <v>0</v>
      </c>
      <c r="M224" s="98">
        <v>1082890110</v>
      </c>
      <c r="N224" s="97" t="s">
        <v>1503</v>
      </c>
      <c r="O224" s="97" t="s">
        <v>5312</v>
      </c>
      <c r="P224" s="138" t="s">
        <v>2084</v>
      </c>
      <c r="Q224" s="138" t="s">
        <v>3779</v>
      </c>
      <c r="R224" s="138" t="s">
        <v>2216</v>
      </c>
      <c r="S224" s="101">
        <v>7650000</v>
      </c>
      <c r="T224" s="101">
        <v>5850000</v>
      </c>
      <c r="U224" s="98">
        <v>57466781</v>
      </c>
      <c r="V224" s="97" t="s">
        <v>1486</v>
      </c>
    </row>
    <row r="225" spans="1:22">
      <c r="A225" s="79">
        <v>891780111</v>
      </c>
      <c r="B225" s="94" t="s">
        <v>19</v>
      </c>
      <c r="C225" s="94" t="s">
        <v>23</v>
      </c>
      <c r="D225" s="94" t="s">
        <v>20</v>
      </c>
      <c r="E225" s="97" t="s">
        <v>5313</v>
      </c>
      <c r="F225" s="94" t="s">
        <v>21</v>
      </c>
      <c r="G225" s="94" t="s">
        <v>22</v>
      </c>
      <c r="H225" s="94" t="s">
        <v>3481</v>
      </c>
      <c r="I225" s="103">
        <v>10000000</v>
      </c>
      <c r="J225" s="101">
        <v>0</v>
      </c>
      <c r="K225" s="101">
        <v>0</v>
      </c>
      <c r="L225" s="101">
        <v>0</v>
      </c>
      <c r="M225" s="98">
        <v>1082912727</v>
      </c>
      <c r="N225" s="97" t="s">
        <v>1519</v>
      </c>
      <c r="O225" s="97" t="s">
        <v>5314</v>
      </c>
      <c r="P225" s="138" t="s">
        <v>2084</v>
      </c>
      <c r="Q225" s="138" t="s">
        <v>3779</v>
      </c>
      <c r="R225" s="138" t="s">
        <v>2216</v>
      </c>
      <c r="S225" s="101">
        <v>5666666</v>
      </c>
      <c r="T225" s="101">
        <v>4333334</v>
      </c>
      <c r="U225" s="98">
        <v>72232860</v>
      </c>
      <c r="V225" s="97" t="s">
        <v>3571</v>
      </c>
    </row>
    <row r="226" spans="1:22">
      <c r="A226" s="79">
        <v>891780111</v>
      </c>
      <c r="B226" s="94" t="s">
        <v>19</v>
      </c>
      <c r="C226" s="94" t="s">
        <v>23</v>
      </c>
      <c r="D226" s="94" t="s">
        <v>20</v>
      </c>
      <c r="E226" s="97" t="s">
        <v>5315</v>
      </c>
      <c r="F226" s="94" t="s">
        <v>21</v>
      </c>
      <c r="G226" s="94" t="s">
        <v>22</v>
      </c>
      <c r="H226" s="94" t="s">
        <v>3481</v>
      </c>
      <c r="I226" s="103">
        <v>13000000</v>
      </c>
      <c r="J226" s="101">
        <v>0</v>
      </c>
      <c r="K226" s="101">
        <v>0</v>
      </c>
      <c r="L226" s="101">
        <v>0</v>
      </c>
      <c r="M226" s="98">
        <v>1083023571</v>
      </c>
      <c r="N226" s="97" t="s">
        <v>1506</v>
      </c>
      <c r="O226" s="97" t="s">
        <v>5316</v>
      </c>
      <c r="P226" s="138" t="s">
        <v>2084</v>
      </c>
      <c r="Q226" s="138" t="s">
        <v>3779</v>
      </c>
      <c r="R226" s="138" t="s">
        <v>2216</v>
      </c>
      <c r="S226" s="101">
        <v>7366667</v>
      </c>
      <c r="T226" s="101">
        <v>5633333</v>
      </c>
      <c r="U226" s="98">
        <v>72232860</v>
      </c>
      <c r="V226" s="97" t="s">
        <v>3571</v>
      </c>
    </row>
    <row r="227" spans="1:22">
      <c r="A227" s="79">
        <v>891780111</v>
      </c>
      <c r="B227" s="94" t="s">
        <v>19</v>
      </c>
      <c r="C227" s="94" t="s">
        <v>23</v>
      </c>
      <c r="D227" s="94" t="s">
        <v>20</v>
      </c>
      <c r="E227" s="97" t="s">
        <v>5317</v>
      </c>
      <c r="F227" s="94" t="s">
        <v>21</v>
      </c>
      <c r="G227" s="94" t="s">
        <v>22</v>
      </c>
      <c r="H227" s="94" t="s">
        <v>3481</v>
      </c>
      <c r="I227" s="103">
        <v>17500000</v>
      </c>
      <c r="J227" s="101">
        <v>0</v>
      </c>
      <c r="K227" s="101">
        <v>0</v>
      </c>
      <c r="L227" s="101">
        <v>0</v>
      </c>
      <c r="M227" s="98">
        <v>85155278</v>
      </c>
      <c r="N227" s="97" t="s">
        <v>1529</v>
      </c>
      <c r="O227" s="97" t="s">
        <v>5318</v>
      </c>
      <c r="P227" s="138" t="s">
        <v>2084</v>
      </c>
      <c r="Q227" s="138" t="s">
        <v>3779</v>
      </c>
      <c r="R227" s="138" t="s">
        <v>2216</v>
      </c>
      <c r="S227" s="101">
        <v>9916666</v>
      </c>
      <c r="T227" s="101">
        <v>7583334</v>
      </c>
      <c r="U227" s="98">
        <v>57466781</v>
      </c>
      <c r="V227" s="97" t="s">
        <v>1486</v>
      </c>
    </row>
    <row r="228" spans="1:22">
      <c r="A228" s="79">
        <v>891780111</v>
      </c>
      <c r="B228" s="94" t="s">
        <v>19</v>
      </c>
      <c r="C228" s="94" t="s">
        <v>23</v>
      </c>
      <c r="D228" s="94" t="s">
        <v>20</v>
      </c>
      <c r="E228" s="97" t="s">
        <v>5319</v>
      </c>
      <c r="F228" s="94" t="s">
        <v>21</v>
      </c>
      <c r="G228" s="94" t="s">
        <v>22</v>
      </c>
      <c r="H228" s="94" t="s">
        <v>3481</v>
      </c>
      <c r="I228" s="103">
        <v>7500000</v>
      </c>
      <c r="J228" s="101">
        <v>0</v>
      </c>
      <c r="K228" s="101">
        <v>0</v>
      </c>
      <c r="L228" s="101">
        <v>0</v>
      </c>
      <c r="M228" s="98">
        <v>1091681564</v>
      </c>
      <c r="N228" s="97" t="s">
        <v>5320</v>
      </c>
      <c r="O228" s="97" t="s">
        <v>5321</v>
      </c>
      <c r="P228" s="138" t="s">
        <v>2084</v>
      </c>
      <c r="Q228" s="138" t="s">
        <v>3779</v>
      </c>
      <c r="R228" s="138" t="s">
        <v>5246</v>
      </c>
      <c r="S228" s="101">
        <v>5000000</v>
      </c>
      <c r="T228" s="101">
        <v>2500000</v>
      </c>
      <c r="U228" s="98">
        <v>52705148</v>
      </c>
      <c r="V228" s="97" t="s">
        <v>2256</v>
      </c>
    </row>
    <row r="229" spans="1:22">
      <c r="A229" s="79">
        <v>891780111</v>
      </c>
      <c r="B229" s="94" t="s">
        <v>19</v>
      </c>
      <c r="C229" s="94" t="s">
        <v>23</v>
      </c>
      <c r="D229" s="94" t="s">
        <v>20</v>
      </c>
      <c r="E229" s="97" t="s">
        <v>5322</v>
      </c>
      <c r="F229" s="94" t="s">
        <v>21</v>
      </c>
      <c r="G229" s="94" t="s">
        <v>22</v>
      </c>
      <c r="H229" s="94" t="s">
        <v>3481</v>
      </c>
      <c r="I229" s="103">
        <v>3600000</v>
      </c>
      <c r="J229" s="101">
        <v>0</v>
      </c>
      <c r="K229" s="101">
        <v>0</v>
      </c>
      <c r="L229" s="101">
        <v>0</v>
      </c>
      <c r="M229" s="98">
        <v>1083017458</v>
      </c>
      <c r="N229" s="97" t="s">
        <v>1488</v>
      </c>
      <c r="O229" s="97" t="s">
        <v>5314</v>
      </c>
      <c r="P229" s="138" t="s">
        <v>2084</v>
      </c>
      <c r="Q229" s="138" t="s">
        <v>3779</v>
      </c>
      <c r="R229" s="138" t="s">
        <v>5323</v>
      </c>
      <c r="S229" s="101">
        <v>3600000</v>
      </c>
      <c r="T229" s="101">
        <v>0</v>
      </c>
      <c r="U229" s="98">
        <v>72232860</v>
      </c>
      <c r="V229" s="97" t="s">
        <v>3571</v>
      </c>
    </row>
    <row r="230" spans="1:22">
      <c r="A230" s="79">
        <v>891780111</v>
      </c>
      <c r="B230" s="94" t="s">
        <v>19</v>
      </c>
      <c r="C230" s="94" t="s">
        <v>23</v>
      </c>
      <c r="D230" s="94" t="s">
        <v>20</v>
      </c>
      <c r="E230" s="97" t="s">
        <v>5324</v>
      </c>
      <c r="F230" s="94" t="s">
        <v>21</v>
      </c>
      <c r="G230" s="94" t="s">
        <v>22</v>
      </c>
      <c r="H230" s="94" t="s">
        <v>3481</v>
      </c>
      <c r="I230" s="103">
        <v>15000000</v>
      </c>
      <c r="J230" s="101">
        <v>0</v>
      </c>
      <c r="K230" s="101">
        <v>0</v>
      </c>
      <c r="L230" s="101">
        <v>0</v>
      </c>
      <c r="M230" s="98">
        <v>1082903415</v>
      </c>
      <c r="N230" s="97" t="s">
        <v>1453</v>
      </c>
      <c r="O230" s="97" t="s">
        <v>5325</v>
      </c>
      <c r="P230" s="138" t="s">
        <v>2084</v>
      </c>
      <c r="Q230" s="138" t="s">
        <v>3779</v>
      </c>
      <c r="R230" s="138" t="s">
        <v>2216</v>
      </c>
      <c r="S230" s="101">
        <v>8500000</v>
      </c>
      <c r="T230" s="101">
        <v>6500000</v>
      </c>
      <c r="U230" s="98">
        <v>57294316</v>
      </c>
      <c r="V230" s="97" t="s">
        <v>2482</v>
      </c>
    </row>
    <row r="231" spans="1:22">
      <c r="A231" s="79">
        <v>891780111</v>
      </c>
      <c r="B231" s="94" t="s">
        <v>19</v>
      </c>
      <c r="C231" s="94" t="s">
        <v>23</v>
      </c>
      <c r="D231" s="94" t="s">
        <v>20</v>
      </c>
      <c r="E231" s="97" t="s">
        <v>5326</v>
      </c>
      <c r="F231" s="94" t="s">
        <v>21</v>
      </c>
      <c r="G231" s="94" t="s">
        <v>22</v>
      </c>
      <c r="H231" s="94" t="s">
        <v>3481</v>
      </c>
      <c r="I231" s="103">
        <v>8000000</v>
      </c>
      <c r="J231" s="101">
        <v>0</v>
      </c>
      <c r="K231" s="101">
        <v>0</v>
      </c>
      <c r="L231" s="101">
        <v>0</v>
      </c>
      <c r="M231" s="98">
        <v>1083012169</v>
      </c>
      <c r="N231" s="97" t="s">
        <v>5327</v>
      </c>
      <c r="O231" s="97" t="s">
        <v>5328</v>
      </c>
      <c r="P231" s="138" t="s">
        <v>3779</v>
      </c>
      <c r="Q231" s="138" t="s">
        <v>3779</v>
      </c>
      <c r="R231" s="138" t="s">
        <v>5246</v>
      </c>
      <c r="S231" s="101">
        <v>5333334</v>
      </c>
      <c r="T231" s="101">
        <v>2666666</v>
      </c>
      <c r="U231" s="98">
        <v>36695033</v>
      </c>
      <c r="V231" s="97" t="s">
        <v>2120</v>
      </c>
    </row>
    <row r="232" spans="1:22">
      <c r="A232" s="79">
        <v>891780111</v>
      </c>
      <c r="B232" s="94" t="s">
        <v>19</v>
      </c>
      <c r="C232" s="94" t="s">
        <v>23</v>
      </c>
      <c r="D232" s="94" t="s">
        <v>20</v>
      </c>
      <c r="E232" s="97" t="s">
        <v>5329</v>
      </c>
      <c r="F232" s="94" t="s">
        <v>21</v>
      </c>
      <c r="G232" s="94" t="s">
        <v>22</v>
      </c>
      <c r="H232" s="94" t="s">
        <v>3481</v>
      </c>
      <c r="I232" s="103">
        <v>9000000</v>
      </c>
      <c r="J232" s="101">
        <v>0</v>
      </c>
      <c r="K232" s="101">
        <v>0</v>
      </c>
      <c r="L232" s="101">
        <v>0</v>
      </c>
      <c r="M232" s="98">
        <v>1082989734</v>
      </c>
      <c r="N232" s="97" t="s">
        <v>1497</v>
      </c>
      <c r="O232" s="97" t="s">
        <v>5316</v>
      </c>
      <c r="P232" s="138" t="s">
        <v>3779</v>
      </c>
      <c r="Q232" s="138" t="s">
        <v>3779</v>
      </c>
      <c r="R232" s="138" t="s">
        <v>2216</v>
      </c>
      <c r="S232" s="101">
        <v>5100000</v>
      </c>
      <c r="T232" s="101">
        <v>3900000</v>
      </c>
      <c r="U232" s="98">
        <v>72232860</v>
      </c>
      <c r="V232" s="97" t="s">
        <v>3571</v>
      </c>
    </row>
    <row r="233" spans="1:22">
      <c r="A233" s="79">
        <v>891780111</v>
      </c>
      <c r="B233" s="94" t="s">
        <v>19</v>
      </c>
      <c r="C233" s="94" t="s">
        <v>23</v>
      </c>
      <c r="D233" s="94" t="s">
        <v>20</v>
      </c>
      <c r="E233" s="97" t="s">
        <v>5330</v>
      </c>
      <c r="F233" s="94" t="s">
        <v>21</v>
      </c>
      <c r="G233" s="94" t="s">
        <v>22</v>
      </c>
      <c r="H233" s="94" t="s">
        <v>3481</v>
      </c>
      <c r="I233" s="103">
        <v>1701560.4</v>
      </c>
      <c r="J233" s="101">
        <v>0</v>
      </c>
      <c r="K233" s="101">
        <v>0</v>
      </c>
      <c r="L233" s="101">
        <v>0</v>
      </c>
      <c r="M233" s="98">
        <v>1082067708</v>
      </c>
      <c r="N233" s="97" t="s">
        <v>3483</v>
      </c>
      <c r="O233" s="97" t="s">
        <v>5331</v>
      </c>
      <c r="P233" s="138" t="s">
        <v>3779</v>
      </c>
      <c r="Q233" s="138" t="s">
        <v>3779</v>
      </c>
      <c r="R233" s="138" t="s">
        <v>2069</v>
      </c>
      <c r="S233" s="101">
        <v>1701560.4</v>
      </c>
      <c r="T233" s="101">
        <v>0</v>
      </c>
      <c r="U233" s="98">
        <v>7632607</v>
      </c>
      <c r="V233" s="97" t="s">
        <v>1133</v>
      </c>
    </row>
    <row r="234" spans="1:22">
      <c r="A234" s="79">
        <v>891780111</v>
      </c>
      <c r="B234" s="94" t="s">
        <v>19</v>
      </c>
      <c r="C234" s="94" t="s">
        <v>23</v>
      </c>
      <c r="D234" s="94" t="s">
        <v>20</v>
      </c>
      <c r="E234" s="97" t="s">
        <v>5332</v>
      </c>
      <c r="F234" s="94" t="s">
        <v>21</v>
      </c>
      <c r="G234" s="94" t="s">
        <v>22</v>
      </c>
      <c r="H234" s="94" t="s">
        <v>3481</v>
      </c>
      <c r="I234" s="103">
        <v>12500000</v>
      </c>
      <c r="J234" s="101">
        <v>0</v>
      </c>
      <c r="K234" s="101">
        <v>0</v>
      </c>
      <c r="L234" s="101">
        <v>0</v>
      </c>
      <c r="M234" s="98">
        <v>1082985225</v>
      </c>
      <c r="N234" s="97" t="s">
        <v>1500</v>
      </c>
      <c r="O234" s="97" t="s">
        <v>5318</v>
      </c>
      <c r="P234" s="138" t="s">
        <v>3779</v>
      </c>
      <c r="Q234" s="138" t="s">
        <v>3779</v>
      </c>
      <c r="R234" s="138" t="s">
        <v>2216</v>
      </c>
      <c r="S234" s="101">
        <v>7016000</v>
      </c>
      <c r="T234" s="101">
        <v>5484000</v>
      </c>
      <c r="U234" s="98">
        <v>57466781</v>
      </c>
      <c r="V234" s="97" t="s">
        <v>1486</v>
      </c>
    </row>
    <row r="235" spans="1:22">
      <c r="A235" s="79">
        <v>891780111</v>
      </c>
      <c r="B235" s="94" t="s">
        <v>19</v>
      </c>
      <c r="C235" s="94" t="s">
        <v>23</v>
      </c>
      <c r="D235" s="94" t="s">
        <v>20</v>
      </c>
      <c r="E235" s="97" t="s">
        <v>5333</v>
      </c>
      <c r="F235" s="94" t="s">
        <v>21</v>
      </c>
      <c r="G235" s="94" t="s">
        <v>22</v>
      </c>
      <c r="H235" s="94" t="s">
        <v>3481</v>
      </c>
      <c r="I235" s="103">
        <v>12500000</v>
      </c>
      <c r="J235" s="101">
        <v>0</v>
      </c>
      <c r="K235" s="101">
        <v>0</v>
      </c>
      <c r="L235" s="101">
        <v>0</v>
      </c>
      <c r="M235" s="98">
        <v>1082996756</v>
      </c>
      <c r="N235" s="97" t="s">
        <v>5334</v>
      </c>
      <c r="O235" s="97" t="s">
        <v>5335</v>
      </c>
      <c r="P235" s="138" t="s">
        <v>3779</v>
      </c>
      <c r="Q235" s="138" t="s">
        <v>3779</v>
      </c>
      <c r="R235" s="138" t="s">
        <v>2216</v>
      </c>
      <c r="S235" s="101">
        <v>7083000</v>
      </c>
      <c r="T235" s="101">
        <v>5417000</v>
      </c>
      <c r="U235" s="98">
        <v>57466781</v>
      </c>
      <c r="V235" s="97" t="s">
        <v>1486</v>
      </c>
    </row>
    <row r="236" spans="1:22">
      <c r="A236" s="79">
        <v>891780111</v>
      </c>
      <c r="B236" s="94" t="s">
        <v>19</v>
      </c>
      <c r="C236" s="94" t="s">
        <v>23</v>
      </c>
      <c r="D236" s="94" t="s">
        <v>20</v>
      </c>
      <c r="E236" s="97" t="s">
        <v>5336</v>
      </c>
      <c r="F236" s="94" t="s">
        <v>21</v>
      </c>
      <c r="G236" s="94" t="s">
        <v>22</v>
      </c>
      <c r="H236" s="94" t="s">
        <v>3481</v>
      </c>
      <c r="I236" s="103">
        <v>13500000</v>
      </c>
      <c r="J236" s="101">
        <v>0</v>
      </c>
      <c r="K236" s="101">
        <v>0</v>
      </c>
      <c r="L236" s="101">
        <v>0</v>
      </c>
      <c r="M236" s="98">
        <v>1082966245</v>
      </c>
      <c r="N236" s="97" t="s">
        <v>5337</v>
      </c>
      <c r="O236" s="97" t="s">
        <v>5338</v>
      </c>
      <c r="P236" s="138" t="s">
        <v>3779</v>
      </c>
      <c r="Q236" s="138" t="s">
        <v>3779</v>
      </c>
      <c r="R236" s="138" t="s">
        <v>2216</v>
      </c>
      <c r="S236" s="101">
        <v>7650000</v>
      </c>
      <c r="T236" s="101">
        <v>5850000</v>
      </c>
      <c r="U236" s="98">
        <v>57461852</v>
      </c>
      <c r="V236" s="97" t="s">
        <v>1386</v>
      </c>
    </row>
    <row r="237" spans="1:22">
      <c r="A237" s="79">
        <v>891780111</v>
      </c>
      <c r="B237" s="94" t="s">
        <v>19</v>
      </c>
      <c r="C237" s="94" t="s">
        <v>23</v>
      </c>
      <c r="D237" s="94" t="s">
        <v>20</v>
      </c>
      <c r="E237" s="97" t="s">
        <v>5339</v>
      </c>
      <c r="F237" s="94" t="s">
        <v>21</v>
      </c>
      <c r="G237" s="94" t="s">
        <v>22</v>
      </c>
      <c r="H237" s="94" t="s">
        <v>3481</v>
      </c>
      <c r="I237" s="103">
        <v>12500000</v>
      </c>
      <c r="J237" s="101">
        <v>0</v>
      </c>
      <c r="K237" s="101">
        <v>0</v>
      </c>
      <c r="L237" s="101">
        <v>0</v>
      </c>
      <c r="M237" s="98">
        <v>1140838561</v>
      </c>
      <c r="N237" s="97" t="s">
        <v>2082</v>
      </c>
      <c r="O237" s="97" t="s">
        <v>2083</v>
      </c>
      <c r="P237" s="138" t="s">
        <v>3779</v>
      </c>
      <c r="Q237" s="138" t="s">
        <v>3779</v>
      </c>
      <c r="R237" s="138" t="s">
        <v>2216</v>
      </c>
      <c r="S237" s="101">
        <v>5000000</v>
      </c>
      <c r="T237" s="101">
        <v>7500000</v>
      </c>
      <c r="U237" s="98">
        <v>57461852</v>
      </c>
      <c r="V237" s="97" t="s">
        <v>1386</v>
      </c>
    </row>
    <row r="238" spans="1:22">
      <c r="A238" s="79">
        <v>891780111</v>
      </c>
      <c r="B238" s="94" t="s">
        <v>19</v>
      </c>
      <c r="C238" s="94" t="s">
        <v>23</v>
      </c>
      <c r="D238" s="94" t="s">
        <v>20</v>
      </c>
      <c r="E238" s="97" t="s">
        <v>5340</v>
      </c>
      <c r="F238" s="94" t="s">
        <v>21</v>
      </c>
      <c r="G238" s="94" t="s">
        <v>22</v>
      </c>
      <c r="H238" s="94" t="s">
        <v>3481</v>
      </c>
      <c r="I238" s="103">
        <v>12500000</v>
      </c>
      <c r="J238" s="101">
        <v>0</v>
      </c>
      <c r="K238" s="101">
        <v>0</v>
      </c>
      <c r="L238" s="101">
        <v>0</v>
      </c>
      <c r="M238" s="98">
        <v>1104015275</v>
      </c>
      <c r="N238" s="97" t="s">
        <v>1484</v>
      </c>
      <c r="O238" s="97" t="s">
        <v>5341</v>
      </c>
      <c r="P238" s="138" t="s">
        <v>3779</v>
      </c>
      <c r="Q238" s="138" t="s">
        <v>3779</v>
      </c>
      <c r="R238" s="138" t="s">
        <v>2216</v>
      </c>
      <c r="S238" s="101">
        <v>7083333</v>
      </c>
      <c r="T238" s="101">
        <v>5416667</v>
      </c>
      <c r="U238" s="98">
        <v>57466781</v>
      </c>
      <c r="V238" s="97" t="s">
        <v>1486</v>
      </c>
    </row>
    <row r="239" spans="1:22">
      <c r="A239" s="79">
        <v>891780111</v>
      </c>
      <c r="B239" s="94" t="s">
        <v>19</v>
      </c>
      <c r="C239" s="94" t="s">
        <v>23</v>
      </c>
      <c r="D239" s="94" t="s">
        <v>20</v>
      </c>
      <c r="E239" s="97" t="s">
        <v>5342</v>
      </c>
      <c r="F239" s="94" t="s">
        <v>21</v>
      </c>
      <c r="G239" s="94" t="s">
        <v>22</v>
      </c>
      <c r="H239" s="94" t="s">
        <v>3481</v>
      </c>
      <c r="I239" s="103">
        <v>3600000</v>
      </c>
      <c r="J239" s="101">
        <v>0</v>
      </c>
      <c r="K239" s="101">
        <v>0</v>
      </c>
      <c r="L239" s="101">
        <v>0</v>
      </c>
      <c r="M239" s="98">
        <v>1129504010</v>
      </c>
      <c r="N239" s="97" t="s">
        <v>1509</v>
      </c>
      <c r="O239" s="97" t="s">
        <v>5343</v>
      </c>
      <c r="P239" s="138" t="s">
        <v>3779</v>
      </c>
      <c r="Q239" s="138" t="s">
        <v>3779</v>
      </c>
      <c r="R239" s="138" t="s">
        <v>5323</v>
      </c>
      <c r="S239" s="101">
        <v>3600000</v>
      </c>
      <c r="T239" s="101">
        <v>0</v>
      </c>
      <c r="U239" s="98">
        <v>72232860</v>
      </c>
      <c r="V239" s="97" t="s">
        <v>3571</v>
      </c>
    </row>
    <row r="240" spans="1:22">
      <c r="A240" s="79">
        <v>891780111</v>
      </c>
      <c r="B240" s="94" t="s">
        <v>19</v>
      </c>
      <c r="C240" s="94" t="s">
        <v>23</v>
      </c>
      <c r="D240" s="94" t="s">
        <v>20</v>
      </c>
      <c r="E240" s="97" t="s">
        <v>5344</v>
      </c>
      <c r="F240" s="94" t="s">
        <v>21</v>
      </c>
      <c r="G240" s="94" t="s">
        <v>22</v>
      </c>
      <c r="H240" s="94" t="s">
        <v>3481</v>
      </c>
      <c r="I240" s="103">
        <v>12000000</v>
      </c>
      <c r="J240" s="101">
        <v>0</v>
      </c>
      <c r="K240" s="101">
        <v>0</v>
      </c>
      <c r="L240" s="101">
        <v>0</v>
      </c>
      <c r="M240" s="98">
        <v>1007934311</v>
      </c>
      <c r="N240" s="97" t="s">
        <v>1512</v>
      </c>
      <c r="O240" s="97" t="s">
        <v>5345</v>
      </c>
      <c r="P240" s="138" t="s">
        <v>3779</v>
      </c>
      <c r="Q240" s="138" t="s">
        <v>3779</v>
      </c>
      <c r="R240" s="138" t="s">
        <v>2216</v>
      </c>
      <c r="S240" s="101">
        <v>6800000</v>
      </c>
      <c r="T240" s="101">
        <v>5200000</v>
      </c>
      <c r="U240" s="98">
        <v>72232860</v>
      </c>
      <c r="V240" s="97" t="s">
        <v>3571</v>
      </c>
    </row>
    <row r="241" spans="1:22">
      <c r="A241" s="79">
        <v>891780111</v>
      </c>
      <c r="B241" s="94" t="s">
        <v>19</v>
      </c>
      <c r="C241" s="94" t="s">
        <v>23</v>
      </c>
      <c r="D241" s="94" t="s">
        <v>20</v>
      </c>
      <c r="E241" s="97" t="s">
        <v>5346</v>
      </c>
      <c r="F241" s="94" t="s">
        <v>21</v>
      </c>
      <c r="G241" s="94" t="s">
        <v>22</v>
      </c>
      <c r="H241" s="94" t="s">
        <v>3481</v>
      </c>
      <c r="I241" s="103">
        <v>2000000</v>
      </c>
      <c r="J241" s="101">
        <v>0</v>
      </c>
      <c r="K241" s="101">
        <v>0</v>
      </c>
      <c r="L241" s="101">
        <v>0</v>
      </c>
      <c r="M241" s="98">
        <v>1082951874</v>
      </c>
      <c r="N241" s="97" t="s">
        <v>5347</v>
      </c>
      <c r="O241" s="97" t="s">
        <v>5348</v>
      </c>
      <c r="P241" s="138" t="s">
        <v>3860</v>
      </c>
      <c r="Q241" s="138" t="s">
        <v>3860</v>
      </c>
      <c r="R241" s="138" t="s">
        <v>3754</v>
      </c>
      <c r="S241" s="101">
        <v>2000000</v>
      </c>
      <c r="T241" s="101">
        <v>0</v>
      </c>
      <c r="U241" s="98">
        <v>75064017</v>
      </c>
      <c r="V241" s="97" t="s">
        <v>3619</v>
      </c>
    </row>
    <row r="242" spans="1:22">
      <c r="A242" s="79">
        <v>891780111</v>
      </c>
      <c r="B242" s="94" t="s">
        <v>19</v>
      </c>
      <c r="C242" s="94" t="s">
        <v>23</v>
      </c>
      <c r="D242" s="94" t="s">
        <v>20</v>
      </c>
      <c r="E242" s="97" t="s">
        <v>5349</v>
      </c>
      <c r="F242" s="94" t="s">
        <v>21</v>
      </c>
      <c r="G242" s="94" t="s">
        <v>22</v>
      </c>
      <c r="H242" s="94" t="s">
        <v>3481</v>
      </c>
      <c r="I242" s="103">
        <v>14000000</v>
      </c>
      <c r="J242" s="101">
        <v>0</v>
      </c>
      <c r="K242" s="101">
        <v>0</v>
      </c>
      <c r="L242" s="101">
        <v>0</v>
      </c>
      <c r="M242" s="98">
        <v>1082950124</v>
      </c>
      <c r="N242" s="97" t="s">
        <v>1538</v>
      </c>
      <c r="O242" s="97" t="s">
        <v>5350</v>
      </c>
      <c r="P242" s="138" t="s">
        <v>3860</v>
      </c>
      <c r="Q242" s="138" t="s">
        <v>3860</v>
      </c>
      <c r="R242" s="138" t="s">
        <v>5351</v>
      </c>
      <c r="S242" s="101">
        <v>7840000</v>
      </c>
      <c r="T242" s="101">
        <v>6160000</v>
      </c>
      <c r="U242" s="98">
        <v>1082884010</v>
      </c>
      <c r="V242" s="97" t="s">
        <v>1517</v>
      </c>
    </row>
    <row r="243" spans="1:22">
      <c r="A243" s="79">
        <v>891780111</v>
      </c>
      <c r="B243" s="94" t="s">
        <v>19</v>
      </c>
      <c r="C243" s="94" t="s">
        <v>23</v>
      </c>
      <c r="D243" s="94" t="s">
        <v>20</v>
      </c>
      <c r="E243" s="97" t="s">
        <v>5352</v>
      </c>
      <c r="F243" s="94" t="s">
        <v>21</v>
      </c>
      <c r="G243" s="94" t="s">
        <v>22</v>
      </c>
      <c r="H243" s="94" t="s">
        <v>3481</v>
      </c>
      <c r="I243" s="103">
        <v>12000000</v>
      </c>
      <c r="J243" s="101">
        <v>0</v>
      </c>
      <c r="K243" s="101">
        <v>0</v>
      </c>
      <c r="L243" s="101">
        <v>0</v>
      </c>
      <c r="M243" s="98">
        <v>1083029253</v>
      </c>
      <c r="N243" s="97" t="s">
        <v>1199</v>
      </c>
      <c r="O243" s="97" t="s">
        <v>5353</v>
      </c>
      <c r="P243" s="138" t="s">
        <v>3860</v>
      </c>
      <c r="Q243" s="138" t="s">
        <v>3860</v>
      </c>
      <c r="R243" s="138" t="s">
        <v>5351</v>
      </c>
      <c r="S243" s="101">
        <v>2400000</v>
      </c>
      <c r="T243" s="101">
        <v>9600000</v>
      </c>
      <c r="U243" s="98">
        <v>71583850</v>
      </c>
      <c r="V243" s="97" t="s">
        <v>5354</v>
      </c>
    </row>
    <row r="244" spans="1:22">
      <c r="A244" s="79">
        <v>891780111</v>
      </c>
      <c r="B244" s="94" t="s">
        <v>19</v>
      </c>
      <c r="C244" s="94" t="s">
        <v>23</v>
      </c>
      <c r="D244" s="94" t="s">
        <v>20</v>
      </c>
      <c r="E244" s="97" t="s">
        <v>5355</v>
      </c>
      <c r="F244" s="94" t="s">
        <v>21</v>
      </c>
      <c r="G244" s="94" t="s">
        <v>22</v>
      </c>
      <c r="H244" s="94" t="s">
        <v>3481</v>
      </c>
      <c r="I244" s="103">
        <v>17000000</v>
      </c>
      <c r="J244" s="101">
        <v>0</v>
      </c>
      <c r="K244" s="101">
        <v>0</v>
      </c>
      <c r="L244" s="101">
        <v>0</v>
      </c>
      <c r="M244" s="98">
        <v>57299250</v>
      </c>
      <c r="N244" s="97" t="s">
        <v>5356</v>
      </c>
      <c r="O244" s="97" t="s">
        <v>5357</v>
      </c>
      <c r="P244" s="138" t="s">
        <v>3860</v>
      </c>
      <c r="Q244" s="138" t="s">
        <v>3860</v>
      </c>
      <c r="R244" s="138" t="s">
        <v>5351</v>
      </c>
      <c r="S244" s="101">
        <v>9520000</v>
      </c>
      <c r="T244" s="101">
        <v>7480000</v>
      </c>
      <c r="U244" s="98">
        <v>72232860</v>
      </c>
      <c r="V244" s="97" t="s">
        <v>3571</v>
      </c>
    </row>
    <row r="245" spans="1:22">
      <c r="A245" s="79">
        <v>891780111</v>
      </c>
      <c r="B245" s="94" t="s">
        <v>19</v>
      </c>
      <c r="C245" s="94" t="s">
        <v>23</v>
      </c>
      <c r="D245" s="94" t="s">
        <v>20</v>
      </c>
      <c r="E245" s="97" t="s">
        <v>5358</v>
      </c>
      <c r="F245" s="94" t="s">
        <v>21</v>
      </c>
      <c r="G245" s="94" t="s">
        <v>22</v>
      </c>
      <c r="H245" s="94" t="s">
        <v>3481</v>
      </c>
      <c r="I245" s="103">
        <v>14112678</v>
      </c>
      <c r="J245" s="101">
        <v>0</v>
      </c>
      <c r="K245" s="101">
        <v>0</v>
      </c>
      <c r="L245" s="101">
        <v>0</v>
      </c>
      <c r="M245" s="98">
        <v>1020717052</v>
      </c>
      <c r="N245" s="97" t="s">
        <v>5359</v>
      </c>
      <c r="O245" s="97" t="s">
        <v>5360</v>
      </c>
      <c r="P245" s="138" t="s">
        <v>4316</v>
      </c>
      <c r="Q245" s="138" t="s">
        <v>4316</v>
      </c>
      <c r="R245" s="138" t="s">
        <v>3612</v>
      </c>
      <c r="S245" s="101">
        <v>14112678</v>
      </c>
      <c r="T245" s="101">
        <v>0</v>
      </c>
      <c r="U245" s="98">
        <v>7632607</v>
      </c>
      <c r="V245" s="97" t="s">
        <v>1133</v>
      </c>
    </row>
    <row r="246" spans="1:22">
      <c r="A246" s="79">
        <v>891780111</v>
      </c>
      <c r="B246" s="94" t="s">
        <v>19</v>
      </c>
      <c r="C246" s="94" t="s">
        <v>23</v>
      </c>
      <c r="D246" s="94" t="s">
        <v>20</v>
      </c>
      <c r="E246" s="97" t="s">
        <v>5361</v>
      </c>
      <c r="F246" s="94" t="s">
        <v>21</v>
      </c>
      <c r="G246" s="94" t="s">
        <v>22</v>
      </c>
      <c r="H246" s="94" t="s">
        <v>3481</v>
      </c>
      <c r="I246" s="103">
        <v>11500000</v>
      </c>
      <c r="J246" s="101">
        <v>0</v>
      </c>
      <c r="K246" s="101">
        <v>0</v>
      </c>
      <c r="L246" s="101">
        <v>0</v>
      </c>
      <c r="M246" s="98">
        <v>1082374545</v>
      </c>
      <c r="N246" s="97" t="s">
        <v>1392</v>
      </c>
      <c r="O246" s="97" t="s">
        <v>5362</v>
      </c>
      <c r="P246" s="138" t="s">
        <v>2413</v>
      </c>
      <c r="Q246" s="138" t="s">
        <v>2413</v>
      </c>
      <c r="R246" s="138" t="s">
        <v>5363</v>
      </c>
      <c r="S246" s="101">
        <v>5980000</v>
      </c>
      <c r="T246" s="101">
        <v>5520000</v>
      </c>
      <c r="U246" s="98">
        <v>36694483</v>
      </c>
      <c r="V246" s="97" t="s">
        <v>4407</v>
      </c>
    </row>
    <row r="247" spans="1:22">
      <c r="A247" s="79">
        <v>891780111</v>
      </c>
      <c r="B247" s="94" t="s">
        <v>19</v>
      </c>
      <c r="C247" s="94" t="s">
        <v>23</v>
      </c>
      <c r="D247" s="94" t="s">
        <v>20</v>
      </c>
      <c r="E247" s="97" t="s">
        <v>5364</v>
      </c>
      <c r="F247" s="94" t="s">
        <v>21</v>
      </c>
      <c r="G247" s="94" t="s">
        <v>22</v>
      </c>
      <c r="H247" s="94" t="s">
        <v>3481</v>
      </c>
      <c r="I247" s="103">
        <v>16350000</v>
      </c>
      <c r="J247" s="101">
        <v>0</v>
      </c>
      <c r="K247" s="101">
        <v>0</v>
      </c>
      <c r="L247" s="101">
        <v>0</v>
      </c>
      <c r="M247" s="98">
        <v>1015442962</v>
      </c>
      <c r="N247" s="97" t="s">
        <v>5365</v>
      </c>
      <c r="O247" s="97" t="s">
        <v>5366</v>
      </c>
      <c r="P247" s="138" t="s">
        <v>3615</v>
      </c>
      <c r="Q247" s="138" t="s">
        <v>2366</v>
      </c>
      <c r="R247" s="138" t="s">
        <v>3510</v>
      </c>
      <c r="S247" s="101">
        <v>11400000</v>
      </c>
      <c r="T247" s="101">
        <v>4950000</v>
      </c>
      <c r="U247" s="98">
        <v>52389076</v>
      </c>
      <c r="V247" s="97" t="s">
        <v>1592</v>
      </c>
    </row>
    <row r="248" spans="1:22">
      <c r="A248" s="79">
        <v>891780111</v>
      </c>
      <c r="B248" s="94" t="s">
        <v>19</v>
      </c>
      <c r="C248" s="94" t="s">
        <v>23</v>
      </c>
      <c r="D248" s="94" t="s">
        <v>20</v>
      </c>
      <c r="E248" s="97" t="s">
        <v>5367</v>
      </c>
      <c r="F248" s="94" t="s">
        <v>21</v>
      </c>
      <c r="G248" s="94" t="s">
        <v>22</v>
      </c>
      <c r="H248" s="94" t="s">
        <v>3481</v>
      </c>
      <c r="I248" s="103">
        <v>12000000</v>
      </c>
      <c r="J248" s="101">
        <v>0</v>
      </c>
      <c r="K248" s="101">
        <v>0</v>
      </c>
      <c r="L248" s="101">
        <v>0</v>
      </c>
      <c r="M248" s="98">
        <v>1083016186</v>
      </c>
      <c r="N248" s="97" t="s">
        <v>1560</v>
      </c>
      <c r="O248" s="97" t="s">
        <v>5368</v>
      </c>
      <c r="P248" s="138" t="s">
        <v>2366</v>
      </c>
      <c r="Q248" s="138" t="s">
        <v>2366</v>
      </c>
      <c r="R248" s="138" t="s">
        <v>2331</v>
      </c>
      <c r="S248" s="101">
        <v>6080000</v>
      </c>
      <c r="T248" s="101">
        <v>5920000</v>
      </c>
      <c r="U248" s="98">
        <v>72232860</v>
      </c>
      <c r="V248" s="97" t="s">
        <v>3571</v>
      </c>
    </row>
    <row r="249" spans="1:22">
      <c r="A249" s="79">
        <v>891780111</v>
      </c>
      <c r="B249" s="94" t="s">
        <v>19</v>
      </c>
      <c r="C249" s="94" t="s">
        <v>23</v>
      </c>
      <c r="D249" s="94" t="s">
        <v>20</v>
      </c>
      <c r="E249" s="97" t="s">
        <v>5369</v>
      </c>
      <c r="F249" s="94" t="s">
        <v>21</v>
      </c>
      <c r="G249" s="94" t="s">
        <v>22</v>
      </c>
      <c r="H249" s="94" t="s">
        <v>3481</v>
      </c>
      <c r="I249" s="103">
        <v>12500000</v>
      </c>
      <c r="J249" s="101">
        <v>0</v>
      </c>
      <c r="K249" s="101">
        <v>0</v>
      </c>
      <c r="L249" s="101">
        <v>0</v>
      </c>
      <c r="M249" s="98">
        <v>1098771175</v>
      </c>
      <c r="N249" s="97" t="s">
        <v>1532</v>
      </c>
      <c r="O249" s="97" t="s">
        <v>5370</v>
      </c>
      <c r="P249" s="138" t="s">
        <v>2366</v>
      </c>
      <c r="Q249" s="138" t="s">
        <v>2366</v>
      </c>
      <c r="R249" s="138" t="s">
        <v>2331</v>
      </c>
      <c r="S249" s="101">
        <v>6250000</v>
      </c>
      <c r="T249" s="101">
        <v>6250000</v>
      </c>
      <c r="U249" s="98">
        <v>57294316</v>
      </c>
      <c r="V249" s="97" t="s">
        <v>2482</v>
      </c>
    </row>
    <row r="250" spans="1:22">
      <c r="A250" s="79">
        <v>891780111</v>
      </c>
      <c r="B250" s="94" t="s">
        <v>19</v>
      </c>
      <c r="C250" s="94" t="s">
        <v>23</v>
      </c>
      <c r="D250" s="94" t="s">
        <v>20</v>
      </c>
      <c r="E250" s="97" t="s">
        <v>5371</v>
      </c>
      <c r="F250" s="94" t="s">
        <v>21</v>
      </c>
      <c r="G250" s="94" t="s">
        <v>22</v>
      </c>
      <c r="H250" s="94" t="s">
        <v>3481</v>
      </c>
      <c r="I250" s="103">
        <v>12500000</v>
      </c>
      <c r="J250" s="101">
        <v>0</v>
      </c>
      <c r="K250" s="101">
        <v>0</v>
      </c>
      <c r="L250" s="101">
        <v>0</v>
      </c>
      <c r="M250" s="98">
        <v>1082995408</v>
      </c>
      <c r="N250" s="97" t="s">
        <v>1535</v>
      </c>
      <c r="O250" s="97" t="s">
        <v>5372</v>
      </c>
      <c r="P250" s="138" t="s">
        <v>2366</v>
      </c>
      <c r="Q250" s="138" t="s">
        <v>2366</v>
      </c>
      <c r="R250" s="138" t="s">
        <v>2331</v>
      </c>
      <c r="S250" s="101">
        <v>6250000</v>
      </c>
      <c r="T250" s="101">
        <v>6250000</v>
      </c>
      <c r="U250" s="98">
        <v>1082884010</v>
      </c>
      <c r="V250" s="97" t="s">
        <v>1517</v>
      </c>
    </row>
    <row r="251" spans="1:22">
      <c r="A251" s="79">
        <v>891780111</v>
      </c>
      <c r="B251" s="94" t="s">
        <v>19</v>
      </c>
      <c r="C251" s="94" t="s">
        <v>23</v>
      </c>
      <c r="D251" s="94" t="s">
        <v>20</v>
      </c>
      <c r="E251" s="97" t="s">
        <v>5373</v>
      </c>
      <c r="F251" s="94" t="s">
        <v>21</v>
      </c>
      <c r="G251" s="94" t="s">
        <v>22</v>
      </c>
      <c r="H251" s="94" t="s">
        <v>3481</v>
      </c>
      <c r="I251" s="103">
        <v>12500000</v>
      </c>
      <c r="J251" s="101">
        <v>0</v>
      </c>
      <c r="K251" s="101">
        <v>0</v>
      </c>
      <c r="L251" s="101">
        <v>0</v>
      </c>
      <c r="M251" s="98">
        <v>1127594130</v>
      </c>
      <c r="N251" s="97" t="s">
        <v>5374</v>
      </c>
      <c r="O251" s="97" t="s">
        <v>5372</v>
      </c>
      <c r="P251" s="138" t="s">
        <v>2366</v>
      </c>
      <c r="Q251" s="138" t="s">
        <v>2366</v>
      </c>
      <c r="R251" s="138" t="s">
        <v>2331</v>
      </c>
      <c r="S251" s="101">
        <v>6250000</v>
      </c>
      <c r="T251" s="101">
        <v>6250000</v>
      </c>
      <c r="U251" s="98">
        <v>1082884010</v>
      </c>
      <c r="V251" s="97" t="s">
        <v>1517</v>
      </c>
    </row>
    <row r="252" spans="1:22">
      <c r="A252" s="79">
        <v>891780111</v>
      </c>
      <c r="B252" s="94" t="s">
        <v>19</v>
      </c>
      <c r="C252" s="94" t="s">
        <v>23</v>
      </c>
      <c r="D252" s="94" t="s">
        <v>20</v>
      </c>
      <c r="E252" s="97" t="s">
        <v>5375</v>
      </c>
      <c r="F252" s="94" t="s">
        <v>21</v>
      </c>
      <c r="G252" s="94" t="s">
        <v>22</v>
      </c>
      <c r="H252" s="94" t="s">
        <v>3481</v>
      </c>
      <c r="I252" s="103">
        <v>18500000</v>
      </c>
      <c r="J252" s="101">
        <v>0</v>
      </c>
      <c r="K252" s="101">
        <v>0</v>
      </c>
      <c r="L252" s="101">
        <v>0</v>
      </c>
      <c r="M252" s="98">
        <v>79542567</v>
      </c>
      <c r="N252" s="97" t="s">
        <v>1547</v>
      </c>
      <c r="O252" s="97" t="s">
        <v>5376</v>
      </c>
      <c r="P252" s="138" t="s">
        <v>2366</v>
      </c>
      <c r="Q252" s="138" t="s">
        <v>2366</v>
      </c>
      <c r="R252" s="138" t="s">
        <v>2331</v>
      </c>
      <c r="S252" s="101">
        <v>9250000</v>
      </c>
      <c r="T252" s="101">
        <v>9250000</v>
      </c>
      <c r="U252" s="98">
        <v>57466781</v>
      </c>
      <c r="V252" s="97" t="s">
        <v>1486</v>
      </c>
    </row>
    <row r="253" spans="1:22">
      <c r="A253" s="79">
        <v>891780111</v>
      </c>
      <c r="B253" s="94" t="s">
        <v>19</v>
      </c>
      <c r="C253" s="94" t="s">
        <v>23</v>
      </c>
      <c r="D253" s="94" t="s">
        <v>20</v>
      </c>
      <c r="E253" s="97" t="s">
        <v>5377</v>
      </c>
      <c r="F253" s="94" t="s">
        <v>21</v>
      </c>
      <c r="G253" s="94" t="s">
        <v>22</v>
      </c>
      <c r="H253" s="94" t="s">
        <v>3481</v>
      </c>
      <c r="I253" s="103">
        <v>12000000</v>
      </c>
      <c r="J253" s="101">
        <v>0</v>
      </c>
      <c r="K253" s="101">
        <v>0</v>
      </c>
      <c r="L253" s="101">
        <v>0</v>
      </c>
      <c r="M253" s="98">
        <v>1082957447</v>
      </c>
      <c r="N253" s="97" t="s">
        <v>1541</v>
      </c>
      <c r="O253" s="97" t="s">
        <v>5378</v>
      </c>
      <c r="P253" s="138" t="s">
        <v>2366</v>
      </c>
      <c r="Q253" s="138" t="s">
        <v>2366</v>
      </c>
      <c r="R253" s="138" t="s">
        <v>2331</v>
      </c>
      <c r="S253" s="101">
        <v>6000000</v>
      </c>
      <c r="T253" s="101">
        <v>6000000</v>
      </c>
      <c r="U253" s="98">
        <v>57466781</v>
      </c>
      <c r="V253" s="97" t="s">
        <v>1486</v>
      </c>
    </row>
    <row r="254" spans="1:22">
      <c r="A254" s="79">
        <v>891780111</v>
      </c>
      <c r="B254" s="94" t="s">
        <v>19</v>
      </c>
      <c r="C254" s="94" t="s">
        <v>23</v>
      </c>
      <c r="D254" s="94" t="s">
        <v>20</v>
      </c>
      <c r="E254" s="97" t="s">
        <v>5379</v>
      </c>
      <c r="F254" s="94" t="s">
        <v>21</v>
      </c>
      <c r="G254" s="94" t="s">
        <v>22</v>
      </c>
      <c r="H254" s="94" t="s">
        <v>3481</v>
      </c>
      <c r="I254" s="103">
        <v>4637856</v>
      </c>
      <c r="J254" s="101">
        <v>0</v>
      </c>
      <c r="K254" s="101">
        <v>0</v>
      </c>
      <c r="L254" s="101">
        <v>0</v>
      </c>
      <c r="M254" s="98">
        <v>1103109652</v>
      </c>
      <c r="N254" s="97" t="s">
        <v>2129</v>
      </c>
      <c r="O254" s="97" t="s">
        <v>5380</v>
      </c>
      <c r="P254" s="138" t="s">
        <v>3543</v>
      </c>
      <c r="Q254" s="138" t="s">
        <v>3543</v>
      </c>
      <c r="R254" s="138" t="s">
        <v>5381</v>
      </c>
      <c r="S254" s="101">
        <v>4637856</v>
      </c>
      <c r="T254" s="101">
        <v>0</v>
      </c>
      <c r="U254" s="98">
        <v>10275300</v>
      </c>
      <c r="V254" s="97" t="s">
        <v>2132</v>
      </c>
    </row>
    <row r="255" spans="1:22">
      <c r="A255" s="79">
        <v>891780111</v>
      </c>
      <c r="B255" s="94" t="s">
        <v>19</v>
      </c>
      <c r="C255" s="94" t="s">
        <v>23</v>
      </c>
      <c r="D255" s="94" t="s">
        <v>20</v>
      </c>
      <c r="E255" s="97" t="s">
        <v>5382</v>
      </c>
      <c r="F255" s="94" t="s">
        <v>21</v>
      </c>
      <c r="G255" s="94" t="s">
        <v>22</v>
      </c>
      <c r="H255" s="94" t="s">
        <v>3481</v>
      </c>
      <c r="I255" s="103">
        <v>2820127</v>
      </c>
      <c r="J255" s="101">
        <v>0</v>
      </c>
      <c r="K255" s="101">
        <v>0</v>
      </c>
      <c r="L255" s="101">
        <v>0</v>
      </c>
      <c r="M255" s="98">
        <v>1082964235</v>
      </c>
      <c r="N255" s="97" t="s">
        <v>2232</v>
      </c>
      <c r="O255" s="97" t="s">
        <v>5383</v>
      </c>
      <c r="P255" s="138" t="s">
        <v>3543</v>
      </c>
      <c r="Q255" s="138" t="s">
        <v>2255</v>
      </c>
      <c r="R255" s="138" t="s">
        <v>3559</v>
      </c>
      <c r="S255" s="101">
        <v>2820127</v>
      </c>
      <c r="T255" s="101">
        <v>0</v>
      </c>
      <c r="U255" s="98">
        <v>45530330</v>
      </c>
      <c r="V255" s="97" t="s">
        <v>2466</v>
      </c>
    </row>
    <row r="256" spans="1:22">
      <c r="A256" s="79">
        <v>891780111</v>
      </c>
      <c r="B256" s="94" t="s">
        <v>19</v>
      </c>
      <c r="C256" s="94" t="s">
        <v>23</v>
      </c>
      <c r="D256" s="94" t="s">
        <v>20</v>
      </c>
      <c r="E256" s="97" t="s">
        <v>5384</v>
      </c>
      <c r="F256" s="94" t="s">
        <v>21</v>
      </c>
      <c r="G256" s="94" t="s">
        <v>22</v>
      </c>
      <c r="H256" s="94" t="s">
        <v>3481</v>
      </c>
      <c r="I256" s="103">
        <v>10400000</v>
      </c>
      <c r="J256" s="101">
        <v>0</v>
      </c>
      <c r="K256" s="101">
        <v>0</v>
      </c>
      <c r="L256" s="101">
        <v>0</v>
      </c>
      <c r="M256" s="98">
        <v>1065637083</v>
      </c>
      <c r="N256" s="97" t="s">
        <v>2185</v>
      </c>
      <c r="O256" s="97" t="s">
        <v>5385</v>
      </c>
      <c r="P256" s="138" t="s">
        <v>3543</v>
      </c>
      <c r="Q256" s="138" t="s">
        <v>3543</v>
      </c>
      <c r="R256" s="138" t="s">
        <v>3667</v>
      </c>
      <c r="S256" s="101">
        <v>6500000</v>
      </c>
      <c r="T256" s="101">
        <v>3900000</v>
      </c>
      <c r="U256" s="98">
        <v>85155183</v>
      </c>
      <c r="V256" s="97" t="s">
        <v>2496</v>
      </c>
    </row>
    <row r="257" spans="1:22">
      <c r="A257" s="79">
        <v>891780111</v>
      </c>
      <c r="B257" s="94" t="s">
        <v>19</v>
      </c>
      <c r="C257" s="94" t="s">
        <v>23</v>
      </c>
      <c r="D257" s="94" t="s">
        <v>20</v>
      </c>
      <c r="E257" s="97" t="s">
        <v>5386</v>
      </c>
      <c r="F257" s="94" t="s">
        <v>21</v>
      </c>
      <c r="G257" s="94" t="s">
        <v>22</v>
      </c>
      <c r="H257" s="94" t="s">
        <v>3481</v>
      </c>
      <c r="I257" s="103">
        <v>14000000</v>
      </c>
      <c r="J257" s="101">
        <v>0</v>
      </c>
      <c r="K257" s="101">
        <v>0</v>
      </c>
      <c r="L257" s="101">
        <v>0</v>
      </c>
      <c r="M257" s="98">
        <v>1083032182</v>
      </c>
      <c r="N257" s="97" t="s">
        <v>5387</v>
      </c>
      <c r="O257" s="97" t="s">
        <v>5388</v>
      </c>
      <c r="P257" s="138" t="s">
        <v>1762</v>
      </c>
      <c r="Q257" s="138" t="s">
        <v>1765</v>
      </c>
      <c r="R257" s="138" t="s">
        <v>5389</v>
      </c>
      <c r="S257" s="101">
        <v>2500000</v>
      </c>
      <c r="T257" s="101">
        <v>11500000</v>
      </c>
      <c r="U257" s="98">
        <v>10275300</v>
      </c>
      <c r="V257" s="97" t="s">
        <v>2132</v>
      </c>
    </row>
    <row r="258" spans="1:22">
      <c r="A258" s="79">
        <v>891780111</v>
      </c>
      <c r="B258" s="94" t="s">
        <v>19</v>
      </c>
      <c r="C258" s="94" t="s">
        <v>23</v>
      </c>
      <c r="D258" s="94" t="s">
        <v>20</v>
      </c>
      <c r="E258" s="97" t="s">
        <v>5390</v>
      </c>
      <c r="F258" s="94" t="s">
        <v>21</v>
      </c>
      <c r="G258" s="94" t="s">
        <v>22</v>
      </c>
      <c r="H258" s="94" t="s">
        <v>3481</v>
      </c>
      <c r="I258" s="103">
        <v>14000000</v>
      </c>
      <c r="J258" s="101">
        <v>0</v>
      </c>
      <c r="K258" s="101">
        <v>0</v>
      </c>
      <c r="L258" s="101">
        <v>0</v>
      </c>
      <c r="M258" s="98">
        <v>1083038606</v>
      </c>
      <c r="N258" s="97" t="s">
        <v>5391</v>
      </c>
      <c r="O258" s="97" t="s">
        <v>5392</v>
      </c>
      <c r="P258" s="138" t="s">
        <v>1762</v>
      </c>
      <c r="Q258" s="138" t="s">
        <v>1765</v>
      </c>
      <c r="R258" s="138" t="s">
        <v>5389</v>
      </c>
      <c r="S258" s="101">
        <v>2500000</v>
      </c>
      <c r="T258" s="101">
        <v>11500000</v>
      </c>
      <c r="U258" s="98">
        <v>10275300</v>
      </c>
      <c r="V258" s="97" t="s">
        <v>2132</v>
      </c>
    </row>
    <row r="259" spans="1:22">
      <c r="A259" s="79">
        <v>891780111</v>
      </c>
      <c r="B259" s="94" t="s">
        <v>19</v>
      </c>
      <c r="C259" s="94" t="s">
        <v>23</v>
      </c>
      <c r="D259" s="94" t="s">
        <v>20</v>
      </c>
      <c r="E259" s="97" t="s">
        <v>5393</v>
      </c>
      <c r="F259" s="94" t="s">
        <v>21</v>
      </c>
      <c r="G259" s="94" t="s">
        <v>22</v>
      </c>
      <c r="H259" s="94" t="s">
        <v>3481</v>
      </c>
      <c r="I259" s="103">
        <v>14000000</v>
      </c>
      <c r="J259" s="101">
        <v>0</v>
      </c>
      <c r="K259" s="101">
        <v>0</v>
      </c>
      <c r="L259" s="101">
        <v>0</v>
      </c>
      <c r="M259" s="98">
        <v>1083039031</v>
      </c>
      <c r="N259" s="97" t="s">
        <v>5394</v>
      </c>
      <c r="O259" s="97" t="s">
        <v>5395</v>
      </c>
      <c r="P259" s="138" t="s">
        <v>1762</v>
      </c>
      <c r="Q259" s="138" t="s">
        <v>1765</v>
      </c>
      <c r="R259" s="138" t="s">
        <v>5389</v>
      </c>
      <c r="S259" s="101">
        <v>5000000</v>
      </c>
      <c r="T259" s="101">
        <v>9000000</v>
      </c>
      <c r="U259" s="98">
        <v>73126606</v>
      </c>
      <c r="V259" s="97" t="s">
        <v>5396</v>
      </c>
    </row>
    <row r="260" spans="1:22">
      <c r="A260" s="79">
        <v>891780111</v>
      </c>
      <c r="B260" s="94" t="s">
        <v>19</v>
      </c>
      <c r="C260" s="94" t="s">
        <v>23</v>
      </c>
      <c r="D260" s="94" t="s">
        <v>20</v>
      </c>
      <c r="E260" s="97" t="s">
        <v>5397</v>
      </c>
      <c r="F260" s="94" t="s">
        <v>21</v>
      </c>
      <c r="G260" s="94" t="s">
        <v>22</v>
      </c>
      <c r="H260" s="94" t="s">
        <v>3481</v>
      </c>
      <c r="I260" s="103">
        <v>14000000</v>
      </c>
      <c r="J260" s="101">
        <v>0</v>
      </c>
      <c r="K260" s="101">
        <v>0</v>
      </c>
      <c r="L260" s="101">
        <v>0</v>
      </c>
      <c r="M260" s="98">
        <v>1004369395</v>
      </c>
      <c r="N260" s="97" t="s">
        <v>5398</v>
      </c>
      <c r="O260" s="97" t="s">
        <v>5399</v>
      </c>
      <c r="P260" s="138" t="s">
        <v>1762</v>
      </c>
      <c r="Q260" s="138" t="s">
        <v>1765</v>
      </c>
      <c r="R260" s="138" t="s">
        <v>5389</v>
      </c>
      <c r="S260" s="101">
        <v>5000000</v>
      </c>
      <c r="T260" s="101">
        <v>9000000</v>
      </c>
      <c r="U260" s="98">
        <v>22545553</v>
      </c>
      <c r="V260" s="97" t="s">
        <v>5400</v>
      </c>
    </row>
    <row r="261" spans="1:22">
      <c r="A261" s="79">
        <v>891780111</v>
      </c>
      <c r="B261" s="94" t="s">
        <v>19</v>
      </c>
      <c r="C261" s="94" t="s">
        <v>23</v>
      </c>
      <c r="D261" s="94" t="s">
        <v>20</v>
      </c>
      <c r="E261" s="97" t="s">
        <v>5401</v>
      </c>
      <c r="F261" s="94" t="s">
        <v>21</v>
      </c>
      <c r="G261" s="94" t="s">
        <v>22</v>
      </c>
      <c r="H261" s="94" t="s">
        <v>3481</v>
      </c>
      <c r="I261" s="103">
        <v>14000000</v>
      </c>
      <c r="J261" s="101">
        <v>0</v>
      </c>
      <c r="K261" s="101">
        <v>0</v>
      </c>
      <c r="L261" s="101">
        <v>0</v>
      </c>
      <c r="M261" s="98">
        <v>1083029557</v>
      </c>
      <c r="N261" s="97" t="s">
        <v>5402</v>
      </c>
      <c r="O261" s="97" t="s">
        <v>5403</v>
      </c>
      <c r="P261" s="138" t="s">
        <v>1765</v>
      </c>
      <c r="Q261" s="138" t="s">
        <v>1765</v>
      </c>
      <c r="R261" s="138" t="s">
        <v>5389</v>
      </c>
      <c r="S261" s="101">
        <v>5000000</v>
      </c>
      <c r="T261" s="101">
        <v>9000000</v>
      </c>
      <c r="U261" s="98">
        <v>36554737</v>
      </c>
      <c r="V261" s="97" t="s">
        <v>2217</v>
      </c>
    </row>
    <row r="262" spans="1:22">
      <c r="A262" s="79">
        <v>891780111</v>
      </c>
      <c r="B262" s="94" t="s">
        <v>19</v>
      </c>
      <c r="C262" s="94" t="s">
        <v>23</v>
      </c>
      <c r="D262" s="94" t="s">
        <v>20</v>
      </c>
      <c r="E262" s="97" t="s">
        <v>5404</v>
      </c>
      <c r="F262" s="94" t="s">
        <v>21</v>
      </c>
      <c r="G262" s="94" t="s">
        <v>22</v>
      </c>
      <c r="H262" s="94" t="s">
        <v>3481</v>
      </c>
      <c r="I262" s="103">
        <v>14000000</v>
      </c>
      <c r="J262" s="101">
        <v>0</v>
      </c>
      <c r="K262" s="101">
        <v>0</v>
      </c>
      <c r="L262" s="101">
        <v>0</v>
      </c>
      <c r="M262" s="98">
        <v>1083041494</v>
      </c>
      <c r="N262" s="97" t="s">
        <v>5405</v>
      </c>
      <c r="O262" s="97" t="s">
        <v>5406</v>
      </c>
      <c r="P262" s="138" t="s">
        <v>1765</v>
      </c>
      <c r="Q262" s="138" t="s">
        <v>1765</v>
      </c>
      <c r="R262" s="138" t="s">
        <v>5389</v>
      </c>
      <c r="S262" s="101">
        <v>5000000</v>
      </c>
      <c r="T262" s="101">
        <v>9000000</v>
      </c>
      <c r="U262" s="98">
        <v>12542228</v>
      </c>
      <c r="V262" s="97" t="s">
        <v>2505</v>
      </c>
    </row>
    <row r="263" spans="1:22">
      <c r="A263" s="79">
        <v>891780111</v>
      </c>
      <c r="B263" s="94" t="s">
        <v>19</v>
      </c>
      <c r="C263" s="94" t="s">
        <v>23</v>
      </c>
      <c r="D263" s="94" t="s">
        <v>20</v>
      </c>
      <c r="E263" s="97" t="s">
        <v>5407</v>
      </c>
      <c r="F263" s="94" t="s">
        <v>21</v>
      </c>
      <c r="G263" s="94" t="s">
        <v>22</v>
      </c>
      <c r="H263" s="94" t="s">
        <v>3481</v>
      </c>
      <c r="I263" s="103">
        <v>14000000</v>
      </c>
      <c r="J263" s="101">
        <v>0</v>
      </c>
      <c r="K263" s="101">
        <v>0</v>
      </c>
      <c r="L263" s="101">
        <v>0</v>
      </c>
      <c r="M263" s="98">
        <v>1140885927</v>
      </c>
      <c r="N263" s="97" t="s">
        <v>5408</v>
      </c>
      <c r="O263" s="97" t="s">
        <v>5409</v>
      </c>
      <c r="P263" s="138" t="s">
        <v>1765</v>
      </c>
      <c r="Q263" s="138" t="s">
        <v>1765</v>
      </c>
      <c r="R263" s="138" t="s">
        <v>5389</v>
      </c>
      <c r="S263" s="101">
        <v>2500000</v>
      </c>
      <c r="T263" s="101">
        <v>11500000</v>
      </c>
      <c r="U263" s="98">
        <v>10275300</v>
      </c>
      <c r="V263" s="97" t="s">
        <v>2132</v>
      </c>
    </row>
    <row r="264" spans="1:22">
      <c r="A264" s="79">
        <v>891780111</v>
      </c>
      <c r="B264" s="94" t="s">
        <v>19</v>
      </c>
      <c r="C264" s="94" t="s">
        <v>23</v>
      </c>
      <c r="D264" s="94" t="s">
        <v>20</v>
      </c>
      <c r="E264" s="97" t="s">
        <v>5410</v>
      </c>
      <c r="F264" s="94" t="s">
        <v>21</v>
      </c>
      <c r="G264" s="94" t="s">
        <v>22</v>
      </c>
      <c r="H264" s="94" t="s">
        <v>3481</v>
      </c>
      <c r="I264" s="103">
        <v>11000000</v>
      </c>
      <c r="J264" s="101">
        <v>0</v>
      </c>
      <c r="K264" s="101">
        <v>0</v>
      </c>
      <c r="L264" s="101">
        <v>0</v>
      </c>
      <c r="M264" s="98">
        <v>1082918683</v>
      </c>
      <c r="N264" s="97" t="s">
        <v>1522</v>
      </c>
      <c r="O264" s="97" t="s">
        <v>5411</v>
      </c>
      <c r="P264" s="138" t="s">
        <v>1765</v>
      </c>
      <c r="Q264" s="138" t="s">
        <v>1765</v>
      </c>
      <c r="R264" s="138" t="s">
        <v>5412</v>
      </c>
      <c r="S264" s="101">
        <v>4400000</v>
      </c>
      <c r="T264" s="101">
        <v>6600000</v>
      </c>
      <c r="U264" s="98">
        <v>7456789</v>
      </c>
      <c r="V264" s="97" t="s">
        <v>5413</v>
      </c>
    </row>
    <row r="265" spans="1:22">
      <c r="A265" s="79">
        <v>891780111</v>
      </c>
      <c r="B265" s="94" t="s">
        <v>19</v>
      </c>
      <c r="C265" s="94" t="s">
        <v>23</v>
      </c>
      <c r="D265" s="94" t="s">
        <v>20</v>
      </c>
      <c r="E265" s="97" t="s">
        <v>5414</v>
      </c>
      <c r="F265" s="94" t="s">
        <v>21</v>
      </c>
      <c r="G265" s="94" t="s">
        <v>22</v>
      </c>
      <c r="H265" s="94" t="s">
        <v>3481</v>
      </c>
      <c r="I265" s="103">
        <v>2478175</v>
      </c>
      <c r="J265" s="101">
        <v>0</v>
      </c>
      <c r="K265" s="101">
        <v>0</v>
      </c>
      <c r="L265" s="101">
        <v>0</v>
      </c>
      <c r="M265" s="98">
        <v>900827124</v>
      </c>
      <c r="N265" s="97" t="s">
        <v>5415</v>
      </c>
      <c r="O265" s="97" t="s">
        <v>5416</v>
      </c>
      <c r="P265" s="138" t="s">
        <v>1765</v>
      </c>
      <c r="Q265" s="138" t="s">
        <v>1765</v>
      </c>
      <c r="R265" s="138">
        <v>44490</v>
      </c>
      <c r="S265" s="101">
        <v>0</v>
      </c>
      <c r="T265" s="101">
        <v>2478175</v>
      </c>
      <c r="U265" s="98">
        <v>79959996</v>
      </c>
      <c r="V265" s="97" t="s">
        <v>2500</v>
      </c>
    </row>
    <row r="266" spans="1:22">
      <c r="A266" s="79">
        <v>891780111</v>
      </c>
      <c r="B266" s="94" t="s">
        <v>19</v>
      </c>
      <c r="C266" s="94" t="s">
        <v>23</v>
      </c>
      <c r="D266" s="94" t="s">
        <v>20</v>
      </c>
      <c r="E266" s="97" t="s">
        <v>5418</v>
      </c>
      <c r="F266" s="94" t="s">
        <v>21</v>
      </c>
      <c r="G266" s="94" t="s">
        <v>22</v>
      </c>
      <c r="H266" s="94" t="s">
        <v>3481</v>
      </c>
      <c r="I266" s="103">
        <v>3000000</v>
      </c>
      <c r="J266" s="101">
        <v>0</v>
      </c>
      <c r="K266" s="101">
        <v>0</v>
      </c>
      <c r="L266" s="101">
        <v>0</v>
      </c>
      <c r="M266" s="98">
        <v>85152161</v>
      </c>
      <c r="N266" s="97" t="s">
        <v>5419</v>
      </c>
      <c r="O266" s="97" t="s">
        <v>5420</v>
      </c>
      <c r="P266" s="138" t="s">
        <v>5421</v>
      </c>
      <c r="Q266" s="138" t="s">
        <v>5421</v>
      </c>
      <c r="R266" s="138" t="s">
        <v>2461</v>
      </c>
      <c r="S266" s="101">
        <v>0</v>
      </c>
      <c r="T266" s="101">
        <v>3000000</v>
      </c>
      <c r="U266" s="98">
        <v>72220242</v>
      </c>
      <c r="V266" s="97" t="s">
        <v>666</v>
      </c>
    </row>
    <row r="267" spans="1:22">
      <c r="A267" s="79">
        <v>891780111</v>
      </c>
      <c r="B267" s="94" t="s">
        <v>19</v>
      </c>
      <c r="C267" s="94" t="s">
        <v>23</v>
      </c>
      <c r="D267" s="94" t="s">
        <v>20</v>
      </c>
      <c r="E267" s="97" t="s">
        <v>5422</v>
      </c>
      <c r="F267" s="94" t="s">
        <v>21</v>
      </c>
      <c r="G267" s="94" t="s">
        <v>22</v>
      </c>
      <c r="H267" s="94" t="s">
        <v>3481</v>
      </c>
      <c r="I267" s="103">
        <v>3000000</v>
      </c>
      <c r="J267" s="101">
        <v>0</v>
      </c>
      <c r="K267" s="101">
        <v>0</v>
      </c>
      <c r="L267" s="101">
        <v>0</v>
      </c>
      <c r="M267" s="98">
        <v>1123407292</v>
      </c>
      <c r="N267" s="97" t="s">
        <v>5423</v>
      </c>
      <c r="O267" s="97" t="s">
        <v>5424</v>
      </c>
      <c r="P267" s="138" t="s">
        <v>5421</v>
      </c>
      <c r="Q267" s="138" t="s">
        <v>5421</v>
      </c>
      <c r="R267" s="138" t="s">
        <v>2461</v>
      </c>
      <c r="S267" s="101">
        <v>1500000</v>
      </c>
      <c r="T267" s="101">
        <v>1500000</v>
      </c>
      <c r="U267" s="98">
        <v>72220242</v>
      </c>
      <c r="V267" s="97" t="s">
        <v>666</v>
      </c>
    </row>
    <row r="268" spans="1:22">
      <c r="A268" s="79">
        <v>891780111</v>
      </c>
      <c r="B268" s="94" t="s">
        <v>19</v>
      </c>
      <c r="C268" s="94" t="s">
        <v>23</v>
      </c>
      <c r="D268" s="94" t="s">
        <v>20</v>
      </c>
      <c r="E268" s="97" t="s">
        <v>5425</v>
      </c>
      <c r="F268" s="94" t="s">
        <v>21</v>
      </c>
      <c r="G268" s="94" t="s">
        <v>22</v>
      </c>
      <c r="H268" s="94" t="s">
        <v>3481</v>
      </c>
      <c r="I268" s="103">
        <v>6500000</v>
      </c>
      <c r="J268" s="101">
        <v>0</v>
      </c>
      <c r="K268" s="101">
        <v>0</v>
      </c>
      <c r="L268" s="101">
        <v>0</v>
      </c>
      <c r="M268" s="98">
        <v>57460690</v>
      </c>
      <c r="N268" s="97" t="s">
        <v>2207</v>
      </c>
      <c r="O268" s="97" t="s">
        <v>5426</v>
      </c>
      <c r="P268" s="138" t="s">
        <v>5421</v>
      </c>
      <c r="Q268" s="138" t="s">
        <v>5421</v>
      </c>
      <c r="R268" s="138" t="s">
        <v>5427</v>
      </c>
      <c r="S268" s="101">
        <v>4500000</v>
      </c>
      <c r="T268" s="101">
        <v>2000000</v>
      </c>
      <c r="U268" s="98">
        <v>72220242</v>
      </c>
      <c r="V268" s="97" t="s">
        <v>666</v>
      </c>
    </row>
    <row r="269" spans="1:22">
      <c r="A269" s="79">
        <v>891780111</v>
      </c>
      <c r="B269" s="94" t="s">
        <v>19</v>
      </c>
      <c r="C269" s="94" t="s">
        <v>23</v>
      </c>
      <c r="D269" s="94" t="s">
        <v>20</v>
      </c>
      <c r="E269" s="97" t="s">
        <v>5428</v>
      </c>
      <c r="F269" s="94" t="s">
        <v>21</v>
      </c>
      <c r="G269" s="94" t="s">
        <v>22</v>
      </c>
      <c r="H269" s="94" t="s">
        <v>3481</v>
      </c>
      <c r="I269" s="103">
        <v>1600000</v>
      </c>
      <c r="J269" s="101">
        <v>0</v>
      </c>
      <c r="K269" s="101">
        <v>0</v>
      </c>
      <c r="L269" s="101">
        <v>0</v>
      </c>
      <c r="M269" s="98">
        <v>1014185620</v>
      </c>
      <c r="N269" s="97" t="s">
        <v>5429</v>
      </c>
      <c r="O269" s="97" t="s">
        <v>5430</v>
      </c>
      <c r="P269" s="138" t="s">
        <v>5421</v>
      </c>
      <c r="Q269" s="138" t="s">
        <v>5283</v>
      </c>
      <c r="R269" s="138" t="s">
        <v>2069</v>
      </c>
      <c r="S269" s="101">
        <v>1600000</v>
      </c>
      <c r="T269" s="101">
        <v>0</v>
      </c>
      <c r="U269" s="98">
        <v>25274758</v>
      </c>
      <c r="V269" s="97" t="s">
        <v>2127</v>
      </c>
    </row>
    <row r="270" spans="1:22">
      <c r="A270" s="79">
        <v>891780111</v>
      </c>
      <c r="B270" s="94" t="s">
        <v>19</v>
      </c>
      <c r="C270" s="94" t="s">
        <v>23</v>
      </c>
      <c r="D270" s="94" t="s">
        <v>20</v>
      </c>
      <c r="E270" s="97" t="s">
        <v>5431</v>
      </c>
      <c r="F270" s="94" t="s">
        <v>21</v>
      </c>
      <c r="G270" s="94" t="s">
        <v>22</v>
      </c>
      <c r="H270" s="94" t="s">
        <v>3481</v>
      </c>
      <c r="I270" s="103">
        <v>2000000</v>
      </c>
      <c r="J270" s="101">
        <v>0</v>
      </c>
      <c r="K270" s="101">
        <v>0</v>
      </c>
      <c r="L270" s="101">
        <v>0</v>
      </c>
      <c r="M270" s="98">
        <v>1082944582</v>
      </c>
      <c r="N270" s="97" t="s">
        <v>5432</v>
      </c>
      <c r="O270" s="97" t="s">
        <v>5433</v>
      </c>
      <c r="P270" s="138" t="s">
        <v>5421</v>
      </c>
      <c r="Q270" s="138" t="s">
        <v>5421</v>
      </c>
      <c r="R270" s="138" t="s">
        <v>2221</v>
      </c>
      <c r="S270" s="101">
        <v>2000000</v>
      </c>
      <c r="T270" s="101">
        <v>0</v>
      </c>
      <c r="U270" s="98">
        <v>72220242</v>
      </c>
      <c r="V270" s="97" t="s">
        <v>666</v>
      </c>
    </row>
    <row r="271" spans="1:22">
      <c r="A271" s="79">
        <v>891780111</v>
      </c>
      <c r="B271" s="94" t="s">
        <v>19</v>
      </c>
      <c r="C271" s="94" t="s">
        <v>23</v>
      </c>
      <c r="D271" s="94" t="s">
        <v>20</v>
      </c>
      <c r="E271" s="97" t="s">
        <v>5434</v>
      </c>
      <c r="F271" s="94" t="s">
        <v>21</v>
      </c>
      <c r="G271" s="94" t="s">
        <v>22</v>
      </c>
      <c r="H271" s="94" t="s">
        <v>3481</v>
      </c>
      <c r="I271" s="103">
        <v>6000000</v>
      </c>
      <c r="J271" s="101">
        <v>0</v>
      </c>
      <c r="K271" s="101">
        <v>0</v>
      </c>
      <c r="L271" s="101">
        <v>0</v>
      </c>
      <c r="M271" s="98">
        <v>1081905679</v>
      </c>
      <c r="N271" s="97" t="s">
        <v>2205</v>
      </c>
      <c r="O271" s="97" t="s">
        <v>5435</v>
      </c>
      <c r="P271" s="138" t="s">
        <v>5421</v>
      </c>
      <c r="Q271" s="138" t="s">
        <v>5421</v>
      </c>
      <c r="R271" s="138" t="s">
        <v>5427</v>
      </c>
      <c r="S271" s="101">
        <v>2000000</v>
      </c>
      <c r="T271" s="101">
        <v>4000000</v>
      </c>
      <c r="U271" s="98">
        <v>72220242</v>
      </c>
      <c r="V271" s="97" t="s">
        <v>666</v>
      </c>
    </row>
    <row r="272" spans="1:22">
      <c r="A272" s="79">
        <v>891780111</v>
      </c>
      <c r="B272" s="94" t="s">
        <v>19</v>
      </c>
      <c r="C272" s="94" t="s">
        <v>23</v>
      </c>
      <c r="D272" s="94" t="s">
        <v>20</v>
      </c>
      <c r="E272" s="97" t="s">
        <v>5436</v>
      </c>
      <c r="F272" s="94" t="s">
        <v>21</v>
      </c>
      <c r="G272" s="94" t="s">
        <v>22</v>
      </c>
      <c r="H272" s="94" t="s">
        <v>3481</v>
      </c>
      <c r="I272" s="103">
        <v>11000000</v>
      </c>
      <c r="J272" s="101">
        <v>0</v>
      </c>
      <c r="K272" s="101">
        <v>0</v>
      </c>
      <c r="L272" s="101">
        <v>0</v>
      </c>
      <c r="M272" s="98">
        <v>1082984823</v>
      </c>
      <c r="N272" s="97" t="s">
        <v>1550</v>
      </c>
      <c r="O272" s="97" t="s">
        <v>5437</v>
      </c>
      <c r="P272" s="138" t="s">
        <v>5421</v>
      </c>
      <c r="Q272" s="138" t="s">
        <v>5283</v>
      </c>
      <c r="R272" s="138" t="s">
        <v>5438</v>
      </c>
      <c r="S272" s="101">
        <v>2200000</v>
      </c>
      <c r="T272" s="101">
        <v>8800000</v>
      </c>
      <c r="U272" s="98">
        <v>77105457</v>
      </c>
      <c r="V272" s="97" t="s">
        <v>2455</v>
      </c>
    </row>
    <row r="273" spans="1:22">
      <c r="A273" s="79">
        <v>891780111</v>
      </c>
      <c r="B273" s="94" t="s">
        <v>19</v>
      </c>
      <c r="C273" s="94" t="s">
        <v>23</v>
      </c>
      <c r="D273" s="94" t="s">
        <v>20</v>
      </c>
      <c r="E273" s="97" t="s">
        <v>5439</v>
      </c>
      <c r="F273" s="94" t="s">
        <v>21</v>
      </c>
      <c r="G273" s="94" t="s">
        <v>22</v>
      </c>
      <c r="H273" s="94" t="s">
        <v>3481</v>
      </c>
      <c r="I273" s="103">
        <v>11000000</v>
      </c>
      <c r="J273" s="101">
        <v>0</v>
      </c>
      <c r="K273" s="101">
        <v>0</v>
      </c>
      <c r="L273" s="101">
        <v>0</v>
      </c>
      <c r="M273" s="98">
        <v>1083467782</v>
      </c>
      <c r="N273" s="97" t="s">
        <v>1554</v>
      </c>
      <c r="O273" s="97" t="s">
        <v>5440</v>
      </c>
      <c r="P273" s="138" t="s">
        <v>5421</v>
      </c>
      <c r="Q273" s="138" t="s">
        <v>5283</v>
      </c>
      <c r="R273" s="138" t="s">
        <v>5438</v>
      </c>
      <c r="S273" s="101">
        <v>2200000</v>
      </c>
      <c r="T273" s="101">
        <v>8800000</v>
      </c>
      <c r="U273" s="98">
        <v>77105457</v>
      </c>
      <c r="V273" s="97" t="s">
        <v>2455</v>
      </c>
    </row>
    <row r="274" spans="1:22">
      <c r="A274" s="79">
        <v>891780111</v>
      </c>
      <c r="B274" s="94" t="s">
        <v>19</v>
      </c>
      <c r="C274" s="94" t="s">
        <v>23</v>
      </c>
      <c r="D274" s="94" t="s">
        <v>20</v>
      </c>
      <c r="E274" s="97" t="s">
        <v>5441</v>
      </c>
      <c r="F274" s="94" t="s">
        <v>21</v>
      </c>
      <c r="G274" s="94" t="s">
        <v>22</v>
      </c>
      <c r="H274" s="94" t="s">
        <v>3481</v>
      </c>
      <c r="I274" s="103">
        <v>11000000</v>
      </c>
      <c r="J274" s="101">
        <v>0</v>
      </c>
      <c r="K274" s="101">
        <v>0</v>
      </c>
      <c r="L274" s="101">
        <v>0</v>
      </c>
      <c r="M274" s="98">
        <v>57463378</v>
      </c>
      <c r="N274" s="97" t="s">
        <v>1557</v>
      </c>
      <c r="O274" s="97" t="s">
        <v>5442</v>
      </c>
      <c r="P274" s="138" t="s">
        <v>5421</v>
      </c>
      <c r="Q274" s="138" t="s">
        <v>5283</v>
      </c>
      <c r="R274" s="138" t="s">
        <v>5438</v>
      </c>
      <c r="S274" s="101">
        <v>2200000</v>
      </c>
      <c r="T274" s="101">
        <v>8800000</v>
      </c>
      <c r="U274" s="98">
        <v>77105457</v>
      </c>
      <c r="V274" s="97" t="s">
        <v>2455</v>
      </c>
    </row>
    <row r="275" spans="1:22">
      <c r="A275" s="79">
        <v>891780111</v>
      </c>
      <c r="B275" s="94" t="s">
        <v>19</v>
      </c>
      <c r="C275" s="94" t="s">
        <v>23</v>
      </c>
      <c r="D275" s="94" t="s">
        <v>20</v>
      </c>
      <c r="E275" s="133" t="s">
        <v>6178</v>
      </c>
      <c r="F275" s="94" t="s">
        <v>21</v>
      </c>
      <c r="G275" s="94" t="s">
        <v>22</v>
      </c>
      <c r="H275" s="94" t="s">
        <v>3481</v>
      </c>
      <c r="I275" s="103">
        <v>5992500</v>
      </c>
      <c r="J275" s="101">
        <v>0</v>
      </c>
      <c r="K275" s="101">
        <v>0</v>
      </c>
      <c r="L275" s="101">
        <v>0</v>
      </c>
      <c r="M275" s="98">
        <v>1018462328</v>
      </c>
      <c r="N275" s="97" t="s">
        <v>1567</v>
      </c>
      <c r="O275" s="97" t="s">
        <v>6179</v>
      </c>
      <c r="P275" s="138" t="s">
        <v>6180</v>
      </c>
      <c r="Q275" s="138" t="s">
        <v>6180</v>
      </c>
      <c r="R275" s="138">
        <v>44449</v>
      </c>
      <c r="S275" s="101">
        <v>5992500</v>
      </c>
      <c r="T275" s="101">
        <v>0</v>
      </c>
      <c r="U275" s="98">
        <v>85155183</v>
      </c>
      <c r="V275" s="97" t="s">
        <v>2496</v>
      </c>
    </row>
    <row r="276" spans="1:22">
      <c r="A276" s="79">
        <v>891780111</v>
      </c>
      <c r="B276" s="94" t="s">
        <v>19</v>
      </c>
      <c r="C276" s="94" t="s">
        <v>23</v>
      </c>
      <c r="D276" s="94" t="s">
        <v>20</v>
      </c>
      <c r="E276" s="133" t="s">
        <v>6182</v>
      </c>
      <c r="F276" s="94" t="s">
        <v>21</v>
      </c>
      <c r="G276" s="94" t="s">
        <v>22</v>
      </c>
      <c r="H276" s="94" t="s">
        <v>3481</v>
      </c>
      <c r="I276" s="103">
        <v>1500000</v>
      </c>
      <c r="J276" s="101">
        <v>0</v>
      </c>
      <c r="K276" s="101">
        <v>0</v>
      </c>
      <c r="L276" s="101">
        <v>0</v>
      </c>
      <c r="M276" s="98">
        <v>1083040792</v>
      </c>
      <c r="N276" s="97" t="s">
        <v>6183</v>
      </c>
      <c r="O276" s="97" t="s">
        <v>6184</v>
      </c>
      <c r="P276" s="138" t="s">
        <v>6180</v>
      </c>
      <c r="Q276" s="138" t="s">
        <v>6180</v>
      </c>
      <c r="R276" s="138" t="s">
        <v>6185</v>
      </c>
      <c r="S276" s="101">
        <v>1500000</v>
      </c>
      <c r="T276" s="101">
        <v>0</v>
      </c>
      <c r="U276" s="98">
        <v>72220242</v>
      </c>
      <c r="V276" s="97" t="s">
        <v>666</v>
      </c>
    </row>
    <row r="277" spans="1:22">
      <c r="A277" s="79">
        <v>891780111</v>
      </c>
      <c r="B277" s="94" t="s">
        <v>19</v>
      </c>
      <c r="C277" s="94" t="s">
        <v>23</v>
      </c>
      <c r="D277" s="94" t="s">
        <v>20</v>
      </c>
      <c r="E277" s="133" t="s">
        <v>6186</v>
      </c>
      <c r="F277" s="94" t="s">
        <v>21</v>
      </c>
      <c r="G277" s="94" t="s">
        <v>22</v>
      </c>
      <c r="H277" s="94" t="s">
        <v>3481</v>
      </c>
      <c r="I277" s="103">
        <v>31600908</v>
      </c>
      <c r="J277" s="101">
        <v>0</v>
      </c>
      <c r="K277" s="101">
        <v>0</v>
      </c>
      <c r="L277" s="101">
        <v>0</v>
      </c>
      <c r="M277" s="98">
        <v>1129504010</v>
      </c>
      <c r="N277" s="97" t="s">
        <v>1509</v>
      </c>
      <c r="O277" s="97" t="s">
        <v>6187</v>
      </c>
      <c r="P277" s="138" t="s">
        <v>2221</v>
      </c>
      <c r="Q277" s="138" t="s">
        <v>2221</v>
      </c>
      <c r="R277" s="138" t="s">
        <v>6188</v>
      </c>
      <c r="S277" s="101">
        <v>2633409</v>
      </c>
      <c r="T277" s="101">
        <v>28967499</v>
      </c>
      <c r="U277" s="98">
        <v>57466781</v>
      </c>
      <c r="V277" s="97" t="s">
        <v>1486</v>
      </c>
    </row>
    <row r="278" spans="1:22">
      <c r="A278" s="79">
        <v>891780111</v>
      </c>
      <c r="B278" s="94" t="s">
        <v>19</v>
      </c>
      <c r="C278" s="94" t="s">
        <v>23</v>
      </c>
      <c r="D278" s="94" t="s">
        <v>20</v>
      </c>
      <c r="E278" s="133" t="s">
        <v>6189</v>
      </c>
      <c r="F278" s="94" t="s">
        <v>21</v>
      </c>
      <c r="G278" s="94" t="s">
        <v>22</v>
      </c>
      <c r="H278" s="94" t="s">
        <v>3481</v>
      </c>
      <c r="I278" s="103">
        <v>31600908</v>
      </c>
      <c r="J278" s="101">
        <v>0</v>
      </c>
      <c r="K278" s="101">
        <v>0</v>
      </c>
      <c r="L278" s="101">
        <v>0</v>
      </c>
      <c r="M278" s="98">
        <v>1083017458</v>
      </c>
      <c r="N278" s="97" t="s">
        <v>1488</v>
      </c>
      <c r="O278" s="97" t="s">
        <v>6190</v>
      </c>
      <c r="P278" s="138" t="s">
        <v>2221</v>
      </c>
      <c r="Q278" s="138" t="s">
        <v>2221</v>
      </c>
      <c r="R278" s="138" t="s">
        <v>6188</v>
      </c>
      <c r="S278" s="101">
        <v>0</v>
      </c>
      <c r="T278" s="101">
        <v>31600908</v>
      </c>
      <c r="U278" s="98">
        <v>72232860</v>
      </c>
      <c r="V278" s="97" t="s">
        <v>3571</v>
      </c>
    </row>
    <row r="279" spans="1:22">
      <c r="A279" s="79">
        <v>891780111</v>
      </c>
      <c r="B279" s="94" t="s">
        <v>19</v>
      </c>
      <c r="C279" s="94" t="s">
        <v>23</v>
      </c>
      <c r="D279" s="94" t="s">
        <v>20</v>
      </c>
      <c r="E279" s="133" t="s">
        <v>6191</v>
      </c>
      <c r="F279" s="94" t="s">
        <v>21</v>
      </c>
      <c r="G279" s="94" t="s">
        <v>22</v>
      </c>
      <c r="H279" s="94" t="s">
        <v>3481</v>
      </c>
      <c r="I279" s="103">
        <v>10000000</v>
      </c>
      <c r="J279" s="101">
        <v>0</v>
      </c>
      <c r="K279" s="101">
        <v>0</v>
      </c>
      <c r="L279" s="101">
        <v>0</v>
      </c>
      <c r="M279" s="98">
        <v>1082968011</v>
      </c>
      <c r="N279" s="97" t="s">
        <v>6192</v>
      </c>
      <c r="O279" s="97" t="s">
        <v>6193</v>
      </c>
      <c r="P279" s="138" t="s">
        <v>2221</v>
      </c>
      <c r="Q279" s="138" t="s">
        <v>2221</v>
      </c>
      <c r="R279" s="138" t="s">
        <v>6194</v>
      </c>
      <c r="S279" s="101">
        <v>0</v>
      </c>
      <c r="T279" s="101">
        <v>10000000</v>
      </c>
      <c r="U279" s="98">
        <v>22545553</v>
      </c>
      <c r="V279" s="97" t="s">
        <v>5400</v>
      </c>
    </row>
    <row r="280" spans="1:22">
      <c r="A280" s="79">
        <v>891780111</v>
      </c>
      <c r="B280" s="94" t="s">
        <v>19</v>
      </c>
      <c r="C280" s="94" t="s">
        <v>23</v>
      </c>
      <c r="D280" s="94" t="s">
        <v>20</v>
      </c>
      <c r="E280" s="133" t="s">
        <v>6195</v>
      </c>
      <c r="F280" s="94" t="s">
        <v>21</v>
      </c>
      <c r="G280" s="94" t="s">
        <v>22</v>
      </c>
      <c r="H280" s="94" t="s">
        <v>3481</v>
      </c>
      <c r="I280" s="103">
        <v>24000000</v>
      </c>
      <c r="J280" s="101">
        <v>0</v>
      </c>
      <c r="K280" s="101">
        <v>0</v>
      </c>
      <c r="L280" s="101">
        <v>0</v>
      </c>
      <c r="M280" s="98">
        <v>1083454371</v>
      </c>
      <c r="N280" s="97" t="s">
        <v>6196</v>
      </c>
      <c r="O280" s="97" t="s">
        <v>6197</v>
      </c>
      <c r="P280" s="138" t="s">
        <v>3754</v>
      </c>
      <c r="Q280" s="138" t="s">
        <v>3493</v>
      </c>
      <c r="R280" s="138" t="s">
        <v>6198</v>
      </c>
      <c r="S280" s="101">
        <v>0</v>
      </c>
      <c r="T280" s="101">
        <v>24000000</v>
      </c>
      <c r="U280" s="98">
        <v>22545553</v>
      </c>
      <c r="V280" s="97" t="s">
        <v>5400</v>
      </c>
    </row>
    <row r="281" spans="1:22">
      <c r="A281" s="79">
        <v>891780111</v>
      </c>
      <c r="B281" s="94" t="s">
        <v>19</v>
      </c>
      <c r="C281" s="94" t="s">
        <v>23</v>
      </c>
      <c r="D281" s="94" t="s">
        <v>20</v>
      </c>
      <c r="E281" s="133" t="s">
        <v>6199</v>
      </c>
      <c r="F281" s="94" t="s">
        <v>21</v>
      </c>
      <c r="G281" s="94" t="s">
        <v>22</v>
      </c>
      <c r="H281" s="94" t="s">
        <v>3481</v>
      </c>
      <c r="I281" s="103">
        <v>29988000</v>
      </c>
      <c r="J281" s="101">
        <v>0</v>
      </c>
      <c r="K281" s="101">
        <v>0</v>
      </c>
      <c r="L281" s="101">
        <v>0</v>
      </c>
      <c r="M281" s="98">
        <v>830025281</v>
      </c>
      <c r="N281" s="97" t="s">
        <v>6200</v>
      </c>
      <c r="O281" s="97" t="s">
        <v>6201</v>
      </c>
      <c r="P281" s="138" t="s">
        <v>3493</v>
      </c>
      <c r="Q281" s="138" t="s">
        <v>3493</v>
      </c>
      <c r="R281" s="138" t="s">
        <v>6202</v>
      </c>
      <c r="S281" s="101">
        <v>29988000</v>
      </c>
      <c r="T281" s="101">
        <v>0</v>
      </c>
      <c r="U281" s="98">
        <v>52389076</v>
      </c>
      <c r="V281" s="97" t="s">
        <v>1592</v>
      </c>
    </row>
    <row r="282" spans="1:22">
      <c r="A282" s="79">
        <v>891780111</v>
      </c>
      <c r="B282" s="94" t="s">
        <v>19</v>
      </c>
      <c r="C282" s="94" t="s">
        <v>23</v>
      </c>
      <c r="D282" s="94" t="s">
        <v>20</v>
      </c>
      <c r="E282" s="133" t="s">
        <v>6203</v>
      </c>
      <c r="F282" s="94" t="s">
        <v>21</v>
      </c>
      <c r="G282" s="94" t="s">
        <v>22</v>
      </c>
      <c r="H282" s="94" t="s">
        <v>3481</v>
      </c>
      <c r="I282" s="103">
        <v>2500000</v>
      </c>
      <c r="J282" s="101">
        <v>0</v>
      </c>
      <c r="K282" s="101">
        <v>0</v>
      </c>
      <c r="L282" s="101">
        <v>0</v>
      </c>
      <c r="M282" s="98">
        <v>1082919355</v>
      </c>
      <c r="N282" s="97" t="s">
        <v>6204</v>
      </c>
      <c r="O282" s="97" t="s">
        <v>6205</v>
      </c>
      <c r="P282" s="138" t="s">
        <v>3662</v>
      </c>
      <c r="Q282" s="138" t="s">
        <v>3662</v>
      </c>
      <c r="R282" s="138">
        <v>44453</v>
      </c>
      <c r="S282" s="101">
        <v>2500000</v>
      </c>
      <c r="T282" s="101">
        <v>0</v>
      </c>
      <c r="U282" s="98">
        <v>85155183</v>
      </c>
      <c r="V282" s="97" t="s">
        <v>2496</v>
      </c>
    </row>
    <row r="283" spans="1:22">
      <c r="A283" s="79">
        <v>891780111</v>
      </c>
      <c r="B283" s="94" t="s">
        <v>19</v>
      </c>
      <c r="C283" s="94" t="s">
        <v>23</v>
      </c>
      <c r="D283" s="94" t="s">
        <v>20</v>
      </c>
      <c r="E283" s="133" t="s">
        <v>6207</v>
      </c>
      <c r="F283" s="94" t="s">
        <v>21</v>
      </c>
      <c r="G283" s="94" t="s">
        <v>22</v>
      </c>
      <c r="H283" s="94" t="s">
        <v>3481</v>
      </c>
      <c r="I283" s="103">
        <v>19500000</v>
      </c>
      <c r="J283" s="101">
        <v>0</v>
      </c>
      <c r="K283" s="101">
        <v>0</v>
      </c>
      <c r="L283" s="101">
        <v>0</v>
      </c>
      <c r="M283" s="98">
        <v>52707165</v>
      </c>
      <c r="N283" s="97" t="s">
        <v>6208</v>
      </c>
      <c r="O283" s="97" t="s">
        <v>6209</v>
      </c>
      <c r="P283" s="138" t="s">
        <v>3662</v>
      </c>
      <c r="Q283" s="138" t="s">
        <v>3662</v>
      </c>
      <c r="R283" s="138" t="s">
        <v>6210</v>
      </c>
      <c r="S283" s="101">
        <v>0</v>
      </c>
      <c r="T283" s="101">
        <v>19500000</v>
      </c>
      <c r="U283" s="98">
        <v>16497424</v>
      </c>
      <c r="V283" s="97" t="s">
        <v>6211</v>
      </c>
    </row>
    <row r="284" spans="1:22">
      <c r="A284" s="79">
        <v>891780111</v>
      </c>
      <c r="B284" s="94" t="s">
        <v>19</v>
      </c>
      <c r="C284" s="94" t="s">
        <v>23</v>
      </c>
      <c r="D284" s="94" t="s">
        <v>20</v>
      </c>
      <c r="E284" s="133" t="s">
        <v>6212</v>
      </c>
      <c r="F284" s="94" t="s">
        <v>21</v>
      </c>
      <c r="G284" s="94" t="s">
        <v>22</v>
      </c>
      <c r="H284" s="94" t="s">
        <v>3481</v>
      </c>
      <c r="I284" s="103">
        <v>8000000</v>
      </c>
      <c r="J284" s="101">
        <v>0</v>
      </c>
      <c r="K284" s="101">
        <v>0</v>
      </c>
      <c r="L284" s="101">
        <v>0</v>
      </c>
      <c r="M284" s="98">
        <v>1083030855</v>
      </c>
      <c r="N284" s="97" t="s">
        <v>6213</v>
      </c>
      <c r="O284" s="97" t="s">
        <v>6214</v>
      </c>
      <c r="P284" s="138" t="s">
        <v>3564</v>
      </c>
      <c r="Q284" s="138" t="s">
        <v>3570</v>
      </c>
      <c r="R284" s="138" t="s">
        <v>5363</v>
      </c>
      <c r="S284" s="101">
        <v>2000000</v>
      </c>
      <c r="T284" s="101">
        <v>6000000</v>
      </c>
      <c r="U284" s="98">
        <v>12548449</v>
      </c>
      <c r="V284" s="97" t="s">
        <v>3676</v>
      </c>
    </row>
    <row r="285" spans="1:22">
      <c r="A285" s="79">
        <v>891780111</v>
      </c>
      <c r="B285" s="94" t="s">
        <v>19</v>
      </c>
      <c r="C285" s="94" t="s">
        <v>23</v>
      </c>
      <c r="D285" s="94" t="s">
        <v>20</v>
      </c>
      <c r="E285" s="133" t="s">
        <v>6215</v>
      </c>
      <c r="F285" s="94" t="s">
        <v>21</v>
      </c>
      <c r="G285" s="94" t="s">
        <v>22</v>
      </c>
      <c r="H285" s="94" t="s">
        <v>3481</v>
      </c>
      <c r="I285" s="103">
        <v>7200000</v>
      </c>
      <c r="J285" s="101">
        <v>0</v>
      </c>
      <c r="K285" s="101">
        <v>0</v>
      </c>
      <c r="L285" s="101">
        <v>0</v>
      </c>
      <c r="M285" s="98">
        <v>1118868814</v>
      </c>
      <c r="N285" s="97" t="s">
        <v>1544</v>
      </c>
      <c r="O285" s="97" t="s">
        <v>3569</v>
      </c>
      <c r="P285" s="138" t="s">
        <v>5272</v>
      </c>
      <c r="Q285" s="138" t="s">
        <v>6216</v>
      </c>
      <c r="R285" s="138" t="s">
        <v>4266</v>
      </c>
      <c r="S285" s="101">
        <v>2760000</v>
      </c>
      <c r="T285" s="101">
        <v>4440000</v>
      </c>
      <c r="U285" s="98">
        <v>72232860</v>
      </c>
      <c r="V285" s="97" t="s">
        <v>3571</v>
      </c>
    </row>
    <row r="286" spans="1:22">
      <c r="A286" s="79">
        <v>891780111</v>
      </c>
      <c r="B286" s="94" t="s">
        <v>19</v>
      </c>
      <c r="C286" s="94" t="s">
        <v>23</v>
      </c>
      <c r="D286" s="94" t="s">
        <v>20</v>
      </c>
      <c r="E286" s="133" t="s">
        <v>6217</v>
      </c>
      <c r="F286" s="94" t="s">
        <v>21</v>
      </c>
      <c r="G286" s="94" t="s">
        <v>22</v>
      </c>
      <c r="H286" s="94" t="s">
        <v>3481</v>
      </c>
      <c r="I286" s="103">
        <v>3000000</v>
      </c>
      <c r="J286" s="101">
        <v>0</v>
      </c>
      <c r="K286" s="101">
        <v>0</v>
      </c>
      <c r="L286" s="101">
        <v>0</v>
      </c>
      <c r="M286" s="98">
        <v>57299240</v>
      </c>
      <c r="N286" s="97" t="s">
        <v>2125</v>
      </c>
      <c r="O286" s="97" t="s">
        <v>6218</v>
      </c>
      <c r="P286" s="138" t="s">
        <v>5272</v>
      </c>
      <c r="Q286" s="138" t="s">
        <v>5272</v>
      </c>
      <c r="R286" s="138" t="s">
        <v>6219</v>
      </c>
      <c r="S286" s="101">
        <v>3000000</v>
      </c>
      <c r="T286" s="101">
        <v>0</v>
      </c>
      <c r="U286" s="98">
        <v>25274758</v>
      </c>
      <c r="V286" s="97" t="s">
        <v>2127</v>
      </c>
    </row>
    <row r="287" spans="1:22">
      <c r="A287" s="79">
        <v>891780111</v>
      </c>
      <c r="B287" s="94" t="s">
        <v>19</v>
      </c>
      <c r="C287" s="94" t="s">
        <v>23</v>
      </c>
      <c r="D287" s="94" t="s">
        <v>20</v>
      </c>
      <c r="E287" s="133" t="s">
        <v>6220</v>
      </c>
      <c r="F287" s="94" t="s">
        <v>21</v>
      </c>
      <c r="G287" s="94" t="s">
        <v>22</v>
      </c>
      <c r="H287" s="94" t="s">
        <v>3481</v>
      </c>
      <c r="I287" s="103">
        <v>7500000</v>
      </c>
      <c r="J287" s="101">
        <v>0</v>
      </c>
      <c r="K287" s="101">
        <v>0</v>
      </c>
      <c r="L287" s="101">
        <v>0</v>
      </c>
      <c r="M287" s="98">
        <v>1019092725</v>
      </c>
      <c r="N287" s="97" t="s">
        <v>6221</v>
      </c>
      <c r="O287" s="97" t="s">
        <v>6222</v>
      </c>
      <c r="P287" s="138" t="s">
        <v>3559</v>
      </c>
      <c r="Q287" s="138" t="s">
        <v>3559</v>
      </c>
      <c r="R287" s="138" t="s">
        <v>3581</v>
      </c>
      <c r="S287" s="101">
        <v>2500000</v>
      </c>
      <c r="T287" s="101">
        <v>5000000</v>
      </c>
      <c r="U287" s="98">
        <v>51909946</v>
      </c>
      <c r="V287" s="97" t="s">
        <v>2107</v>
      </c>
    </row>
    <row r="288" spans="1:22">
      <c r="A288" s="79">
        <v>891780111</v>
      </c>
      <c r="B288" s="94" t="s">
        <v>19</v>
      </c>
      <c r="C288" s="94" t="s">
        <v>23</v>
      </c>
      <c r="D288" s="94" t="s">
        <v>20</v>
      </c>
      <c r="E288" s="133" t="s">
        <v>6223</v>
      </c>
      <c r="F288" s="94" t="s">
        <v>21</v>
      </c>
      <c r="G288" s="94" t="s">
        <v>22</v>
      </c>
      <c r="H288" s="94" t="s">
        <v>3481</v>
      </c>
      <c r="I288" s="103">
        <v>9000000</v>
      </c>
      <c r="J288" s="101">
        <v>0</v>
      </c>
      <c r="K288" s="101">
        <v>0</v>
      </c>
      <c r="L288" s="101">
        <v>0</v>
      </c>
      <c r="M288" s="98">
        <v>85162094</v>
      </c>
      <c r="N288" s="97" t="s">
        <v>6224</v>
      </c>
      <c r="O288" s="97" t="s">
        <v>6225</v>
      </c>
      <c r="P288" s="138" t="s">
        <v>3758</v>
      </c>
      <c r="Q288" s="138" t="s">
        <v>3758</v>
      </c>
      <c r="R288" s="138" t="s">
        <v>2247</v>
      </c>
      <c r="S288" s="101">
        <v>0</v>
      </c>
      <c r="T288" s="101">
        <v>9000000</v>
      </c>
      <c r="U288" s="98">
        <v>79530682</v>
      </c>
      <c r="V288" s="97" t="s">
        <v>3878</v>
      </c>
    </row>
    <row r="289" spans="1:22">
      <c r="A289" s="79">
        <v>891780111</v>
      </c>
      <c r="B289" s="94" t="s">
        <v>19</v>
      </c>
      <c r="C289" s="94" t="s">
        <v>23</v>
      </c>
      <c r="D289" s="94" t="s">
        <v>20</v>
      </c>
      <c r="E289" s="133" t="s">
        <v>6226</v>
      </c>
      <c r="F289" s="94" t="s">
        <v>21</v>
      </c>
      <c r="G289" s="94" t="s">
        <v>22</v>
      </c>
      <c r="H289" s="94" t="s">
        <v>3481</v>
      </c>
      <c r="I289" s="103">
        <v>7866671</v>
      </c>
      <c r="J289" s="101">
        <v>0</v>
      </c>
      <c r="K289" s="101">
        <v>0</v>
      </c>
      <c r="L289" s="101">
        <v>0</v>
      </c>
      <c r="M289" s="98">
        <v>1143161098</v>
      </c>
      <c r="N289" s="97" t="s">
        <v>3556</v>
      </c>
      <c r="O289" s="97" t="s">
        <v>6227</v>
      </c>
      <c r="P289" s="138" t="s">
        <v>3758</v>
      </c>
      <c r="Q289" s="138" t="s">
        <v>3758</v>
      </c>
      <c r="R289" s="138" t="s">
        <v>4266</v>
      </c>
      <c r="S289" s="101">
        <v>2866671</v>
      </c>
      <c r="T289" s="101">
        <v>5000000</v>
      </c>
      <c r="U289" s="98">
        <v>85155183</v>
      </c>
      <c r="V289" s="97" t="s">
        <v>2496</v>
      </c>
    </row>
    <row r="290" spans="1:22">
      <c r="A290" s="79">
        <v>891780111</v>
      </c>
      <c r="B290" s="94" t="s">
        <v>19</v>
      </c>
      <c r="C290" s="94" t="s">
        <v>23</v>
      </c>
      <c r="D290" s="94" t="s">
        <v>20</v>
      </c>
      <c r="E290" s="133" t="s">
        <v>6228</v>
      </c>
      <c r="F290" s="94" t="s">
        <v>21</v>
      </c>
      <c r="G290" s="94" t="s">
        <v>22</v>
      </c>
      <c r="H290" s="94" t="s">
        <v>3481</v>
      </c>
      <c r="I290" s="103">
        <v>7866671</v>
      </c>
      <c r="J290" s="101">
        <v>0</v>
      </c>
      <c r="K290" s="101">
        <v>0</v>
      </c>
      <c r="L290" s="101">
        <v>0</v>
      </c>
      <c r="M290" s="98">
        <v>84457062</v>
      </c>
      <c r="N290" s="97" t="s">
        <v>3576</v>
      </c>
      <c r="O290" s="97" t="s">
        <v>6229</v>
      </c>
      <c r="P290" s="138" t="s">
        <v>3758</v>
      </c>
      <c r="Q290" s="138" t="s">
        <v>3758</v>
      </c>
      <c r="R290" s="138" t="s">
        <v>4266</v>
      </c>
      <c r="S290" s="101">
        <v>2866671</v>
      </c>
      <c r="T290" s="101">
        <v>5000000</v>
      </c>
      <c r="U290" s="98">
        <v>85155183</v>
      </c>
      <c r="V290" s="97" t="s">
        <v>2496</v>
      </c>
    </row>
    <row r="291" spans="1:22">
      <c r="A291" s="79">
        <v>891780111</v>
      </c>
      <c r="B291" s="94" t="s">
        <v>19</v>
      </c>
      <c r="C291" s="94" t="s">
        <v>23</v>
      </c>
      <c r="D291" s="94" t="s">
        <v>20</v>
      </c>
      <c r="E291" s="133" t="s">
        <v>6230</v>
      </c>
      <c r="F291" s="94" t="s">
        <v>21</v>
      </c>
      <c r="G291" s="94" t="s">
        <v>22</v>
      </c>
      <c r="H291" s="94" t="s">
        <v>3481</v>
      </c>
      <c r="I291" s="103">
        <v>9600000</v>
      </c>
      <c r="J291" s="101">
        <v>0</v>
      </c>
      <c r="K291" s="101">
        <v>0</v>
      </c>
      <c r="L291" s="101">
        <v>0</v>
      </c>
      <c r="M291" s="98">
        <v>1104871354</v>
      </c>
      <c r="N291" s="97" t="s">
        <v>6231</v>
      </c>
      <c r="O291" s="97" t="s">
        <v>6232</v>
      </c>
      <c r="P291" s="138" t="s">
        <v>3758</v>
      </c>
      <c r="Q291" s="138" t="s">
        <v>3758</v>
      </c>
      <c r="R291" s="138" t="s">
        <v>6233</v>
      </c>
      <c r="S291" s="101">
        <v>3360000</v>
      </c>
      <c r="T291" s="101">
        <v>6240000</v>
      </c>
      <c r="U291" s="98">
        <v>12548449</v>
      </c>
      <c r="V291" s="97" t="s">
        <v>3676</v>
      </c>
    </row>
    <row r="292" spans="1:22">
      <c r="A292" s="79">
        <v>891780111</v>
      </c>
      <c r="B292" s="94" t="s">
        <v>19</v>
      </c>
      <c r="C292" s="94" t="s">
        <v>23</v>
      </c>
      <c r="D292" s="94" t="s">
        <v>20</v>
      </c>
      <c r="E292" s="133" t="s">
        <v>6234</v>
      </c>
      <c r="F292" s="94" t="s">
        <v>21</v>
      </c>
      <c r="G292" s="94" t="s">
        <v>22</v>
      </c>
      <c r="H292" s="94" t="s">
        <v>3481</v>
      </c>
      <c r="I292" s="103">
        <v>5100000</v>
      </c>
      <c r="J292" s="101">
        <v>0</v>
      </c>
      <c r="K292" s="101">
        <v>0</v>
      </c>
      <c r="L292" s="101">
        <v>0</v>
      </c>
      <c r="M292" s="98">
        <v>1082944854</v>
      </c>
      <c r="N292" s="97" t="s">
        <v>35</v>
      </c>
      <c r="O292" s="97" t="s">
        <v>6235</v>
      </c>
      <c r="P292" s="138" t="s">
        <v>3758</v>
      </c>
      <c r="Q292" s="138" t="s">
        <v>3758</v>
      </c>
      <c r="R292" s="138" t="s">
        <v>2247</v>
      </c>
      <c r="S292" s="101">
        <v>1700000</v>
      </c>
      <c r="T292" s="101">
        <v>3400000</v>
      </c>
      <c r="U292" s="98">
        <v>85472735</v>
      </c>
      <c r="V292" s="97" t="s">
        <v>37</v>
      </c>
    </row>
    <row r="293" spans="1:22">
      <c r="A293" s="79">
        <v>891780111</v>
      </c>
      <c r="B293" s="94" t="s">
        <v>19</v>
      </c>
      <c r="C293" s="94" t="s">
        <v>23</v>
      </c>
      <c r="D293" s="94" t="s">
        <v>20</v>
      </c>
      <c r="E293" s="133" t="s">
        <v>6236</v>
      </c>
      <c r="F293" s="94" t="s">
        <v>21</v>
      </c>
      <c r="G293" s="94" t="s">
        <v>22</v>
      </c>
      <c r="H293" s="94" t="s">
        <v>3481</v>
      </c>
      <c r="I293" s="103">
        <v>24000000</v>
      </c>
      <c r="J293" s="101">
        <v>0</v>
      </c>
      <c r="K293" s="101">
        <v>0</v>
      </c>
      <c r="L293" s="101">
        <v>0</v>
      </c>
      <c r="M293" s="98">
        <v>1083037339</v>
      </c>
      <c r="N293" s="97" t="s">
        <v>6237</v>
      </c>
      <c r="O293" s="97" t="s">
        <v>6238</v>
      </c>
      <c r="P293" s="138" t="s">
        <v>3733</v>
      </c>
      <c r="Q293" s="138" t="s">
        <v>3733</v>
      </c>
      <c r="R293" s="138" t="s">
        <v>6239</v>
      </c>
      <c r="S293" s="101">
        <v>2000000</v>
      </c>
      <c r="T293" s="101">
        <v>22000000</v>
      </c>
      <c r="U293" s="98">
        <v>19474750</v>
      </c>
      <c r="V293" s="97" t="s">
        <v>2332</v>
      </c>
    </row>
    <row r="294" spans="1:22">
      <c r="A294" s="79">
        <v>891780111</v>
      </c>
      <c r="B294" s="94" t="s">
        <v>19</v>
      </c>
      <c r="C294" s="94" t="s">
        <v>23</v>
      </c>
      <c r="D294" s="94" t="s">
        <v>20</v>
      </c>
      <c r="E294" s="133" t="s">
        <v>6240</v>
      </c>
      <c r="F294" s="94" t="s">
        <v>21</v>
      </c>
      <c r="G294" s="94" t="s">
        <v>22</v>
      </c>
      <c r="H294" s="94" t="s">
        <v>3481</v>
      </c>
      <c r="I294" s="103">
        <v>3500000</v>
      </c>
      <c r="J294" s="101">
        <v>0</v>
      </c>
      <c r="K294" s="101">
        <v>0</v>
      </c>
      <c r="L294" s="101">
        <v>0</v>
      </c>
      <c r="M294" s="98">
        <v>716760491</v>
      </c>
      <c r="N294" s="97" t="s">
        <v>2165</v>
      </c>
      <c r="O294" s="97" t="s">
        <v>6241</v>
      </c>
      <c r="P294" s="138" t="s">
        <v>3589</v>
      </c>
      <c r="Q294" s="138" t="s">
        <v>6072</v>
      </c>
      <c r="R294" s="138" t="s">
        <v>6242</v>
      </c>
      <c r="S294" s="101">
        <v>3500000</v>
      </c>
      <c r="T294" s="101">
        <v>0</v>
      </c>
      <c r="U294" s="98">
        <v>85471791</v>
      </c>
      <c r="V294" s="97" t="s">
        <v>2145</v>
      </c>
    </row>
    <row r="295" spans="1:22">
      <c r="A295" s="79">
        <v>891780111</v>
      </c>
      <c r="B295" s="94" t="s">
        <v>19</v>
      </c>
      <c r="C295" s="94" t="s">
        <v>23</v>
      </c>
      <c r="D295" s="94" t="s">
        <v>20</v>
      </c>
      <c r="E295" s="133" t="s">
        <v>6243</v>
      </c>
      <c r="F295" s="94" t="s">
        <v>21</v>
      </c>
      <c r="G295" s="94" t="s">
        <v>22</v>
      </c>
      <c r="H295" s="94" t="s">
        <v>3481</v>
      </c>
      <c r="I295" s="103">
        <v>21000000</v>
      </c>
      <c r="J295" s="101">
        <v>0</v>
      </c>
      <c r="K295" s="101">
        <v>0</v>
      </c>
      <c r="L295" s="101">
        <v>0</v>
      </c>
      <c r="M295" s="98">
        <v>84459160</v>
      </c>
      <c r="N295" s="97" t="s">
        <v>6244</v>
      </c>
      <c r="O295" s="97" t="s">
        <v>6245</v>
      </c>
      <c r="P295" s="138" t="s">
        <v>2461</v>
      </c>
      <c r="Q295" s="138" t="s">
        <v>2461</v>
      </c>
      <c r="R295" s="138" t="s">
        <v>6246</v>
      </c>
      <c r="S295" s="101">
        <v>0</v>
      </c>
      <c r="T295" s="101">
        <v>21000000</v>
      </c>
      <c r="U295" s="98">
        <v>12448927</v>
      </c>
      <c r="V295" s="97" t="s">
        <v>2115</v>
      </c>
    </row>
    <row r="296" spans="1:22">
      <c r="A296" s="79">
        <v>891780111</v>
      </c>
      <c r="B296" s="94" t="s">
        <v>19</v>
      </c>
      <c r="C296" s="94" t="s">
        <v>23</v>
      </c>
      <c r="D296" s="94" t="s">
        <v>20</v>
      </c>
      <c r="E296" s="133" t="s">
        <v>6247</v>
      </c>
      <c r="F296" s="94" t="s">
        <v>21</v>
      </c>
      <c r="G296" s="94" t="s">
        <v>22</v>
      </c>
      <c r="H296" s="94" t="s">
        <v>3481</v>
      </c>
      <c r="I296" s="103">
        <v>14000000</v>
      </c>
      <c r="J296" s="101">
        <v>0</v>
      </c>
      <c r="K296" s="101">
        <v>0</v>
      </c>
      <c r="L296" s="101">
        <v>0</v>
      </c>
      <c r="M296" s="98">
        <v>1082886524</v>
      </c>
      <c r="N296" s="97" t="s">
        <v>2169</v>
      </c>
      <c r="O296" s="97" t="s">
        <v>6248</v>
      </c>
      <c r="P296" s="138" t="s">
        <v>2461</v>
      </c>
      <c r="Q296" s="138" t="s">
        <v>2461</v>
      </c>
      <c r="R296" s="138" t="s">
        <v>6249</v>
      </c>
      <c r="S296" s="101">
        <v>3500000</v>
      </c>
      <c r="T296" s="101">
        <v>10500000</v>
      </c>
      <c r="U296" s="98">
        <v>85471791</v>
      </c>
      <c r="V296" s="97" t="s">
        <v>2145</v>
      </c>
    </row>
    <row r="297" spans="1:22">
      <c r="A297" s="79">
        <v>891780111</v>
      </c>
      <c r="B297" s="94" t="s">
        <v>19</v>
      </c>
      <c r="C297" s="94" t="s">
        <v>23</v>
      </c>
      <c r="D297" s="94" t="s">
        <v>20</v>
      </c>
      <c r="E297" s="133" t="s">
        <v>6250</v>
      </c>
      <c r="F297" s="94" t="s">
        <v>21</v>
      </c>
      <c r="G297" s="94" t="s">
        <v>22</v>
      </c>
      <c r="H297" s="94" t="s">
        <v>3481</v>
      </c>
      <c r="I297" s="103">
        <v>18000000</v>
      </c>
      <c r="J297" s="101">
        <v>0</v>
      </c>
      <c r="K297" s="101">
        <v>0</v>
      </c>
      <c r="L297" s="101">
        <v>0</v>
      </c>
      <c r="M297" s="98">
        <v>716760491</v>
      </c>
      <c r="N297" s="97" t="s">
        <v>2165</v>
      </c>
      <c r="O297" s="97" t="s">
        <v>6248</v>
      </c>
      <c r="P297" s="138" t="s">
        <v>2461</v>
      </c>
      <c r="Q297" s="138" t="s">
        <v>2461</v>
      </c>
      <c r="R297" s="138" t="s">
        <v>6249</v>
      </c>
      <c r="S297" s="101">
        <v>4500000</v>
      </c>
      <c r="T297" s="101">
        <v>13500000</v>
      </c>
      <c r="U297" s="98">
        <v>85471791</v>
      </c>
      <c r="V297" s="97" t="s">
        <v>2145</v>
      </c>
    </row>
    <row r="298" spans="1:22">
      <c r="A298" s="79">
        <v>891780111</v>
      </c>
      <c r="B298" s="94" t="s">
        <v>19</v>
      </c>
      <c r="C298" s="94" t="s">
        <v>23</v>
      </c>
      <c r="D298" s="94" t="s">
        <v>20</v>
      </c>
      <c r="E298" s="133" t="s">
        <v>6251</v>
      </c>
      <c r="F298" s="94" t="s">
        <v>21</v>
      </c>
      <c r="G298" s="94" t="s">
        <v>22</v>
      </c>
      <c r="H298" s="94" t="s">
        <v>3481</v>
      </c>
      <c r="I298" s="103">
        <v>3500000</v>
      </c>
      <c r="J298" s="101">
        <v>0</v>
      </c>
      <c r="K298" s="101">
        <v>0</v>
      </c>
      <c r="L298" s="101">
        <v>0</v>
      </c>
      <c r="M298" s="98">
        <v>1026559851</v>
      </c>
      <c r="N298" s="97" t="s">
        <v>6252</v>
      </c>
      <c r="O298" s="97" t="s">
        <v>6253</v>
      </c>
      <c r="P298" s="138" t="s">
        <v>6254</v>
      </c>
      <c r="Q298" s="138" t="s">
        <v>6254</v>
      </c>
      <c r="R298" s="138" t="s">
        <v>4360</v>
      </c>
      <c r="S298" s="101">
        <v>0</v>
      </c>
      <c r="T298" s="101">
        <v>3500000</v>
      </c>
      <c r="U298" s="98">
        <v>79738530</v>
      </c>
      <c r="V298" s="97" t="s">
        <v>1380</v>
      </c>
    </row>
    <row r="299" spans="1:22">
      <c r="A299" s="79">
        <v>891780111</v>
      </c>
      <c r="B299" s="94" t="s">
        <v>19</v>
      </c>
      <c r="C299" s="94" t="s">
        <v>23</v>
      </c>
      <c r="D299" s="94" t="s">
        <v>20</v>
      </c>
      <c r="E299" s="133" t="s">
        <v>6255</v>
      </c>
      <c r="F299" s="94" t="s">
        <v>21</v>
      </c>
      <c r="G299" s="94" t="s">
        <v>22</v>
      </c>
      <c r="H299" s="94" t="s">
        <v>3481</v>
      </c>
      <c r="I299" s="103">
        <v>14000000</v>
      </c>
      <c r="J299" s="101">
        <v>0</v>
      </c>
      <c r="K299" s="101">
        <v>0</v>
      </c>
      <c r="L299" s="101">
        <v>0</v>
      </c>
      <c r="M299" s="98">
        <v>39049658</v>
      </c>
      <c r="N299" s="97" t="s">
        <v>6256</v>
      </c>
      <c r="O299" s="97" t="s">
        <v>6257</v>
      </c>
      <c r="P299" s="138" t="s">
        <v>6254</v>
      </c>
      <c r="Q299" s="138" t="s">
        <v>6254</v>
      </c>
      <c r="R299" s="138" t="s">
        <v>6258</v>
      </c>
      <c r="S299" s="101">
        <v>0</v>
      </c>
      <c r="T299" s="101">
        <v>14000000</v>
      </c>
      <c r="U299" s="98">
        <v>85471791</v>
      </c>
      <c r="V299" s="97" t="s">
        <v>2145</v>
      </c>
    </row>
    <row r="300" spans="1:22">
      <c r="A300" s="79">
        <v>891780111</v>
      </c>
      <c r="B300" s="94" t="s">
        <v>19</v>
      </c>
      <c r="C300" s="94" t="s">
        <v>23</v>
      </c>
      <c r="D300" s="94" t="s">
        <v>20</v>
      </c>
      <c r="E300" s="133" t="s">
        <v>8079</v>
      </c>
      <c r="F300" s="94" t="s">
        <v>21</v>
      </c>
      <c r="G300" s="94" t="s">
        <v>22</v>
      </c>
      <c r="H300" s="94" t="s">
        <v>3481</v>
      </c>
      <c r="I300" s="168">
        <v>33480000</v>
      </c>
      <c r="J300" s="101">
        <v>0</v>
      </c>
      <c r="K300" s="101">
        <v>0</v>
      </c>
      <c r="L300" s="101">
        <v>0</v>
      </c>
      <c r="M300" s="98">
        <v>1082968663</v>
      </c>
      <c r="N300" s="97" t="s">
        <v>8080</v>
      </c>
      <c r="O300" s="97" t="s">
        <v>8081</v>
      </c>
      <c r="P300" s="138" t="s">
        <v>6185</v>
      </c>
      <c r="Q300" s="138" t="s">
        <v>6185</v>
      </c>
      <c r="R300" s="138" t="s">
        <v>8082</v>
      </c>
      <c r="S300" s="101">
        <v>0</v>
      </c>
      <c r="T300" s="101">
        <v>33480000</v>
      </c>
      <c r="U300" s="98">
        <v>36551456</v>
      </c>
      <c r="V300" s="97" t="s">
        <v>3759</v>
      </c>
    </row>
    <row r="301" spans="1:22">
      <c r="A301" s="79">
        <v>891780111</v>
      </c>
      <c r="B301" s="94" t="s">
        <v>19</v>
      </c>
      <c r="C301" s="94" t="s">
        <v>23</v>
      </c>
      <c r="D301" s="94" t="s">
        <v>20</v>
      </c>
      <c r="E301" s="133" t="s">
        <v>8083</v>
      </c>
      <c r="F301" s="94" t="s">
        <v>21</v>
      </c>
      <c r="G301" s="94" t="s">
        <v>22</v>
      </c>
      <c r="H301" s="94" t="s">
        <v>3481</v>
      </c>
      <c r="I301" s="168">
        <v>33480000</v>
      </c>
      <c r="J301" s="101">
        <v>0</v>
      </c>
      <c r="K301" s="101">
        <v>0</v>
      </c>
      <c r="L301" s="101">
        <v>0</v>
      </c>
      <c r="M301" s="98">
        <v>1083000706</v>
      </c>
      <c r="N301" s="97" t="s">
        <v>8084</v>
      </c>
      <c r="O301" s="97" t="s">
        <v>8085</v>
      </c>
      <c r="P301" s="138" t="s">
        <v>6185</v>
      </c>
      <c r="Q301" s="138" t="s">
        <v>6185</v>
      </c>
      <c r="R301" s="138" t="s">
        <v>8082</v>
      </c>
      <c r="S301" s="101">
        <v>0</v>
      </c>
      <c r="T301" s="101">
        <v>33480000</v>
      </c>
      <c r="U301" s="98">
        <v>36551456</v>
      </c>
      <c r="V301" s="97" t="s">
        <v>3759</v>
      </c>
    </row>
    <row r="302" spans="1:22">
      <c r="A302" s="79">
        <v>891780111</v>
      </c>
      <c r="B302" s="94" t="s">
        <v>19</v>
      </c>
      <c r="C302" s="94" t="s">
        <v>23</v>
      </c>
      <c r="D302" s="94" t="s">
        <v>20</v>
      </c>
      <c r="E302" s="133" t="s">
        <v>8086</v>
      </c>
      <c r="F302" s="94" t="s">
        <v>21</v>
      </c>
      <c r="G302" s="94" t="s">
        <v>22</v>
      </c>
      <c r="H302" s="94" t="s">
        <v>3481</v>
      </c>
      <c r="I302" s="168">
        <v>33480000</v>
      </c>
      <c r="J302" s="101">
        <v>0</v>
      </c>
      <c r="K302" s="101">
        <v>0</v>
      </c>
      <c r="L302" s="101">
        <v>0</v>
      </c>
      <c r="M302" s="98">
        <v>1083003580</v>
      </c>
      <c r="N302" s="97" t="s">
        <v>8087</v>
      </c>
      <c r="O302" s="97" t="s">
        <v>8088</v>
      </c>
      <c r="P302" s="138" t="s">
        <v>6185</v>
      </c>
      <c r="Q302" s="138" t="s">
        <v>6185</v>
      </c>
      <c r="R302" s="138" t="s">
        <v>8082</v>
      </c>
      <c r="S302" s="101">
        <v>0</v>
      </c>
      <c r="T302" s="101">
        <v>33480000</v>
      </c>
      <c r="U302" s="98">
        <v>36551456</v>
      </c>
      <c r="V302" s="97" t="s">
        <v>3759</v>
      </c>
    </row>
    <row r="303" spans="1:22">
      <c r="A303" s="79">
        <v>891780111</v>
      </c>
      <c r="B303" s="94" t="s">
        <v>19</v>
      </c>
      <c r="C303" s="94" t="s">
        <v>23</v>
      </c>
      <c r="D303" s="94" t="s">
        <v>20</v>
      </c>
      <c r="E303" s="133" t="s">
        <v>8089</v>
      </c>
      <c r="F303" s="94" t="s">
        <v>21</v>
      </c>
      <c r="G303" s="94" t="s">
        <v>22</v>
      </c>
      <c r="H303" s="94" t="s">
        <v>3481</v>
      </c>
      <c r="I303" s="168">
        <v>33480000</v>
      </c>
      <c r="J303" s="101">
        <v>0</v>
      </c>
      <c r="K303" s="101">
        <v>0</v>
      </c>
      <c r="L303" s="101">
        <v>0</v>
      </c>
      <c r="M303" s="98">
        <v>1082971502</v>
      </c>
      <c r="N303" s="97" t="s">
        <v>2227</v>
      </c>
      <c r="O303" s="97" t="s">
        <v>8090</v>
      </c>
      <c r="P303" s="138" t="s">
        <v>6185</v>
      </c>
      <c r="Q303" s="138" t="s">
        <v>6185</v>
      </c>
      <c r="R303" s="138" t="s">
        <v>8082</v>
      </c>
      <c r="S303" s="101">
        <v>0</v>
      </c>
      <c r="T303" s="101">
        <v>33480000</v>
      </c>
      <c r="U303" s="98">
        <v>85477077</v>
      </c>
      <c r="V303" s="97" t="s">
        <v>2230</v>
      </c>
    </row>
    <row r="304" spans="1:22">
      <c r="A304" s="79">
        <v>891780111</v>
      </c>
      <c r="B304" s="94" t="s">
        <v>19</v>
      </c>
      <c r="C304" s="94" t="s">
        <v>23</v>
      </c>
      <c r="D304" s="94" t="s">
        <v>20</v>
      </c>
      <c r="E304" s="133" t="s">
        <v>8091</v>
      </c>
      <c r="F304" s="94" t="s">
        <v>21</v>
      </c>
      <c r="G304" s="94" t="s">
        <v>22</v>
      </c>
      <c r="H304" s="94" t="s">
        <v>3481</v>
      </c>
      <c r="I304" s="168">
        <v>4000000</v>
      </c>
      <c r="J304" s="101">
        <v>0</v>
      </c>
      <c r="K304" s="101">
        <v>0</v>
      </c>
      <c r="L304" s="101">
        <v>0</v>
      </c>
      <c r="M304" s="98">
        <v>1091657211</v>
      </c>
      <c r="N304" s="97" t="s">
        <v>8092</v>
      </c>
      <c r="O304" s="97" t="s">
        <v>8093</v>
      </c>
      <c r="P304" s="138" t="s">
        <v>6185</v>
      </c>
      <c r="Q304" s="138" t="s">
        <v>6185</v>
      </c>
      <c r="R304" s="138" t="s">
        <v>7047</v>
      </c>
      <c r="S304" s="101">
        <v>0</v>
      </c>
      <c r="T304" s="101">
        <v>4000000</v>
      </c>
      <c r="U304" s="98">
        <v>45530330</v>
      </c>
      <c r="V304" s="97" t="s">
        <v>2466</v>
      </c>
    </row>
    <row r="305" spans="1:22">
      <c r="A305" s="79">
        <v>891780111</v>
      </c>
      <c r="B305" s="94" t="s">
        <v>19</v>
      </c>
      <c r="C305" s="94" t="s">
        <v>23</v>
      </c>
      <c r="D305" s="94" t="s">
        <v>20</v>
      </c>
      <c r="E305" s="133" t="s">
        <v>8094</v>
      </c>
      <c r="F305" s="94" t="s">
        <v>21</v>
      </c>
      <c r="G305" s="94" t="s">
        <v>22</v>
      </c>
      <c r="H305" s="94" t="s">
        <v>3481</v>
      </c>
      <c r="I305" s="168">
        <v>33480000</v>
      </c>
      <c r="J305" s="101">
        <v>0</v>
      </c>
      <c r="K305" s="101">
        <v>0</v>
      </c>
      <c r="L305" s="101">
        <v>0</v>
      </c>
      <c r="M305" s="98">
        <v>1083003825</v>
      </c>
      <c r="N305" s="97" t="s">
        <v>8095</v>
      </c>
      <c r="O305" s="97" t="s">
        <v>8096</v>
      </c>
      <c r="P305" s="138" t="s">
        <v>6185</v>
      </c>
      <c r="Q305" s="138" t="s">
        <v>6185</v>
      </c>
      <c r="R305" s="138" t="s">
        <v>8082</v>
      </c>
      <c r="S305" s="101">
        <v>0</v>
      </c>
      <c r="T305" s="101">
        <v>33480000</v>
      </c>
      <c r="U305" s="98">
        <v>1082879053</v>
      </c>
      <c r="V305" s="97" t="s">
        <v>8097</v>
      </c>
    </row>
    <row r="306" spans="1:22">
      <c r="A306" s="79">
        <v>891780111</v>
      </c>
      <c r="B306" s="94" t="s">
        <v>19</v>
      </c>
      <c r="C306" s="94" t="s">
        <v>23</v>
      </c>
      <c r="D306" s="94" t="s">
        <v>20</v>
      </c>
      <c r="E306" s="133" t="s">
        <v>8098</v>
      </c>
      <c r="F306" s="94" t="s">
        <v>21</v>
      </c>
      <c r="G306" s="94" t="s">
        <v>22</v>
      </c>
      <c r="H306" s="94" t="s">
        <v>3481</v>
      </c>
      <c r="I306" s="168">
        <v>33480000</v>
      </c>
      <c r="J306" s="101">
        <v>0</v>
      </c>
      <c r="K306" s="101">
        <v>0</v>
      </c>
      <c r="L306" s="101">
        <v>0</v>
      </c>
      <c r="M306" s="98">
        <v>1083016071</v>
      </c>
      <c r="N306" s="97" t="s">
        <v>2237</v>
      </c>
      <c r="O306" s="97" t="s">
        <v>8099</v>
      </c>
      <c r="P306" s="138" t="s">
        <v>6185</v>
      </c>
      <c r="Q306" s="138" t="s">
        <v>6185</v>
      </c>
      <c r="R306" s="138" t="s">
        <v>8082</v>
      </c>
      <c r="S306" s="101">
        <v>0</v>
      </c>
      <c r="T306" s="101">
        <v>33480000</v>
      </c>
      <c r="U306" s="98">
        <v>85477077</v>
      </c>
      <c r="V306" s="97" t="s">
        <v>2230</v>
      </c>
    </row>
    <row r="307" spans="1:22">
      <c r="A307" s="79">
        <v>891780111</v>
      </c>
      <c r="B307" s="94" t="s">
        <v>19</v>
      </c>
      <c r="C307" s="94" t="s">
        <v>23</v>
      </c>
      <c r="D307" s="94" t="s">
        <v>20</v>
      </c>
      <c r="E307" s="133" t="s">
        <v>8100</v>
      </c>
      <c r="F307" s="94" t="s">
        <v>21</v>
      </c>
      <c r="G307" s="94" t="s">
        <v>22</v>
      </c>
      <c r="H307" s="94" t="s">
        <v>3481</v>
      </c>
      <c r="I307" s="168">
        <v>33480000</v>
      </c>
      <c r="J307" s="101">
        <v>0</v>
      </c>
      <c r="K307" s="101">
        <v>0</v>
      </c>
      <c r="L307" s="101">
        <v>0</v>
      </c>
      <c r="M307" s="98">
        <v>1083015435</v>
      </c>
      <c r="N307" s="97" t="s">
        <v>8101</v>
      </c>
      <c r="O307" s="97" t="s">
        <v>8102</v>
      </c>
      <c r="P307" s="138" t="s">
        <v>6185</v>
      </c>
      <c r="Q307" s="138" t="s">
        <v>6185</v>
      </c>
      <c r="R307" s="138" t="s">
        <v>8082</v>
      </c>
      <c r="S307" s="101">
        <v>0</v>
      </c>
      <c r="T307" s="101">
        <v>33480000</v>
      </c>
      <c r="U307" s="98">
        <v>85477077</v>
      </c>
      <c r="V307" s="97" t="s">
        <v>2230</v>
      </c>
    </row>
    <row r="308" spans="1:22">
      <c r="A308" s="79">
        <v>891780111</v>
      </c>
      <c r="B308" s="94" t="s">
        <v>19</v>
      </c>
      <c r="C308" s="94" t="s">
        <v>23</v>
      </c>
      <c r="D308" s="94" t="s">
        <v>20</v>
      </c>
      <c r="E308" s="133" t="s">
        <v>8103</v>
      </c>
      <c r="F308" s="94" t="s">
        <v>21</v>
      </c>
      <c r="G308" s="94" t="s">
        <v>22</v>
      </c>
      <c r="H308" s="94" t="s">
        <v>3481</v>
      </c>
      <c r="I308" s="168">
        <v>33480000</v>
      </c>
      <c r="J308" s="101">
        <v>0</v>
      </c>
      <c r="K308" s="101">
        <v>0</v>
      </c>
      <c r="L308" s="101">
        <v>0</v>
      </c>
      <c r="M308" s="98">
        <v>1083016566</v>
      </c>
      <c r="N308" s="97" t="s">
        <v>8104</v>
      </c>
      <c r="O308" s="97" t="s">
        <v>8105</v>
      </c>
      <c r="P308" s="138" t="s">
        <v>6185</v>
      </c>
      <c r="Q308" s="138" t="s">
        <v>6185</v>
      </c>
      <c r="R308" s="138" t="s">
        <v>8082</v>
      </c>
      <c r="S308" s="101">
        <v>0</v>
      </c>
      <c r="T308" s="101">
        <v>33480000</v>
      </c>
      <c r="U308" s="98">
        <v>40020566</v>
      </c>
      <c r="V308" s="97" t="s">
        <v>2070</v>
      </c>
    </row>
    <row r="309" spans="1:22">
      <c r="A309" s="79">
        <v>891780111</v>
      </c>
      <c r="B309" s="94" t="s">
        <v>19</v>
      </c>
      <c r="C309" s="94" t="s">
        <v>23</v>
      </c>
      <c r="D309" s="94" t="s">
        <v>20</v>
      </c>
      <c r="E309" s="133" t="s">
        <v>8106</v>
      </c>
      <c r="F309" s="94" t="s">
        <v>21</v>
      </c>
      <c r="G309" s="94" t="s">
        <v>22</v>
      </c>
      <c r="H309" s="94" t="s">
        <v>3481</v>
      </c>
      <c r="I309" s="168">
        <v>33480000</v>
      </c>
      <c r="J309" s="101">
        <v>0</v>
      </c>
      <c r="K309" s="101">
        <v>0</v>
      </c>
      <c r="L309" s="101">
        <v>0</v>
      </c>
      <c r="M309" s="98">
        <v>1082981901</v>
      </c>
      <c r="N309" s="97" t="s">
        <v>8107</v>
      </c>
      <c r="O309" s="97" t="s">
        <v>8108</v>
      </c>
      <c r="P309" s="138" t="s">
        <v>6185</v>
      </c>
      <c r="Q309" s="138" t="s">
        <v>6185</v>
      </c>
      <c r="R309" s="138" t="s">
        <v>8082</v>
      </c>
      <c r="S309" s="101">
        <v>0</v>
      </c>
      <c r="T309" s="101">
        <v>33480000</v>
      </c>
      <c r="U309" s="98">
        <v>4611704</v>
      </c>
      <c r="V309" s="97" t="s">
        <v>8109</v>
      </c>
    </row>
    <row r="310" spans="1:22">
      <c r="A310" s="79">
        <v>891780111</v>
      </c>
      <c r="B310" s="94" t="s">
        <v>19</v>
      </c>
      <c r="C310" s="94" t="s">
        <v>23</v>
      </c>
      <c r="D310" s="94" t="s">
        <v>20</v>
      </c>
      <c r="E310" s="133" t="s">
        <v>8110</v>
      </c>
      <c r="F310" s="94" t="s">
        <v>21</v>
      </c>
      <c r="G310" s="94" t="s">
        <v>22</v>
      </c>
      <c r="H310" s="94" t="s">
        <v>3481</v>
      </c>
      <c r="I310" s="168">
        <v>33480000</v>
      </c>
      <c r="J310" s="101">
        <v>0</v>
      </c>
      <c r="K310" s="101">
        <v>0</v>
      </c>
      <c r="L310" s="101">
        <v>0</v>
      </c>
      <c r="M310" s="98">
        <v>1065810568</v>
      </c>
      <c r="N310" s="97" t="s">
        <v>8111</v>
      </c>
      <c r="O310" s="97" t="s">
        <v>8112</v>
      </c>
      <c r="P310" s="138" t="s">
        <v>6185</v>
      </c>
      <c r="Q310" s="138" t="s">
        <v>6185</v>
      </c>
      <c r="R310" s="138" t="s">
        <v>8082</v>
      </c>
      <c r="S310" s="101">
        <v>0</v>
      </c>
      <c r="T310" s="101">
        <v>33480000</v>
      </c>
      <c r="U310" s="98">
        <v>25274758</v>
      </c>
      <c r="V310" s="97" t="s">
        <v>2127</v>
      </c>
    </row>
    <row r="311" spans="1:22">
      <c r="A311" s="79">
        <v>891780111</v>
      </c>
      <c r="B311" s="94" t="s">
        <v>19</v>
      </c>
      <c r="C311" s="94" t="s">
        <v>23</v>
      </c>
      <c r="D311" s="94" t="s">
        <v>20</v>
      </c>
      <c r="E311" s="133" t="s">
        <v>8113</v>
      </c>
      <c r="F311" s="94" t="s">
        <v>21</v>
      </c>
      <c r="G311" s="94" t="s">
        <v>22</v>
      </c>
      <c r="H311" s="94" t="s">
        <v>3481</v>
      </c>
      <c r="I311" s="168">
        <v>33480000</v>
      </c>
      <c r="J311" s="101">
        <v>0</v>
      </c>
      <c r="K311" s="101">
        <v>0</v>
      </c>
      <c r="L311" s="101">
        <v>0</v>
      </c>
      <c r="M311" s="98">
        <v>1063302008</v>
      </c>
      <c r="N311" s="97" t="s">
        <v>8114</v>
      </c>
      <c r="O311" s="97" t="s">
        <v>8115</v>
      </c>
      <c r="P311" s="138" t="s">
        <v>6185</v>
      </c>
      <c r="Q311" s="138" t="s">
        <v>6185</v>
      </c>
      <c r="R311" s="138" t="s">
        <v>8082</v>
      </c>
      <c r="S311" s="101">
        <v>0</v>
      </c>
      <c r="T311" s="101">
        <v>33480000</v>
      </c>
      <c r="U311" s="98">
        <v>26202588</v>
      </c>
      <c r="V311" s="97" t="s">
        <v>8116</v>
      </c>
    </row>
    <row r="312" spans="1:22">
      <c r="A312" s="79">
        <v>891780111</v>
      </c>
      <c r="B312" s="94" t="s">
        <v>19</v>
      </c>
      <c r="C312" s="94" t="s">
        <v>23</v>
      </c>
      <c r="D312" s="94" t="s">
        <v>20</v>
      </c>
      <c r="E312" s="133" t="s">
        <v>8117</v>
      </c>
      <c r="F312" s="94" t="s">
        <v>21</v>
      </c>
      <c r="G312" s="94" t="s">
        <v>22</v>
      </c>
      <c r="H312" s="94" t="s">
        <v>3481</v>
      </c>
      <c r="I312" s="168">
        <v>33480000</v>
      </c>
      <c r="J312" s="101">
        <v>0</v>
      </c>
      <c r="K312" s="101">
        <v>0</v>
      </c>
      <c r="L312" s="101">
        <v>0</v>
      </c>
      <c r="M312" s="98">
        <v>1082988539</v>
      </c>
      <c r="N312" s="97" t="s">
        <v>8118</v>
      </c>
      <c r="O312" s="97" t="s">
        <v>8119</v>
      </c>
      <c r="P312" s="138" t="s">
        <v>6185</v>
      </c>
      <c r="Q312" s="138" t="s">
        <v>6185</v>
      </c>
      <c r="R312" s="138" t="s">
        <v>8082</v>
      </c>
      <c r="S312" s="101">
        <v>0</v>
      </c>
      <c r="T312" s="101">
        <v>33480000</v>
      </c>
      <c r="U312" s="98">
        <v>37939378</v>
      </c>
      <c r="V312" s="97" t="s">
        <v>8120</v>
      </c>
    </row>
    <row r="313" spans="1:22">
      <c r="A313" s="79">
        <v>891780111</v>
      </c>
      <c r="B313" s="94" t="s">
        <v>19</v>
      </c>
      <c r="C313" s="94" t="s">
        <v>23</v>
      </c>
      <c r="D313" s="94" t="s">
        <v>20</v>
      </c>
      <c r="E313" s="133" t="s">
        <v>8121</v>
      </c>
      <c r="F313" s="94" t="s">
        <v>21</v>
      </c>
      <c r="G313" s="94" t="s">
        <v>22</v>
      </c>
      <c r="H313" s="94" t="s">
        <v>3481</v>
      </c>
      <c r="I313" s="168">
        <v>33480000</v>
      </c>
      <c r="J313" s="101">
        <v>0</v>
      </c>
      <c r="K313" s="101">
        <v>0</v>
      </c>
      <c r="L313" s="101">
        <v>0</v>
      </c>
      <c r="M313" s="98">
        <v>1083031503</v>
      </c>
      <c r="N313" s="97" t="s">
        <v>8122</v>
      </c>
      <c r="O313" s="97" t="s">
        <v>8119</v>
      </c>
      <c r="P313" s="138" t="s">
        <v>6185</v>
      </c>
      <c r="Q313" s="138" t="s">
        <v>6185</v>
      </c>
      <c r="R313" s="138" t="s">
        <v>8082</v>
      </c>
      <c r="S313" s="101">
        <v>0</v>
      </c>
      <c r="T313" s="101">
        <v>33480000</v>
      </c>
      <c r="U313" s="98">
        <v>37939378</v>
      </c>
      <c r="V313" s="97" t="s">
        <v>8120</v>
      </c>
    </row>
    <row r="314" spans="1:22">
      <c r="A314" s="79">
        <v>891780111</v>
      </c>
      <c r="B314" s="94" t="s">
        <v>19</v>
      </c>
      <c r="C314" s="94" t="s">
        <v>23</v>
      </c>
      <c r="D314" s="94" t="s">
        <v>20</v>
      </c>
      <c r="E314" s="133" t="s">
        <v>8123</v>
      </c>
      <c r="F314" s="94" t="s">
        <v>21</v>
      </c>
      <c r="G314" s="94" t="s">
        <v>22</v>
      </c>
      <c r="H314" s="94" t="s">
        <v>3481</v>
      </c>
      <c r="I314" s="168">
        <v>2000000</v>
      </c>
      <c r="J314" s="101">
        <v>0</v>
      </c>
      <c r="K314" s="101">
        <v>0</v>
      </c>
      <c r="L314" s="101">
        <v>0</v>
      </c>
      <c r="M314" s="98">
        <v>1082990855</v>
      </c>
      <c r="N314" s="97" t="s">
        <v>2324</v>
      </c>
      <c r="O314" s="97" t="s">
        <v>8124</v>
      </c>
      <c r="P314" s="138" t="s">
        <v>6185</v>
      </c>
      <c r="Q314" s="138" t="s">
        <v>6185</v>
      </c>
      <c r="R314" s="138" t="s">
        <v>4966</v>
      </c>
      <c r="S314" s="101">
        <v>0</v>
      </c>
      <c r="T314" s="101">
        <v>2000000</v>
      </c>
      <c r="U314" s="98">
        <v>51913961</v>
      </c>
      <c r="V314" s="97" t="s">
        <v>2327</v>
      </c>
    </row>
    <row r="315" spans="1:22">
      <c r="A315" s="79">
        <v>891780111</v>
      </c>
      <c r="B315" s="94" t="s">
        <v>19</v>
      </c>
      <c r="C315" s="94" t="s">
        <v>23</v>
      </c>
      <c r="D315" s="94" t="s">
        <v>20</v>
      </c>
      <c r="E315" s="133" t="s">
        <v>8125</v>
      </c>
      <c r="F315" s="94" t="s">
        <v>21</v>
      </c>
      <c r="G315" s="94" t="s">
        <v>22</v>
      </c>
      <c r="H315" s="94" t="s">
        <v>3481</v>
      </c>
      <c r="I315" s="168">
        <v>33480000</v>
      </c>
      <c r="J315" s="101">
        <v>0</v>
      </c>
      <c r="K315" s="101">
        <v>0</v>
      </c>
      <c r="L315" s="101">
        <v>0</v>
      </c>
      <c r="M315" s="98">
        <v>1083010527</v>
      </c>
      <c r="N315" s="97" t="s">
        <v>8126</v>
      </c>
      <c r="O315" s="97" t="s">
        <v>8127</v>
      </c>
      <c r="P315" s="138" t="s">
        <v>6185</v>
      </c>
      <c r="Q315" s="138" t="s">
        <v>6185</v>
      </c>
      <c r="R315" s="138" t="s">
        <v>8082</v>
      </c>
      <c r="S315" s="101">
        <v>0</v>
      </c>
      <c r="T315" s="101">
        <v>33480000</v>
      </c>
      <c r="U315" s="98">
        <v>8462796</v>
      </c>
      <c r="V315" s="97" t="s">
        <v>8128</v>
      </c>
    </row>
    <row r="316" spans="1:22">
      <c r="A316" s="79">
        <v>891780111</v>
      </c>
      <c r="B316" s="94" t="s">
        <v>19</v>
      </c>
      <c r="C316" s="94" t="s">
        <v>23</v>
      </c>
      <c r="D316" s="94" t="s">
        <v>20</v>
      </c>
      <c r="E316" s="133" t="s">
        <v>8129</v>
      </c>
      <c r="F316" s="94" t="s">
        <v>21</v>
      </c>
      <c r="G316" s="94" t="s">
        <v>22</v>
      </c>
      <c r="H316" s="94" t="s">
        <v>3481</v>
      </c>
      <c r="I316" s="168">
        <v>33480000</v>
      </c>
      <c r="J316" s="101">
        <v>0</v>
      </c>
      <c r="K316" s="101">
        <v>0</v>
      </c>
      <c r="L316" s="101">
        <v>0</v>
      </c>
      <c r="M316" s="98">
        <v>1083004092</v>
      </c>
      <c r="N316" s="97" t="s">
        <v>2214</v>
      </c>
      <c r="O316" s="97" t="s">
        <v>8130</v>
      </c>
      <c r="P316" s="138" t="s">
        <v>6185</v>
      </c>
      <c r="Q316" s="138" t="s">
        <v>6185</v>
      </c>
      <c r="R316" s="138" t="s">
        <v>8082</v>
      </c>
      <c r="S316" s="101">
        <v>0</v>
      </c>
      <c r="T316" s="101">
        <v>33480000</v>
      </c>
      <c r="U316" s="98">
        <v>36554737</v>
      </c>
      <c r="V316" s="97" t="s">
        <v>2217</v>
      </c>
    </row>
    <row r="317" spans="1:22">
      <c r="A317" s="79">
        <v>891780111</v>
      </c>
      <c r="B317" s="94" t="s">
        <v>19</v>
      </c>
      <c r="C317" s="94" t="s">
        <v>23</v>
      </c>
      <c r="D317" s="94" t="s">
        <v>20</v>
      </c>
      <c r="E317" s="133" t="s">
        <v>8131</v>
      </c>
      <c r="F317" s="94" t="s">
        <v>21</v>
      </c>
      <c r="G317" s="94" t="s">
        <v>22</v>
      </c>
      <c r="H317" s="94" t="s">
        <v>3481</v>
      </c>
      <c r="I317" s="168">
        <v>33480000</v>
      </c>
      <c r="J317" s="101">
        <v>0</v>
      </c>
      <c r="K317" s="101">
        <v>0</v>
      </c>
      <c r="L317" s="101">
        <v>0</v>
      </c>
      <c r="M317" s="98">
        <v>1082992744</v>
      </c>
      <c r="N317" s="97" t="s">
        <v>8132</v>
      </c>
      <c r="O317" s="97" t="s">
        <v>8133</v>
      </c>
      <c r="P317" s="138" t="s">
        <v>6185</v>
      </c>
      <c r="Q317" s="138" t="s">
        <v>6185</v>
      </c>
      <c r="R317" s="138" t="s">
        <v>8082</v>
      </c>
      <c r="S317" s="101">
        <v>0</v>
      </c>
      <c r="T317" s="101">
        <v>33480000</v>
      </c>
      <c r="U317" s="98">
        <v>57438168</v>
      </c>
      <c r="V317" s="97" t="s">
        <v>8134</v>
      </c>
    </row>
    <row r="318" spans="1:22">
      <c r="A318" s="79">
        <v>891780111</v>
      </c>
      <c r="B318" s="94" t="s">
        <v>19</v>
      </c>
      <c r="C318" s="94" t="s">
        <v>23</v>
      </c>
      <c r="D318" s="94" t="s">
        <v>20</v>
      </c>
      <c r="E318" s="133" t="s">
        <v>8135</v>
      </c>
      <c r="F318" s="94" t="s">
        <v>21</v>
      </c>
      <c r="G318" s="94" t="s">
        <v>22</v>
      </c>
      <c r="H318" s="94" t="s">
        <v>3481</v>
      </c>
      <c r="I318" s="168">
        <v>3000000</v>
      </c>
      <c r="J318" s="101">
        <v>0</v>
      </c>
      <c r="K318" s="101">
        <v>0</v>
      </c>
      <c r="L318" s="101">
        <v>0</v>
      </c>
      <c r="M318" s="98">
        <v>1010223817</v>
      </c>
      <c r="N318" s="97" t="s">
        <v>2079</v>
      </c>
      <c r="O318" s="97" t="s">
        <v>8136</v>
      </c>
      <c r="P318" s="138" t="s">
        <v>6185</v>
      </c>
      <c r="Q318" s="138" t="s">
        <v>6185</v>
      </c>
      <c r="R318" s="138" t="s">
        <v>4966</v>
      </c>
      <c r="S318" s="101">
        <v>0</v>
      </c>
      <c r="T318" s="101">
        <v>3000000</v>
      </c>
      <c r="U318" s="98">
        <v>40039797</v>
      </c>
      <c r="V318" s="97" t="s">
        <v>2074</v>
      </c>
    </row>
    <row r="319" spans="1:22">
      <c r="A319" s="79">
        <v>891780111</v>
      </c>
      <c r="B319" s="94" t="s">
        <v>19</v>
      </c>
      <c r="C319" s="94" t="s">
        <v>23</v>
      </c>
      <c r="D319" s="94" t="s">
        <v>20</v>
      </c>
      <c r="E319" s="133" t="s">
        <v>8137</v>
      </c>
      <c r="F319" s="94" t="s">
        <v>21</v>
      </c>
      <c r="G319" s="94" t="s">
        <v>22</v>
      </c>
      <c r="H319" s="94" t="s">
        <v>3481</v>
      </c>
      <c r="I319" s="168">
        <v>2200000</v>
      </c>
      <c r="J319" s="101">
        <v>0</v>
      </c>
      <c r="K319" s="101">
        <v>0</v>
      </c>
      <c r="L319" s="101">
        <v>0</v>
      </c>
      <c r="M319" s="98">
        <v>1082909405</v>
      </c>
      <c r="N319" s="97" t="s">
        <v>3594</v>
      </c>
      <c r="O319" s="97" t="s">
        <v>8138</v>
      </c>
      <c r="P319" s="138" t="s">
        <v>6185</v>
      </c>
      <c r="Q319" s="138" t="s">
        <v>6185</v>
      </c>
      <c r="R319" s="138" t="s">
        <v>4966</v>
      </c>
      <c r="S319" s="101">
        <v>0</v>
      </c>
      <c r="T319" s="101">
        <v>2200000</v>
      </c>
      <c r="U319" s="98">
        <v>25274758</v>
      </c>
      <c r="V319" s="97" t="s">
        <v>2127</v>
      </c>
    </row>
    <row r="320" spans="1:22">
      <c r="A320" s="79">
        <v>891780111</v>
      </c>
      <c r="B320" s="94" t="s">
        <v>19</v>
      </c>
      <c r="C320" s="94" t="s">
        <v>23</v>
      </c>
      <c r="D320" s="94" t="s">
        <v>20</v>
      </c>
      <c r="E320" s="133" t="s">
        <v>8139</v>
      </c>
      <c r="F320" s="94" t="s">
        <v>21</v>
      </c>
      <c r="G320" s="94" t="s">
        <v>22</v>
      </c>
      <c r="H320" s="94" t="s">
        <v>3481</v>
      </c>
      <c r="I320" s="168">
        <v>2172000</v>
      </c>
      <c r="J320" s="101">
        <v>0</v>
      </c>
      <c r="K320" s="101">
        <v>0</v>
      </c>
      <c r="L320" s="101">
        <v>0</v>
      </c>
      <c r="M320" s="98">
        <v>1082847943</v>
      </c>
      <c r="N320" s="97" t="s">
        <v>4807</v>
      </c>
      <c r="O320" s="97" t="s">
        <v>8140</v>
      </c>
      <c r="P320" s="138" t="s">
        <v>8016</v>
      </c>
      <c r="Q320" s="138" t="s">
        <v>8016</v>
      </c>
      <c r="R320" s="138" t="s">
        <v>8141</v>
      </c>
      <c r="S320" s="101">
        <v>0</v>
      </c>
      <c r="T320" s="101">
        <v>2172000</v>
      </c>
      <c r="U320" s="98">
        <v>85154029</v>
      </c>
      <c r="V320" s="97" t="s">
        <v>3884</v>
      </c>
    </row>
    <row r="321" spans="1:22">
      <c r="A321" s="79">
        <v>891780111</v>
      </c>
      <c r="B321" s="94" t="s">
        <v>19</v>
      </c>
      <c r="C321" s="94" t="s">
        <v>23</v>
      </c>
      <c r="D321" s="94" t="s">
        <v>20</v>
      </c>
      <c r="E321" s="133" t="s">
        <v>8142</v>
      </c>
      <c r="F321" s="94" t="s">
        <v>21</v>
      </c>
      <c r="G321" s="94" t="s">
        <v>22</v>
      </c>
      <c r="H321" s="94" t="s">
        <v>3481</v>
      </c>
      <c r="I321" s="168">
        <v>6000000</v>
      </c>
      <c r="J321" s="101">
        <v>0</v>
      </c>
      <c r="K321" s="101">
        <v>0</v>
      </c>
      <c r="L321" s="101">
        <v>0</v>
      </c>
      <c r="M321" s="98">
        <v>80135834</v>
      </c>
      <c r="N321" s="97" t="s">
        <v>1577</v>
      </c>
      <c r="O321" s="97" t="s">
        <v>8143</v>
      </c>
      <c r="P321" s="138" t="s">
        <v>7983</v>
      </c>
      <c r="Q321" s="138" t="s">
        <v>7983</v>
      </c>
      <c r="R321" s="138" t="s">
        <v>8144</v>
      </c>
      <c r="S321" s="101">
        <v>0</v>
      </c>
      <c r="T321" s="101">
        <v>6000000</v>
      </c>
      <c r="U321" s="98">
        <v>40039797</v>
      </c>
      <c r="V321" s="97" t="s">
        <v>2074</v>
      </c>
    </row>
    <row r="322" spans="1:22">
      <c r="A322" s="79">
        <v>891780111</v>
      </c>
      <c r="B322" s="94" t="s">
        <v>19</v>
      </c>
      <c r="C322" s="94" t="s">
        <v>23</v>
      </c>
      <c r="D322" s="94" t="s">
        <v>20</v>
      </c>
      <c r="E322" s="133" t="s">
        <v>8145</v>
      </c>
      <c r="F322" s="94" t="s">
        <v>21</v>
      </c>
      <c r="G322" s="94" t="s">
        <v>22</v>
      </c>
      <c r="H322" s="94" t="s">
        <v>3481</v>
      </c>
      <c r="I322" s="168">
        <v>14000000</v>
      </c>
      <c r="J322" s="101">
        <v>0</v>
      </c>
      <c r="K322" s="101">
        <v>0</v>
      </c>
      <c r="L322" s="101">
        <v>0</v>
      </c>
      <c r="M322" s="98">
        <v>1106396078</v>
      </c>
      <c r="N322" s="97" t="s">
        <v>8146</v>
      </c>
      <c r="O322" s="97" t="s">
        <v>6248</v>
      </c>
      <c r="P322" s="138" t="s">
        <v>7983</v>
      </c>
      <c r="Q322" s="138" t="s">
        <v>7983</v>
      </c>
      <c r="R322" s="138" t="s">
        <v>8147</v>
      </c>
      <c r="S322" s="101">
        <v>0</v>
      </c>
      <c r="T322" s="101">
        <v>14000000</v>
      </c>
      <c r="U322" s="98">
        <v>85471791</v>
      </c>
      <c r="V322" s="97" t="s">
        <v>2145</v>
      </c>
    </row>
    <row r="323" spans="1:22">
      <c r="A323" s="79">
        <v>891780111</v>
      </c>
      <c r="B323" s="94" t="s">
        <v>19</v>
      </c>
      <c r="C323" s="94" t="s">
        <v>23</v>
      </c>
      <c r="D323" s="94" t="s">
        <v>20</v>
      </c>
      <c r="E323" s="133" t="s">
        <v>8148</v>
      </c>
      <c r="F323" s="94" t="s">
        <v>21</v>
      </c>
      <c r="G323" s="94" t="s">
        <v>22</v>
      </c>
      <c r="H323" s="94" t="s">
        <v>3481</v>
      </c>
      <c r="I323" s="168">
        <v>7200000</v>
      </c>
      <c r="J323" s="101">
        <v>0</v>
      </c>
      <c r="K323" s="101">
        <v>0</v>
      </c>
      <c r="L323" s="101">
        <v>0</v>
      </c>
      <c r="M323" s="98">
        <v>85152793</v>
      </c>
      <c r="N323" s="97" t="s">
        <v>3621</v>
      </c>
      <c r="O323" s="97" t="s">
        <v>3622</v>
      </c>
      <c r="P323" s="138" t="s">
        <v>6731</v>
      </c>
      <c r="Q323" s="138" t="s">
        <v>6731</v>
      </c>
      <c r="R323" s="138" t="s">
        <v>2216</v>
      </c>
      <c r="S323" s="101">
        <v>0</v>
      </c>
      <c r="T323" s="101">
        <v>7200000</v>
      </c>
      <c r="U323" s="98">
        <v>57466781</v>
      </c>
      <c r="V323" s="97" t="s">
        <v>1486</v>
      </c>
    </row>
    <row r="324" spans="1:22">
      <c r="A324" s="79">
        <v>891780111</v>
      </c>
      <c r="B324" s="94" t="s">
        <v>19</v>
      </c>
      <c r="C324" s="94" t="s">
        <v>23</v>
      </c>
      <c r="D324" s="94" t="s">
        <v>20</v>
      </c>
      <c r="E324" s="133" t="s">
        <v>8149</v>
      </c>
      <c r="F324" s="94" t="s">
        <v>21</v>
      </c>
      <c r="G324" s="94" t="s">
        <v>22</v>
      </c>
      <c r="H324" s="94" t="s">
        <v>3481</v>
      </c>
      <c r="I324" s="168">
        <v>4000000</v>
      </c>
      <c r="J324" s="101">
        <v>0</v>
      </c>
      <c r="K324" s="101">
        <v>0</v>
      </c>
      <c r="L324" s="101">
        <v>0</v>
      </c>
      <c r="M324" s="98">
        <v>1082996756</v>
      </c>
      <c r="N324" s="97" t="s">
        <v>5334</v>
      </c>
      <c r="O324" s="97" t="s">
        <v>8150</v>
      </c>
      <c r="P324" s="138" t="s">
        <v>2240</v>
      </c>
      <c r="Q324" s="138" t="s">
        <v>1725</v>
      </c>
      <c r="R324" s="138" t="s">
        <v>8151</v>
      </c>
      <c r="S324" s="101">
        <v>0</v>
      </c>
      <c r="T324" s="101">
        <v>4000000</v>
      </c>
      <c r="U324" s="98">
        <v>79530682</v>
      </c>
      <c r="V324" s="97" t="s">
        <v>3878</v>
      </c>
    </row>
    <row r="325" spans="1:22">
      <c r="A325" s="79">
        <v>891780111</v>
      </c>
      <c r="B325" s="94" t="s">
        <v>19</v>
      </c>
      <c r="C325" s="94" t="s">
        <v>23</v>
      </c>
      <c r="D325" s="94" t="s">
        <v>20</v>
      </c>
      <c r="E325" s="133" t="s">
        <v>8152</v>
      </c>
      <c r="F325" s="94" t="s">
        <v>21</v>
      </c>
      <c r="G325" s="94" t="s">
        <v>22</v>
      </c>
      <c r="H325" s="94" t="s">
        <v>3481</v>
      </c>
      <c r="I325" s="168">
        <v>19166367</v>
      </c>
      <c r="J325" s="101">
        <v>0</v>
      </c>
      <c r="K325" s="101">
        <v>0</v>
      </c>
      <c r="L325" s="101">
        <v>0</v>
      </c>
      <c r="M325" s="98">
        <v>1082976788</v>
      </c>
      <c r="N325" s="97" t="s">
        <v>1135</v>
      </c>
      <c r="O325" s="97" t="s">
        <v>8153</v>
      </c>
      <c r="P325" s="138" t="s">
        <v>8154</v>
      </c>
      <c r="Q325" s="138" t="s">
        <v>8154</v>
      </c>
      <c r="R325" s="138" t="s">
        <v>5228</v>
      </c>
      <c r="S325" s="101">
        <v>0</v>
      </c>
      <c r="T325" s="101">
        <v>19166367</v>
      </c>
      <c r="U325" s="98">
        <v>7632607</v>
      </c>
      <c r="V325" s="97" t="s">
        <v>1133</v>
      </c>
    </row>
    <row r="326" spans="1:22">
      <c r="A326" s="79">
        <v>891780111</v>
      </c>
      <c r="B326" s="94" t="s">
        <v>19</v>
      </c>
      <c r="C326" s="94" t="s">
        <v>23</v>
      </c>
      <c r="D326" s="94" t="s">
        <v>20</v>
      </c>
      <c r="E326" s="133" t="s">
        <v>8155</v>
      </c>
      <c r="F326" s="94" t="s">
        <v>21</v>
      </c>
      <c r="G326" s="94" t="s">
        <v>22</v>
      </c>
      <c r="H326" s="94" t="s">
        <v>3481</v>
      </c>
      <c r="I326" s="168">
        <v>9718596</v>
      </c>
      <c r="J326" s="101">
        <v>0</v>
      </c>
      <c r="K326" s="101">
        <v>0</v>
      </c>
      <c r="L326" s="101">
        <v>0</v>
      </c>
      <c r="M326" s="98">
        <v>1082944860</v>
      </c>
      <c r="N326" s="97" t="s">
        <v>1384</v>
      </c>
      <c r="O326" s="97" t="s">
        <v>8153</v>
      </c>
      <c r="P326" s="138" t="s">
        <v>8154</v>
      </c>
      <c r="Q326" s="138" t="s">
        <v>8154</v>
      </c>
      <c r="R326" s="138" t="s">
        <v>5228</v>
      </c>
      <c r="S326" s="101">
        <v>0</v>
      </c>
      <c r="T326" s="101">
        <v>9718596</v>
      </c>
      <c r="U326" s="98">
        <v>7632607</v>
      </c>
      <c r="V326" s="97" t="s">
        <v>1133</v>
      </c>
    </row>
    <row r="327" spans="1:22">
      <c r="A327" s="79">
        <v>891780111</v>
      </c>
      <c r="B327" s="94" t="s">
        <v>19</v>
      </c>
      <c r="C327" s="94" t="s">
        <v>23</v>
      </c>
      <c r="D327" s="94" t="s">
        <v>20</v>
      </c>
      <c r="E327" s="133" t="s">
        <v>8156</v>
      </c>
      <c r="F327" s="94" t="s">
        <v>21</v>
      </c>
      <c r="G327" s="94" t="s">
        <v>22</v>
      </c>
      <c r="H327" s="94" t="s">
        <v>3481</v>
      </c>
      <c r="I327" s="168">
        <v>45500000</v>
      </c>
      <c r="J327" s="101">
        <v>0</v>
      </c>
      <c r="K327" s="101">
        <v>0</v>
      </c>
      <c r="L327" s="101">
        <v>0</v>
      </c>
      <c r="M327" s="98">
        <v>1082858570</v>
      </c>
      <c r="N327" s="97" t="s">
        <v>6322</v>
      </c>
      <c r="O327" s="97" t="s">
        <v>8157</v>
      </c>
      <c r="P327" s="138" t="s">
        <v>5381</v>
      </c>
      <c r="Q327" s="138" t="s">
        <v>5381</v>
      </c>
      <c r="R327" s="138" t="s">
        <v>3881</v>
      </c>
      <c r="S327" s="101">
        <v>0</v>
      </c>
      <c r="T327" s="101">
        <v>45500000</v>
      </c>
      <c r="U327" s="98">
        <v>52260094</v>
      </c>
      <c r="V327" s="97" t="s">
        <v>2137</v>
      </c>
    </row>
    <row r="328" spans="1:22">
      <c r="A328" s="79">
        <v>891780111</v>
      </c>
      <c r="B328" s="94" t="s">
        <v>19</v>
      </c>
      <c r="C328" s="94" t="s">
        <v>23</v>
      </c>
      <c r="D328" s="94" t="s">
        <v>20</v>
      </c>
      <c r="E328" s="133" t="s">
        <v>8158</v>
      </c>
      <c r="F328" s="94" t="s">
        <v>21</v>
      </c>
      <c r="G328" s="94" t="s">
        <v>22</v>
      </c>
      <c r="H328" s="94" t="s">
        <v>3481</v>
      </c>
      <c r="I328" s="168">
        <v>6000000</v>
      </c>
      <c r="J328" s="101">
        <v>0</v>
      </c>
      <c r="K328" s="101">
        <v>0</v>
      </c>
      <c r="L328" s="101">
        <v>0</v>
      </c>
      <c r="M328" s="98">
        <v>1082968741</v>
      </c>
      <c r="N328" s="97" t="s">
        <v>8159</v>
      </c>
      <c r="O328" s="97" t="s">
        <v>8160</v>
      </c>
      <c r="P328" s="138" t="s">
        <v>5381</v>
      </c>
      <c r="Q328" s="138" t="s">
        <v>5381</v>
      </c>
      <c r="R328" s="138" t="s">
        <v>2331</v>
      </c>
      <c r="S328" s="101">
        <v>0</v>
      </c>
      <c r="T328" s="101">
        <v>6000000</v>
      </c>
      <c r="U328" s="98">
        <v>26670405</v>
      </c>
      <c r="V328" s="97" t="s">
        <v>3658</v>
      </c>
    </row>
    <row r="329" spans="1:22">
      <c r="A329" s="79">
        <v>891780111</v>
      </c>
      <c r="B329" s="94" t="s">
        <v>19</v>
      </c>
      <c r="C329" s="94" t="s">
        <v>23</v>
      </c>
      <c r="D329" s="94" t="s">
        <v>20</v>
      </c>
      <c r="E329" s="133" t="s">
        <v>8161</v>
      </c>
      <c r="F329" s="94" t="s">
        <v>21</v>
      </c>
      <c r="G329" s="94" t="s">
        <v>22</v>
      </c>
      <c r="H329" s="94" t="s">
        <v>3481</v>
      </c>
      <c r="I329" s="168">
        <v>6000000</v>
      </c>
      <c r="J329" s="101">
        <v>0</v>
      </c>
      <c r="K329" s="101">
        <v>0</v>
      </c>
      <c r="L329" s="101">
        <v>0</v>
      </c>
      <c r="M329" s="98">
        <v>1082992358</v>
      </c>
      <c r="N329" s="97" t="s">
        <v>3700</v>
      </c>
      <c r="O329" s="97" t="s">
        <v>3701</v>
      </c>
      <c r="P329" s="138" t="s">
        <v>6282</v>
      </c>
      <c r="Q329" s="138" t="s">
        <v>4346</v>
      </c>
      <c r="R329" s="138" t="s">
        <v>1856</v>
      </c>
      <c r="S329" s="101">
        <v>0</v>
      </c>
      <c r="T329" s="101">
        <v>6000000</v>
      </c>
      <c r="U329" s="98">
        <v>57466781</v>
      </c>
      <c r="V329" s="97" t="s">
        <v>1486</v>
      </c>
    </row>
    <row r="330" spans="1:22">
      <c r="A330" s="79">
        <v>891780111</v>
      </c>
      <c r="B330" s="94" t="s">
        <v>19</v>
      </c>
      <c r="C330" s="94" t="s">
        <v>23</v>
      </c>
      <c r="D330" s="94" t="s">
        <v>20</v>
      </c>
      <c r="E330" s="133" t="s">
        <v>8162</v>
      </c>
      <c r="F330" s="94" t="s">
        <v>21</v>
      </c>
      <c r="G330" s="94" t="s">
        <v>22</v>
      </c>
      <c r="H330" s="94" t="s">
        <v>3481</v>
      </c>
      <c r="I330" s="168">
        <v>2000000</v>
      </c>
      <c r="J330" s="101">
        <v>0</v>
      </c>
      <c r="K330" s="101">
        <v>0</v>
      </c>
      <c r="L330" s="101">
        <v>0</v>
      </c>
      <c r="M330" s="98">
        <v>1094829364</v>
      </c>
      <c r="N330" s="97" t="s">
        <v>8163</v>
      </c>
      <c r="O330" s="97" t="s">
        <v>8164</v>
      </c>
      <c r="P330" s="138" t="s">
        <v>4346</v>
      </c>
      <c r="Q330" s="138" t="s">
        <v>4346</v>
      </c>
      <c r="R330" s="138" t="s">
        <v>2273</v>
      </c>
      <c r="S330" s="101">
        <v>0</v>
      </c>
      <c r="T330" s="101">
        <v>2000000</v>
      </c>
      <c r="U330" s="98">
        <v>72220242</v>
      </c>
      <c r="V330" s="97" t="s">
        <v>666</v>
      </c>
    </row>
    <row r="331" spans="1:22">
      <c r="A331" s="79">
        <v>891780111</v>
      </c>
      <c r="B331" s="94" t="s">
        <v>19</v>
      </c>
      <c r="C331" s="94" t="s">
        <v>23</v>
      </c>
      <c r="D331" s="94" t="s">
        <v>20</v>
      </c>
      <c r="E331" s="133" t="s">
        <v>8165</v>
      </c>
      <c r="F331" s="94" t="s">
        <v>21</v>
      </c>
      <c r="G331" s="94" t="s">
        <v>22</v>
      </c>
      <c r="H331" s="94" t="s">
        <v>3481</v>
      </c>
      <c r="I331" s="168">
        <v>10700000</v>
      </c>
      <c r="J331" s="101">
        <v>0</v>
      </c>
      <c r="K331" s="101">
        <v>0</v>
      </c>
      <c r="L331" s="101">
        <v>0</v>
      </c>
      <c r="M331" s="98">
        <v>1083000706</v>
      </c>
      <c r="N331" s="97" t="s">
        <v>8084</v>
      </c>
      <c r="O331" s="97" t="s">
        <v>8166</v>
      </c>
      <c r="P331" s="138" t="s">
        <v>4346</v>
      </c>
      <c r="Q331" s="138" t="s">
        <v>6285</v>
      </c>
      <c r="R331" s="138" t="s">
        <v>8167</v>
      </c>
      <c r="S331" s="101">
        <v>0</v>
      </c>
      <c r="T331" s="101">
        <v>10700000</v>
      </c>
      <c r="U331" s="98">
        <v>85477077</v>
      </c>
      <c r="V331" s="97" t="s">
        <v>2230</v>
      </c>
    </row>
    <row r="332" spans="1:22">
      <c r="A332" s="79">
        <v>891780111</v>
      </c>
      <c r="B332" s="94" t="s">
        <v>19</v>
      </c>
      <c r="C332" s="94" t="s">
        <v>23</v>
      </c>
      <c r="D332" s="94" t="s">
        <v>20</v>
      </c>
      <c r="E332" s="133" t="s">
        <v>8168</v>
      </c>
      <c r="F332" s="94" t="s">
        <v>21</v>
      </c>
      <c r="G332" s="94" t="s">
        <v>22</v>
      </c>
      <c r="H332" s="94" t="s">
        <v>3481</v>
      </c>
      <c r="I332" s="168">
        <v>2500000</v>
      </c>
      <c r="J332" s="101">
        <v>0</v>
      </c>
      <c r="K332" s="101">
        <v>0</v>
      </c>
      <c r="L332" s="101">
        <v>0</v>
      </c>
      <c r="M332" s="98">
        <v>1082925044</v>
      </c>
      <c r="N332" s="97" t="s">
        <v>8169</v>
      </c>
      <c r="O332" s="97" t="s">
        <v>8170</v>
      </c>
      <c r="P332" s="138" t="s">
        <v>8171</v>
      </c>
      <c r="Q332" s="138" t="s">
        <v>8171</v>
      </c>
      <c r="R332" s="138" t="s">
        <v>5447</v>
      </c>
      <c r="S332" s="101">
        <v>0</v>
      </c>
      <c r="T332" s="101">
        <v>2500000</v>
      </c>
      <c r="U332" s="98">
        <v>85155183</v>
      </c>
      <c r="V332" s="97" t="s">
        <v>2496</v>
      </c>
    </row>
    <row r="333" spans="1:22">
      <c r="A333" s="79">
        <v>891780111</v>
      </c>
      <c r="B333" s="94" t="s">
        <v>19</v>
      </c>
      <c r="C333" s="94" t="s">
        <v>23</v>
      </c>
      <c r="D333" s="94" t="s">
        <v>20</v>
      </c>
      <c r="E333" s="133" t="s">
        <v>8172</v>
      </c>
      <c r="F333" s="94" t="s">
        <v>21</v>
      </c>
      <c r="G333" s="94" t="s">
        <v>22</v>
      </c>
      <c r="H333" s="94" t="s">
        <v>3481</v>
      </c>
      <c r="I333" s="168">
        <v>7131000</v>
      </c>
      <c r="J333" s="101">
        <v>0</v>
      </c>
      <c r="K333" s="101">
        <v>0</v>
      </c>
      <c r="L333" s="101">
        <v>0</v>
      </c>
      <c r="M333" s="98">
        <v>1082934092</v>
      </c>
      <c r="N333" s="97" t="s">
        <v>2311</v>
      </c>
      <c r="O333" s="97" t="s">
        <v>8173</v>
      </c>
      <c r="P333" s="138" t="s">
        <v>4354</v>
      </c>
      <c r="Q333" s="138" t="s">
        <v>4354</v>
      </c>
      <c r="R333" s="138" t="s">
        <v>5228</v>
      </c>
      <c r="S333" s="101">
        <v>0</v>
      </c>
      <c r="T333" s="101">
        <v>7131000</v>
      </c>
      <c r="U333" s="98">
        <v>57435262</v>
      </c>
      <c r="V333" s="97" t="s">
        <v>955</v>
      </c>
    </row>
    <row r="334" spans="1:22">
      <c r="A334" s="79">
        <v>891780111</v>
      </c>
      <c r="B334" s="94" t="s">
        <v>19</v>
      </c>
      <c r="C334" s="94" t="s">
        <v>23</v>
      </c>
      <c r="D334" s="94" t="s">
        <v>20</v>
      </c>
      <c r="E334" s="94" t="s">
        <v>1583</v>
      </c>
      <c r="F334" s="94" t="s">
        <v>21</v>
      </c>
      <c r="G334" s="94" t="s">
        <v>22</v>
      </c>
      <c r="H334" s="94" t="s">
        <v>3481</v>
      </c>
      <c r="I334" s="101">
        <v>10500000</v>
      </c>
      <c r="J334" s="101">
        <v>0</v>
      </c>
      <c r="K334" s="101">
        <v>0</v>
      </c>
      <c r="L334" s="101">
        <v>0</v>
      </c>
      <c r="M334" s="95">
        <v>1079915385</v>
      </c>
      <c r="N334" s="79" t="s">
        <v>959</v>
      </c>
      <c r="O334" s="79" t="s">
        <v>1584</v>
      </c>
      <c r="P334" s="134">
        <v>44228</v>
      </c>
      <c r="Q334" s="134">
        <v>44228</v>
      </c>
      <c r="R334" s="134">
        <v>44377</v>
      </c>
      <c r="S334" s="101">
        <v>10500000</v>
      </c>
      <c r="T334" s="101">
        <v>0</v>
      </c>
      <c r="U334" s="79">
        <v>57294316</v>
      </c>
      <c r="V334" s="79" t="s">
        <v>1585</v>
      </c>
    </row>
    <row r="335" spans="1:22">
      <c r="A335" s="79">
        <v>891780111</v>
      </c>
      <c r="B335" s="94" t="s">
        <v>19</v>
      </c>
      <c r="C335" s="94" t="s">
        <v>23</v>
      </c>
      <c r="D335" s="94" t="s">
        <v>20</v>
      </c>
      <c r="E335" s="94" t="s">
        <v>1586</v>
      </c>
      <c r="F335" s="94" t="s">
        <v>21</v>
      </c>
      <c r="G335" s="94" t="s">
        <v>22</v>
      </c>
      <c r="H335" s="94" t="s">
        <v>3481</v>
      </c>
      <c r="I335" s="99">
        <v>6800000</v>
      </c>
      <c r="J335" s="101">
        <v>0</v>
      </c>
      <c r="K335" s="101">
        <v>0</v>
      </c>
      <c r="L335" s="101">
        <v>0</v>
      </c>
      <c r="M335" s="95">
        <v>80875536</v>
      </c>
      <c r="N335" s="79" t="s">
        <v>1587</v>
      </c>
      <c r="O335" s="94" t="s">
        <v>1588</v>
      </c>
      <c r="P335" s="134">
        <v>44243</v>
      </c>
      <c r="Q335" s="134">
        <v>44243</v>
      </c>
      <c r="R335" s="134">
        <v>44377</v>
      </c>
      <c r="S335" s="101">
        <v>6800000</v>
      </c>
      <c r="T335" s="101">
        <v>0</v>
      </c>
      <c r="U335" s="79">
        <v>85081920</v>
      </c>
      <c r="V335" s="79" t="s">
        <v>1412</v>
      </c>
    </row>
    <row r="336" spans="1:22">
      <c r="A336" s="79">
        <v>891780111</v>
      </c>
      <c r="B336" s="94" t="s">
        <v>19</v>
      </c>
      <c r="C336" s="94" t="s">
        <v>23</v>
      </c>
      <c r="D336" s="94" t="s">
        <v>20</v>
      </c>
      <c r="E336" s="94" t="s">
        <v>1589</v>
      </c>
      <c r="F336" s="94" t="s">
        <v>21</v>
      </c>
      <c r="G336" s="94" t="s">
        <v>22</v>
      </c>
      <c r="H336" s="94" t="s">
        <v>3481</v>
      </c>
      <c r="I336" s="99">
        <v>13173333</v>
      </c>
      <c r="J336" s="101">
        <v>0</v>
      </c>
      <c r="K336" s="101">
        <v>0</v>
      </c>
      <c r="L336" s="101">
        <v>0</v>
      </c>
      <c r="M336" s="95">
        <v>1007350142</v>
      </c>
      <c r="N336" s="79" t="s">
        <v>1590</v>
      </c>
      <c r="O336" s="94" t="s">
        <v>1591</v>
      </c>
      <c r="P336" s="134">
        <v>44253</v>
      </c>
      <c r="Q336" s="134">
        <v>44253</v>
      </c>
      <c r="R336" s="134">
        <v>44502</v>
      </c>
      <c r="S336" s="101">
        <v>11466667</v>
      </c>
      <c r="T336" s="101">
        <v>1706666</v>
      </c>
      <c r="U336" s="79">
        <v>52389076</v>
      </c>
      <c r="V336" s="79" t="s">
        <v>1592</v>
      </c>
    </row>
    <row r="337" spans="1:22">
      <c r="A337" s="79">
        <v>891780111</v>
      </c>
      <c r="B337" s="94" t="s">
        <v>19</v>
      </c>
      <c r="C337" s="94" t="s">
        <v>23</v>
      </c>
      <c r="D337" s="94" t="s">
        <v>20</v>
      </c>
      <c r="E337" s="94" t="s">
        <v>1593</v>
      </c>
      <c r="F337" s="94" t="s">
        <v>21</v>
      </c>
      <c r="G337" s="94" t="s">
        <v>22</v>
      </c>
      <c r="H337" s="94" t="s">
        <v>3481</v>
      </c>
      <c r="I337" s="99">
        <v>13173333</v>
      </c>
      <c r="J337" s="101">
        <v>0</v>
      </c>
      <c r="K337" s="101">
        <v>0</v>
      </c>
      <c r="L337" s="101">
        <v>0</v>
      </c>
      <c r="M337" s="95">
        <v>1124049934</v>
      </c>
      <c r="N337" s="79" t="s">
        <v>1594</v>
      </c>
      <c r="O337" s="94" t="s">
        <v>1595</v>
      </c>
      <c r="P337" s="134">
        <v>44253</v>
      </c>
      <c r="Q337" s="134">
        <v>44253</v>
      </c>
      <c r="R337" s="134">
        <v>44502</v>
      </c>
      <c r="S337" s="101">
        <v>9866667</v>
      </c>
      <c r="T337" s="101">
        <v>3306666</v>
      </c>
      <c r="U337" s="79">
        <v>52389076</v>
      </c>
      <c r="V337" s="79" t="s">
        <v>1596</v>
      </c>
    </row>
    <row r="338" spans="1:22">
      <c r="A338" s="79">
        <v>891780111</v>
      </c>
      <c r="B338" s="94" t="s">
        <v>19</v>
      </c>
      <c r="C338" s="94" t="s">
        <v>23</v>
      </c>
      <c r="D338" s="94" t="s">
        <v>20</v>
      </c>
      <c r="E338" s="94" t="s">
        <v>2310</v>
      </c>
      <c r="F338" s="94" t="s">
        <v>21</v>
      </c>
      <c r="G338" s="94" t="s">
        <v>22</v>
      </c>
      <c r="H338" s="94" t="s">
        <v>3481</v>
      </c>
      <c r="I338" s="99">
        <v>7820000</v>
      </c>
      <c r="J338" s="101">
        <v>9220000</v>
      </c>
      <c r="K338" s="101">
        <v>1400000</v>
      </c>
      <c r="L338" s="101">
        <v>0</v>
      </c>
      <c r="M338" s="95">
        <v>1082934092</v>
      </c>
      <c r="N338" s="79" t="s">
        <v>2311</v>
      </c>
      <c r="O338" s="79" t="s">
        <v>2312</v>
      </c>
      <c r="P338" s="134" t="s">
        <v>1668</v>
      </c>
      <c r="Q338" s="134" t="s">
        <v>1668</v>
      </c>
      <c r="R338" s="134">
        <v>44374</v>
      </c>
      <c r="S338" s="101">
        <v>9220000</v>
      </c>
      <c r="T338" s="101">
        <v>0</v>
      </c>
      <c r="U338" s="95">
        <v>57435262</v>
      </c>
      <c r="V338" s="79" t="s">
        <v>955</v>
      </c>
    </row>
    <row r="339" spans="1:22">
      <c r="A339" s="79">
        <v>891780111</v>
      </c>
      <c r="B339" s="94" t="s">
        <v>19</v>
      </c>
      <c r="C339" s="94" t="s">
        <v>23</v>
      </c>
      <c r="D339" s="94" t="s">
        <v>20</v>
      </c>
      <c r="E339" s="94" t="s">
        <v>2314</v>
      </c>
      <c r="F339" s="94" t="s">
        <v>21</v>
      </c>
      <c r="G339" s="94" t="s">
        <v>22</v>
      </c>
      <c r="H339" s="94" t="s">
        <v>3481</v>
      </c>
      <c r="I339" s="99">
        <v>6000000</v>
      </c>
      <c r="J339" s="101">
        <v>0</v>
      </c>
      <c r="K339" s="101">
        <v>0</v>
      </c>
      <c r="L339" s="101">
        <v>0</v>
      </c>
      <c r="M339" s="95">
        <v>1124061998</v>
      </c>
      <c r="N339" s="79" t="s">
        <v>2315</v>
      </c>
      <c r="O339" s="79" t="s">
        <v>2316</v>
      </c>
      <c r="P339" s="134" t="s">
        <v>647</v>
      </c>
      <c r="Q339" s="134" t="s">
        <v>2097</v>
      </c>
      <c r="R339" s="134" t="s">
        <v>2098</v>
      </c>
      <c r="S339" s="101">
        <v>6000000</v>
      </c>
      <c r="T339" s="101">
        <v>0</v>
      </c>
      <c r="U339" s="95">
        <v>13360163</v>
      </c>
      <c r="V339" s="79" t="s">
        <v>2099</v>
      </c>
    </row>
    <row r="340" spans="1:22">
      <c r="A340" s="79">
        <v>891780111</v>
      </c>
      <c r="B340" s="94" t="s">
        <v>19</v>
      </c>
      <c r="C340" s="94" t="s">
        <v>23</v>
      </c>
      <c r="D340" s="94" t="s">
        <v>20</v>
      </c>
      <c r="E340" s="94" t="s">
        <v>2317</v>
      </c>
      <c r="F340" s="94" t="s">
        <v>21</v>
      </c>
      <c r="G340" s="94" t="s">
        <v>22</v>
      </c>
      <c r="H340" s="94" t="s">
        <v>3481</v>
      </c>
      <c r="I340" s="99">
        <v>6000000</v>
      </c>
      <c r="J340" s="101">
        <v>0</v>
      </c>
      <c r="K340" s="101">
        <v>0</v>
      </c>
      <c r="L340" s="101">
        <v>0</v>
      </c>
      <c r="M340" s="95">
        <v>1010098144</v>
      </c>
      <c r="N340" s="79" t="s">
        <v>2318</v>
      </c>
      <c r="O340" s="79" t="s">
        <v>2319</v>
      </c>
      <c r="P340" s="134" t="s">
        <v>2097</v>
      </c>
      <c r="Q340" s="134" t="s">
        <v>2097</v>
      </c>
      <c r="R340" s="134" t="s">
        <v>2098</v>
      </c>
      <c r="S340" s="101">
        <v>6000000</v>
      </c>
      <c r="T340" s="101">
        <v>0</v>
      </c>
      <c r="U340" s="95">
        <v>13360163</v>
      </c>
      <c r="V340" s="79" t="s">
        <v>2099</v>
      </c>
    </row>
    <row r="341" spans="1:22">
      <c r="A341" s="79">
        <v>891780111</v>
      </c>
      <c r="B341" s="94" t="s">
        <v>19</v>
      </c>
      <c r="C341" s="94" t="s">
        <v>23</v>
      </c>
      <c r="D341" s="94" t="s">
        <v>20</v>
      </c>
      <c r="E341" s="94" t="s">
        <v>2320</v>
      </c>
      <c r="F341" s="94" t="s">
        <v>21</v>
      </c>
      <c r="G341" s="94" t="s">
        <v>22</v>
      </c>
      <c r="H341" s="94" t="s">
        <v>3481</v>
      </c>
      <c r="I341" s="99">
        <v>5355000</v>
      </c>
      <c r="J341" s="101">
        <v>0</v>
      </c>
      <c r="K341" s="101">
        <v>0</v>
      </c>
      <c r="L341" s="101">
        <v>0</v>
      </c>
      <c r="M341" s="95">
        <v>19123254</v>
      </c>
      <c r="N341" s="79" t="s">
        <v>2321</v>
      </c>
      <c r="O341" s="79" t="s">
        <v>2322</v>
      </c>
      <c r="P341" s="134" t="s">
        <v>1678</v>
      </c>
      <c r="Q341" s="134" t="s">
        <v>554</v>
      </c>
      <c r="R341" s="134">
        <v>44316</v>
      </c>
      <c r="S341" s="101">
        <v>5355000</v>
      </c>
      <c r="T341" s="101">
        <v>0</v>
      </c>
      <c r="U341" s="95">
        <v>85081920</v>
      </c>
      <c r="V341" s="79" t="s">
        <v>2176</v>
      </c>
    </row>
    <row r="342" spans="1:22">
      <c r="A342" s="79">
        <v>891780111</v>
      </c>
      <c r="B342" s="94" t="s">
        <v>19</v>
      </c>
      <c r="C342" s="94" t="s">
        <v>23</v>
      </c>
      <c r="D342" s="94" t="s">
        <v>20</v>
      </c>
      <c r="E342" s="94" t="s">
        <v>2323</v>
      </c>
      <c r="F342" s="94" t="s">
        <v>21</v>
      </c>
      <c r="G342" s="94" t="s">
        <v>22</v>
      </c>
      <c r="H342" s="94" t="s">
        <v>3481</v>
      </c>
      <c r="I342" s="99">
        <v>6000000</v>
      </c>
      <c r="J342" s="101">
        <v>0</v>
      </c>
      <c r="K342" s="101">
        <v>0</v>
      </c>
      <c r="L342" s="101">
        <v>0</v>
      </c>
      <c r="M342" s="95">
        <v>1082990855</v>
      </c>
      <c r="N342" s="79" t="s">
        <v>2324</v>
      </c>
      <c r="O342" s="79" t="s">
        <v>2325</v>
      </c>
      <c r="P342" s="134" t="s">
        <v>1750</v>
      </c>
      <c r="Q342" s="134" t="s">
        <v>1750</v>
      </c>
      <c r="R342" s="134" t="s">
        <v>2326</v>
      </c>
      <c r="S342" s="101">
        <v>6000000</v>
      </c>
      <c r="T342" s="101">
        <v>0</v>
      </c>
      <c r="U342" s="95">
        <v>51913961</v>
      </c>
      <c r="V342" s="79" t="s">
        <v>2327</v>
      </c>
    </row>
    <row r="343" spans="1:22">
      <c r="A343" s="79">
        <v>891780111</v>
      </c>
      <c r="B343" s="94" t="s">
        <v>19</v>
      </c>
      <c r="C343" s="94" t="s">
        <v>23</v>
      </c>
      <c r="D343" s="94" t="s">
        <v>20</v>
      </c>
      <c r="E343" s="94" t="s">
        <v>2328</v>
      </c>
      <c r="F343" s="94" t="s">
        <v>21</v>
      </c>
      <c r="G343" s="94" t="s">
        <v>22</v>
      </c>
      <c r="H343" s="94" t="s">
        <v>3481</v>
      </c>
      <c r="I343" s="101">
        <v>15200000</v>
      </c>
      <c r="J343" s="101">
        <v>0</v>
      </c>
      <c r="K343" s="101">
        <v>0</v>
      </c>
      <c r="L343" s="101">
        <v>0</v>
      </c>
      <c r="M343" s="96">
        <v>1082912748</v>
      </c>
      <c r="N343" s="94" t="s">
        <v>2329</v>
      </c>
      <c r="O343" s="94" t="s">
        <v>2330</v>
      </c>
      <c r="P343" s="135" t="s">
        <v>1852</v>
      </c>
      <c r="Q343" s="135" t="s">
        <v>1852</v>
      </c>
      <c r="R343" s="135" t="s">
        <v>2331</v>
      </c>
      <c r="S343" s="101">
        <v>8000000</v>
      </c>
      <c r="T343" s="101">
        <v>7200000</v>
      </c>
      <c r="U343" s="96">
        <v>19474750</v>
      </c>
      <c r="V343" s="94" t="s">
        <v>2332</v>
      </c>
    </row>
    <row r="344" spans="1:22">
      <c r="A344" s="79">
        <v>891780111</v>
      </c>
      <c r="B344" s="94" t="s">
        <v>19</v>
      </c>
      <c r="C344" s="94" t="s">
        <v>23</v>
      </c>
      <c r="D344" s="94" t="s">
        <v>20</v>
      </c>
      <c r="E344" s="97" t="s">
        <v>3747</v>
      </c>
      <c r="F344" s="94" t="s">
        <v>21</v>
      </c>
      <c r="G344" s="94" t="s">
        <v>22</v>
      </c>
      <c r="H344" s="94" t="s">
        <v>3481</v>
      </c>
      <c r="I344" s="101">
        <v>7000000</v>
      </c>
      <c r="J344" s="101">
        <v>0</v>
      </c>
      <c r="K344" s="101">
        <v>0</v>
      </c>
      <c r="L344" s="101">
        <v>0</v>
      </c>
      <c r="M344" s="98">
        <v>1082994818</v>
      </c>
      <c r="N344" s="97" t="s">
        <v>3748</v>
      </c>
      <c r="O344" s="97" t="s">
        <v>3749</v>
      </c>
      <c r="P344" s="138" t="s">
        <v>3477</v>
      </c>
      <c r="Q344" s="138" t="s">
        <v>3477</v>
      </c>
      <c r="R344" s="138" t="s">
        <v>3733</v>
      </c>
      <c r="S344" s="101">
        <v>7000000</v>
      </c>
      <c r="T344" s="101">
        <v>0</v>
      </c>
      <c r="U344" s="98">
        <v>26732300</v>
      </c>
      <c r="V344" s="97" t="s">
        <v>3750</v>
      </c>
    </row>
    <row r="345" spans="1:22">
      <c r="A345" s="79">
        <v>891780111</v>
      </c>
      <c r="B345" s="94" t="s">
        <v>19</v>
      </c>
      <c r="C345" s="94" t="s">
        <v>23</v>
      </c>
      <c r="D345" s="94" t="s">
        <v>20</v>
      </c>
      <c r="E345" s="97" t="s">
        <v>3751</v>
      </c>
      <c r="F345" s="94" t="s">
        <v>21</v>
      </c>
      <c r="G345" s="94" t="s">
        <v>22</v>
      </c>
      <c r="H345" s="94" t="s">
        <v>3481</v>
      </c>
      <c r="I345" s="101">
        <v>4500000</v>
      </c>
      <c r="J345" s="101">
        <v>0</v>
      </c>
      <c r="K345" s="101">
        <v>0</v>
      </c>
      <c r="L345" s="101">
        <v>0</v>
      </c>
      <c r="M345" s="98">
        <v>1083027316</v>
      </c>
      <c r="N345" s="97" t="s">
        <v>3752</v>
      </c>
      <c r="O345" s="97" t="s">
        <v>3753</v>
      </c>
      <c r="P345" s="138" t="s">
        <v>1692</v>
      </c>
      <c r="Q345" s="138" t="s">
        <v>1692</v>
      </c>
      <c r="R345" s="138" t="s">
        <v>3754</v>
      </c>
      <c r="S345" s="101">
        <v>4500000</v>
      </c>
      <c r="T345" s="101">
        <v>0</v>
      </c>
      <c r="U345" s="98">
        <v>57466882</v>
      </c>
      <c r="V345" s="97" t="s">
        <v>1961</v>
      </c>
    </row>
    <row r="346" spans="1:22">
      <c r="A346" s="79">
        <v>891780111</v>
      </c>
      <c r="B346" s="94" t="s">
        <v>19</v>
      </c>
      <c r="C346" s="94" t="s">
        <v>23</v>
      </c>
      <c r="D346" s="94" t="s">
        <v>20</v>
      </c>
      <c r="E346" s="97" t="s">
        <v>3755</v>
      </c>
      <c r="F346" s="94" t="s">
        <v>21</v>
      </c>
      <c r="G346" s="94" t="s">
        <v>22</v>
      </c>
      <c r="H346" s="94" t="s">
        <v>3481</v>
      </c>
      <c r="I346" s="101">
        <v>6000000</v>
      </c>
      <c r="J346" s="101">
        <v>0</v>
      </c>
      <c r="K346" s="101">
        <v>0</v>
      </c>
      <c r="L346" s="101">
        <v>0</v>
      </c>
      <c r="M346" s="98">
        <v>1083047269</v>
      </c>
      <c r="N346" s="97" t="s">
        <v>3756</v>
      </c>
      <c r="O346" s="97" t="s">
        <v>3757</v>
      </c>
      <c r="P346" s="138" t="s">
        <v>1728</v>
      </c>
      <c r="Q346" s="138" t="s">
        <v>1637</v>
      </c>
      <c r="R346" s="138" t="s">
        <v>3758</v>
      </c>
      <c r="S346" s="101">
        <v>6000000</v>
      </c>
      <c r="T346" s="101">
        <v>0</v>
      </c>
      <c r="U346" s="98">
        <v>36551456</v>
      </c>
      <c r="V346" s="97" t="s">
        <v>3759</v>
      </c>
    </row>
    <row r="347" spans="1:22">
      <c r="A347" s="79">
        <v>891780111</v>
      </c>
      <c r="B347" s="94" t="s">
        <v>19</v>
      </c>
      <c r="C347" s="94" t="s">
        <v>23</v>
      </c>
      <c r="D347" s="94" t="s">
        <v>20</v>
      </c>
      <c r="E347" s="133" t="s">
        <v>3760</v>
      </c>
      <c r="F347" s="94" t="s">
        <v>21</v>
      </c>
      <c r="G347" s="94" t="s">
        <v>22</v>
      </c>
      <c r="H347" s="94" t="s">
        <v>3481</v>
      </c>
      <c r="I347" s="104">
        <v>7582000</v>
      </c>
      <c r="J347" s="101">
        <v>0</v>
      </c>
      <c r="K347" s="101">
        <v>0</v>
      </c>
      <c r="L347" s="101">
        <v>0</v>
      </c>
      <c r="M347" s="167">
        <v>19123254</v>
      </c>
      <c r="N347" s="133" t="s">
        <v>2321</v>
      </c>
      <c r="O347" s="133" t="s">
        <v>3761</v>
      </c>
      <c r="P347" s="169" t="s">
        <v>3657</v>
      </c>
      <c r="Q347" s="169" t="s">
        <v>3657</v>
      </c>
      <c r="R347" s="169">
        <v>44400</v>
      </c>
      <c r="S347" s="101">
        <v>7582000</v>
      </c>
      <c r="T347" s="101">
        <v>0</v>
      </c>
      <c r="U347" s="167">
        <v>85155183</v>
      </c>
      <c r="V347" s="133" t="s">
        <v>2496</v>
      </c>
    </row>
    <row r="348" spans="1:22">
      <c r="A348" s="79">
        <v>891780111</v>
      </c>
      <c r="B348" s="94" t="s">
        <v>19</v>
      </c>
      <c r="C348" s="94" t="s">
        <v>23</v>
      </c>
      <c r="D348" s="94" t="s">
        <v>20</v>
      </c>
      <c r="E348" s="97" t="s">
        <v>5443</v>
      </c>
      <c r="F348" s="94" t="s">
        <v>21</v>
      </c>
      <c r="G348" s="94" t="s">
        <v>22</v>
      </c>
      <c r="H348" s="94" t="s">
        <v>3481</v>
      </c>
      <c r="I348" s="103">
        <v>2000000</v>
      </c>
      <c r="J348" s="101">
        <v>0</v>
      </c>
      <c r="K348" s="101">
        <v>0</v>
      </c>
      <c r="L348" s="101">
        <v>0</v>
      </c>
      <c r="M348" s="98">
        <v>1082990855</v>
      </c>
      <c r="N348" s="97" t="s">
        <v>2324</v>
      </c>
      <c r="O348" s="97" t="s">
        <v>5444</v>
      </c>
      <c r="P348" s="138" t="s">
        <v>2084</v>
      </c>
      <c r="Q348" s="138" t="s">
        <v>3779</v>
      </c>
      <c r="R348" s="138" t="s">
        <v>2221</v>
      </c>
      <c r="S348" s="101">
        <v>2000000</v>
      </c>
      <c r="T348" s="101">
        <v>0</v>
      </c>
      <c r="U348" s="98">
        <v>51913961</v>
      </c>
      <c r="V348" s="97" t="s">
        <v>2327</v>
      </c>
    </row>
    <row r="349" spans="1:22">
      <c r="A349" s="79">
        <v>891780111</v>
      </c>
      <c r="B349" s="94" t="s">
        <v>19</v>
      </c>
      <c r="C349" s="94" t="s">
        <v>23</v>
      </c>
      <c r="D349" s="94" t="s">
        <v>20</v>
      </c>
      <c r="E349" s="97" t="s">
        <v>5445</v>
      </c>
      <c r="F349" s="94" t="s">
        <v>21</v>
      </c>
      <c r="G349" s="94" t="s">
        <v>22</v>
      </c>
      <c r="H349" s="94" t="s">
        <v>3481</v>
      </c>
      <c r="I349" s="103">
        <v>4012000</v>
      </c>
      <c r="J349" s="101">
        <v>0</v>
      </c>
      <c r="K349" s="101">
        <v>0</v>
      </c>
      <c r="L349" s="101">
        <v>0</v>
      </c>
      <c r="M349" s="98">
        <v>80875536</v>
      </c>
      <c r="N349" s="97" t="s">
        <v>1587</v>
      </c>
      <c r="O349" s="97" t="s">
        <v>5446</v>
      </c>
      <c r="P349" s="138" t="s">
        <v>4316</v>
      </c>
      <c r="Q349" s="138" t="s">
        <v>4316</v>
      </c>
      <c r="R349" s="138" t="s">
        <v>5447</v>
      </c>
      <c r="S349" s="101">
        <v>0</v>
      </c>
      <c r="T349" s="101">
        <v>4012000</v>
      </c>
      <c r="U349" s="98">
        <v>85155183</v>
      </c>
      <c r="V349" s="97" t="s">
        <v>2496</v>
      </c>
    </row>
    <row r="350" spans="1:22">
      <c r="A350" s="79">
        <v>891780111</v>
      </c>
      <c r="B350" s="94" t="s">
        <v>19</v>
      </c>
      <c r="C350" s="94" t="s">
        <v>23</v>
      </c>
      <c r="D350" s="94" t="s">
        <v>20</v>
      </c>
      <c r="E350" s="97" t="s">
        <v>5448</v>
      </c>
      <c r="F350" s="94" t="s">
        <v>21</v>
      </c>
      <c r="G350" s="94" t="s">
        <v>22</v>
      </c>
      <c r="H350" s="94" t="s">
        <v>3481</v>
      </c>
      <c r="I350" s="103">
        <v>10500000</v>
      </c>
      <c r="J350" s="101">
        <v>0</v>
      </c>
      <c r="K350" s="101">
        <v>0</v>
      </c>
      <c r="L350" s="101">
        <v>0</v>
      </c>
      <c r="M350" s="98">
        <v>1079915385</v>
      </c>
      <c r="N350" s="97" t="s">
        <v>959</v>
      </c>
      <c r="O350" s="97" t="s">
        <v>5449</v>
      </c>
      <c r="P350" s="138" t="s">
        <v>2366</v>
      </c>
      <c r="Q350" s="138" t="s">
        <v>2366</v>
      </c>
      <c r="R350" s="138" t="s">
        <v>2331</v>
      </c>
      <c r="S350" s="101">
        <v>5250000</v>
      </c>
      <c r="T350" s="101">
        <v>5250000</v>
      </c>
      <c r="U350" s="98">
        <v>57294316</v>
      </c>
      <c r="V350" s="97" t="s">
        <v>2482</v>
      </c>
    </row>
    <row r="351" spans="1:22">
      <c r="A351" s="79">
        <v>891780111</v>
      </c>
      <c r="B351" s="94" t="s">
        <v>19</v>
      </c>
      <c r="C351" s="94" t="s">
        <v>23</v>
      </c>
      <c r="D351" s="94" t="s">
        <v>20</v>
      </c>
      <c r="E351" s="97" t="s">
        <v>5450</v>
      </c>
      <c r="F351" s="94" t="s">
        <v>21</v>
      </c>
      <c r="G351" s="94" t="s">
        <v>22</v>
      </c>
      <c r="H351" s="94" t="s">
        <v>3481</v>
      </c>
      <c r="I351" s="103">
        <v>10000000</v>
      </c>
      <c r="J351" s="101">
        <v>0</v>
      </c>
      <c r="K351" s="101">
        <v>0</v>
      </c>
      <c r="L351" s="101">
        <v>0</v>
      </c>
      <c r="M351" s="98">
        <v>1004374617</v>
      </c>
      <c r="N351" s="97" t="s">
        <v>5451</v>
      </c>
      <c r="O351" s="97" t="s">
        <v>5452</v>
      </c>
      <c r="P351" s="138" t="s">
        <v>1765</v>
      </c>
      <c r="Q351" s="138" t="s">
        <v>1765</v>
      </c>
      <c r="R351" s="138" t="s">
        <v>1775</v>
      </c>
      <c r="S351" s="101">
        <v>2500000</v>
      </c>
      <c r="T351" s="101">
        <v>7500000</v>
      </c>
      <c r="U351" s="98">
        <v>10275300</v>
      </c>
      <c r="V351" s="97" t="s">
        <v>2132</v>
      </c>
    </row>
    <row r="352" spans="1:22">
      <c r="A352" s="79">
        <v>891780111</v>
      </c>
      <c r="B352" s="94" t="s">
        <v>19</v>
      </c>
      <c r="C352" s="94" t="s">
        <v>23</v>
      </c>
      <c r="D352" s="94" t="s">
        <v>20</v>
      </c>
      <c r="E352" s="97" t="s">
        <v>6259</v>
      </c>
      <c r="F352" s="94" t="s">
        <v>21</v>
      </c>
      <c r="G352" s="94" t="s">
        <v>22</v>
      </c>
      <c r="H352" s="94" t="s">
        <v>3481</v>
      </c>
      <c r="I352" s="103">
        <v>4800000</v>
      </c>
      <c r="J352" s="101">
        <v>0</v>
      </c>
      <c r="K352" s="101">
        <v>0</v>
      </c>
      <c r="L352" s="101">
        <v>0</v>
      </c>
      <c r="M352" s="98">
        <v>1083008423</v>
      </c>
      <c r="N352" s="97" t="s">
        <v>6260</v>
      </c>
      <c r="O352" s="97" t="s">
        <v>6261</v>
      </c>
      <c r="P352" s="138" t="s">
        <v>3754</v>
      </c>
      <c r="Q352" s="138" t="s">
        <v>3754</v>
      </c>
      <c r="R352" s="138" t="s">
        <v>2216</v>
      </c>
      <c r="S352" s="101">
        <v>1200000</v>
      </c>
      <c r="T352" s="101">
        <v>3600000</v>
      </c>
      <c r="U352" s="98">
        <v>12559235</v>
      </c>
      <c r="V352" s="97" t="s">
        <v>2436</v>
      </c>
    </row>
    <row r="353" spans="1:22">
      <c r="A353" s="79">
        <v>891780111</v>
      </c>
      <c r="B353" s="94" t="s">
        <v>19</v>
      </c>
      <c r="C353" s="94" t="s">
        <v>23</v>
      </c>
      <c r="D353" s="94" t="s">
        <v>20</v>
      </c>
      <c r="E353" s="97" t="s">
        <v>6262</v>
      </c>
      <c r="F353" s="94" t="s">
        <v>21</v>
      </c>
      <c r="G353" s="94" t="s">
        <v>22</v>
      </c>
      <c r="H353" s="94" t="s">
        <v>3481</v>
      </c>
      <c r="I353" s="103">
        <v>3600000</v>
      </c>
      <c r="J353" s="101">
        <v>0</v>
      </c>
      <c r="K353" s="101">
        <v>0</v>
      </c>
      <c r="L353" s="101">
        <v>0</v>
      </c>
      <c r="M353" s="98">
        <v>85450183</v>
      </c>
      <c r="N353" s="97" t="s">
        <v>4886</v>
      </c>
      <c r="O353" s="97" t="s">
        <v>6263</v>
      </c>
      <c r="P353" s="138" t="s">
        <v>5272</v>
      </c>
      <c r="Q353" s="138" t="s">
        <v>5272</v>
      </c>
      <c r="R353" s="138" t="s">
        <v>6219</v>
      </c>
      <c r="S353" s="101">
        <v>0</v>
      </c>
      <c r="T353" s="101">
        <v>3600000</v>
      </c>
      <c r="U353" s="98">
        <v>85155183</v>
      </c>
      <c r="V353" s="97" t="s">
        <v>2496</v>
      </c>
    </row>
    <row r="354" spans="1:22">
      <c r="A354" s="79">
        <v>891780111</v>
      </c>
      <c r="B354" s="94" t="s">
        <v>19</v>
      </c>
      <c r="C354" s="94" t="s">
        <v>23</v>
      </c>
      <c r="D354" s="94" t="s">
        <v>20</v>
      </c>
      <c r="E354" s="97" t="s">
        <v>6264</v>
      </c>
      <c r="F354" s="94" t="s">
        <v>21</v>
      </c>
      <c r="G354" s="94" t="s">
        <v>22</v>
      </c>
      <c r="H354" s="94" t="s">
        <v>3481</v>
      </c>
      <c r="I354" s="103">
        <v>8800000</v>
      </c>
      <c r="J354" s="101">
        <v>0</v>
      </c>
      <c r="K354" s="101">
        <v>0</v>
      </c>
      <c r="L354" s="101">
        <v>0</v>
      </c>
      <c r="M354" s="98">
        <v>1004461196</v>
      </c>
      <c r="N354" s="97" t="s">
        <v>6265</v>
      </c>
      <c r="O354" s="97" t="s">
        <v>6266</v>
      </c>
      <c r="P354" s="138" t="s">
        <v>3758</v>
      </c>
      <c r="Q354" s="138" t="s">
        <v>3758</v>
      </c>
      <c r="R354" s="138" t="s">
        <v>6233</v>
      </c>
      <c r="S354" s="101">
        <v>3080000</v>
      </c>
      <c r="T354" s="101">
        <v>5720000</v>
      </c>
      <c r="U354" s="98">
        <v>12548449</v>
      </c>
      <c r="V354" s="97" t="s">
        <v>3676</v>
      </c>
    </row>
    <row r="355" spans="1:22">
      <c r="A355" s="79">
        <v>891780111</v>
      </c>
      <c r="B355" s="94" t="s">
        <v>19</v>
      </c>
      <c r="C355" s="94" t="s">
        <v>23</v>
      </c>
      <c r="D355" s="94" t="s">
        <v>20</v>
      </c>
      <c r="E355" s="97" t="s">
        <v>8174</v>
      </c>
      <c r="F355" s="94" t="s">
        <v>21</v>
      </c>
      <c r="G355" s="94" t="s">
        <v>22</v>
      </c>
      <c r="H355" s="94" t="s">
        <v>3481</v>
      </c>
      <c r="I355" s="168">
        <v>7004000</v>
      </c>
      <c r="J355" s="101">
        <v>0</v>
      </c>
      <c r="K355" s="101">
        <v>0</v>
      </c>
      <c r="L355" s="101">
        <v>0</v>
      </c>
      <c r="M355" s="98">
        <v>19123254</v>
      </c>
      <c r="N355" s="97" t="s">
        <v>2321</v>
      </c>
      <c r="O355" s="97" t="s">
        <v>8175</v>
      </c>
      <c r="P355" s="138" t="s">
        <v>6185</v>
      </c>
      <c r="Q355" s="138" t="s">
        <v>6185</v>
      </c>
      <c r="R355" s="138" t="s">
        <v>3667</v>
      </c>
      <c r="S355" s="101">
        <v>0</v>
      </c>
      <c r="T355" s="101">
        <v>7004000</v>
      </c>
      <c r="U355" s="98">
        <v>85155183</v>
      </c>
      <c r="V355" s="97" t="s">
        <v>2496</v>
      </c>
    </row>
    <row r="356" spans="1:22">
      <c r="A356" s="79">
        <v>891780111</v>
      </c>
      <c r="B356" s="94" t="s">
        <v>19</v>
      </c>
      <c r="C356" s="94" t="s">
        <v>23</v>
      </c>
      <c r="D356" s="94" t="s">
        <v>20</v>
      </c>
      <c r="E356" s="94" t="s">
        <v>1597</v>
      </c>
      <c r="F356" s="94" t="s">
        <v>21</v>
      </c>
      <c r="G356" s="94" t="s">
        <v>22</v>
      </c>
      <c r="H356" s="94" t="s">
        <v>658</v>
      </c>
      <c r="I356" s="99">
        <v>9420000</v>
      </c>
      <c r="J356" s="101">
        <v>0</v>
      </c>
      <c r="K356" s="101">
        <v>0</v>
      </c>
      <c r="L356" s="101">
        <v>0</v>
      </c>
      <c r="M356" s="95">
        <v>85469041</v>
      </c>
      <c r="N356" s="79" t="s">
        <v>1598</v>
      </c>
      <c r="O356" s="94" t="s">
        <v>1599</v>
      </c>
      <c r="P356" s="134">
        <v>44249</v>
      </c>
      <c r="Q356" s="134">
        <v>44249</v>
      </c>
      <c r="R356" s="134">
        <v>44613</v>
      </c>
      <c r="S356" s="101">
        <v>5495000</v>
      </c>
      <c r="T356" s="101">
        <v>3925000</v>
      </c>
      <c r="U356" s="79">
        <v>85081920</v>
      </c>
      <c r="V356" s="79" t="s">
        <v>1423</v>
      </c>
    </row>
    <row r="357" spans="1:22">
      <c r="A357" s="79">
        <v>891780111</v>
      </c>
      <c r="B357" s="94" t="s">
        <v>19</v>
      </c>
      <c r="C357" s="94" t="s">
        <v>23</v>
      </c>
      <c r="D357" s="94" t="s">
        <v>20</v>
      </c>
      <c r="E357" s="79" t="s">
        <v>2333</v>
      </c>
      <c r="F357" s="94" t="s">
        <v>21</v>
      </c>
      <c r="G357" s="94" t="s">
        <v>22</v>
      </c>
      <c r="H357" s="94" t="s">
        <v>658</v>
      </c>
      <c r="I357" s="99">
        <v>709998187.94000006</v>
      </c>
      <c r="J357" s="101">
        <v>0</v>
      </c>
      <c r="K357" s="101">
        <v>0</v>
      </c>
      <c r="L357" s="101">
        <v>0</v>
      </c>
      <c r="M357" s="95">
        <v>900557235</v>
      </c>
      <c r="N357" s="79" t="s">
        <v>2334</v>
      </c>
      <c r="O357" s="79" t="s">
        <v>2335</v>
      </c>
      <c r="P357" s="134" t="s">
        <v>1650</v>
      </c>
      <c r="Q357" s="134" t="s">
        <v>1669</v>
      </c>
      <c r="R357" s="134" t="s">
        <v>574</v>
      </c>
      <c r="S357" s="101">
        <v>686717709.94000006</v>
      </c>
      <c r="T357" s="101">
        <v>23280478</v>
      </c>
      <c r="U357" s="95">
        <v>42995328</v>
      </c>
      <c r="V357" s="79" t="s">
        <v>1032</v>
      </c>
    </row>
    <row r="358" spans="1:22">
      <c r="A358" s="79">
        <v>891780111</v>
      </c>
      <c r="B358" s="94" t="s">
        <v>19</v>
      </c>
      <c r="C358" s="94" t="s">
        <v>23</v>
      </c>
      <c r="D358" s="94" t="s">
        <v>20</v>
      </c>
      <c r="E358" s="79" t="s">
        <v>2336</v>
      </c>
      <c r="F358" s="94" t="s">
        <v>21</v>
      </c>
      <c r="G358" s="94" t="s">
        <v>22</v>
      </c>
      <c r="H358" s="94" t="s">
        <v>658</v>
      </c>
      <c r="I358" s="99">
        <v>992014</v>
      </c>
      <c r="J358" s="101">
        <v>0</v>
      </c>
      <c r="K358" s="101">
        <v>0</v>
      </c>
      <c r="L358" s="101">
        <v>0</v>
      </c>
      <c r="M358" s="95">
        <v>800053310</v>
      </c>
      <c r="N358" s="79" t="s">
        <v>2337</v>
      </c>
      <c r="O358" s="79" t="s">
        <v>2338</v>
      </c>
      <c r="P358" s="134" t="s">
        <v>1633</v>
      </c>
      <c r="Q358" s="134" t="s">
        <v>1633</v>
      </c>
      <c r="R358" s="134" t="s">
        <v>2339</v>
      </c>
      <c r="S358" s="101">
        <v>992014</v>
      </c>
      <c r="T358" s="101">
        <v>0</v>
      </c>
      <c r="U358" s="95">
        <v>52030501</v>
      </c>
      <c r="V358" s="79" t="s">
        <v>2340</v>
      </c>
    </row>
    <row r="359" spans="1:22">
      <c r="A359" s="79">
        <v>891780111</v>
      </c>
      <c r="B359" s="94" t="s">
        <v>19</v>
      </c>
      <c r="C359" s="94" t="s">
        <v>23</v>
      </c>
      <c r="D359" s="94" t="s">
        <v>20</v>
      </c>
      <c r="E359" s="79" t="s">
        <v>2341</v>
      </c>
      <c r="F359" s="94" t="s">
        <v>21</v>
      </c>
      <c r="G359" s="94" t="s">
        <v>22</v>
      </c>
      <c r="H359" s="94" t="s">
        <v>658</v>
      </c>
      <c r="I359" s="99">
        <v>2195550</v>
      </c>
      <c r="J359" s="101">
        <v>0</v>
      </c>
      <c r="K359" s="101">
        <v>0</v>
      </c>
      <c r="L359" s="101">
        <v>0</v>
      </c>
      <c r="M359" s="95">
        <v>900355024</v>
      </c>
      <c r="N359" s="79" t="s">
        <v>2342</v>
      </c>
      <c r="O359" s="79" t="s">
        <v>2343</v>
      </c>
      <c r="P359" s="134" t="s">
        <v>647</v>
      </c>
      <c r="Q359" s="134" t="s">
        <v>647</v>
      </c>
      <c r="R359" s="134">
        <v>44394</v>
      </c>
      <c r="S359" s="101">
        <v>2195550</v>
      </c>
      <c r="T359" s="101">
        <v>0</v>
      </c>
      <c r="U359" s="95">
        <v>52030501</v>
      </c>
      <c r="V359" s="79" t="s">
        <v>2340</v>
      </c>
    </row>
    <row r="360" spans="1:22">
      <c r="A360" s="79">
        <v>891780111</v>
      </c>
      <c r="B360" s="94" t="s">
        <v>19</v>
      </c>
      <c r="C360" s="94" t="s">
        <v>23</v>
      </c>
      <c r="D360" s="94" t="s">
        <v>20</v>
      </c>
      <c r="E360" s="79" t="s">
        <v>2344</v>
      </c>
      <c r="F360" s="94" t="s">
        <v>21</v>
      </c>
      <c r="G360" s="94" t="s">
        <v>22</v>
      </c>
      <c r="H360" s="94" t="s">
        <v>658</v>
      </c>
      <c r="I360" s="99">
        <v>2990000</v>
      </c>
      <c r="J360" s="101">
        <v>0</v>
      </c>
      <c r="K360" s="101">
        <v>0</v>
      </c>
      <c r="L360" s="101">
        <v>0</v>
      </c>
      <c r="M360" s="95">
        <v>900763287</v>
      </c>
      <c r="N360" s="79" t="s">
        <v>1921</v>
      </c>
      <c r="O360" s="79" t="s">
        <v>2345</v>
      </c>
      <c r="P360" s="134" t="s">
        <v>647</v>
      </c>
      <c r="Q360" s="134" t="s">
        <v>647</v>
      </c>
      <c r="R360" s="134" t="s">
        <v>2346</v>
      </c>
      <c r="S360" s="101">
        <v>2990000</v>
      </c>
      <c r="T360" s="101">
        <v>0</v>
      </c>
      <c r="U360" s="95">
        <v>57460523</v>
      </c>
      <c r="V360" s="79" t="s">
        <v>2347</v>
      </c>
    </row>
    <row r="361" spans="1:22">
      <c r="A361" s="79">
        <v>891780111</v>
      </c>
      <c r="B361" s="94" t="s">
        <v>19</v>
      </c>
      <c r="C361" s="94" t="s">
        <v>23</v>
      </c>
      <c r="D361" s="94" t="s">
        <v>20</v>
      </c>
      <c r="E361" s="79" t="s">
        <v>2348</v>
      </c>
      <c r="F361" s="94" t="s">
        <v>21</v>
      </c>
      <c r="G361" s="94" t="s">
        <v>22</v>
      </c>
      <c r="H361" s="94" t="s">
        <v>658</v>
      </c>
      <c r="I361" s="99">
        <v>49500000</v>
      </c>
      <c r="J361" s="101">
        <v>0</v>
      </c>
      <c r="K361" s="101">
        <v>0</v>
      </c>
      <c r="L361" s="101">
        <v>0</v>
      </c>
      <c r="M361" s="95">
        <v>860066767</v>
      </c>
      <c r="N361" s="79" t="s">
        <v>2349</v>
      </c>
      <c r="O361" s="79" t="s">
        <v>2350</v>
      </c>
      <c r="P361" s="134" t="s">
        <v>636</v>
      </c>
      <c r="Q361" s="134" t="s">
        <v>1683</v>
      </c>
      <c r="R361" s="134" t="s">
        <v>1702</v>
      </c>
      <c r="S361" s="101">
        <v>49500000</v>
      </c>
      <c r="T361" s="101">
        <v>0</v>
      </c>
      <c r="U361" s="95">
        <v>52389076</v>
      </c>
      <c r="V361" s="79" t="s">
        <v>1592</v>
      </c>
    </row>
    <row r="362" spans="1:22">
      <c r="A362" s="79">
        <v>891780111</v>
      </c>
      <c r="B362" s="94" t="s">
        <v>19</v>
      </c>
      <c r="C362" s="94" t="s">
        <v>23</v>
      </c>
      <c r="D362" s="94" t="s">
        <v>20</v>
      </c>
      <c r="E362" s="79" t="s">
        <v>2351</v>
      </c>
      <c r="F362" s="94" t="s">
        <v>21</v>
      </c>
      <c r="G362" s="94" t="s">
        <v>22</v>
      </c>
      <c r="H362" s="94" t="s">
        <v>658</v>
      </c>
      <c r="I362" s="99">
        <v>2030000</v>
      </c>
      <c r="J362" s="101">
        <v>0</v>
      </c>
      <c r="K362" s="101">
        <v>0</v>
      </c>
      <c r="L362" s="101">
        <v>0</v>
      </c>
      <c r="M362" s="95">
        <v>819006702</v>
      </c>
      <c r="N362" s="79" t="s">
        <v>656</v>
      </c>
      <c r="O362" s="79" t="s">
        <v>2352</v>
      </c>
      <c r="P362" s="134" t="s">
        <v>1677</v>
      </c>
      <c r="Q362" s="134" t="s">
        <v>1678</v>
      </c>
      <c r="R362" s="134" t="s">
        <v>1687</v>
      </c>
      <c r="S362" s="101">
        <v>2030000</v>
      </c>
      <c r="T362" s="101">
        <v>0</v>
      </c>
      <c r="U362" s="95">
        <v>52389076</v>
      </c>
      <c r="V362" s="79" t="s">
        <v>1592</v>
      </c>
    </row>
    <row r="363" spans="1:22">
      <c r="A363" s="79">
        <v>891780111</v>
      </c>
      <c r="B363" s="94" t="s">
        <v>19</v>
      </c>
      <c r="C363" s="94" t="s">
        <v>23</v>
      </c>
      <c r="D363" s="94" t="s">
        <v>20</v>
      </c>
      <c r="E363" s="79" t="s">
        <v>2353</v>
      </c>
      <c r="F363" s="94" t="s">
        <v>21</v>
      </c>
      <c r="G363" s="94" t="s">
        <v>22</v>
      </c>
      <c r="H363" s="94" t="s">
        <v>658</v>
      </c>
      <c r="I363" s="99">
        <v>3067820</v>
      </c>
      <c r="J363" s="101">
        <v>0</v>
      </c>
      <c r="K363" s="101">
        <v>0</v>
      </c>
      <c r="L363" s="101">
        <v>0</v>
      </c>
      <c r="M363" s="95">
        <v>891702681</v>
      </c>
      <c r="N363" s="79" t="s">
        <v>1812</v>
      </c>
      <c r="O363" s="79" t="s">
        <v>2354</v>
      </c>
      <c r="P363" s="134" t="s">
        <v>1677</v>
      </c>
      <c r="Q363" s="134" t="s">
        <v>1677</v>
      </c>
      <c r="R363" s="134" t="s">
        <v>2355</v>
      </c>
      <c r="S363" s="101">
        <v>3067820</v>
      </c>
      <c r="T363" s="101">
        <v>0</v>
      </c>
      <c r="U363" s="95">
        <v>52030501</v>
      </c>
      <c r="V363" s="79" t="s">
        <v>2340</v>
      </c>
    </row>
    <row r="364" spans="1:22">
      <c r="A364" s="79">
        <v>891780111</v>
      </c>
      <c r="B364" s="94" t="s">
        <v>19</v>
      </c>
      <c r="C364" s="94" t="s">
        <v>23</v>
      </c>
      <c r="D364" s="94" t="s">
        <v>20</v>
      </c>
      <c r="E364" s="79" t="s">
        <v>2356</v>
      </c>
      <c r="F364" s="94" t="s">
        <v>21</v>
      </c>
      <c r="G364" s="94" t="s">
        <v>22</v>
      </c>
      <c r="H364" s="94" t="s">
        <v>658</v>
      </c>
      <c r="I364" s="99">
        <v>12180598</v>
      </c>
      <c r="J364" s="101">
        <v>0</v>
      </c>
      <c r="K364" s="101">
        <v>0</v>
      </c>
      <c r="L364" s="101">
        <v>0</v>
      </c>
      <c r="M364" s="95">
        <v>800210716</v>
      </c>
      <c r="N364" s="79" t="s">
        <v>2357</v>
      </c>
      <c r="O364" s="79" t="s">
        <v>2358</v>
      </c>
      <c r="P364" s="134" t="s">
        <v>1677</v>
      </c>
      <c r="Q364" s="134" t="s">
        <v>1677</v>
      </c>
      <c r="R364" s="134" t="s">
        <v>2355</v>
      </c>
      <c r="S364" s="101">
        <v>12180598</v>
      </c>
      <c r="T364" s="101">
        <v>0</v>
      </c>
      <c r="U364" s="95">
        <v>52030501</v>
      </c>
      <c r="V364" s="79" t="s">
        <v>2340</v>
      </c>
    </row>
    <row r="365" spans="1:22">
      <c r="A365" s="79">
        <v>891780111</v>
      </c>
      <c r="B365" s="94" t="s">
        <v>19</v>
      </c>
      <c r="C365" s="94" t="s">
        <v>23</v>
      </c>
      <c r="D365" s="94" t="s">
        <v>20</v>
      </c>
      <c r="E365" s="79" t="s">
        <v>2359</v>
      </c>
      <c r="F365" s="94" t="s">
        <v>21</v>
      </c>
      <c r="G365" s="94" t="s">
        <v>22</v>
      </c>
      <c r="H365" s="94" t="s">
        <v>658</v>
      </c>
      <c r="I365" s="99">
        <v>7500000</v>
      </c>
      <c r="J365" s="101">
        <v>0</v>
      </c>
      <c r="K365" s="101">
        <v>0</v>
      </c>
      <c r="L365" s="101">
        <v>0</v>
      </c>
      <c r="M365" s="95">
        <v>860066767</v>
      </c>
      <c r="N365" s="79" t="s">
        <v>2349</v>
      </c>
      <c r="O365" s="79" t="s">
        <v>2360</v>
      </c>
      <c r="P365" s="134" t="s">
        <v>1677</v>
      </c>
      <c r="Q365" s="134" t="s">
        <v>1677</v>
      </c>
      <c r="R365" s="134" t="s">
        <v>1686</v>
      </c>
      <c r="S365" s="101">
        <v>7500000</v>
      </c>
      <c r="T365" s="101">
        <v>0</v>
      </c>
      <c r="U365" s="95">
        <v>28548913</v>
      </c>
      <c r="V365" s="79" t="s">
        <v>2361</v>
      </c>
    </row>
    <row r="366" spans="1:22">
      <c r="A366" s="79">
        <v>891780111</v>
      </c>
      <c r="B366" s="94" t="s">
        <v>19</v>
      </c>
      <c r="C366" s="94" t="s">
        <v>23</v>
      </c>
      <c r="D366" s="94" t="s">
        <v>20</v>
      </c>
      <c r="E366" s="79" t="s">
        <v>2362</v>
      </c>
      <c r="F366" s="94" t="s">
        <v>21</v>
      </c>
      <c r="G366" s="94" t="s">
        <v>22</v>
      </c>
      <c r="H366" s="94" t="s">
        <v>658</v>
      </c>
      <c r="I366" s="99">
        <v>1807100</v>
      </c>
      <c r="J366" s="101">
        <v>0</v>
      </c>
      <c r="K366" s="101">
        <v>0</v>
      </c>
      <c r="L366" s="101">
        <v>0</v>
      </c>
      <c r="M366" s="95">
        <v>900763287</v>
      </c>
      <c r="N366" s="79" t="s">
        <v>1921</v>
      </c>
      <c r="O366" s="79" t="s">
        <v>2363</v>
      </c>
      <c r="P366" s="134" t="s">
        <v>1678</v>
      </c>
      <c r="Q366" s="134" t="s">
        <v>1678</v>
      </c>
      <c r="R366" s="134" t="s">
        <v>1750</v>
      </c>
      <c r="S366" s="101">
        <v>1807100</v>
      </c>
      <c r="T366" s="101">
        <v>0</v>
      </c>
      <c r="U366" s="95">
        <v>28548913</v>
      </c>
      <c r="V366" s="79" t="s">
        <v>2361</v>
      </c>
    </row>
    <row r="367" spans="1:22">
      <c r="A367" s="79">
        <v>891780111</v>
      </c>
      <c r="B367" s="94" t="s">
        <v>19</v>
      </c>
      <c r="C367" s="94" t="s">
        <v>23</v>
      </c>
      <c r="D367" s="94" t="s">
        <v>20</v>
      </c>
      <c r="E367" s="79" t="s">
        <v>2364</v>
      </c>
      <c r="F367" s="94" t="s">
        <v>21</v>
      </c>
      <c r="G367" s="94" t="s">
        <v>22</v>
      </c>
      <c r="H367" s="94" t="s">
        <v>658</v>
      </c>
      <c r="I367" s="99">
        <v>475524</v>
      </c>
      <c r="J367" s="101">
        <v>0</v>
      </c>
      <c r="K367" s="101">
        <v>0</v>
      </c>
      <c r="L367" s="101">
        <v>0</v>
      </c>
      <c r="M367" s="95">
        <v>800053310</v>
      </c>
      <c r="N367" s="79" t="s">
        <v>2337</v>
      </c>
      <c r="O367" s="79" t="s">
        <v>2365</v>
      </c>
      <c r="P367" s="134" t="s">
        <v>1669</v>
      </c>
      <c r="Q367" s="134" t="s">
        <v>1669</v>
      </c>
      <c r="R367" s="134">
        <v>44423</v>
      </c>
      <c r="S367" s="101">
        <v>0</v>
      </c>
      <c r="T367" s="101">
        <v>0</v>
      </c>
      <c r="U367" s="95">
        <v>52030501</v>
      </c>
      <c r="V367" s="79" t="s">
        <v>2340</v>
      </c>
    </row>
    <row r="368" spans="1:22">
      <c r="A368" s="79">
        <v>891780111</v>
      </c>
      <c r="B368" s="94" t="s">
        <v>19</v>
      </c>
      <c r="C368" s="94" t="s">
        <v>23</v>
      </c>
      <c r="D368" s="94" t="s">
        <v>20</v>
      </c>
      <c r="E368" s="79" t="s">
        <v>2367</v>
      </c>
      <c r="F368" s="94" t="s">
        <v>21</v>
      </c>
      <c r="G368" s="94" t="s">
        <v>22</v>
      </c>
      <c r="H368" s="94" t="s">
        <v>658</v>
      </c>
      <c r="I368" s="99">
        <v>1299480</v>
      </c>
      <c r="J368" s="101">
        <v>0</v>
      </c>
      <c r="K368" s="101">
        <v>0</v>
      </c>
      <c r="L368" s="101">
        <v>0</v>
      </c>
      <c r="M368" s="95">
        <v>900763287</v>
      </c>
      <c r="N368" s="79" t="s">
        <v>1921</v>
      </c>
      <c r="O368" s="79" t="s">
        <v>2368</v>
      </c>
      <c r="P368" s="134" t="s">
        <v>2149</v>
      </c>
      <c r="Q368" s="134" t="s">
        <v>2149</v>
      </c>
      <c r="R368" s="134" t="s">
        <v>1863</v>
      </c>
      <c r="S368" s="101">
        <v>1299480</v>
      </c>
      <c r="T368" s="101">
        <v>0</v>
      </c>
      <c r="U368" s="95">
        <v>85456124</v>
      </c>
      <c r="V368" s="79" t="s">
        <v>2369</v>
      </c>
    </row>
    <row r="369" spans="1:22">
      <c r="A369" s="79">
        <v>891780111</v>
      </c>
      <c r="B369" s="94" t="s">
        <v>19</v>
      </c>
      <c r="C369" s="94" t="s">
        <v>23</v>
      </c>
      <c r="D369" s="94" t="s">
        <v>20</v>
      </c>
      <c r="E369" s="79" t="s">
        <v>2370</v>
      </c>
      <c r="F369" s="94" t="s">
        <v>21</v>
      </c>
      <c r="G369" s="94" t="s">
        <v>22</v>
      </c>
      <c r="H369" s="94" t="s">
        <v>658</v>
      </c>
      <c r="I369" s="99">
        <v>212947</v>
      </c>
      <c r="J369" s="101">
        <v>0</v>
      </c>
      <c r="K369" s="101">
        <v>0</v>
      </c>
      <c r="L369" s="101">
        <v>0</v>
      </c>
      <c r="M369" s="95">
        <v>900034424</v>
      </c>
      <c r="N369" s="79" t="s">
        <v>2371</v>
      </c>
      <c r="O369" s="79" t="s">
        <v>2372</v>
      </c>
      <c r="P369" s="134" t="s">
        <v>2149</v>
      </c>
      <c r="Q369" s="134" t="s">
        <v>2149</v>
      </c>
      <c r="R369" s="134" t="s">
        <v>1863</v>
      </c>
      <c r="S369" s="101">
        <v>212947</v>
      </c>
      <c r="T369" s="101">
        <v>0</v>
      </c>
      <c r="U369" s="95">
        <v>91156594</v>
      </c>
      <c r="V369" s="79" t="s">
        <v>1345</v>
      </c>
    </row>
    <row r="370" spans="1:22">
      <c r="A370" s="79">
        <v>891780111</v>
      </c>
      <c r="B370" s="94" t="s">
        <v>19</v>
      </c>
      <c r="C370" s="94" t="s">
        <v>23</v>
      </c>
      <c r="D370" s="94" t="s">
        <v>20</v>
      </c>
      <c r="E370" s="79" t="s">
        <v>2373</v>
      </c>
      <c r="F370" s="94" t="s">
        <v>21</v>
      </c>
      <c r="G370" s="94" t="s">
        <v>22</v>
      </c>
      <c r="H370" s="94" t="s">
        <v>658</v>
      </c>
      <c r="I370" s="99">
        <v>574984</v>
      </c>
      <c r="J370" s="101">
        <v>0</v>
      </c>
      <c r="K370" s="101">
        <v>0</v>
      </c>
      <c r="L370" s="101">
        <v>0</v>
      </c>
      <c r="M370" s="95">
        <v>900763287</v>
      </c>
      <c r="N370" s="79" t="s">
        <v>1921</v>
      </c>
      <c r="O370" s="79" t="s">
        <v>2374</v>
      </c>
      <c r="P370" s="134" t="s">
        <v>1750</v>
      </c>
      <c r="Q370" s="134" t="s">
        <v>1750</v>
      </c>
      <c r="R370" s="134" t="s">
        <v>2171</v>
      </c>
      <c r="S370" s="101">
        <v>574984</v>
      </c>
      <c r="T370" s="101">
        <v>0</v>
      </c>
      <c r="U370" s="95">
        <v>84091773</v>
      </c>
      <c r="V370" s="79" t="s">
        <v>2375</v>
      </c>
    </row>
    <row r="371" spans="1:22">
      <c r="A371" s="79">
        <v>891780111</v>
      </c>
      <c r="B371" s="94" t="s">
        <v>19</v>
      </c>
      <c r="C371" s="94" t="s">
        <v>23</v>
      </c>
      <c r="D371" s="94" t="s">
        <v>20</v>
      </c>
      <c r="E371" s="79" t="s">
        <v>2376</v>
      </c>
      <c r="F371" s="94" t="s">
        <v>21</v>
      </c>
      <c r="G371" s="94" t="s">
        <v>22</v>
      </c>
      <c r="H371" s="94" t="s">
        <v>658</v>
      </c>
      <c r="I371" s="99">
        <v>1793054</v>
      </c>
      <c r="J371" s="101">
        <v>0</v>
      </c>
      <c r="K371" s="101">
        <v>0</v>
      </c>
      <c r="L371" s="102">
        <v>1793054</v>
      </c>
      <c r="M371" s="95">
        <v>900763287</v>
      </c>
      <c r="N371" s="79" t="s">
        <v>1921</v>
      </c>
      <c r="O371" s="79" t="s">
        <v>2377</v>
      </c>
      <c r="P371" s="134" t="s">
        <v>1673</v>
      </c>
      <c r="Q371" s="134" t="s">
        <v>1673</v>
      </c>
      <c r="R371" s="134">
        <v>44292</v>
      </c>
      <c r="S371" s="102">
        <v>0</v>
      </c>
      <c r="T371" s="102">
        <v>0</v>
      </c>
      <c r="U371" s="95">
        <v>52228362</v>
      </c>
      <c r="V371" s="79" t="s">
        <v>2378</v>
      </c>
    </row>
    <row r="372" spans="1:22">
      <c r="A372" s="79">
        <v>891780111</v>
      </c>
      <c r="B372" s="94" t="s">
        <v>19</v>
      </c>
      <c r="C372" s="94" t="s">
        <v>23</v>
      </c>
      <c r="D372" s="94" t="s">
        <v>20</v>
      </c>
      <c r="E372" s="79" t="s">
        <v>2379</v>
      </c>
      <c r="F372" s="94" t="s">
        <v>21</v>
      </c>
      <c r="G372" s="94" t="s">
        <v>22</v>
      </c>
      <c r="H372" s="94" t="s">
        <v>658</v>
      </c>
      <c r="I372" s="99">
        <v>1581005</v>
      </c>
      <c r="J372" s="101">
        <v>0</v>
      </c>
      <c r="K372" s="101">
        <v>0</v>
      </c>
      <c r="L372" s="101">
        <v>0</v>
      </c>
      <c r="M372" s="95">
        <v>901303352</v>
      </c>
      <c r="N372" s="79" t="s">
        <v>2380</v>
      </c>
      <c r="O372" s="79" t="s">
        <v>2381</v>
      </c>
      <c r="P372" s="134" t="s">
        <v>1673</v>
      </c>
      <c r="Q372" s="134" t="s">
        <v>1732</v>
      </c>
      <c r="R372" s="134" t="s">
        <v>1664</v>
      </c>
      <c r="S372" s="101">
        <v>1581005</v>
      </c>
      <c r="T372" s="101">
        <v>0</v>
      </c>
      <c r="U372" s="95">
        <v>79605479</v>
      </c>
      <c r="V372" s="79" t="s">
        <v>2382</v>
      </c>
    </row>
    <row r="373" spans="1:22">
      <c r="A373" s="79">
        <v>891780111</v>
      </c>
      <c r="B373" s="94" t="s">
        <v>19</v>
      </c>
      <c r="C373" s="94" t="s">
        <v>23</v>
      </c>
      <c r="D373" s="94" t="s">
        <v>20</v>
      </c>
      <c r="E373" s="79" t="s">
        <v>2383</v>
      </c>
      <c r="F373" s="94" t="s">
        <v>21</v>
      </c>
      <c r="G373" s="94" t="s">
        <v>22</v>
      </c>
      <c r="H373" s="94" t="s">
        <v>658</v>
      </c>
      <c r="I373" s="99">
        <v>220150</v>
      </c>
      <c r="J373" s="101">
        <v>0</v>
      </c>
      <c r="K373" s="101">
        <v>0</v>
      </c>
      <c r="L373" s="101">
        <v>0</v>
      </c>
      <c r="M373" s="95">
        <v>900355024</v>
      </c>
      <c r="N373" s="79" t="s">
        <v>2342</v>
      </c>
      <c r="O373" s="79" t="s">
        <v>2384</v>
      </c>
      <c r="P373" s="134" t="s">
        <v>1673</v>
      </c>
      <c r="Q373" s="134" t="s">
        <v>1673</v>
      </c>
      <c r="R373" s="134" t="s">
        <v>1806</v>
      </c>
      <c r="S373" s="101">
        <v>220150</v>
      </c>
      <c r="T373" s="101">
        <v>0</v>
      </c>
      <c r="U373" s="95">
        <v>79605479</v>
      </c>
      <c r="V373" s="79" t="s">
        <v>2382</v>
      </c>
    </row>
    <row r="374" spans="1:22">
      <c r="A374" s="79">
        <v>891780111</v>
      </c>
      <c r="B374" s="94" t="s">
        <v>19</v>
      </c>
      <c r="C374" s="94" t="s">
        <v>23</v>
      </c>
      <c r="D374" s="94" t="s">
        <v>20</v>
      </c>
      <c r="E374" s="94" t="s">
        <v>2385</v>
      </c>
      <c r="F374" s="94" t="s">
        <v>21</v>
      </c>
      <c r="G374" s="94" t="s">
        <v>22</v>
      </c>
      <c r="H374" s="94" t="s">
        <v>658</v>
      </c>
      <c r="I374" s="101">
        <v>2000000</v>
      </c>
      <c r="J374" s="101">
        <v>0</v>
      </c>
      <c r="K374" s="101">
        <v>0</v>
      </c>
      <c r="L374" s="101">
        <v>0</v>
      </c>
      <c r="M374" s="96">
        <v>900763287</v>
      </c>
      <c r="N374" s="94" t="s">
        <v>1921</v>
      </c>
      <c r="O374" s="94" t="s">
        <v>2386</v>
      </c>
      <c r="P374" s="135" t="s">
        <v>1695</v>
      </c>
      <c r="Q374" s="135" t="s">
        <v>1695</v>
      </c>
      <c r="R374" s="135" t="s">
        <v>1810</v>
      </c>
      <c r="S374" s="101">
        <v>2000000</v>
      </c>
      <c r="T374" s="101">
        <v>0</v>
      </c>
      <c r="U374" s="96">
        <v>40039797</v>
      </c>
      <c r="V374" s="94" t="s">
        <v>2074</v>
      </c>
    </row>
    <row r="375" spans="1:22">
      <c r="A375" s="79">
        <v>891780111</v>
      </c>
      <c r="B375" s="94" t="s">
        <v>19</v>
      </c>
      <c r="C375" s="94" t="s">
        <v>23</v>
      </c>
      <c r="D375" s="94" t="s">
        <v>20</v>
      </c>
      <c r="E375" s="94" t="s">
        <v>2387</v>
      </c>
      <c r="F375" s="94" t="s">
        <v>21</v>
      </c>
      <c r="G375" s="94" t="s">
        <v>22</v>
      </c>
      <c r="H375" s="94" t="s">
        <v>658</v>
      </c>
      <c r="I375" s="101">
        <v>1035998</v>
      </c>
      <c r="J375" s="101">
        <v>0</v>
      </c>
      <c r="K375" s="101">
        <v>0</v>
      </c>
      <c r="L375" s="101">
        <v>0</v>
      </c>
      <c r="M375" s="96">
        <v>900763287</v>
      </c>
      <c r="N375" s="94" t="s">
        <v>1921</v>
      </c>
      <c r="O375" s="94" t="s">
        <v>2388</v>
      </c>
      <c r="P375" s="135" t="s">
        <v>2239</v>
      </c>
      <c r="Q375" s="135" t="s">
        <v>2239</v>
      </c>
      <c r="R375" s="135" t="s">
        <v>1637</v>
      </c>
      <c r="S375" s="101">
        <v>1035998</v>
      </c>
      <c r="T375" s="101">
        <v>0</v>
      </c>
      <c r="U375" s="96">
        <v>79605479</v>
      </c>
      <c r="V375" s="94" t="s">
        <v>2382</v>
      </c>
    </row>
    <row r="376" spans="1:22">
      <c r="A376" s="79">
        <v>891780111</v>
      </c>
      <c r="B376" s="94" t="s">
        <v>19</v>
      </c>
      <c r="C376" s="94" t="s">
        <v>23</v>
      </c>
      <c r="D376" s="94" t="s">
        <v>20</v>
      </c>
      <c r="E376" s="94" t="s">
        <v>2389</v>
      </c>
      <c r="F376" s="94" t="s">
        <v>21</v>
      </c>
      <c r="G376" s="94" t="s">
        <v>22</v>
      </c>
      <c r="H376" s="94" t="s">
        <v>658</v>
      </c>
      <c r="I376" s="101">
        <v>332039</v>
      </c>
      <c r="J376" s="101">
        <v>0</v>
      </c>
      <c r="K376" s="101">
        <v>0</v>
      </c>
      <c r="L376" s="101">
        <v>0</v>
      </c>
      <c r="M376" s="96">
        <v>900763287</v>
      </c>
      <c r="N376" s="94" t="s">
        <v>1921</v>
      </c>
      <c r="O376" s="94" t="s">
        <v>2390</v>
      </c>
      <c r="P376" s="135" t="s">
        <v>1915</v>
      </c>
      <c r="Q376" s="135" t="s">
        <v>1915</v>
      </c>
      <c r="R376" s="135" t="s">
        <v>1316</v>
      </c>
      <c r="S376" s="101">
        <v>332039</v>
      </c>
      <c r="T376" s="101">
        <v>0</v>
      </c>
      <c r="U376" s="96">
        <v>1083464086</v>
      </c>
      <c r="V376" s="94" t="s">
        <v>2391</v>
      </c>
    </row>
    <row r="377" spans="1:22">
      <c r="A377" s="79">
        <v>891780111</v>
      </c>
      <c r="B377" s="94" t="s">
        <v>19</v>
      </c>
      <c r="C377" s="94" t="s">
        <v>23</v>
      </c>
      <c r="D377" s="94" t="s">
        <v>20</v>
      </c>
      <c r="E377" s="94" t="s">
        <v>2392</v>
      </c>
      <c r="F377" s="94" t="s">
        <v>21</v>
      </c>
      <c r="G377" s="94" t="s">
        <v>22</v>
      </c>
      <c r="H377" s="94" t="s">
        <v>658</v>
      </c>
      <c r="I377" s="101">
        <v>13793290</v>
      </c>
      <c r="J377" s="101">
        <v>0</v>
      </c>
      <c r="K377" s="101">
        <v>0</v>
      </c>
      <c r="L377" s="101">
        <v>0</v>
      </c>
      <c r="M377" s="96">
        <v>860076580</v>
      </c>
      <c r="N377" s="94" t="s">
        <v>2393</v>
      </c>
      <c r="O377" s="94" t="s">
        <v>2394</v>
      </c>
      <c r="P377" s="135" t="s">
        <v>1915</v>
      </c>
      <c r="Q377" s="135" t="s">
        <v>1915</v>
      </c>
      <c r="R377" s="135" t="s">
        <v>1316</v>
      </c>
      <c r="S377" s="101">
        <v>13793290</v>
      </c>
      <c r="T377" s="101">
        <v>0</v>
      </c>
      <c r="U377" s="96">
        <v>85477077</v>
      </c>
      <c r="V377" s="94" t="s">
        <v>2230</v>
      </c>
    </row>
    <row r="378" spans="1:22">
      <c r="A378" s="79">
        <v>891780111</v>
      </c>
      <c r="B378" s="94" t="s">
        <v>19</v>
      </c>
      <c r="C378" s="94" t="s">
        <v>23</v>
      </c>
      <c r="D378" s="94" t="s">
        <v>20</v>
      </c>
      <c r="E378" s="94" t="s">
        <v>2395</v>
      </c>
      <c r="F378" s="94" t="s">
        <v>21</v>
      </c>
      <c r="G378" s="94" t="s">
        <v>22</v>
      </c>
      <c r="H378" s="94" t="s">
        <v>658</v>
      </c>
      <c r="I378" s="101">
        <v>12554215</v>
      </c>
      <c r="J378" s="101">
        <v>0</v>
      </c>
      <c r="K378" s="101">
        <v>0</v>
      </c>
      <c r="L378" s="101">
        <v>0</v>
      </c>
      <c r="M378" s="96">
        <v>900763287</v>
      </c>
      <c r="N378" s="94" t="s">
        <v>1921</v>
      </c>
      <c r="O378" s="94" t="s">
        <v>2396</v>
      </c>
      <c r="P378" s="135" t="s">
        <v>1915</v>
      </c>
      <c r="Q378" s="135" t="s">
        <v>1915</v>
      </c>
      <c r="R378" s="135" t="s">
        <v>1826</v>
      </c>
      <c r="S378" s="101">
        <v>12554215</v>
      </c>
      <c r="T378" s="101">
        <v>0</v>
      </c>
      <c r="U378" s="96">
        <v>40039797</v>
      </c>
      <c r="V378" s="94" t="s">
        <v>2074</v>
      </c>
    </row>
    <row r="379" spans="1:22">
      <c r="A379" s="79">
        <v>891780111</v>
      </c>
      <c r="B379" s="94" t="s">
        <v>19</v>
      </c>
      <c r="C379" s="94" t="s">
        <v>23</v>
      </c>
      <c r="D379" s="94" t="s">
        <v>20</v>
      </c>
      <c r="E379" s="94" t="s">
        <v>2397</v>
      </c>
      <c r="F379" s="94" t="s">
        <v>21</v>
      </c>
      <c r="G379" s="94" t="s">
        <v>22</v>
      </c>
      <c r="H379" s="94" t="s">
        <v>658</v>
      </c>
      <c r="I379" s="101">
        <v>2261000</v>
      </c>
      <c r="J379" s="101">
        <v>0</v>
      </c>
      <c r="K379" s="101">
        <v>0</v>
      </c>
      <c r="L379" s="101">
        <v>0</v>
      </c>
      <c r="M379" s="96">
        <v>800031682</v>
      </c>
      <c r="N379" s="94" t="s">
        <v>2398</v>
      </c>
      <c r="O379" s="94" t="s">
        <v>2399</v>
      </c>
      <c r="P379" s="135" t="s">
        <v>1915</v>
      </c>
      <c r="Q379" s="135" t="s">
        <v>1915</v>
      </c>
      <c r="R379" s="135" t="s">
        <v>1316</v>
      </c>
      <c r="S379" s="101">
        <v>2261000</v>
      </c>
      <c r="T379" s="101">
        <v>0</v>
      </c>
      <c r="U379" s="96">
        <v>79605479</v>
      </c>
      <c r="V379" s="94" t="s">
        <v>2382</v>
      </c>
    </row>
    <row r="380" spans="1:22">
      <c r="A380" s="79">
        <v>891780111</v>
      </c>
      <c r="B380" s="94" t="s">
        <v>19</v>
      </c>
      <c r="C380" s="94" t="s">
        <v>23</v>
      </c>
      <c r="D380" s="94" t="s">
        <v>20</v>
      </c>
      <c r="E380" s="94" t="s">
        <v>2400</v>
      </c>
      <c r="F380" s="94" t="s">
        <v>21</v>
      </c>
      <c r="G380" s="94" t="s">
        <v>22</v>
      </c>
      <c r="H380" s="94" t="s">
        <v>658</v>
      </c>
      <c r="I380" s="101">
        <v>10650500</v>
      </c>
      <c r="J380" s="101">
        <v>0</v>
      </c>
      <c r="K380" s="101">
        <v>0</v>
      </c>
      <c r="L380" s="101">
        <v>0</v>
      </c>
      <c r="M380" s="96">
        <v>900763287</v>
      </c>
      <c r="N380" s="94" t="s">
        <v>1921</v>
      </c>
      <c r="O380" s="94" t="s">
        <v>2401</v>
      </c>
      <c r="P380" s="135" t="s">
        <v>1839</v>
      </c>
      <c r="Q380" s="135" t="s">
        <v>1839</v>
      </c>
      <c r="R380" s="135" t="s">
        <v>1880</v>
      </c>
      <c r="S380" s="101">
        <v>10650500</v>
      </c>
      <c r="T380" s="101">
        <v>0</v>
      </c>
      <c r="U380" s="96">
        <v>7141896</v>
      </c>
      <c r="V380" s="94" t="s">
        <v>2402</v>
      </c>
    </row>
    <row r="381" spans="1:22">
      <c r="A381" s="79">
        <v>891780111</v>
      </c>
      <c r="B381" s="94" t="s">
        <v>19</v>
      </c>
      <c r="C381" s="94" t="s">
        <v>23</v>
      </c>
      <c r="D381" s="94" t="s">
        <v>20</v>
      </c>
      <c r="E381" s="94" t="s">
        <v>2403</v>
      </c>
      <c r="F381" s="94" t="s">
        <v>21</v>
      </c>
      <c r="G381" s="94" t="s">
        <v>22</v>
      </c>
      <c r="H381" s="94" t="s">
        <v>658</v>
      </c>
      <c r="I381" s="101">
        <v>8258600</v>
      </c>
      <c r="J381" s="101">
        <v>0</v>
      </c>
      <c r="K381" s="101">
        <v>0</v>
      </c>
      <c r="L381" s="101">
        <v>0</v>
      </c>
      <c r="M381" s="96">
        <v>900763287</v>
      </c>
      <c r="N381" s="94" t="s">
        <v>1921</v>
      </c>
      <c r="O381" s="94" t="s">
        <v>2404</v>
      </c>
      <c r="P381" s="135" t="s">
        <v>1839</v>
      </c>
      <c r="Q381" s="135" t="s">
        <v>1839</v>
      </c>
      <c r="R381" s="135" t="s">
        <v>1880</v>
      </c>
      <c r="S381" s="101">
        <v>8258600</v>
      </c>
      <c r="T381" s="101">
        <v>0</v>
      </c>
      <c r="U381" s="96">
        <v>85461685</v>
      </c>
      <c r="V381" s="94" t="s">
        <v>2290</v>
      </c>
    </row>
    <row r="382" spans="1:22">
      <c r="A382" s="79">
        <v>891780111</v>
      </c>
      <c r="B382" s="94" t="s">
        <v>19</v>
      </c>
      <c r="C382" s="94" t="s">
        <v>23</v>
      </c>
      <c r="D382" s="94" t="s">
        <v>20</v>
      </c>
      <c r="E382" s="94" t="s">
        <v>2405</v>
      </c>
      <c r="F382" s="94" t="s">
        <v>21</v>
      </c>
      <c r="G382" s="94" t="s">
        <v>22</v>
      </c>
      <c r="H382" s="94" t="s">
        <v>658</v>
      </c>
      <c r="I382" s="101">
        <v>3671400</v>
      </c>
      <c r="J382" s="101">
        <v>0</v>
      </c>
      <c r="K382" s="101">
        <v>0</v>
      </c>
      <c r="L382" s="101">
        <v>0</v>
      </c>
      <c r="M382" s="96">
        <v>900941324</v>
      </c>
      <c r="N382" s="94" t="s">
        <v>2406</v>
      </c>
      <c r="O382" s="94" t="s">
        <v>2407</v>
      </c>
      <c r="P382" s="135" t="s">
        <v>1839</v>
      </c>
      <c r="Q382" s="135" t="s">
        <v>1656</v>
      </c>
      <c r="R382" s="135" t="s">
        <v>1728</v>
      </c>
      <c r="S382" s="101">
        <v>3671400</v>
      </c>
      <c r="T382" s="101">
        <v>0</v>
      </c>
      <c r="U382" s="96">
        <v>79605479</v>
      </c>
      <c r="V382" s="94" t="s">
        <v>2382</v>
      </c>
    </row>
    <row r="383" spans="1:22">
      <c r="A383" s="79">
        <v>891780111</v>
      </c>
      <c r="B383" s="94" t="s">
        <v>19</v>
      </c>
      <c r="C383" s="94" t="s">
        <v>23</v>
      </c>
      <c r="D383" s="94" t="s">
        <v>20</v>
      </c>
      <c r="E383" s="94" t="s">
        <v>2408</v>
      </c>
      <c r="F383" s="94" t="s">
        <v>21</v>
      </c>
      <c r="G383" s="94" t="s">
        <v>22</v>
      </c>
      <c r="H383" s="94" t="s">
        <v>658</v>
      </c>
      <c r="I383" s="101">
        <v>1725000</v>
      </c>
      <c r="J383" s="101">
        <v>0</v>
      </c>
      <c r="K383" s="101">
        <v>0</v>
      </c>
      <c r="L383" s="101">
        <v>0</v>
      </c>
      <c r="M383" s="96">
        <v>819006702</v>
      </c>
      <c r="N383" s="94" t="s">
        <v>656</v>
      </c>
      <c r="O383" s="94" t="s">
        <v>2409</v>
      </c>
      <c r="P383" s="135" t="s">
        <v>1839</v>
      </c>
      <c r="Q383" s="135" t="s">
        <v>1852</v>
      </c>
      <c r="R383" s="135" t="s">
        <v>1825</v>
      </c>
      <c r="S383" s="101">
        <v>1724160</v>
      </c>
      <c r="T383" s="101">
        <v>840</v>
      </c>
      <c r="U383" s="96">
        <v>52389076</v>
      </c>
      <c r="V383" s="94" t="s">
        <v>1592</v>
      </c>
    </row>
    <row r="384" spans="1:22">
      <c r="A384" s="79">
        <v>891780111</v>
      </c>
      <c r="B384" s="94" t="s">
        <v>19</v>
      </c>
      <c r="C384" s="94" t="s">
        <v>23</v>
      </c>
      <c r="D384" s="94" t="s">
        <v>20</v>
      </c>
      <c r="E384" s="94" t="s">
        <v>2410</v>
      </c>
      <c r="F384" s="94" t="s">
        <v>21</v>
      </c>
      <c r="G384" s="94" t="s">
        <v>22</v>
      </c>
      <c r="H384" s="94" t="s">
        <v>658</v>
      </c>
      <c r="I384" s="101">
        <v>2166276</v>
      </c>
      <c r="J384" s="101">
        <v>0</v>
      </c>
      <c r="K384" s="101">
        <v>0</v>
      </c>
      <c r="L384" s="101">
        <v>0</v>
      </c>
      <c r="M384" s="96">
        <v>830009701</v>
      </c>
      <c r="N384" s="94" t="s">
        <v>2411</v>
      </c>
      <c r="O384" s="94" t="s">
        <v>2412</v>
      </c>
      <c r="P384" s="135" t="s">
        <v>1867</v>
      </c>
      <c r="Q384" s="135" t="s">
        <v>1867</v>
      </c>
      <c r="R384" s="135" t="s">
        <v>2413</v>
      </c>
      <c r="S384" s="101">
        <v>0</v>
      </c>
      <c r="T384" s="101">
        <v>2166276</v>
      </c>
      <c r="U384" s="96">
        <v>7632967</v>
      </c>
      <c r="V384" s="94" t="s">
        <v>2414</v>
      </c>
    </row>
    <row r="385" spans="1:22">
      <c r="A385" s="79">
        <v>891780111</v>
      </c>
      <c r="B385" s="94" t="s">
        <v>19</v>
      </c>
      <c r="C385" s="94" t="s">
        <v>23</v>
      </c>
      <c r="D385" s="94" t="s">
        <v>20</v>
      </c>
      <c r="E385" s="94" t="s">
        <v>2415</v>
      </c>
      <c r="F385" s="94" t="s">
        <v>21</v>
      </c>
      <c r="G385" s="94" t="s">
        <v>22</v>
      </c>
      <c r="H385" s="94" t="s">
        <v>658</v>
      </c>
      <c r="I385" s="101">
        <v>6236542</v>
      </c>
      <c r="J385" s="101">
        <v>0</v>
      </c>
      <c r="K385" s="101">
        <v>0</v>
      </c>
      <c r="L385" s="101">
        <v>0</v>
      </c>
      <c r="M385" s="96">
        <v>900383358</v>
      </c>
      <c r="N385" s="94" t="s">
        <v>2416</v>
      </c>
      <c r="O385" s="94" t="s">
        <v>2417</v>
      </c>
      <c r="P385" s="135" t="s">
        <v>1867</v>
      </c>
      <c r="Q385" s="135" t="s">
        <v>1867</v>
      </c>
      <c r="R385" s="135" t="s">
        <v>2418</v>
      </c>
      <c r="S385" s="101">
        <v>6236532</v>
      </c>
      <c r="T385" s="101">
        <v>10</v>
      </c>
      <c r="U385" s="96">
        <v>7632967</v>
      </c>
      <c r="V385" s="94" t="s">
        <v>2414</v>
      </c>
    </row>
    <row r="386" spans="1:22">
      <c r="A386" s="79">
        <v>891780111</v>
      </c>
      <c r="B386" s="94" t="s">
        <v>19</v>
      </c>
      <c r="C386" s="94" t="s">
        <v>23</v>
      </c>
      <c r="D386" s="94" t="s">
        <v>20</v>
      </c>
      <c r="E386" s="94" t="s">
        <v>2419</v>
      </c>
      <c r="F386" s="94" t="s">
        <v>21</v>
      </c>
      <c r="G386" s="94" t="s">
        <v>22</v>
      </c>
      <c r="H386" s="94" t="s">
        <v>658</v>
      </c>
      <c r="I386" s="101">
        <v>5914160</v>
      </c>
      <c r="J386" s="101">
        <v>0</v>
      </c>
      <c r="K386" s="101">
        <v>0</v>
      </c>
      <c r="L386" s="101">
        <v>0</v>
      </c>
      <c r="M386" s="96">
        <v>900428481</v>
      </c>
      <c r="N386" s="94" t="s">
        <v>2420</v>
      </c>
      <c r="O386" s="94" t="s">
        <v>2421</v>
      </c>
      <c r="P386" s="135" t="s">
        <v>1867</v>
      </c>
      <c r="Q386" s="135" t="s">
        <v>1867</v>
      </c>
      <c r="R386" s="135" t="s">
        <v>2422</v>
      </c>
      <c r="S386" s="101">
        <v>5914160</v>
      </c>
      <c r="T386" s="101">
        <v>0</v>
      </c>
      <c r="U386" s="96">
        <v>7632967</v>
      </c>
      <c r="V386" s="94" t="s">
        <v>2414</v>
      </c>
    </row>
    <row r="387" spans="1:22">
      <c r="A387" s="79">
        <v>891780111</v>
      </c>
      <c r="B387" s="94" t="s">
        <v>19</v>
      </c>
      <c r="C387" s="94" t="s">
        <v>23</v>
      </c>
      <c r="D387" s="94" t="s">
        <v>20</v>
      </c>
      <c r="E387" s="94" t="s">
        <v>2423</v>
      </c>
      <c r="F387" s="94" t="s">
        <v>21</v>
      </c>
      <c r="G387" s="94" t="s">
        <v>22</v>
      </c>
      <c r="H387" s="94" t="s">
        <v>658</v>
      </c>
      <c r="I387" s="101">
        <v>1255408</v>
      </c>
      <c r="J387" s="101">
        <v>0</v>
      </c>
      <c r="K387" s="101">
        <v>0</v>
      </c>
      <c r="L387" s="101">
        <v>0</v>
      </c>
      <c r="M387" s="96">
        <v>890115230</v>
      </c>
      <c r="N387" s="94" t="s">
        <v>2424</v>
      </c>
      <c r="O387" s="94" t="s">
        <v>2425</v>
      </c>
      <c r="P387" s="135" t="s">
        <v>1867</v>
      </c>
      <c r="Q387" s="135" t="s">
        <v>1867</v>
      </c>
      <c r="R387" s="135" t="s">
        <v>2413</v>
      </c>
      <c r="S387" s="101">
        <v>1119244</v>
      </c>
      <c r="T387" s="101">
        <v>136164</v>
      </c>
      <c r="U387" s="96">
        <v>7632967</v>
      </c>
      <c r="V387" s="94" t="s">
        <v>2414</v>
      </c>
    </row>
    <row r="388" spans="1:22">
      <c r="A388" s="79">
        <v>891780111</v>
      </c>
      <c r="B388" s="94" t="s">
        <v>19</v>
      </c>
      <c r="C388" s="94" t="s">
        <v>23</v>
      </c>
      <c r="D388" s="94" t="s">
        <v>20</v>
      </c>
      <c r="E388" s="94" t="s">
        <v>2426</v>
      </c>
      <c r="F388" s="94" t="s">
        <v>21</v>
      </c>
      <c r="G388" s="94" t="s">
        <v>22</v>
      </c>
      <c r="H388" s="94" t="s">
        <v>658</v>
      </c>
      <c r="I388" s="101">
        <v>2797454</v>
      </c>
      <c r="J388" s="101">
        <v>0</v>
      </c>
      <c r="K388" s="101">
        <v>0</v>
      </c>
      <c r="L388" s="101">
        <v>0</v>
      </c>
      <c r="M388" s="96">
        <v>890115230</v>
      </c>
      <c r="N388" s="94" t="s">
        <v>2424</v>
      </c>
      <c r="O388" s="94" t="s">
        <v>2427</v>
      </c>
      <c r="P388" s="135" t="s">
        <v>1867</v>
      </c>
      <c r="Q388" s="135" t="s">
        <v>1867</v>
      </c>
      <c r="R388" s="135" t="s">
        <v>2418</v>
      </c>
      <c r="S388" s="101">
        <v>1772984</v>
      </c>
      <c r="T388" s="101">
        <v>1024470</v>
      </c>
      <c r="U388" s="96">
        <v>52260094</v>
      </c>
      <c r="V388" s="94" t="s">
        <v>2137</v>
      </c>
    </row>
    <row r="389" spans="1:22">
      <c r="A389" s="79">
        <v>891780111</v>
      </c>
      <c r="B389" s="94" t="s">
        <v>19</v>
      </c>
      <c r="C389" s="94" t="s">
        <v>23</v>
      </c>
      <c r="D389" s="94" t="s">
        <v>20</v>
      </c>
      <c r="E389" s="94" t="s">
        <v>2428</v>
      </c>
      <c r="F389" s="94" t="s">
        <v>21</v>
      </c>
      <c r="G389" s="94" t="s">
        <v>22</v>
      </c>
      <c r="H389" s="94" t="s">
        <v>658</v>
      </c>
      <c r="I389" s="101">
        <v>9553320</v>
      </c>
      <c r="J389" s="101">
        <v>0</v>
      </c>
      <c r="K389" s="101">
        <v>0</v>
      </c>
      <c r="L389" s="101">
        <v>0</v>
      </c>
      <c r="M389" s="96">
        <v>811021363</v>
      </c>
      <c r="N389" s="94" t="s">
        <v>662</v>
      </c>
      <c r="O389" s="94" t="s">
        <v>2429</v>
      </c>
      <c r="P389" s="135" t="s">
        <v>1852</v>
      </c>
      <c r="Q389" s="135" t="s">
        <v>1852</v>
      </c>
      <c r="R389" s="135" t="s">
        <v>1919</v>
      </c>
      <c r="S389" s="101">
        <v>9553320</v>
      </c>
      <c r="T389" s="101">
        <v>0</v>
      </c>
      <c r="U389" s="96">
        <v>85461685</v>
      </c>
      <c r="V389" s="94" t="s">
        <v>2290</v>
      </c>
    </row>
    <row r="390" spans="1:22">
      <c r="A390" s="79">
        <v>891780111</v>
      </c>
      <c r="B390" s="94" t="s">
        <v>19</v>
      </c>
      <c r="C390" s="94" t="s">
        <v>23</v>
      </c>
      <c r="D390" s="94" t="s">
        <v>20</v>
      </c>
      <c r="E390" s="94" t="s">
        <v>2430</v>
      </c>
      <c r="F390" s="94" t="s">
        <v>21</v>
      </c>
      <c r="G390" s="94" t="s">
        <v>22</v>
      </c>
      <c r="H390" s="94" t="s">
        <v>658</v>
      </c>
      <c r="I390" s="101">
        <v>1487450</v>
      </c>
      <c r="J390" s="101">
        <v>0</v>
      </c>
      <c r="K390" s="101">
        <v>0</v>
      </c>
      <c r="L390" s="101">
        <v>0</v>
      </c>
      <c r="M390" s="96">
        <v>800053310</v>
      </c>
      <c r="N390" s="94" t="s">
        <v>2337</v>
      </c>
      <c r="O390" s="94" t="s">
        <v>2431</v>
      </c>
      <c r="P390" s="135" t="s">
        <v>1852</v>
      </c>
      <c r="Q390" s="135" t="s">
        <v>1852</v>
      </c>
      <c r="R390" s="135" t="s">
        <v>2131</v>
      </c>
      <c r="S390" s="101">
        <v>874124</v>
      </c>
      <c r="T390" s="101">
        <v>613326</v>
      </c>
      <c r="U390" s="96">
        <v>52260094</v>
      </c>
      <c r="V390" s="94" t="s">
        <v>2137</v>
      </c>
    </row>
    <row r="391" spans="1:22">
      <c r="A391" s="79">
        <v>891780111</v>
      </c>
      <c r="B391" s="94" t="s">
        <v>19</v>
      </c>
      <c r="C391" s="94" t="s">
        <v>23</v>
      </c>
      <c r="D391" s="94" t="s">
        <v>20</v>
      </c>
      <c r="E391" s="94" t="s">
        <v>2432</v>
      </c>
      <c r="F391" s="94" t="s">
        <v>21</v>
      </c>
      <c r="G391" s="94" t="s">
        <v>22</v>
      </c>
      <c r="H391" s="94" t="s">
        <v>658</v>
      </c>
      <c r="I391" s="101">
        <v>169551</v>
      </c>
      <c r="J391" s="101">
        <v>0</v>
      </c>
      <c r="K391" s="101">
        <v>0</v>
      </c>
      <c r="L391" s="101">
        <v>0</v>
      </c>
      <c r="M391" s="96">
        <v>900763287</v>
      </c>
      <c r="N391" s="94" t="s">
        <v>1921</v>
      </c>
      <c r="O391" s="94" t="s">
        <v>2433</v>
      </c>
      <c r="P391" s="135" t="s">
        <v>1863</v>
      </c>
      <c r="Q391" s="135" t="s">
        <v>1863</v>
      </c>
      <c r="R391" s="135" t="s">
        <v>1276</v>
      </c>
      <c r="S391" s="101">
        <v>169551</v>
      </c>
      <c r="T391" s="101">
        <v>0</v>
      </c>
      <c r="U391" s="96">
        <v>36554737</v>
      </c>
      <c r="V391" s="94" t="s">
        <v>2217</v>
      </c>
    </row>
    <row r="392" spans="1:22">
      <c r="A392" s="79">
        <v>891780111</v>
      </c>
      <c r="B392" s="94" t="s">
        <v>19</v>
      </c>
      <c r="C392" s="94" t="s">
        <v>23</v>
      </c>
      <c r="D392" s="94" t="s">
        <v>20</v>
      </c>
      <c r="E392" s="94" t="s">
        <v>2434</v>
      </c>
      <c r="F392" s="94" t="s">
        <v>21</v>
      </c>
      <c r="G392" s="94" t="s">
        <v>22</v>
      </c>
      <c r="H392" s="94" t="s">
        <v>658</v>
      </c>
      <c r="I392" s="101">
        <v>10567200</v>
      </c>
      <c r="J392" s="101">
        <v>0</v>
      </c>
      <c r="K392" s="101">
        <v>0</v>
      </c>
      <c r="L392" s="101">
        <v>0</v>
      </c>
      <c r="M392" s="96">
        <v>800177588</v>
      </c>
      <c r="N392" s="94" t="s">
        <v>1730</v>
      </c>
      <c r="O392" s="94" t="s">
        <v>2435</v>
      </c>
      <c r="P392" s="135" t="s">
        <v>1863</v>
      </c>
      <c r="Q392" s="135" t="s">
        <v>1863</v>
      </c>
      <c r="R392" s="135" t="s">
        <v>1276</v>
      </c>
      <c r="S392" s="101">
        <v>10567200</v>
      </c>
      <c r="T392" s="101">
        <v>0</v>
      </c>
      <c r="U392" s="96">
        <v>12559235</v>
      </c>
      <c r="V392" s="94" t="s">
        <v>2436</v>
      </c>
    </row>
    <row r="393" spans="1:22">
      <c r="A393" s="79">
        <v>891780111</v>
      </c>
      <c r="B393" s="94" t="s">
        <v>19</v>
      </c>
      <c r="C393" s="94" t="s">
        <v>23</v>
      </c>
      <c r="D393" s="94" t="s">
        <v>20</v>
      </c>
      <c r="E393" s="94" t="s">
        <v>2437</v>
      </c>
      <c r="F393" s="94" t="s">
        <v>21</v>
      </c>
      <c r="G393" s="94" t="s">
        <v>22</v>
      </c>
      <c r="H393" s="94" t="s">
        <v>658</v>
      </c>
      <c r="I393" s="101">
        <v>4477950</v>
      </c>
      <c r="J393" s="101">
        <v>0</v>
      </c>
      <c r="K393" s="101">
        <v>0</v>
      </c>
      <c r="L393" s="101">
        <v>0</v>
      </c>
      <c r="M393" s="96">
        <v>900763287</v>
      </c>
      <c r="N393" s="94" t="s">
        <v>1921</v>
      </c>
      <c r="O393" s="94" t="s">
        <v>2438</v>
      </c>
      <c r="P393" s="135" t="s">
        <v>1688</v>
      </c>
      <c r="Q393" s="135" t="s">
        <v>1688</v>
      </c>
      <c r="R393" s="135" t="s">
        <v>2229</v>
      </c>
      <c r="S393" s="101">
        <v>4477950</v>
      </c>
      <c r="T393" s="101">
        <v>0</v>
      </c>
      <c r="U393" s="96">
        <v>52389076</v>
      </c>
      <c r="V393" s="94" t="s">
        <v>1592</v>
      </c>
    </row>
    <row r="394" spans="1:22">
      <c r="A394" s="79">
        <v>891780111</v>
      </c>
      <c r="B394" s="94" t="s">
        <v>19</v>
      </c>
      <c r="C394" s="94" t="s">
        <v>23</v>
      </c>
      <c r="D394" s="94" t="s">
        <v>20</v>
      </c>
      <c r="E394" s="94" t="s">
        <v>2439</v>
      </c>
      <c r="F394" s="94" t="s">
        <v>21</v>
      </c>
      <c r="G394" s="94" t="s">
        <v>22</v>
      </c>
      <c r="H394" s="94" t="s">
        <v>658</v>
      </c>
      <c r="I394" s="101">
        <v>5482960</v>
      </c>
      <c r="J394" s="101">
        <v>0</v>
      </c>
      <c r="K394" s="101">
        <v>0</v>
      </c>
      <c r="L394" s="101">
        <v>0</v>
      </c>
      <c r="M394" s="96">
        <v>900763287</v>
      </c>
      <c r="N394" s="94" t="s">
        <v>1921</v>
      </c>
      <c r="O394" s="94" t="s">
        <v>2440</v>
      </c>
      <c r="P394" s="135" t="s">
        <v>1688</v>
      </c>
      <c r="Q394" s="135" t="s">
        <v>1688</v>
      </c>
      <c r="R394" s="135" t="s">
        <v>2229</v>
      </c>
      <c r="S394" s="101">
        <v>5482960</v>
      </c>
      <c r="T394" s="101">
        <v>0</v>
      </c>
      <c r="U394" s="96">
        <v>52389076</v>
      </c>
      <c r="V394" s="94" t="s">
        <v>1592</v>
      </c>
    </row>
    <row r="395" spans="1:22">
      <c r="A395" s="79">
        <v>891780111</v>
      </c>
      <c r="B395" s="94" t="s">
        <v>19</v>
      </c>
      <c r="C395" s="94" t="s">
        <v>23</v>
      </c>
      <c r="D395" s="94" t="s">
        <v>20</v>
      </c>
      <c r="E395" s="94" t="s">
        <v>2441</v>
      </c>
      <c r="F395" s="94" t="s">
        <v>21</v>
      </c>
      <c r="G395" s="94" t="s">
        <v>22</v>
      </c>
      <c r="H395" s="94" t="s">
        <v>658</v>
      </c>
      <c r="I395" s="101">
        <v>1771000</v>
      </c>
      <c r="J395" s="101">
        <v>0</v>
      </c>
      <c r="K395" s="101">
        <v>0</v>
      </c>
      <c r="L395" s="101">
        <v>0</v>
      </c>
      <c r="M395" s="96">
        <v>804000673</v>
      </c>
      <c r="N395" s="94" t="s">
        <v>2442</v>
      </c>
      <c r="O395" s="94" t="s">
        <v>2443</v>
      </c>
      <c r="P395" s="135" t="s">
        <v>1688</v>
      </c>
      <c r="Q395" s="135" t="s">
        <v>1688</v>
      </c>
      <c r="R395" s="135" t="s">
        <v>1818</v>
      </c>
      <c r="S395" s="101">
        <v>1771000</v>
      </c>
      <c r="T395" s="101">
        <v>0</v>
      </c>
      <c r="U395" s="96">
        <v>25274758</v>
      </c>
      <c r="V395" s="94" t="s">
        <v>2127</v>
      </c>
    </row>
    <row r="396" spans="1:22">
      <c r="A396" s="79">
        <v>891780111</v>
      </c>
      <c r="B396" s="94" t="s">
        <v>19</v>
      </c>
      <c r="C396" s="94" t="s">
        <v>23</v>
      </c>
      <c r="D396" s="94" t="s">
        <v>20</v>
      </c>
      <c r="E396" s="94" t="s">
        <v>2444</v>
      </c>
      <c r="F396" s="94" t="s">
        <v>21</v>
      </c>
      <c r="G396" s="94" t="s">
        <v>22</v>
      </c>
      <c r="H396" s="94" t="s">
        <v>658</v>
      </c>
      <c r="I396" s="101">
        <v>7289940</v>
      </c>
      <c r="J396" s="101">
        <v>0</v>
      </c>
      <c r="K396" s="101">
        <v>0</v>
      </c>
      <c r="L396" s="101">
        <v>0</v>
      </c>
      <c r="M396" s="96">
        <v>811021363</v>
      </c>
      <c r="N396" s="94" t="s">
        <v>662</v>
      </c>
      <c r="O396" s="94" t="s">
        <v>2445</v>
      </c>
      <c r="P396" s="135" t="s">
        <v>1688</v>
      </c>
      <c r="Q396" s="135" t="s">
        <v>1688</v>
      </c>
      <c r="R396" s="135" t="s">
        <v>2229</v>
      </c>
      <c r="S396" s="101">
        <v>7289940</v>
      </c>
      <c r="T396" s="101">
        <v>0</v>
      </c>
      <c r="U396" s="96">
        <v>25274758</v>
      </c>
      <c r="V396" s="94" t="s">
        <v>2127</v>
      </c>
    </row>
    <row r="397" spans="1:22">
      <c r="A397" s="79">
        <v>891780111</v>
      </c>
      <c r="B397" s="94" t="s">
        <v>19</v>
      </c>
      <c r="C397" s="94" t="s">
        <v>23</v>
      </c>
      <c r="D397" s="94" t="s">
        <v>20</v>
      </c>
      <c r="E397" s="94" t="s">
        <v>2446</v>
      </c>
      <c r="F397" s="94" t="s">
        <v>21</v>
      </c>
      <c r="G397" s="94" t="s">
        <v>22</v>
      </c>
      <c r="H397" s="94" t="s">
        <v>658</v>
      </c>
      <c r="I397" s="101">
        <v>3980140</v>
      </c>
      <c r="J397" s="101">
        <v>0</v>
      </c>
      <c r="K397" s="101">
        <v>0</v>
      </c>
      <c r="L397" s="101">
        <v>0</v>
      </c>
      <c r="M397" s="96">
        <v>900763287</v>
      </c>
      <c r="N397" s="94" t="s">
        <v>1921</v>
      </c>
      <c r="O397" s="94" t="s">
        <v>2447</v>
      </c>
      <c r="P397" s="135" t="s">
        <v>1843</v>
      </c>
      <c r="Q397" s="135" t="s">
        <v>1843</v>
      </c>
      <c r="R397" s="135" t="s">
        <v>2279</v>
      </c>
      <c r="S397" s="101">
        <v>3980140</v>
      </c>
      <c r="T397" s="101">
        <v>0</v>
      </c>
      <c r="U397" s="96">
        <v>52389076</v>
      </c>
      <c r="V397" s="94" t="s">
        <v>1592</v>
      </c>
    </row>
    <row r="398" spans="1:22">
      <c r="A398" s="79">
        <v>891780111</v>
      </c>
      <c r="B398" s="94" t="s">
        <v>19</v>
      </c>
      <c r="C398" s="94" t="s">
        <v>23</v>
      </c>
      <c r="D398" s="94" t="s">
        <v>20</v>
      </c>
      <c r="E398" s="94" t="s">
        <v>2448</v>
      </c>
      <c r="F398" s="94" t="s">
        <v>21</v>
      </c>
      <c r="G398" s="94" t="s">
        <v>22</v>
      </c>
      <c r="H398" s="94" t="s">
        <v>658</v>
      </c>
      <c r="I398" s="101">
        <v>5244594</v>
      </c>
      <c r="J398" s="101">
        <v>0</v>
      </c>
      <c r="K398" s="101">
        <v>0</v>
      </c>
      <c r="L398" s="101">
        <v>0</v>
      </c>
      <c r="M398" s="96">
        <v>900317470</v>
      </c>
      <c r="N398" s="94" t="s">
        <v>2449</v>
      </c>
      <c r="O398" s="94" t="s">
        <v>2450</v>
      </c>
      <c r="P398" s="135" t="s">
        <v>1843</v>
      </c>
      <c r="Q398" s="135" t="s">
        <v>1843</v>
      </c>
      <c r="R398" s="135" t="s">
        <v>1637</v>
      </c>
      <c r="S398" s="101">
        <v>5244594</v>
      </c>
      <c r="T398" s="101">
        <v>0</v>
      </c>
      <c r="U398" s="96">
        <v>25274758</v>
      </c>
      <c r="V398" s="94" t="s">
        <v>2127</v>
      </c>
    </row>
    <row r="399" spans="1:22">
      <c r="A399" s="79">
        <v>891780111</v>
      </c>
      <c r="B399" s="94" t="s">
        <v>19</v>
      </c>
      <c r="C399" s="94" t="s">
        <v>23</v>
      </c>
      <c r="D399" s="94" t="s">
        <v>20</v>
      </c>
      <c r="E399" s="94" t="s">
        <v>2451</v>
      </c>
      <c r="F399" s="94" t="s">
        <v>21</v>
      </c>
      <c r="G399" s="94" t="s">
        <v>22</v>
      </c>
      <c r="H399" s="94" t="s">
        <v>658</v>
      </c>
      <c r="I399" s="101">
        <v>151130</v>
      </c>
      <c r="J399" s="101">
        <v>0</v>
      </c>
      <c r="K399" s="101">
        <v>0</v>
      </c>
      <c r="L399" s="101">
        <v>0</v>
      </c>
      <c r="M399" s="96">
        <v>900034424</v>
      </c>
      <c r="N399" s="94" t="s">
        <v>2371</v>
      </c>
      <c r="O399" s="94" t="s">
        <v>2372</v>
      </c>
      <c r="P399" s="135" t="s">
        <v>1843</v>
      </c>
      <c r="Q399" s="135" t="s">
        <v>1843</v>
      </c>
      <c r="R399" s="135" t="s">
        <v>1637</v>
      </c>
      <c r="S399" s="101">
        <v>151130</v>
      </c>
      <c r="T399" s="101">
        <v>0</v>
      </c>
      <c r="U399" s="96">
        <v>91156594</v>
      </c>
      <c r="V399" s="94" t="s">
        <v>1345</v>
      </c>
    </row>
    <row r="400" spans="1:22">
      <c r="A400" s="79">
        <v>891780111</v>
      </c>
      <c r="B400" s="94" t="s">
        <v>19</v>
      </c>
      <c r="C400" s="94" t="s">
        <v>23</v>
      </c>
      <c r="D400" s="94" t="s">
        <v>20</v>
      </c>
      <c r="E400" s="94" t="s">
        <v>2452</v>
      </c>
      <c r="F400" s="94" t="s">
        <v>21</v>
      </c>
      <c r="G400" s="94" t="s">
        <v>22</v>
      </c>
      <c r="H400" s="94" t="s">
        <v>658</v>
      </c>
      <c r="I400" s="101">
        <v>9401000</v>
      </c>
      <c r="J400" s="101">
        <v>0</v>
      </c>
      <c r="K400" s="101">
        <v>0</v>
      </c>
      <c r="L400" s="101">
        <v>0</v>
      </c>
      <c r="M400" s="96">
        <v>860000648</v>
      </c>
      <c r="N400" s="94" t="s">
        <v>2453</v>
      </c>
      <c r="O400" s="94" t="s">
        <v>2454</v>
      </c>
      <c r="P400" s="135" t="s">
        <v>1806</v>
      </c>
      <c r="Q400" s="135" t="s">
        <v>1806</v>
      </c>
      <c r="R400" s="135" t="s">
        <v>1762</v>
      </c>
      <c r="S400" s="101">
        <v>9401000</v>
      </c>
      <c r="T400" s="101">
        <v>0</v>
      </c>
      <c r="U400" s="96">
        <v>77105457</v>
      </c>
      <c r="V400" s="94" t="s">
        <v>2455</v>
      </c>
    </row>
    <row r="401" spans="1:22">
      <c r="A401" s="79">
        <v>891780111</v>
      </c>
      <c r="B401" s="94" t="s">
        <v>19</v>
      </c>
      <c r="C401" s="94" t="s">
        <v>23</v>
      </c>
      <c r="D401" s="94" t="s">
        <v>20</v>
      </c>
      <c r="E401" s="94" t="s">
        <v>2456</v>
      </c>
      <c r="F401" s="94" t="s">
        <v>21</v>
      </c>
      <c r="G401" s="94" t="s">
        <v>22</v>
      </c>
      <c r="H401" s="94" t="s">
        <v>658</v>
      </c>
      <c r="I401" s="101">
        <v>12840100</v>
      </c>
      <c r="J401" s="101">
        <v>0</v>
      </c>
      <c r="K401" s="101">
        <v>0</v>
      </c>
      <c r="L401" s="101">
        <v>0</v>
      </c>
      <c r="M401" s="96">
        <v>811021363</v>
      </c>
      <c r="N401" s="94" t="s">
        <v>662</v>
      </c>
      <c r="O401" s="94" t="s">
        <v>2457</v>
      </c>
      <c r="P401" s="135" t="s">
        <v>1825</v>
      </c>
      <c r="Q401" s="135" t="s">
        <v>1825</v>
      </c>
      <c r="R401" s="135" t="s">
        <v>2297</v>
      </c>
      <c r="S401" s="101">
        <v>12840100</v>
      </c>
      <c r="T401" s="101">
        <v>0</v>
      </c>
      <c r="U401" s="96">
        <v>91156594</v>
      </c>
      <c r="V401" s="94" t="s">
        <v>1345</v>
      </c>
    </row>
    <row r="402" spans="1:22">
      <c r="A402" s="79">
        <v>891780111</v>
      </c>
      <c r="B402" s="94" t="s">
        <v>19</v>
      </c>
      <c r="C402" s="94" t="s">
        <v>23</v>
      </c>
      <c r="D402" s="94" t="s">
        <v>20</v>
      </c>
      <c r="E402" s="94" t="s">
        <v>2458</v>
      </c>
      <c r="F402" s="94" t="s">
        <v>21</v>
      </c>
      <c r="G402" s="94" t="s">
        <v>22</v>
      </c>
      <c r="H402" s="94" t="s">
        <v>658</v>
      </c>
      <c r="I402" s="101">
        <v>30809100</v>
      </c>
      <c r="J402" s="101">
        <v>0</v>
      </c>
      <c r="K402" s="101">
        <v>0</v>
      </c>
      <c r="L402" s="101">
        <v>0</v>
      </c>
      <c r="M402" s="96">
        <v>830053900</v>
      </c>
      <c r="N402" s="94" t="s">
        <v>2459</v>
      </c>
      <c r="O402" s="94" t="s">
        <v>2460</v>
      </c>
      <c r="P402" s="135" t="s">
        <v>1825</v>
      </c>
      <c r="Q402" s="135" t="s">
        <v>1825</v>
      </c>
      <c r="R402" s="135" t="s">
        <v>2461</v>
      </c>
      <c r="S402" s="101">
        <v>30809100</v>
      </c>
      <c r="T402" s="101">
        <v>0</v>
      </c>
      <c r="U402" s="96">
        <v>85463513</v>
      </c>
      <c r="V402" s="94" t="s">
        <v>2462</v>
      </c>
    </row>
    <row r="403" spans="1:22">
      <c r="A403" s="79">
        <v>891780111</v>
      </c>
      <c r="B403" s="94" t="s">
        <v>19</v>
      </c>
      <c r="C403" s="94" t="s">
        <v>23</v>
      </c>
      <c r="D403" s="94" t="s">
        <v>20</v>
      </c>
      <c r="E403" s="94" t="s">
        <v>2463</v>
      </c>
      <c r="F403" s="94" t="s">
        <v>21</v>
      </c>
      <c r="G403" s="94" t="s">
        <v>22</v>
      </c>
      <c r="H403" s="94" t="s">
        <v>658</v>
      </c>
      <c r="I403" s="101">
        <v>5405000</v>
      </c>
      <c r="J403" s="101">
        <v>0</v>
      </c>
      <c r="K403" s="101">
        <v>0</v>
      </c>
      <c r="L403" s="101">
        <v>0</v>
      </c>
      <c r="M403" s="96">
        <v>804017575</v>
      </c>
      <c r="N403" s="94" t="s">
        <v>2464</v>
      </c>
      <c r="O403" s="94" t="s">
        <v>2465</v>
      </c>
      <c r="P403" s="135" t="s">
        <v>1825</v>
      </c>
      <c r="Q403" s="135" t="s">
        <v>1809</v>
      </c>
      <c r="R403" s="135" t="s">
        <v>1880</v>
      </c>
      <c r="S403" s="101">
        <v>5405000</v>
      </c>
      <c r="T403" s="101">
        <v>0</v>
      </c>
      <c r="U403" s="96">
        <v>45530330</v>
      </c>
      <c r="V403" s="94" t="s">
        <v>2466</v>
      </c>
    </row>
    <row r="404" spans="1:22">
      <c r="A404" s="79">
        <v>891780111</v>
      </c>
      <c r="B404" s="94" t="s">
        <v>19</v>
      </c>
      <c r="C404" s="94" t="s">
        <v>23</v>
      </c>
      <c r="D404" s="94" t="s">
        <v>20</v>
      </c>
      <c r="E404" s="94" t="s">
        <v>2467</v>
      </c>
      <c r="F404" s="94" t="s">
        <v>21</v>
      </c>
      <c r="G404" s="94" t="s">
        <v>22</v>
      </c>
      <c r="H404" s="94" t="s">
        <v>658</v>
      </c>
      <c r="I404" s="101">
        <v>1976166</v>
      </c>
      <c r="J404" s="101">
        <v>0</v>
      </c>
      <c r="K404" s="101">
        <v>0</v>
      </c>
      <c r="L404" s="101">
        <v>0</v>
      </c>
      <c r="M404" s="96">
        <v>900121223</v>
      </c>
      <c r="N404" s="94" t="s">
        <v>2468</v>
      </c>
      <c r="O404" s="94" t="s">
        <v>2469</v>
      </c>
      <c r="P404" s="135" t="s">
        <v>1825</v>
      </c>
      <c r="Q404" s="135" t="s">
        <v>1809</v>
      </c>
      <c r="R404" s="135" t="s">
        <v>2308</v>
      </c>
      <c r="S404" s="101">
        <v>1976166</v>
      </c>
      <c r="T404" s="101">
        <v>0</v>
      </c>
      <c r="U404" s="96">
        <v>7630378</v>
      </c>
      <c r="V404" s="94" t="s">
        <v>2264</v>
      </c>
    </row>
    <row r="405" spans="1:22">
      <c r="A405" s="79">
        <v>891780111</v>
      </c>
      <c r="B405" s="94" t="s">
        <v>19</v>
      </c>
      <c r="C405" s="94" t="s">
        <v>23</v>
      </c>
      <c r="D405" s="94" t="s">
        <v>20</v>
      </c>
      <c r="E405" s="94" t="s">
        <v>2470</v>
      </c>
      <c r="F405" s="94" t="s">
        <v>21</v>
      </c>
      <c r="G405" s="94" t="s">
        <v>22</v>
      </c>
      <c r="H405" s="94" t="s">
        <v>658</v>
      </c>
      <c r="I405" s="101">
        <v>1845419</v>
      </c>
      <c r="J405" s="101">
        <v>0</v>
      </c>
      <c r="K405" s="101">
        <v>0</v>
      </c>
      <c r="L405" s="101">
        <v>0</v>
      </c>
      <c r="M405" s="96">
        <v>900034424</v>
      </c>
      <c r="N405" s="94" t="s">
        <v>2371</v>
      </c>
      <c r="O405" s="94" t="s">
        <v>2471</v>
      </c>
      <c r="P405" s="135" t="s">
        <v>1825</v>
      </c>
      <c r="Q405" s="135" t="s">
        <v>1825</v>
      </c>
      <c r="R405" s="135" t="s">
        <v>2297</v>
      </c>
      <c r="S405" s="101">
        <v>1845419</v>
      </c>
      <c r="T405" s="101">
        <v>0</v>
      </c>
      <c r="U405" s="96">
        <v>88249765</v>
      </c>
      <c r="V405" s="94" t="s">
        <v>2472</v>
      </c>
    </row>
    <row r="406" spans="1:22">
      <c r="A406" s="79">
        <v>891780111</v>
      </c>
      <c r="B406" s="94" t="s">
        <v>19</v>
      </c>
      <c r="C406" s="94" t="s">
        <v>23</v>
      </c>
      <c r="D406" s="94" t="s">
        <v>20</v>
      </c>
      <c r="E406" s="94" t="s">
        <v>2473</v>
      </c>
      <c r="F406" s="94" t="s">
        <v>21</v>
      </c>
      <c r="G406" s="94" t="s">
        <v>22</v>
      </c>
      <c r="H406" s="94" t="s">
        <v>658</v>
      </c>
      <c r="I406" s="101">
        <v>9622941</v>
      </c>
      <c r="J406" s="101">
        <v>0</v>
      </c>
      <c r="K406" s="101">
        <v>0</v>
      </c>
      <c r="L406" s="101">
        <v>0</v>
      </c>
      <c r="M406" s="96">
        <v>900034424</v>
      </c>
      <c r="N406" s="94" t="s">
        <v>2371</v>
      </c>
      <c r="O406" s="94" t="s">
        <v>2474</v>
      </c>
      <c r="P406" s="135" t="s">
        <v>1825</v>
      </c>
      <c r="Q406" s="135" t="s">
        <v>1825</v>
      </c>
      <c r="R406" s="135" t="s">
        <v>2304</v>
      </c>
      <c r="S406" s="101">
        <v>9622941</v>
      </c>
      <c r="T406" s="101">
        <v>0</v>
      </c>
      <c r="U406" s="96">
        <v>91156594</v>
      </c>
      <c r="V406" s="94" t="s">
        <v>1345</v>
      </c>
    </row>
    <row r="407" spans="1:22">
      <c r="A407" s="79">
        <v>891780111</v>
      </c>
      <c r="B407" s="94" t="s">
        <v>19</v>
      </c>
      <c r="C407" s="94" t="s">
        <v>23</v>
      </c>
      <c r="D407" s="94" t="s">
        <v>20</v>
      </c>
      <c r="E407" s="97" t="s">
        <v>3762</v>
      </c>
      <c r="F407" s="94" t="s">
        <v>21</v>
      </c>
      <c r="G407" s="94" t="s">
        <v>22</v>
      </c>
      <c r="H407" s="94" t="s">
        <v>658</v>
      </c>
      <c r="I407" s="101">
        <v>1902749</v>
      </c>
      <c r="J407" s="101">
        <v>0</v>
      </c>
      <c r="K407" s="101">
        <v>0</v>
      </c>
      <c r="L407" s="101">
        <v>0</v>
      </c>
      <c r="M407" s="98">
        <v>819004970</v>
      </c>
      <c r="N407" s="97" t="s">
        <v>3763</v>
      </c>
      <c r="O407" s="97" t="s">
        <v>3764</v>
      </c>
      <c r="P407" s="138" t="s">
        <v>3485</v>
      </c>
      <c r="Q407" s="138" t="s">
        <v>3485</v>
      </c>
      <c r="R407" s="138" t="s">
        <v>574</v>
      </c>
      <c r="S407" s="101">
        <v>1102381</v>
      </c>
      <c r="T407" s="101">
        <v>800368</v>
      </c>
      <c r="U407" s="98">
        <v>52260094</v>
      </c>
      <c r="V407" s="97" t="s">
        <v>2137</v>
      </c>
    </row>
    <row r="408" spans="1:22">
      <c r="A408" s="79">
        <v>891780111</v>
      </c>
      <c r="B408" s="94" t="s">
        <v>19</v>
      </c>
      <c r="C408" s="94" t="s">
        <v>23</v>
      </c>
      <c r="D408" s="94" t="s">
        <v>20</v>
      </c>
      <c r="E408" s="97" t="s">
        <v>3765</v>
      </c>
      <c r="F408" s="94" t="s">
        <v>21</v>
      </c>
      <c r="G408" s="94" t="s">
        <v>22</v>
      </c>
      <c r="H408" s="94" t="s">
        <v>658</v>
      </c>
      <c r="I408" s="101">
        <v>4208384</v>
      </c>
      <c r="J408" s="101">
        <v>0</v>
      </c>
      <c r="K408" s="101">
        <v>0</v>
      </c>
      <c r="L408" s="101">
        <v>0</v>
      </c>
      <c r="M408" s="98">
        <v>900763287</v>
      </c>
      <c r="N408" s="97" t="s">
        <v>1921</v>
      </c>
      <c r="O408" s="97" t="s">
        <v>3766</v>
      </c>
      <c r="P408" s="138" t="s">
        <v>3485</v>
      </c>
      <c r="Q408" s="138" t="s">
        <v>1807</v>
      </c>
      <c r="R408" s="138" t="s">
        <v>3767</v>
      </c>
      <c r="S408" s="101">
        <v>4208384</v>
      </c>
      <c r="T408" s="101">
        <v>0</v>
      </c>
      <c r="U408" s="98">
        <v>52260094</v>
      </c>
      <c r="V408" s="97" t="s">
        <v>2137</v>
      </c>
    </row>
    <row r="409" spans="1:22">
      <c r="A409" s="79">
        <v>891780111</v>
      </c>
      <c r="B409" s="94" t="s">
        <v>19</v>
      </c>
      <c r="C409" s="94" t="s">
        <v>23</v>
      </c>
      <c r="D409" s="94" t="s">
        <v>20</v>
      </c>
      <c r="E409" s="97" t="s">
        <v>3768</v>
      </c>
      <c r="F409" s="94" t="s">
        <v>21</v>
      </c>
      <c r="G409" s="94" t="s">
        <v>22</v>
      </c>
      <c r="H409" s="94" t="s">
        <v>658</v>
      </c>
      <c r="I409" s="101">
        <v>12855570</v>
      </c>
      <c r="J409" s="101">
        <v>0</v>
      </c>
      <c r="K409" s="101">
        <v>0</v>
      </c>
      <c r="L409" s="101">
        <v>0</v>
      </c>
      <c r="M409" s="98">
        <v>900763287</v>
      </c>
      <c r="N409" s="97" t="s">
        <v>1921</v>
      </c>
      <c r="O409" s="97" t="s">
        <v>3769</v>
      </c>
      <c r="P409" s="138" t="s">
        <v>3485</v>
      </c>
      <c r="Q409" s="138" t="s">
        <v>3485</v>
      </c>
      <c r="R409" s="138" t="s">
        <v>2084</v>
      </c>
      <c r="S409" s="101">
        <v>12855570</v>
      </c>
      <c r="T409" s="101">
        <v>0</v>
      </c>
      <c r="U409" s="98">
        <v>13719546</v>
      </c>
      <c r="V409" s="97" t="s">
        <v>3737</v>
      </c>
    </row>
    <row r="410" spans="1:22">
      <c r="A410" s="79">
        <v>891780111</v>
      </c>
      <c r="B410" s="94" t="s">
        <v>19</v>
      </c>
      <c r="C410" s="94" t="s">
        <v>23</v>
      </c>
      <c r="D410" s="94" t="s">
        <v>20</v>
      </c>
      <c r="E410" s="97" t="s">
        <v>3770</v>
      </c>
      <c r="F410" s="94" t="s">
        <v>21</v>
      </c>
      <c r="G410" s="94" t="s">
        <v>22</v>
      </c>
      <c r="H410" s="94" t="s">
        <v>658</v>
      </c>
      <c r="I410" s="101">
        <v>1976166</v>
      </c>
      <c r="J410" s="101">
        <v>0</v>
      </c>
      <c r="K410" s="101">
        <v>0</v>
      </c>
      <c r="L410" s="101">
        <v>0</v>
      </c>
      <c r="M410" s="98">
        <v>900121223</v>
      </c>
      <c r="N410" s="97" t="s">
        <v>2468</v>
      </c>
      <c r="O410" s="97" t="s">
        <v>3771</v>
      </c>
      <c r="P410" s="138" t="s">
        <v>3485</v>
      </c>
      <c r="Q410" s="138" t="s">
        <v>3485</v>
      </c>
      <c r="R410" s="138" t="s">
        <v>2084</v>
      </c>
      <c r="S410" s="101">
        <v>1976166</v>
      </c>
      <c r="T410" s="101">
        <v>0</v>
      </c>
      <c r="U410" s="98">
        <v>7630378</v>
      </c>
      <c r="V410" s="97" t="s">
        <v>2264</v>
      </c>
    </row>
    <row r="411" spans="1:22">
      <c r="A411" s="79">
        <v>891780111</v>
      </c>
      <c r="B411" s="94" t="s">
        <v>19</v>
      </c>
      <c r="C411" s="94" t="s">
        <v>23</v>
      </c>
      <c r="D411" s="94" t="s">
        <v>20</v>
      </c>
      <c r="E411" s="97" t="s">
        <v>3772</v>
      </c>
      <c r="F411" s="94" t="s">
        <v>21</v>
      </c>
      <c r="G411" s="94" t="s">
        <v>22</v>
      </c>
      <c r="H411" s="94" t="s">
        <v>658</v>
      </c>
      <c r="I411" s="101">
        <v>2700000</v>
      </c>
      <c r="J411" s="101">
        <v>0</v>
      </c>
      <c r="K411" s="101">
        <v>0</v>
      </c>
      <c r="L411" s="101">
        <v>0</v>
      </c>
      <c r="M411" s="98">
        <v>811021363</v>
      </c>
      <c r="N411" s="97" t="s">
        <v>662</v>
      </c>
      <c r="O411" s="97" t="s">
        <v>3773</v>
      </c>
      <c r="P411" s="138" t="s">
        <v>1807</v>
      </c>
      <c r="Q411" s="138" t="s">
        <v>1807</v>
      </c>
      <c r="R411" s="138" t="s">
        <v>3774</v>
      </c>
      <c r="S411" s="101">
        <v>2700000</v>
      </c>
      <c r="T411" s="101">
        <v>0</v>
      </c>
      <c r="U411" s="98">
        <v>85152695</v>
      </c>
      <c r="V411" s="97" t="s">
        <v>853</v>
      </c>
    </row>
    <row r="412" spans="1:22">
      <c r="A412" s="79">
        <v>891780111</v>
      </c>
      <c r="B412" s="94" t="s">
        <v>19</v>
      </c>
      <c r="C412" s="94" t="s">
        <v>23</v>
      </c>
      <c r="D412" s="94" t="s">
        <v>20</v>
      </c>
      <c r="E412" s="97" t="s">
        <v>3775</v>
      </c>
      <c r="F412" s="94" t="s">
        <v>21</v>
      </c>
      <c r="G412" s="94" t="s">
        <v>22</v>
      </c>
      <c r="H412" s="94" t="s">
        <v>658</v>
      </c>
      <c r="I412" s="101">
        <v>3209430</v>
      </c>
      <c r="J412" s="101">
        <v>0</v>
      </c>
      <c r="K412" s="101">
        <v>0</v>
      </c>
      <c r="L412" s="101">
        <v>0</v>
      </c>
      <c r="M412" s="98">
        <v>900763287</v>
      </c>
      <c r="N412" s="97" t="s">
        <v>1921</v>
      </c>
      <c r="O412" s="97" t="s">
        <v>3776</v>
      </c>
      <c r="P412" s="138" t="s">
        <v>3477</v>
      </c>
      <c r="Q412" s="138" t="s">
        <v>3477</v>
      </c>
      <c r="R412" s="138" t="s">
        <v>2486</v>
      </c>
      <c r="S412" s="101">
        <v>3209430</v>
      </c>
      <c r="T412" s="101">
        <v>0</v>
      </c>
      <c r="U412" s="98">
        <v>36694632</v>
      </c>
      <c r="V412" s="97" t="s">
        <v>2298</v>
      </c>
    </row>
    <row r="413" spans="1:22">
      <c r="A413" s="79">
        <v>891780111</v>
      </c>
      <c r="B413" s="94" t="s">
        <v>19</v>
      </c>
      <c r="C413" s="94" t="s">
        <v>23</v>
      </c>
      <c r="D413" s="94" t="s">
        <v>20</v>
      </c>
      <c r="E413" s="97" t="s">
        <v>3777</v>
      </c>
      <c r="F413" s="94" t="s">
        <v>21</v>
      </c>
      <c r="G413" s="94" t="s">
        <v>22</v>
      </c>
      <c r="H413" s="94" t="s">
        <v>658</v>
      </c>
      <c r="I413" s="101">
        <v>20801500</v>
      </c>
      <c r="J413" s="101">
        <v>0</v>
      </c>
      <c r="K413" s="101">
        <v>0</v>
      </c>
      <c r="L413" s="101">
        <v>0</v>
      </c>
      <c r="M413" s="98">
        <v>900763287</v>
      </c>
      <c r="N413" s="97" t="s">
        <v>1921</v>
      </c>
      <c r="O413" s="97" t="s">
        <v>3778</v>
      </c>
      <c r="P413" s="138" t="s">
        <v>1692</v>
      </c>
      <c r="Q413" s="138" t="s">
        <v>1692</v>
      </c>
      <c r="R413" s="138" t="s">
        <v>3779</v>
      </c>
      <c r="S413" s="101">
        <v>20801500</v>
      </c>
      <c r="T413" s="101">
        <v>0</v>
      </c>
      <c r="U413" s="98">
        <v>85162381</v>
      </c>
      <c r="V413" s="97" t="s">
        <v>3780</v>
      </c>
    </row>
    <row r="414" spans="1:22">
      <c r="A414" s="79">
        <v>891780111</v>
      </c>
      <c r="B414" s="94" t="s">
        <v>19</v>
      </c>
      <c r="C414" s="94" t="s">
        <v>23</v>
      </c>
      <c r="D414" s="94" t="s">
        <v>20</v>
      </c>
      <c r="E414" s="97" t="s">
        <v>3781</v>
      </c>
      <c r="F414" s="94" t="s">
        <v>21</v>
      </c>
      <c r="G414" s="94" t="s">
        <v>22</v>
      </c>
      <c r="H414" s="94" t="s">
        <v>658</v>
      </c>
      <c r="I414" s="101">
        <v>11799999</v>
      </c>
      <c r="J414" s="101">
        <v>0</v>
      </c>
      <c r="K414" s="101">
        <v>0</v>
      </c>
      <c r="L414" s="101">
        <v>0</v>
      </c>
      <c r="M414" s="98">
        <v>900121223</v>
      </c>
      <c r="N414" s="97" t="s">
        <v>2468</v>
      </c>
      <c r="O414" s="97" t="s">
        <v>3782</v>
      </c>
      <c r="P414" s="138" t="s">
        <v>1692</v>
      </c>
      <c r="Q414" s="138" t="s">
        <v>1692</v>
      </c>
      <c r="R414" s="138" t="s">
        <v>3548</v>
      </c>
      <c r="S414" s="101">
        <v>11799999</v>
      </c>
      <c r="T414" s="101">
        <v>0</v>
      </c>
      <c r="U414" s="98">
        <v>7630378</v>
      </c>
      <c r="V414" s="97" t="s">
        <v>2264</v>
      </c>
    </row>
    <row r="415" spans="1:22">
      <c r="A415" s="79">
        <v>891780111</v>
      </c>
      <c r="B415" s="94" t="s">
        <v>19</v>
      </c>
      <c r="C415" s="94" t="s">
        <v>23</v>
      </c>
      <c r="D415" s="94" t="s">
        <v>20</v>
      </c>
      <c r="E415" s="97" t="s">
        <v>3783</v>
      </c>
      <c r="F415" s="94" t="s">
        <v>21</v>
      </c>
      <c r="G415" s="94" t="s">
        <v>22</v>
      </c>
      <c r="H415" s="94" t="s">
        <v>658</v>
      </c>
      <c r="I415" s="101">
        <v>880000</v>
      </c>
      <c r="J415" s="101">
        <v>0</v>
      </c>
      <c r="K415" s="101">
        <v>0</v>
      </c>
      <c r="L415" s="101">
        <v>0</v>
      </c>
      <c r="M415" s="98">
        <v>1082900630</v>
      </c>
      <c r="N415" s="97" t="s">
        <v>3784</v>
      </c>
      <c r="O415" s="97" t="s">
        <v>3785</v>
      </c>
      <c r="P415" s="138" t="s">
        <v>1702</v>
      </c>
      <c r="Q415" s="138" t="s">
        <v>1674</v>
      </c>
      <c r="R415" s="138" t="s">
        <v>3657</v>
      </c>
      <c r="S415" s="101">
        <v>880000</v>
      </c>
      <c r="T415" s="101">
        <v>0</v>
      </c>
      <c r="U415" s="98">
        <v>79605479</v>
      </c>
      <c r="V415" s="97" t="s">
        <v>2382</v>
      </c>
    </row>
    <row r="416" spans="1:22">
      <c r="A416" s="79">
        <v>891780111</v>
      </c>
      <c r="B416" s="94" t="s">
        <v>19</v>
      </c>
      <c r="C416" s="94" t="s">
        <v>23</v>
      </c>
      <c r="D416" s="94" t="s">
        <v>20</v>
      </c>
      <c r="E416" s="97" t="s">
        <v>3786</v>
      </c>
      <c r="F416" s="94" t="s">
        <v>21</v>
      </c>
      <c r="G416" s="94" t="s">
        <v>22</v>
      </c>
      <c r="H416" s="94" t="s">
        <v>658</v>
      </c>
      <c r="I416" s="101">
        <v>3209430</v>
      </c>
      <c r="J416" s="101">
        <v>0</v>
      </c>
      <c r="K416" s="101">
        <v>0</v>
      </c>
      <c r="L416" s="101">
        <v>0</v>
      </c>
      <c r="M416" s="98">
        <v>900763287</v>
      </c>
      <c r="N416" s="97" t="s">
        <v>1921</v>
      </c>
      <c r="O416" s="97" t="s">
        <v>3787</v>
      </c>
      <c r="P416" s="138" t="s">
        <v>1674</v>
      </c>
      <c r="Q416" s="138" t="s">
        <v>1674</v>
      </c>
      <c r="R416" s="138" t="s">
        <v>3657</v>
      </c>
      <c r="S416" s="101">
        <v>3209430</v>
      </c>
      <c r="T416" s="101">
        <v>0</v>
      </c>
      <c r="U416" s="98">
        <v>40020566</v>
      </c>
      <c r="V416" s="97" t="s">
        <v>2070</v>
      </c>
    </row>
    <row r="417" spans="1:22">
      <c r="A417" s="79">
        <v>891780111</v>
      </c>
      <c r="B417" s="94" t="s">
        <v>19</v>
      </c>
      <c r="C417" s="94" t="s">
        <v>23</v>
      </c>
      <c r="D417" s="94" t="s">
        <v>20</v>
      </c>
      <c r="E417" s="97" t="s">
        <v>3788</v>
      </c>
      <c r="F417" s="94" t="s">
        <v>21</v>
      </c>
      <c r="G417" s="94" t="s">
        <v>22</v>
      </c>
      <c r="H417" s="94" t="s">
        <v>658</v>
      </c>
      <c r="I417" s="101">
        <v>429590</v>
      </c>
      <c r="J417" s="101">
        <v>0</v>
      </c>
      <c r="K417" s="101">
        <v>0</v>
      </c>
      <c r="L417" s="101">
        <v>0</v>
      </c>
      <c r="M417" s="98">
        <v>901283655</v>
      </c>
      <c r="N417" s="97" t="s">
        <v>1676</v>
      </c>
      <c r="O417" s="97" t="s">
        <v>3789</v>
      </c>
      <c r="P417" s="138" t="s">
        <v>1674</v>
      </c>
      <c r="Q417" s="138" t="s">
        <v>1674</v>
      </c>
      <c r="R417" s="138" t="s">
        <v>3657</v>
      </c>
      <c r="S417" s="101">
        <v>429590</v>
      </c>
      <c r="T417" s="101">
        <v>0</v>
      </c>
      <c r="U417" s="98">
        <v>1126243383</v>
      </c>
      <c r="V417" s="97" t="s">
        <v>3790</v>
      </c>
    </row>
    <row r="418" spans="1:22">
      <c r="A418" s="79">
        <v>891780111</v>
      </c>
      <c r="B418" s="94" t="s">
        <v>19</v>
      </c>
      <c r="C418" s="94" t="s">
        <v>23</v>
      </c>
      <c r="D418" s="94" t="s">
        <v>20</v>
      </c>
      <c r="E418" s="97" t="s">
        <v>3791</v>
      </c>
      <c r="F418" s="94" t="s">
        <v>21</v>
      </c>
      <c r="G418" s="94" t="s">
        <v>22</v>
      </c>
      <c r="H418" s="94" t="s">
        <v>658</v>
      </c>
      <c r="I418" s="101">
        <v>14211400</v>
      </c>
      <c r="J418" s="101">
        <v>0</v>
      </c>
      <c r="K418" s="101">
        <v>0</v>
      </c>
      <c r="L418" s="101">
        <v>0</v>
      </c>
      <c r="M418" s="98">
        <v>900121223</v>
      </c>
      <c r="N418" s="97" t="s">
        <v>2468</v>
      </c>
      <c r="O418" s="97" t="s">
        <v>3792</v>
      </c>
      <c r="P418" s="138" t="s">
        <v>1674</v>
      </c>
      <c r="Q418" s="138" t="s">
        <v>1674</v>
      </c>
      <c r="R418" s="138" t="s">
        <v>3657</v>
      </c>
      <c r="S418" s="101">
        <v>14211400</v>
      </c>
      <c r="T418" s="101">
        <v>0</v>
      </c>
      <c r="U418" s="98">
        <v>19516224</v>
      </c>
      <c r="V418" s="97" t="s">
        <v>3793</v>
      </c>
    </row>
    <row r="419" spans="1:22">
      <c r="A419" s="79">
        <v>891780111</v>
      </c>
      <c r="B419" s="94" t="s">
        <v>19</v>
      </c>
      <c r="C419" s="94" t="s">
        <v>23</v>
      </c>
      <c r="D419" s="94" t="s">
        <v>20</v>
      </c>
      <c r="E419" s="97" t="s">
        <v>3794</v>
      </c>
      <c r="F419" s="94" t="s">
        <v>21</v>
      </c>
      <c r="G419" s="94" t="s">
        <v>22</v>
      </c>
      <c r="H419" s="94" t="s">
        <v>658</v>
      </c>
      <c r="I419" s="101">
        <v>6129285</v>
      </c>
      <c r="J419" s="101">
        <v>0</v>
      </c>
      <c r="K419" s="101">
        <v>0</v>
      </c>
      <c r="L419" s="101">
        <v>0</v>
      </c>
      <c r="M419" s="98">
        <v>900763287</v>
      </c>
      <c r="N419" s="97" t="s">
        <v>1921</v>
      </c>
      <c r="O419" s="97" t="s">
        <v>3795</v>
      </c>
      <c r="P419" s="138" t="s">
        <v>1674</v>
      </c>
      <c r="Q419" s="138" t="s">
        <v>1674</v>
      </c>
      <c r="R419" s="138" t="s">
        <v>3657</v>
      </c>
      <c r="S419" s="101">
        <v>6129285</v>
      </c>
      <c r="T419" s="101">
        <v>0</v>
      </c>
      <c r="U419" s="98">
        <v>19285288</v>
      </c>
      <c r="V419" s="97" t="s">
        <v>3796</v>
      </c>
    </row>
    <row r="420" spans="1:22">
      <c r="A420" s="79">
        <v>891780111</v>
      </c>
      <c r="B420" s="94" t="s">
        <v>19</v>
      </c>
      <c r="C420" s="94" t="s">
        <v>23</v>
      </c>
      <c r="D420" s="94" t="s">
        <v>20</v>
      </c>
      <c r="E420" s="97" t="s">
        <v>3797</v>
      </c>
      <c r="F420" s="94" t="s">
        <v>21</v>
      </c>
      <c r="G420" s="94" t="s">
        <v>22</v>
      </c>
      <c r="H420" s="94" t="s">
        <v>658</v>
      </c>
      <c r="I420" s="101">
        <v>3798610</v>
      </c>
      <c r="J420" s="101">
        <v>0</v>
      </c>
      <c r="K420" s="101">
        <v>0</v>
      </c>
      <c r="L420" s="101">
        <v>0</v>
      </c>
      <c r="M420" s="98">
        <v>800031682</v>
      </c>
      <c r="N420" s="97" t="s">
        <v>2398</v>
      </c>
      <c r="O420" s="97" t="s">
        <v>3798</v>
      </c>
      <c r="P420" s="138" t="s">
        <v>1728</v>
      </c>
      <c r="Q420" s="138" t="s">
        <v>1728</v>
      </c>
      <c r="R420" s="138" t="s">
        <v>2091</v>
      </c>
      <c r="S420" s="101">
        <v>3798610</v>
      </c>
      <c r="T420" s="101">
        <v>0</v>
      </c>
      <c r="U420" s="98">
        <v>45530330</v>
      </c>
      <c r="V420" s="97" t="s">
        <v>2466</v>
      </c>
    </row>
    <row r="421" spans="1:22">
      <c r="A421" s="79">
        <v>891780111</v>
      </c>
      <c r="B421" s="94" t="s">
        <v>19</v>
      </c>
      <c r="C421" s="94" t="s">
        <v>23</v>
      </c>
      <c r="D421" s="94" t="s">
        <v>20</v>
      </c>
      <c r="E421" s="97" t="s">
        <v>3799</v>
      </c>
      <c r="F421" s="94" t="s">
        <v>21</v>
      </c>
      <c r="G421" s="94" t="s">
        <v>22</v>
      </c>
      <c r="H421" s="94" t="s">
        <v>658</v>
      </c>
      <c r="I421" s="101">
        <v>12820600</v>
      </c>
      <c r="J421" s="101">
        <v>0</v>
      </c>
      <c r="K421" s="101">
        <v>0</v>
      </c>
      <c r="L421" s="101">
        <v>0</v>
      </c>
      <c r="M421" s="98">
        <v>900428481</v>
      </c>
      <c r="N421" s="97" t="s">
        <v>2420</v>
      </c>
      <c r="O421" s="97" t="s">
        <v>3800</v>
      </c>
      <c r="P421" s="138" t="s">
        <v>1728</v>
      </c>
      <c r="Q421" s="138" t="s">
        <v>1728</v>
      </c>
      <c r="R421" s="138" t="s">
        <v>2091</v>
      </c>
      <c r="S421" s="101">
        <v>0</v>
      </c>
      <c r="T421" s="101">
        <v>12820600</v>
      </c>
      <c r="U421" s="98">
        <v>45530330</v>
      </c>
      <c r="V421" s="97" t="s">
        <v>2466</v>
      </c>
    </row>
    <row r="422" spans="1:22">
      <c r="A422" s="79">
        <v>891780111</v>
      </c>
      <c r="B422" s="94" t="s">
        <v>19</v>
      </c>
      <c r="C422" s="94" t="s">
        <v>23</v>
      </c>
      <c r="D422" s="94" t="s">
        <v>20</v>
      </c>
      <c r="E422" s="97" t="s">
        <v>3801</v>
      </c>
      <c r="F422" s="94" t="s">
        <v>21</v>
      </c>
      <c r="G422" s="94" t="s">
        <v>22</v>
      </c>
      <c r="H422" s="94" t="s">
        <v>658</v>
      </c>
      <c r="I422" s="101">
        <v>2840000</v>
      </c>
      <c r="J422" s="101">
        <v>0</v>
      </c>
      <c r="K422" s="101">
        <v>0</v>
      </c>
      <c r="L422" s="101">
        <v>0</v>
      </c>
      <c r="M422" s="98">
        <v>900763287</v>
      </c>
      <c r="N422" s="97" t="s">
        <v>1921</v>
      </c>
      <c r="O422" s="97" t="s">
        <v>3802</v>
      </c>
      <c r="P422" s="138" t="s">
        <v>1728</v>
      </c>
      <c r="Q422" s="138" t="s">
        <v>1728</v>
      </c>
      <c r="R422" s="138" t="s">
        <v>2091</v>
      </c>
      <c r="S422" s="101">
        <v>2840000</v>
      </c>
      <c r="T422" s="101">
        <v>0</v>
      </c>
      <c r="U422" s="98">
        <v>45530330</v>
      </c>
      <c r="V422" s="97" t="s">
        <v>2466</v>
      </c>
    </row>
    <row r="423" spans="1:22">
      <c r="A423" s="79">
        <v>891780111</v>
      </c>
      <c r="B423" s="94" t="s">
        <v>19</v>
      </c>
      <c r="C423" s="94" t="s">
        <v>23</v>
      </c>
      <c r="D423" s="94" t="s">
        <v>20</v>
      </c>
      <c r="E423" s="97" t="s">
        <v>3803</v>
      </c>
      <c r="F423" s="94" t="s">
        <v>21</v>
      </c>
      <c r="G423" s="94" t="s">
        <v>22</v>
      </c>
      <c r="H423" s="94" t="s">
        <v>658</v>
      </c>
      <c r="I423" s="101">
        <v>2151000</v>
      </c>
      <c r="J423" s="101">
        <v>0</v>
      </c>
      <c r="K423" s="101">
        <v>0</v>
      </c>
      <c r="L423" s="101">
        <v>0</v>
      </c>
      <c r="M423" s="98">
        <v>830145062</v>
      </c>
      <c r="N423" s="97" t="s">
        <v>3804</v>
      </c>
      <c r="O423" s="97" t="s">
        <v>3805</v>
      </c>
      <c r="P423" s="138" t="s">
        <v>1728</v>
      </c>
      <c r="Q423" s="138" t="s">
        <v>1728</v>
      </c>
      <c r="R423" s="138">
        <v>44388</v>
      </c>
      <c r="S423" s="101">
        <v>2151000</v>
      </c>
      <c r="T423" s="101">
        <v>0</v>
      </c>
      <c r="U423" s="98">
        <v>52389076</v>
      </c>
      <c r="V423" s="97" t="s">
        <v>1592</v>
      </c>
    </row>
    <row r="424" spans="1:22">
      <c r="A424" s="79">
        <v>891780111</v>
      </c>
      <c r="B424" s="94" t="s">
        <v>19</v>
      </c>
      <c r="C424" s="94" t="s">
        <v>23</v>
      </c>
      <c r="D424" s="94" t="s">
        <v>20</v>
      </c>
      <c r="E424" s="97" t="s">
        <v>3806</v>
      </c>
      <c r="F424" s="94" t="s">
        <v>21</v>
      </c>
      <c r="G424" s="94" t="s">
        <v>22</v>
      </c>
      <c r="H424" s="94" t="s">
        <v>658</v>
      </c>
      <c r="I424" s="101">
        <v>8758400</v>
      </c>
      <c r="J424" s="101">
        <v>0</v>
      </c>
      <c r="K424" s="101">
        <v>0</v>
      </c>
      <c r="L424" s="101">
        <v>0</v>
      </c>
      <c r="M424" s="98">
        <v>811021363</v>
      </c>
      <c r="N424" s="97" t="s">
        <v>662</v>
      </c>
      <c r="O424" s="97" t="s">
        <v>3807</v>
      </c>
      <c r="P424" s="138" t="s">
        <v>1868</v>
      </c>
      <c r="Q424" s="138" t="s">
        <v>1868</v>
      </c>
      <c r="R424" s="138" t="s">
        <v>2413</v>
      </c>
      <c r="S424" s="101">
        <v>8758400</v>
      </c>
      <c r="T424" s="101">
        <v>0</v>
      </c>
      <c r="U424" s="98">
        <v>19516224</v>
      </c>
      <c r="V424" s="97" t="s">
        <v>3793</v>
      </c>
    </row>
    <row r="425" spans="1:22">
      <c r="A425" s="79">
        <v>891780111</v>
      </c>
      <c r="B425" s="94" t="s">
        <v>19</v>
      </c>
      <c r="C425" s="94" t="s">
        <v>23</v>
      </c>
      <c r="D425" s="94" t="s">
        <v>20</v>
      </c>
      <c r="E425" s="97" t="s">
        <v>3808</v>
      </c>
      <c r="F425" s="94" t="s">
        <v>21</v>
      </c>
      <c r="G425" s="94" t="s">
        <v>22</v>
      </c>
      <c r="H425" s="94" t="s">
        <v>658</v>
      </c>
      <c r="I425" s="101">
        <v>3915695</v>
      </c>
      <c r="J425" s="101">
        <v>0</v>
      </c>
      <c r="K425" s="101">
        <v>0</v>
      </c>
      <c r="L425" s="101">
        <v>0</v>
      </c>
      <c r="M425" s="98">
        <v>900034424</v>
      </c>
      <c r="N425" s="97" t="s">
        <v>2371</v>
      </c>
      <c r="O425" s="97" t="s">
        <v>3809</v>
      </c>
      <c r="P425" s="138" t="s">
        <v>1818</v>
      </c>
      <c r="Q425" s="138" t="s">
        <v>1818</v>
      </c>
      <c r="R425" s="138" t="s">
        <v>2326</v>
      </c>
      <c r="S425" s="101">
        <v>3915695</v>
      </c>
      <c r="T425" s="101">
        <v>0</v>
      </c>
      <c r="U425" s="98">
        <v>1126243383</v>
      </c>
      <c r="V425" s="97" t="s">
        <v>3790</v>
      </c>
    </row>
    <row r="426" spans="1:22">
      <c r="A426" s="79">
        <v>891780111</v>
      </c>
      <c r="B426" s="94" t="s">
        <v>19</v>
      </c>
      <c r="C426" s="94" t="s">
        <v>23</v>
      </c>
      <c r="D426" s="94" t="s">
        <v>20</v>
      </c>
      <c r="E426" s="97" t="s">
        <v>3810</v>
      </c>
      <c r="F426" s="94" t="s">
        <v>21</v>
      </c>
      <c r="G426" s="94" t="s">
        <v>22</v>
      </c>
      <c r="H426" s="94" t="s">
        <v>658</v>
      </c>
      <c r="I426" s="101">
        <v>6723500</v>
      </c>
      <c r="J426" s="101">
        <v>0</v>
      </c>
      <c r="K426" s="101">
        <v>0</v>
      </c>
      <c r="L426" s="101">
        <v>0</v>
      </c>
      <c r="M426" s="98">
        <v>900121223</v>
      </c>
      <c r="N426" s="97" t="s">
        <v>2468</v>
      </c>
      <c r="O426" s="97" t="s">
        <v>3811</v>
      </c>
      <c r="P426" s="138" t="s">
        <v>1818</v>
      </c>
      <c r="Q426" s="138" t="s">
        <v>1818</v>
      </c>
      <c r="R426" s="138" t="s">
        <v>2326</v>
      </c>
      <c r="S426" s="101">
        <v>6723500</v>
      </c>
      <c r="T426" s="101">
        <v>0</v>
      </c>
      <c r="U426" s="98">
        <v>7632607</v>
      </c>
      <c r="V426" s="97" t="s">
        <v>1133</v>
      </c>
    </row>
    <row r="427" spans="1:22">
      <c r="A427" s="79">
        <v>891780111</v>
      </c>
      <c r="B427" s="94" t="s">
        <v>19</v>
      </c>
      <c r="C427" s="94" t="s">
        <v>23</v>
      </c>
      <c r="D427" s="94" t="s">
        <v>20</v>
      </c>
      <c r="E427" s="97" t="s">
        <v>3812</v>
      </c>
      <c r="F427" s="94" t="s">
        <v>21</v>
      </c>
      <c r="G427" s="94" t="s">
        <v>22</v>
      </c>
      <c r="H427" s="94" t="s">
        <v>658</v>
      </c>
      <c r="I427" s="101">
        <v>7780667</v>
      </c>
      <c r="J427" s="101">
        <v>0</v>
      </c>
      <c r="K427" s="101">
        <v>0</v>
      </c>
      <c r="L427" s="101">
        <v>0</v>
      </c>
      <c r="M427" s="98">
        <v>900763287</v>
      </c>
      <c r="N427" s="97" t="s">
        <v>1921</v>
      </c>
      <c r="O427" s="97" t="s">
        <v>3813</v>
      </c>
      <c r="P427" s="138" t="s">
        <v>3558</v>
      </c>
      <c r="Q427" s="138" t="s">
        <v>3558</v>
      </c>
      <c r="R427" s="138" t="s">
        <v>3814</v>
      </c>
      <c r="S427" s="101">
        <v>7780667</v>
      </c>
      <c r="T427" s="101">
        <v>0</v>
      </c>
      <c r="U427" s="98">
        <v>52260094</v>
      </c>
      <c r="V427" s="97" t="s">
        <v>2137</v>
      </c>
    </row>
    <row r="428" spans="1:22">
      <c r="A428" s="79">
        <v>891780111</v>
      </c>
      <c r="B428" s="94" t="s">
        <v>19</v>
      </c>
      <c r="C428" s="94" t="s">
        <v>23</v>
      </c>
      <c r="D428" s="94" t="s">
        <v>20</v>
      </c>
      <c r="E428" s="97" t="s">
        <v>3815</v>
      </c>
      <c r="F428" s="94" t="s">
        <v>21</v>
      </c>
      <c r="G428" s="94" t="s">
        <v>22</v>
      </c>
      <c r="H428" s="94" t="s">
        <v>658</v>
      </c>
      <c r="I428" s="101">
        <v>1306876</v>
      </c>
      <c r="J428" s="101">
        <v>0</v>
      </c>
      <c r="K428" s="101">
        <v>0</v>
      </c>
      <c r="L428" s="101">
        <v>0</v>
      </c>
      <c r="M428" s="98">
        <v>900383358</v>
      </c>
      <c r="N428" s="97" t="s">
        <v>2416</v>
      </c>
      <c r="O428" s="97" t="s">
        <v>3816</v>
      </c>
      <c r="P428" s="138" t="s">
        <v>3558</v>
      </c>
      <c r="Q428" s="138" t="s">
        <v>3558</v>
      </c>
      <c r="R428" s="138" t="s">
        <v>2229</v>
      </c>
      <c r="S428" s="101">
        <v>1306876</v>
      </c>
      <c r="T428" s="101">
        <v>0</v>
      </c>
      <c r="U428" s="98">
        <v>52260094</v>
      </c>
      <c r="V428" s="97" t="s">
        <v>2137</v>
      </c>
    </row>
    <row r="429" spans="1:22">
      <c r="A429" s="79">
        <v>891780111</v>
      </c>
      <c r="B429" s="94" t="s">
        <v>19</v>
      </c>
      <c r="C429" s="94" t="s">
        <v>23</v>
      </c>
      <c r="D429" s="94" t="s">
        <v>20</v>
      </c>
      <c r="E429" s="97" t="s">
        <v>3817</v>
      </c>
      <c r="F429" s="94" t="s">
        <v>21</v>
      </c>
      <c r="G429" s="94" t="s">
        <v>22</v>
      </c>
      <c r="H429" s="94" t="s">
        <v>658</v>
      </c>
      <c r="I429" s="101">
        <v>6000000</v>
      </c>
      <c r="J429" s="101">
        <v>0</v>
      </c>
      <c r="K429" s="101">
        <v>0</v>
      </c>
      <c r="L429" s="101">
        <v>0</v>
      </c>
      <c r="M429" s="98">
        <v>900763287</v>
      </c>
      <c r="N429" s="97" t="s">
        <v>1921</v>
      </c>
      <c r="O429" s="97" t="s">
        <v>3818</v>
      </c>
      <c r="P429" s="138" t="s">
        <v>3558</v>
      </c>
      <c r="Q429" s="138" t="s">
        <v>1637</v>
      </c>
      <c r="R429" s="138" t="s">
        <v>1896</v>
      </c>
      <c r="S429" s="101">
        <v>6000000</v>
      </c>
      <c r="T429" s="101">
        <v>0</v>
      </c>
      <c r="U429" s="98">
        <v>72220242</v>
      </c>
      <c r="V429" s="97" t="s">
        <v>666</v>
      </c>
    </row>
    <row r="430" spans="1:22">
      <c r="A430" s="79">
        <v>891780111</v>
      </c>
      <c r="B430" s="94" t="s">
        <v>19</v>
      </c>
      <c r="C430" s="94" t="s">
        <v>23</v>
      </c>
      <c r="D430" s="94" t="s">
        <v>20</v>
      </c>
      <c r="E430" s="97" t="s">
        <v>3819</v>
      </c>
      <c r="F430" s="94" t="s">
        <v>21</v>
      </c>
      <c r="G430" s="94" t="s">
        <v>22</v>
      </c>
      <c r="H430" s="94" t="s">
        <v>658</v>
      </c>
      <c r="I430" s="101">
        <v>3120000</v>
      </c>
      <c r="J430" s="101">
        <v>0</v>
      </c>
      <c r="K430" s="101">
        <v>0</v>
      </c>
      <c r="L430" s="101">
        <v>0</v>
      </c>
      <c r="M430" s="98">
        <v>901056661</v>
      </c>
      <c r="N430" s="97" t="s">
        <v>3820</v>
      </c>
      <c r="O430" s="97" t="s">
        <v>3821</v>
      </c>
      <c r="P430" s="138" t="s">
        <v>1637</v>
      </c>
      <c r="Q430" s="138" t="s">
        <v>3822</v>
      </c>
      <c r="R430" s="138" t="s">
        <v>3823</v>
      </c>
      <c r="S430" s="101">
        <v>3120000</v>
      </c>
      <c r="T430" s="101">
        <v>0</v>
      </c>
      <c r="U430" s="98">
        <v>1126243383</v>
      </c>
      <c r="V430" s="97" t="s">
        <v>3790</v>
      </c>
    </row>
    <row r="431" spans="1:22">
      <c r="A431" s="79">
        <v>891780111</v>
      </c>
      <c r="B431" s="94" t="s">
        <v>19</v>
      </c>
      <c r="C431" s="94" t="s">
        <v>23</v>
      </c>
      <c r="D431" s="94" t="s">
        <v>20</v>
      </c>
      <c r="E431" s="97" t="s">
        <v>3824</v>
      </c>
      <c r="F431" s="94" t="s">
        <v>21</v>
      </c>
      <c r="G431" s="94" t="s">
        <v>22</v>
      </c>
      <c r="H431" s="94" t="s">
        <v>658</v>
      </c>
      <c r="I431" s="101">
        <v>1704080</v>
      </c>
      <c r="J431" s="101">
        <v>0</v>
      </c>
      <c r="K431" s="101">
        <v>0</v>
      </c>
      <c r="L431" s="101">
        <v>0</v>
      </c>
      <c r="M431" s="98">
        <v>890101977</v>
      </c>
      <c r="N431" s="97" t="s">
        <v>3825</v>
      </c>
      <c r="O431" s="97" t="s">
        <v>3826</v>
      </c>
      <c r="P431" s="138" t="s">
        <v>1637</v>
      </c>
      <c r="Q431" s="138" t="s">
        <v>1637</v>
      </c>
      <c r="R431" s="138" t="s">
        <v>3758</v>
      </c>
      <c r="S431" s="101">
        <v>1704080</v>
      </c>
      <c r="T431" s="101">
        <v>0</v>
      </c>
      <c r="U431" s="98">
        <v>52389076</v>
      </c>
      <c r="V431" s="97" t="s">
        <v>1592</v>
      </c>
    </row>
    <row r="432" spans="1:22">
      <c r="A432" s="79">
        <v>891780111</v>
      </c>
      <c r="B432" s="94" t="s">
        <v>19</v>
      </c>
      <c r="C432" s="94" t="s">
        <v>23</v>
      </c>
      <c r="D432" s="94" t="s">
        <v>20</v>
      </c>
      <c r="E432" s="97" t="s">
        <v>3827</v>
      </c>
      <c r="F432" s="94" t="s">
        <v>21</v>
      </c>
      <c r="G432" s="94" t="s">
        <v>22</v>
      </c>
      <c r="H432" s="94" t="s">
        <v>658</v>
      </c>
      <c r="I432" s="101">
        <v>389000</v>
      </c>
      <c r="J432" s="101">
        <v>0</v>
      </c>
      <c r="K432" s="101">
        <v>0</v>
      </c>
      <c r="L432" s="101">
        <v>0</v>
      </c>
      <c r="M432" s="98">
        <v>1082951685</v>
      </c>
      <c r="N432" s="97" t="s">
        <v>3828</v>
      </c>
      <c r="O432" s="97" t="s">
        <v>3829</v>
      </c>
      <c r="P432" s="138" t="s">
        <v>1826</v>
      </c>
      <c r="Q432" s="138" t="s">
        <v>1826</v>
      </c>
      <c r="R432" s="138" t="s">
        <v>2279</v>
      </c>
      <c r="S432" s="101">
        <v>389000</v>
      </c>
      <c r="T432" s="101">
        <v>0</v>
      </c>
      <c r="U432" s="98">
        <v>52260094</v>
      </c>
      <c r="V432" s="97" t="s">
        <v>2137</v>
      </c>
    </row>
    <row r="433" spans="1:22">
      <c r="A433" s="79">
        <v>891780111</v>
      </c>
      <c r="B433" s="94" t="s">
        <v>19</v>
      </c>
      <c r="C433" s="94" t="s">
        <v>23</v>
      </c>
      <c r="D433" s="94" t="s">
        <v>20</v>
      </c>
      <c r="E433" s="97" t="s">
        <v>3830</v>
      </c>
      <c r="F433" s="94" t="s">
        <v>21</v>
      </c>
      <c r="G433" s="94" t="s">
        <v>22</v>
      </c>
      <c r="H433" s="94" t="s">
        <v>658</v>
      </c>
      <c r="I433" s="101">
        <v>1499162</v>
      </c>
      <c r="J433" s="101">
        <v>0</v>
      </c>
      <c r="K433" s="101">
        <v>0</v>
      </c>
      <c r="L433" s="101">
        <v>0</v>
      </c>
      <c r="M433" s="98">
        <v>900763287</v>
      </c>
      <c r="N433" s="97" t="s">
        <v>1921</v>
      </c>
      <c r="O433" s="97" t="s">
        <v>3831</v>
      </c>
      <c r="P433" s="138" t="s">
        <v>1826</v>
      </c>
      <c r="Q433" s="138" t="s">
        <v>1826</v>
      </c>
      <c r="R433" s="138" t="s">
        <v>3736</v>
      </c>
      <c r="S433" s="101">
        <v>1499162</v>
      </c>
      <c r="T433" s="101">
        <v>0</v>
      </c>
      <c r="U433" s="98">
        <v>40039797</v>
      </c>
      <c r="V433" s="97" t="s">
        <v>2074</v>
      </c>
    </row>
    <row r="434" spans="1:22">
      <c r="A434" s="79">
        <v>891780111</v>
      </c>
      <c r="B434" s="94" t="s">
        <v>19</v>
      </c>
      <c r="C434" s="94" t="s">
        <v>23</v>
      </c>
      <c r="D434" s="94" t="s">
        <v>20</v>
      </c>
      <c r="E434" s="97" t="s">
        <v>3832</v>
      </c>
      <c r="F434" s="94" t="s">
        <v>21</v>
      </c>
      <c r="G434" s="94" t="s">
        <v>22</v>
      </c>
      <c r="H434" s="94" t="s">
        <v>658</v>
      </c>
      <c r="I434" s="101">
        <v>3241760</v>
      </c>
      <c r="J434" s="101">
        <v>0</v>
      </c>
      <c r="K434" s="101">
        <v>0</v>
      </c>
      <c r="L434" s="101">
        <v>0</v>
      </c>
      <c r="M434" s="98">
        <v>900763287</v>
      </c>
      <c r="N434" s="97" t="s">
        <v>1921</v>
      </c>
      <c r="O434" s="97" t="s">
        <v>3833</v>
      </c>
      <c r="P434" s="138" t="s">
        <v>1826</v>
      </c>
      <c r="Q434" s="138" t="s">
        <v>1103</v>
      </c>
      <c r="R434" s="138" t="s">
        <v>3834</v>
      </c>
      <c r="S434" s="101">
        <v>3241760</v>
      </c>
      <c r="T434" s="101">
        <v>0</v>
      </c>
      <c r="U434" s="98">
        <v>25274758</v>
      </c>
      <c r="V434" s="97" t="s">
        <v>2127</v>
      </c>
    </row>
    <row r="435" spans="1:22">
      <c r="A435" s="79">
        <v>891780111</v>
      </c>
      <c r="B435" s="94" t="s">
        <v>19</v>
      </c>
      <c r="C435" s="94" t="s">
        <v>23</v>
      </c>
      <c r="D435" s="94" t="s">
        <v>20</v>
      </c>
      <c r="E435" s="97" t="s">
        <v>3835</v>
      </c>
      <c r="F435" s="94" t="s">
        <v>21</v>
      </c>
      <c r="G435" s="94" t="s">
        <v>22</v>
      </c>
      <c r="H435" s="94" t="s">
        <v>658</v>
      </c>
      <c r="I435" s="101">
        <v>249424</v>
      </c>
      <c r="J435" s="101">
        <v>0</v>
      </c>
      <c r="K435" s="101">
        <v>0</v>
      </c>
      <c r="L435" s="101">
        <v>0</v>
      </c>
      <c r="M435" s="98">
        <v>900034424</v>
      </c>
      <c r="N435" s="97" t="s">
        <v>2371</v>
      </c>
      <c r="O435" s="97" t="s">
        <v>3836</v>
      </c>
      <c r="P435" s="138" t="s">
        <v>2297</v>
      </c>
      <c r="Q435" s="138" t="s">
        <v>2297</v>
      </c>
      <c r="R435" s="138" t="s">
        <v>2163</v>
      </c>
      <c r="S435" s="101">
        <v>249424</v>
      </c>
      <c r="T435" s="101">
        <v>0</v>
      </c>
      <c r="U435" s="98">
        <v>7632607</v>
      </c>
      <c r="V435" s="97" t="s">
        <v>1133</v>
      </c>
    </row>
    <row r="436" spans="1:22">
      <c r="A436" s="79">
        <v>891780111</v>
      </c>
      <c r="B436" s="94" t="s">
        <v>19</v>
      </c>
      <c r="C436" s="94" t="s">
        <v>23</v>
      </c>
      <c r="D436" s="94" t="s">
        <v>20</v>
      </c>
      <c r="E436" s="133" t="s">
        <v>3837</v>
      </c>
      <c r="F436" s="94" t="s">
        <v>21</v>
      </c>
      <c r="G436" s="94" t="s">
        <v>22</v>
      </c>
      <c r="H436" s="94" t="s">
        <v>658</v>
      </c>
      <c r="I436" s="103">
        <v>3373089</v>
      </c>
      <c r="J436" s="101">
        <v>0</v>
      </c>
      <c r="K436" s="101">
        <v>0</v>
      </c>
      <c r="L436" s="101">
        <v>0</v>
      </c>
      <c r="M436" s="98">
        <v>860536024</v>
      </c>
      <c r="N436" s="97" t="s">
        <v>3838</v>
      </c>
      <c r="O436" s="97" t="s">
        <v>3839</v>
      </c>
      <c r="P436" s="138" t="s">
        <v>570</v>
      </c>
      <c r="Q436" s="138" t="s">
        <v>570</v>
      </c>
      <c r="R436" s="138" t="s">
        <v>155</v>
      </c>
      <c r="S436" s="101">
        <v>3373089</v>
      </c>
      <c r="T436" s="101">
        <v>0</v>
      </c>
      <c r="U436" s="98">
        <v>50897478</v>
      </c>
      <c r="V436" s="97" t="s">
        <v>2260</v>
      </c>
    </row>
    <row r="437" spans="1:22">
      <c r="A437" s="79">
        <v>891780111</v>
      </c>
      <c r="B437" s="94" t="s">
        <v>19</v>
      </c>
      <c r="C437" s="94" t="s">
        <v>23</v>
      </c>
      <c r="D437" s="94" t="s">
        <v>20</v>
      </c>
      <c r="E437" s="133" t="s">
        <v>3840</v>
      </c>
      <c r="F437" s="94" t="s">
        <v>21</v>
      </c>
      <c r="G437" s="94" t="s">
        <v>22</v>
      </c>
      <c r="H437" s="94" t="s">
        <v>658</v>
      </c>
      <c r="I437" s="103">
        <v>1263423</v>
      </c>
      <c r="J437" s="101">
        <v>0</v>
      </c>
      <c r="K437" s="101">
        <v>0</v>
      </c>
      <c r="L437" s="101">
        <v>0</v>
      </c>
      <c r="M437" s="98">
        <v>900754314</v>
      </c>
      <c r="N437" s="97" t="s">
        <v>3841</v>
      </c>
      <c r="O437" s="97" t="s">
        <v>3842</v>
      </c>
      <c r="P437" s="138" t="s">
        <v>570</v>
      </c>
      <c r="Q437" s="138" t="s">
        <v>570</v>
      </c>
      <c r="R437" s="138" t="s">
        <v>2069</v>
      </c>
      <c r="S437" s="101">
        <v>1263423</v>
      </c>
      <c r="T437" s="101">
        <v>0</v>
      </c>
      <c r="U437" s="98">
        <v>50897478</v>
      </c>
      <c r="V437" s="97" t="s">
        <v>2260</v>
      </c>
    </row>
    <row r="438" spans="1:22">
      <c r="A438" s="79">
        <v>891780111</v>
      </c>
      <c r="B438" s="94" t="s">
        <v>19</v>
      </c>
      <c r="C438" s="94" t="s">
        <v>23</v>
      </c>
      <c r="D438" s="94" t="s">
        <v>20</v>
      </c>
      <c r="E438" s="133" t="s">
        <v>3843</v>
      </c>
      <c r="F438" s="94" t="s">
        <v>21</v>
      </c>
      <c r="G438" s="94" t="s">
        <v>22</v>
      </c>
      <c r="H438" s="94" t="s">
        <v>658</v>
      </c>
      <c r="I438" s="103">
        <v>14297520</v>
      </c>
      <c r="J438" s="101">
        <v>0</v>
      </c>
      <c r="K438" s="101">
        <v>0</v>
      </c>
      <c r="L438" s="101">
        <v>0</v>
      </c>
      <c r="M438" s="98">
        <v>800224833</v>
      </c>
      <c r="N438" s="97" t="s">
        <v>3844</v>
      </c>
      <c r="O438" s="97" t="s">
        <v>3845</v>
      </c>
      <c r="P438" s="138" t="s">
        <v>570</v>
      </c>
      <c r="Q438" s="138" t="s">
        <v>570</v>
      </c>
      <c r="R438" s="138">
        <v>44500</v>
      </c>
      <c r="S438" s="101">
        <v>0</v>
      </c>
      <c r="T438" s="101">
        <v>14297520</v>
      </c>
      <c r="U438" s="98">
        <v>50897478</v>
      </c>
      <c r="V438" s="97" t="s">
        <v>2260</v>
      </c>
    </row>
    <row r="439" spans="1:22">
      <c r="A439" s="79">
        <v>891780111</v>
      </c>
      <c r="B439" s="94" t="s">
        <v>19</v>
      </c>
      <c r="C439" s="94" t="s">
        <v>23</v>
      </c>
      <c r="D439" s="94" t="s">
        <v>20</v>
      </c>
      <c r="E439" s="133" t="s">
        <v>3846</v>
      </c>
      <c r="F439" s="94" t="s">
        <v>21</v>
      </c>
      <c r="G439" s="94" t="s">
        <v>22</v>
      </c>
      <c r="H439" s="94" t="s">
        <v>658</v>
      </c>
      <c r="I439" s="103">
        <v>5134850</v>
      </c>
      <c r="J439" s="101">
        <v>0</v>
      </c>
      <c r="K439" s="101">
        <v>0</v>
      </c>
      <c r="L439" s="101">
        <v>0</v>
      </c>
      <c r="M439" s="98">
        <v>800031682</v>
      </c>
      <c r="N439" s="97" t="s">
        <v>2398</v>
      </c>
      <c r="O439" s="97" t="s">
        <v>3847</v>
      </c>
      <c r="P439" s="138" t="s">
        <v>570</v>
      </c>
      <c r="Q439" s="138" t="s">
        <v>570</v>
      </c>
      <c r="R439" s="138">
        <v>44438</v>
      </c>
      <c r="S439" s="101">
        <v>5134850</v>
      </c>
      <c r="T439" s="101">
        <v>0</v>
      </c>
      <c r="U439" s="98">
        <v>13360163</v>
      </c>
      <c r="V439" s="97" t="s">
        <v>2099</v>
      </c>
    </row>
    <row r="440" spans="1:22">
      <c r="A440" s="79">
        <v>891780111</v>
      </c>
      <c r="B440" s="94" t="s">
        <v>19</v>
      </c>
      <c r="C440" s="94" t="s">
        <v>23</v>
      </c>
      <c r="D440" s="94" t="s">
        <v>20</v>
      </c>
      <c r="E440" s="133" t="s">
        <v>3848</v>
      </c>
      <c r="F440" s="94" t="s">
        <v>21</v>
      </c>
      <c r="G440" s="94" t="s">
        <v>22</v>
      </c>
      <c r="H440" s="94" t="s">
        <v>658</v>
      </c>
      <c r="I440" s="103">
        <v>2932755</v>
      </c>
      <c r="J440" s="101">
        <v>0</v>
      </c>
      <c r="K440" s="101">
        <v>0</v>
      </c>
      <c r="L440" s="101">
        <v>0</v>
      </c>
      <c r="M440" s="98">
        <v>900383358</v>
      </c>
      <c r="N440" s="97" t="s">
        <v>2416</v>
      </c>
      <c r="O440" s="97" t="s">
        <v>3849</v>
      </c>
      <c r="P440" s="138" t="s">
        <v>570</v>
      </c>
      <c r="Q440" s="138" t="s">
        <v>570</v>
      </c>
      <c r="R440" s="138" t="s">
        <v>155</v>
      </c>
      <c r="S440" s="101">
        <v>2932755</v>
      </c>
      <c r="T440" s="101">
        <v>0</v>
      </c>
      <c r="U440" s="98">
        <v>13360163</v>
      </c>
      <c r="V440" s="97" t="s">
        <v>2099</v>
      </c>
    </row>
    <row r="441" spans="1:22">
      <c r="A441" s="79">
        <v>891780111</v>
      </c>
      <c r="B441" s="94" t="s">
        <v>19</v>
      </c>
      <c r="C441" s="94" t="s">
        <v>23</v>
      </c>
      <c r="D441" s="94" t="s">
        <v>20</v>
      </c>
      <c r="E441" s="133" t="s">
        <v>3850</v>
      </c>
      <c r="F441" s="94" t="s">
        <v>21</v>
      </c>
      <c r="G441" s="94" t="s">
        <v>22</v>
      </c>
      <c r="H441" s="94" t="s">
        <v>658</v>
      </c>
      <c r="I441" s="103">
        <v>654500</v>
      </c>
      <c r="J441" s="101">
        <v>0</v>
      </c>
      <c r="K441" s="101">
        <v>0</v>
      </c>
      <c r="L441" s="101">
        <v>0</v>
      </c>
      <c r="M441" s="98">
        <v>900763287</v>
      </c>
      <c r="N441" s="97" t="s">
        <v>1921</v>
      </c>
      <c r="O441" s="97" t="s">
        <v>3851</v>
      </c>
      <c r="P441" s="138" t="s">
        <v>570</v>
      </c>
      <c r="Q441" s="138" t="s">
        <v>570</v>
      </c>
      <c r="R441" s="138" t="s">
        <v>2069</v>
      </c>
      <c r="S441" s="101">
        <v>654500</v>
      </c>
      <c r="T441" s="101">
        <v>0</v>
      </c>
      <c r="U441" s="98">
        <v>1126243383</v>
      </c>
      <c r="V441" s="97" t="s">
        <v>3790</v>
      </c>
    </row>
    <row r="442" spans="1:22">
      <c r="A442" s="79">
        <v>891780111</v>
      </c>
      <c r="B442" s="94" t="s">
        <v>19</v>
      </c>
      <c r="C442" s="94" t="s">
        <v>23</v>
      </c>
      <c r="D442" s="94" t="s">
        <v>20</v>
      </c>
      <c r="E442" s="133" t="s">
        <v>3852</v>
      </c>
      <c r="F442" s="94" t="s">
        <v>21</v>
      </c>
      <c r="G442" s="94" t="s">
        <v>22</v>
      </c>
      <c r="H442" s="94" t="s">
        <v>658</v>
      </c>
      <c r="I442" s="103">
        <v>6069000</v>
      </c>
      <c r="J442" s="101">
        <v>0</v>
      </c>
      <c r="K442" s="101">
        <v>0</v>
      </c>
      <c r="L442" s="101">
        <v>0</v>
      </c>
      <c r="M442" s="98">
        <v>900763287</v>
      </c>
      <c r="N442" s="97" t="s">
        <v>1921</v>
      </c>
      <c r="O442" s="97" t="s">
        <v>3853</v>
      </c>
      <c r="P442" s="138" t="s">
        <v>570</v>
      </c>
      <c r="Q442" s="138" t="s">
        <v>570</v>
      </c>
      <c r="R442" s="138" t="s">
        <v>2069</v>
      </c>
      <c r="S442" s="101">
        <v>6069000</v>
      </c>
      <c r="T442" s="101">
        <v>0</v>
      </c>
      <c r="U442" s="98">
        <v>13360163</v>
      </c>
      <c r="V442" s="97" t="s">
        <v>2099</v>
      </c>
    </row>
    <row r="443" spans="1:22">
      <c r="A443" s="79">
        <v>891780111</v>
      </c>
      <c r="B443" s="94" t="s">
        <v>19</v>
      </c>
      <c r="C443" s="94" t="s">
        <v>23</v>
      </c>
      <c r="D443" s="94" t="s">
        <v>20</v>
      </c>
      <c r="E443" s="133" t="s">
        <v>3854</v>
      </c>
      <c r="F443" s="94" t="s">
        <v>21</v>
      </c>
      <c r="G443" s="94" t="s">
        <v>22</v>
      </c>
      <c r="H443" s="94" t="s">
        <v>658</v>
      </c>
      <c r="I443" s="103">
        <v>9086840</v>
      </c>
      <c r="J443" s="101">
        <v>0</v>
      </c>
      <c r="K443" s="101">
        <v>0</v>
      </c>
      <c r="L443" s="101">
        <v>0</v>
      </c>
      <c r="M443" s="98">
        <v>900763287</v>
      </c>
      <c r="N443" s="97" t="s">
        <v>1921</v>
      </c>
      <c r="O443" s="97" t="s">
        <v>3855</v>
      </c>
      <c r="P443" s="138" t="s">
        <v>570</v>
      </c>
      <c r="Q443" s="138" t="s">
        <v>570</v>
      </c>
      <c r="R443" s="138" t="s">
        <v>2069</v>
      </c>
      <c r="S443" s="101">
        <v>9086840</v>
      </c>
      <c r="T443" s="101">
        <v>0</v>
      </c>
      <c r="U443" s="98">
        <v>79605479</v>
      </c>
      <c r="V443" s="97" t="s">
        <v>2382</v>
      </c>
    </row>
    <row r="444" spans="1:22">
      <c r="A444" s="79">
        <v>891780111</v>
      </c>
      <c r="B444" s="94" t="s">
        <v>19</v>
      </c>
      <c r="C444" s="94" t="s">
        <v>23</v>
      </c>
      <c r="D444" s="94" t="s">
        <v>20</v>
      </c>
      <c r="E444" s="133" t="s">
        <v>3856</v>
      </c>
      <c r="F444" s="94" t="s">
        <v>21</v>
      </c>
      <c r="G444" s="94" t="s">
        <v>22</v>
      </c>
      <c r="H444" s="94" t="s">
        <v>658</v>
      </c>
      <c r="I444" s="103">
        <v>853292</v>
      </c>
      <c r="J444" s="101">
        <v>0</v>
      </c>
      <c r="K444" s="101">
        <v>0</v>
      </c>
      <c r="L444" s="101">
        <v>0</v>
      </c>
      <c r="M444" s="98">
        <v>819005564</v>
      </c>
      <c r="N444" s="97" t="s">
        <v>487</v>
      </c>
      <c r="O444" s="97" t="s">
        <v>3857</v>
      </c>
      <c r="P444" s="138" t="s">
        <v>570</v>
      </c>
      <c r="Q444" s="138" t="s">
        <v>3632</v>
      </c>
      <c r="R444" s="138" t="s">
        <v>3636</v>
      </c>
      <c r="S444" s="101">
        <v>853292</v>
      </c>
      <c r="T444" s="101">
        <v>0</v>
      </c>
      <c r="U444" s="98">
        <v>25274758</v>
      </c>
      <c r="V444" s="97" t="s">
        <v>2127</v>
      </c>
    </row>
    <row r="445" spans="1:22">
      <c r="A445" s="79">
        <v>891780111</v>
      </c>
      <c r="B445" s="94" t="s">
        <v>19</v>
      </c>
      <c r="C445" s="94" t="s">
        <v>23</v>
      </c>
      <c r="D445" s="94" t="s">
        <v>20</v>
      </c>
      <c r="E445" s="133" t="s">
        <v>3858</v>
      </c>
      <c r="F445" s="94" t="s">
        <v>21</v>
      </c>
      <c r="G445" s="94" t="s">
        <v>22</v>
      </c>
      <c r="H445" s="94" t="s">
        <v>658</v>
      </c>
      <c r="I445" s="103">
        <v>2530000</v>
      </c>
      <c r="J445" s="101">
        <v>0</v>
      </c>
      <c r="K445" s="101">
        <v>0</v>
      </c>
      <c r="L445" s="101">
        <v>0</v>
      </c>
      <c r="M445" s="98">
        <v>900763287</v>
      </c>
      <c r="N445" s="97" t="s">
        <v>1921</v>
      </c>
      <c r="O445" s="97" t="s">
        <v>3859</v>
      </c>
      <c r="P445" s="138" t="s">
        <v>2234</v>
      </c>
      <c r="Q445" s="138" t="s">
        <v>2234</v>
      </c>
      <c r="R445" s="138" t="s">
        <v>3860</v>
      </c>
      <c r="S445" s="101">
        <v>2530000</v>
      </c>
      <c r="T445" s="101">
        <v>0</v>
      </c>
      <c r="U445" s="98">
        <v>91156594</v>
      </c>
      <c r="V445" s="97" t="s">
        <v>1345</v>
      </c>
    </row>
    <row r="446" spans="1:22">
      <c r="A446" s="79">
        <v>891780111</v>
      </c>
      <c r="B446" s="94" t="s">
        <v>19</v>
      </c>
      <c r="C446" s="94" t="s">
        <v>23</v>
      </c>
      <c r="D446" s="94" t="s">
        <v>20</v>
      </c>
      <c r="E446" s="133" t="s">
        <v>3861</v>
      </c>
      <c r="F446" s="94" t="s">
        <v>21</v>
      </c>
      <c r="G446" s="94" t="s">
        <v>22</v>
      </c>
      <c r="H446" s="94" t="s">
        <v>658</v>
      </c>
      <c r="I446" s="103">
        <v>9183309</v>
      </c>
      <c r="J446" s="101">
        <v>0</v>
      </c>
      <c r="K446" s="101">
        <v>0</v>
      </c>
      <c r="L446" s="101">
        <v>0</v>
      </c>
      <c r="M446" s="98">
        <v>900689323</v>
      </c>
      <c r="N446" s="97" t="s">
        <v>3862</v>
      </c>
      <c r="O446" s="97" t="s">
        <v>3863</v>
      </c>
      <c r="P446" s="138" t="s">
        <v>2234</v>
      </c>
      <c r="Q446" s="138" t="s">
        <v>2234</v>
      </c>
      <c r="R446" s="138" t="s">
        <v>2098</v>
      </c>
      <c r="S446" s="101">
        <v>9183309</v>
      </c>
      <c r="T446" s="101">
        <v>0</v>
      </c>
      <c r="U446" s="98">
        <v>79605479</v>
      </c>
      <c r="V446" s="97" t="s">
        <v>2382</v>
      </c>
    </row>
    <row r="447" spans="1:22">
      <c r="A447" s="79">
        <v>891780111</v>
      </c>
      <c r="B447" s="94" t="s">
        <v>19</v>
      </c>
      <c r="C447" s="94" t="s">
        <v>23</v>
      </c>
      <c r="D447" s="94" t="s">
        <v>20</v>
      </c>
      <c r="E447" s="133" t="s">
        <v>3864</v>
      </c>
      <c r="F447" s="94" t="s">
        <v>21</v>
      </c>
      <c r="G447" s="94" t="s">
        <v>22</v>
      </c>
      <c r="H447" s="94" t="s">
        <v>658</v>
      </c>
      <c r="I447" s="103">
        <v>19804906</v>
      </c>
      <c r="J447" s="101">
        <v>0</v>
      </c>
      <c r="K447" s="101">
        <v>0</v>
      </c>
      <c r="L447" s="101">
        <v>0</v>
      </c>
      <c r="M447" s="98">
        <v>900317470</v>
      </c>
      <c r="N447" s="97" t="s">
        <v>2449</v>
      </c>
      <c r="O447" s="97" t="s">
        <v>3865</v>
      </c>
      <c r="P447" s="138" t="s">
        <v>2234</v>
      </c>
      <c r="Q447" s="138" t="s">
        <v>2234</v>
      </c>
      <c r="R447" s="138" t="s">
        <v>3860</v>
      </c>
      <c r="S447" s="101">
        <v>19804906</v>
      </c>
      <c r="T447" s="101">
        <v>0</v>
      </c>
      <c r="U447" s="98">
        <v>85155183</v>
      </c>
      <c r="V447" s="97" t="s">
        <v>2496</v>
      </c>
    </row>
    <row r="448" spans="1:22">
      <c r="A448" s="79">
        <v>891780111</v>
      </c>
      <c r="B448" s="94" t="s">
        <v>19</v>
      </c>
      <c r="C448" s="94" t="s">
        <v>23</v>
      </c>
      <c r="D448" s="94" t="s">
        <v>20</v>
      </c>
      <c r="E448" s="133" t="s">
        <v>3866</v>
      </c>
      <c r="F448" s="94" t="s">
        <v>21</v>
      </c>
      <c r="G448" s="94" t="s">
        <v>22</v>
      </c>
      <c r="H448" s="94" t="s">
        <v>658</v>
      </c>
      <c r="I448" s="103">
        <v>18051371</v>
      </c>
      <c r="J448" s="101">
        <v>0</v>
      </c>
      <c r="K448" s="101">
        <v>0</v>
      </c>
      <c r="L448" s="101">
        <v>0</v>
      </c>
      <c r="M448" s="98">
        <v>811021363</v>
      </c>
      <c r="N448" s="97" t="s">
        <v>662</v>
      </c>
      <c r="O448" s="97" t="s">
        <v>3867</v>
      </c>
      <c r="P448" s="138" t="s">
        <v>2119</v>
      </c>
      <c r="Q448" s="138" t="s">
        <v>2119</v>
      </c>
      <c r="R448" s="138" t="s">
        <v>3868</v>
      </c>
      <c r="S448" s="101">
        <v>0</v>
      </c>
      <c r="T448" s="101">
        <v>18051371</v>
      </c>
      <c r="U448" s="98">
        <v>75100417</v>
      </c>
      <c r="V448" s="97" t="s">
        <v>3869</v>
      </c>
    </row>
    <row r="449" spans="1:22">
      <c r="A449" s="79">
        <v>891780111</v>
      </c>
      <c r="B449" s="94" t="s">
        <v>19</v>
      </c>
      <c r="C449" s="94" t="s">
        <v>23</v>
      </c>
      <c r="D449" s="94" t="s">
        <v>20</v>
      </c>
      <c r="E449" s="133" t="s">
        <v>3870</v>
      </c>
      <c r="F449" s="94" t="s">
        <v>21</v>
      </c>
      <c r="G449" s="94" t="s">
        <v>22</v>
      </c>
      <c r="H449" s="94" t="s">
        <v>658</v>
      </c>
      <c r="I449" s="103">
        <v>1858499</v>
      </c>
      <c r="J449" s="101">
        <v>0</v>
      </c>
      <c r="K449" s="101">
        <v>0</v>
      </c>
      <c r="L449" s="101">
        <v>0</v>
      </c>
      <c r="M449" s="98">
        <v>1082888504</v>
      </c>
      <c r="N449" s="97" t="s">
        <v>3871</v>
      </c>
      <c r="O449" s="97" t="s">
        <v>3872</v>
      </c>
      <c r="P449" s="138" t="s">
        <v>2119</v>
      </c>
      <c r="Q449" s="138" t="s">
        <v>2119</v>
      </c>
      <c r="R449" s="138" t="s">
        <v>3868</v>
      </c>
      <c r="S449" s="101">
        <v>1858499</v>
      </c>
      <c r="T449" s="101">
        <v>0</v>
      </c>
      <c r="U449" s="98">
        <v>88249765</v>
      </c>
      <c r="V449" s="97" t="s">
        <v>2472</v>
      </c>
    </row>
    <row r="450" spans="1:22">
      <c r="A450" s="79">
        <v>891780111</v>
      </c>
      <c r="B450" s="94" t="s">
        <v>19</v>
      </c>
      <c r="C450" s="94" t="s">
        <v>23</v>
      </c>
      <c r="D450" s="94" t="s">
        <v>20</v>
      </c>
      <c r="E450" s="133" t="s">
        <v>3873</v>
      </c>
      <c r="F450" s="94" t="s">
        <v>21</v>
      </c>
      <c r="G450" s="94" t="s">
        <v>22</v>
      </c>
      <c r="H450" s="94" t="s">
        <v>658</v>
      </c>
      <c r="I450" s="103">
        <v>6769910</v>
      </c>
      <c r="J450" s="101">
        <v>0</v>
      </c>
      <c r="K450" s="101">
        <v>0</v>
      </c>
      <c r="L450" s="101">
        <v>0</v>
      </c>
      <c r="M450" s="98">
        <v>811021363</v>
      </c>
      <c r="N450" s="97" t="s">
        <v>662</v>
      </c>
      <c r="O450" s="97" t="s">
        <v>3874</v>
      </c>
      <c r="P450" s="138" t="s">
        <v>2119</v>
      </c>
      <c r="Q450" s="138" t="s">
        <v>2119</v>
      </c>
      <c r="R450" s="138" t="s">
        <v>3875</v>
      </c>
      <c r="S450" s="101">
        <v>0</v>
      </c>
      <c r="T450" s="101">
        <v>6769910</v>
      </c>
      <c r="U450" s="98">
        <v>85472735</v>
      </c>
      <c r="V450" s="97" t="s">
        <v>37</v>
      </c>
    </row>
    <row r="451" spans="1:22">
      <c r="A451" s="79">
        <v>891780111</v>
      </c>
      <c r="B451" s="94" t="s">
        <v>19</v>
      </c>
      <c r="C451" s="94" t="s">
        <v>23</v>
      </c>
      <c r="D451" s="94" t="s">
        <v>20</v>
      </c>
      <c r="E451" s="133" t="s">
        <v>3876</v>
      </c>
      <c r="F451" s="94" t="s">
        <v>21</v>
      </c>
      <c r="G451" s="94" t="s">
        <v>22</v>
      </c>
      <c r="H451" s="94" t="s">
        <v>658</v>
      </c>
      <c r="I451" s="103">
        <v>16997960</v>
      </c>
      <c r="J451" s="101">
        <v>0</v>
      </c>
      <c r="K451" s="101">
        <v>0</v>
      </c>
      <c r="L451" s="101">
        <v>0</v>
      </c>
      <c r="M451" s="98">
        <v>900763287</v>
      </c>
      <c r="N451" s="97" t="s">
        <v>1921</v>
      </c>
      <c r="O451" s="97" t="s">
        <v>3877</v>
      </c>
      <c r="P451" s="138" t="s">
        <v>3657</v>
      </c>
      <c r="Q451" s="138" t="s">
        <v>3657</v>
      </c>
      <c r="R451" s="138" t="s">
        <v>3493</v>
      </c>
      <c r="S451" s="101">
        <v>16997960</v>
      </c>
      <c r="T451" s="101">
        <v>0</v>
      </c>
      <c r="U451" s="98">
        <v>79530682</v>
      </c>
      <c r="V451" s="97" t="s">
        <v>3878</v>
      </c>
    </row>
    <row r="452" spans="1:22">
      <c r="A452" s="79">
        <v>891780111</v>
      </c>
      <c r="B452" s="94" t="s">
        <v>19</v>
      </c>
      <c r="C452" s="94" t="s">
        <v>23</v>
      </c>
      <c r="D452" s="94" t="s">
        <v>20</v>
      </c>
      <c r="E452" s="133" t="s">
        <v>3879</v>
      </c>
      <c r="F452" s="94" t="s">
        <v>21</v>
      </c>
      <c r="G452" s="94" t="s">
        <v>22</v>
      </c>
      <c r="H452" s="94" t="s">
        <v>658</v>
      </c>
      <c r="I452" s="103">
        <v>1499499</v>
      </c>
      <c r="J452" s="101">
        <v>0</v>
      </c>
      <c r="K452" s="101">
        <v>0</v>
      </c>
      <c r="L452" s="101">
        <v>0</v>
      </c>
      <c r="M452" s="98">
        <v>890115230</v>
      </c>
      <c r="N452" s="97" t="s">
        <v>2424</v>
      </c>
      <c r="O452" s="97" t="s">
        <v>3880</v>
      </c>
      <c r="P452" s="138" t="s">
        <v>2259</v>
      </c>
      <c r="Q452" s="138" t="s">
        <v>2259</v>
      </c>
      <c r="R452" s="138" t="s">
        <v>3881</v>
      </c>
      <c r="S452" s="101">
        <v>0</v>
      </c>
      <c r="T452" s="101">
        <v>1499499</v>
      </c>
      <c r="U452" s="98">
        <v>79857491</v>
      </c>
      <c r="V452" s="97" t="s">
        <v>2188</v>
      </c>
    </row>
    <row r="453" spans="1:22">
      <c r="A453" s="79">
        <v>891780111</v>
      </c>
      <c r="B453" s="94" t="s">
        <v>19</v>
      </c>
      <c r="C453" s="94" t="s">
        <v>23</v>
      </c>
      <c r="D453" s="94" t="s">
        <v>20</v>
      </c>
      <c r="E453" s="133" t="s">
        <v>3882</v>
      </c>
      <c r="F453" s="94" t="s">
        <v>21</v>
      </c>
      <c r="G453" s="94" t="s">
        <v>22</v>
      </c>
      <c r="H453" s="94" t="s">
        <v>658</v>
      </c>
      <c r="I453" s="103">
        <v>998000</v>
      </c>
      <c r="J453" s="101">
        <v>0</v>
      </c>
      <c r="K453" s="101">
        <v>0</v>
      </c>
      <c r="L453" s="101">
        <v>0</v>
      </c>
      <c r="M453" s="98">
        <v>900763287</v>
      </c>
      <c r="N453" s="97" t="s">
        <v>1921</v>
      </c>
      <c r="O453" s="97" t="s">
        <v>3883</v>
      </c>
      <c r="P453" s="138" t="s">
        <v>2259</v>
      </c>
      <c r="Q453" s="138" t="s">
        <v>2259</v>
      </c>
      <c r="R453" s="138" t="s">
        <v>3615</v>
      </c>
      <c r="S453" s="101">
        <v>998000</v>
      </c>
      <c r="T453" s="101">
        <v>0</v>
      </c>
      <c r="U453" s="98">
        <v>85154029</v>
      </c>
      <c r="V453" s="97" t="s">
        <v>3884</v>
      </c>
    </row>
    <row r="454" spans="1:22">
      <c r="A454" s="79">
        <v>891780111</v>
      </c>
      <c r="B454" s="94" t="s">
        <v>19</v>
      </c>
      <c r="C454" s="94" t="s">
        <v>23</v>
      </c>
      <c r="D454" s="94" t="s">
        <v>20</v>
      </c>
      <c r="E454" s="133" t="s">
        <v>3885</v>
      </c>
      <c r="F454" s="94" t="s">
        <v>21</v>
      </c>
      <c r="G454" s="94" t="s">
        <v>22</v>
      </c>
      <c r="H454" s="94" t="s">
        <v>658</v>
      </c>
      <c r="I454" s="103">
        <v>4995620</v>
      </c>
      <c r="J454" s="101">
        <v>0</v>
      </c>
      <c r="K454" s="101">
        <v>0</v>
      </c>
      <c r="L454" s="101">
        <v>0</v>
      </c>
      <c r="M454" s="98">
        <v>900932314</v>
      </c>
      <c r="N454" s="97" t="s">
        <v>3886</v>
      </c>
      <c r="O454" s="97" t="s">
        <v>3887</v>
      </c>
      <c r="P454" s="138" t="s">
        <v>2259</v>
      </c>
      <c r="Q454" s="138" t="s">
        <v>2259</v>
      </c>
      <c r="R454" s="138" t="s">
        <v>2131</v>
      </c>
      <c r="S454" s="101">
        <v>4995620</v>
      </c>
      <c r="T454" s="101">
        <v>0</v>
      </c>
      <c r="U454" s="98">
        <v>77105457</v>
      </c>
      <c r="V454" s="97" t="s">
        <v>2455</v>
      </c>
    </row>
    <row r="455" spans="1:22">
      <c r="A455" s="79">
        <v>891780111</v>
      </c>
      <c r="B455" s="94" t="s">
        <v>19</v>
      </c>
      <c r="C455" s="94" t="s">
        <v>23</v>
      </c>
      <c r="D455" s="94" t="s">
        <v>20</v>
      </c>
      <c r="E455" s="133" t="s">
        <v>3888</v>
      </c>
      <c r="F455" s="94" t="s">
        <v>21</v>
      </c>
      <c r="G455" s="94" t="s">
        <v>22</v>
      </c>
      <c r="H455" s="94" t="s">
        <v>658</v>
      </c>
      <c r="I455" s="103">
        <v>8800000</v>
      </c>
      <c r="J455" s="101">
        <v>0</v>
      </c>
      <c r="K455" s="101">
        <v>0</v>
      </c>
      <c r="L455" s="101">
        <v>0</v>
      </c>
      <c r="M455" s="98">
        <v>900582176</v>
      </c>
      <c r="N455" s="97" t="s">
        <v>3889</v>
      </c>
      <c r="O455" s="97" t="s">
        <v>3890</v>
      </c>
      <c r="P455" s="138" t="s">
        <v>2259</v>
      </c>
      <c r="Q455" s="138" t="s">
        <v>2259</v>
      </c>
      <c r="R455" s="138" t="s">
        <v>3615</v>
      </c>
      <c r="S455" s="101">
        <v>8800000</v>
      </c>
      <c r="T455" s="101">
        <v>0</v>
      </c>
      <c r="U455" s="98">
        <v>77105457</v>
      </c>
      <c r="V455" s="97" t="s">
        <v>2455</v>
      </c>
    </row>
    <row r="456" spans="1:22">
      <c r="A456" s="79">
        <v>891780111</v>
      </c>
      <c r="B456" s="94" t="s">
        <v>19</v>
      </c>
      <c r="C456" s="94" t="s">
        <v>23</v>
      </c>
      <c r="D456" s="94" t="s">
        <v>20</v>
      </c>
      <c r="E456" s="133" t="s">
        <v>3891</v>
      </c>
      <c r="F456" s="94" t="s">
        <v>21</v>
      </c>
      <c r="G456" s="94" t="s">
        <v>22</v>
      </c>
      <c r="H456" s="94" t="s">
        <v>658</v>
      </c>
      <c r="I456" s="103">
        <v>6784648</v>
      </c>
      <c r="J456" s="101">
        <v>0</v>
      </c>
      <c r="K456" s="101">
        <v>0</v>
      </c>
      <c r="L456" s="101">
        <v>0</v>
      </c>
      <c r="M456" s="98">
        <v>900383358</v>
      </c>
      <c r="N456" s="97" t="s">
        <v>2416</v>
      </c>
      <c r="O456" s="97" t="s">
        <v>3892</v>
      </c>
      <c r="P456" s="138" t="s">
        <v>3666</v>
      </c>
      <c r="Q456" s="138" t="s">
        <v>3666</v>
      </c>
      <c r="R456" s="138" t="s">
        <v>2366</v>
      </c>
      <c r="S456" s="101">
        <v>6784648</v>
      </c>
      <c r="T456" s="101">
        <v>0</v>
      </c>
      <c r="U456" s="98">
        <v>13360163</v>
      </c>
      <c r="V456" s="97" t="s">
        <v>2099</v>
      </c>
    </row>
    <row r="457" spans="1:22">
      <c r="A457" s="79">
        <v>891780111</v>
      </c>
      <c r="B457" s="94" t="s">
        <v>19</v>
      </c>
      <c r="C457" s="94" t="s">
        <v>23</v>
      </c>
      <c r="D457" s="94" t="s">
        <v>20</v>
      </c>
      <c r="E457" s="133" t="s">
        <v>3893</v>
      </c>
      <c r="F457" s="94" t="s">
        <v>21</v>
      </c>
      <c r="G457" s="94" t="s">
        <v>22</v>
      </c>
      <c r="H457" s="94" t="s">
        <v>658</v>
      </c>
      <c r="I457" s="103">
        <v>17195500</v>
      </c>
      <c r="J457" s="101">
        <v>0</v>
      </c>
      <c r="K457" s="101">
        <v>0</v>
      </c>
      <c r="L457" s="101">
        <v>0</v>
      </c>
      <c r="M457" s="98">
        <v>860001911</v>
      </c>
      <c r="N457" s="97" t="s">
        <v>3894</v>
      </c>
      <c r="O457" s="97" t="s">
        <v>3895</v>
      </c>
      <c r="P457" s="138" t="s">
        <v>3666</v>
      </c>
      <c r="Q457" s="138" t="s">
        <v>2326</v>
      </c>
      <c r="R457" s="138">
        <v>44485</v>
      </c>
      <c r="S457" s="101">
        <v>0</v>
      </c>
      <c r="T457" s="101">
        <v>17195500</v>
      </c>
      <c r="U457" s="98">
        <v>77105457</v>
      </c>
      <c r="V457" s="97" t="s">
        <v>2455</v>
      </c>
    </row>
    <row r="458" spans="1:22">
      <c r="A458" s="79">
        <v>891780111</v>
      </c>
      <c r="B458" s="94" t="s">
        <v>19</v>
      </c>
      <c r="C458" s="94" t="s">
        <v>23</v>
      </c>
      <c r="D458" s="94" t="s">
        <v>20</v>
      </c>
      <c r="E458" s="133" t="s">
        <v>3896</v>
      </c>
      <c r="F458" s="94" t="s">
        <v>21</v>
      </c>
      <c r="G458" s="94" t="s">
        <v>22</v>
      </c>
      <c r="H458" s="94" t="s">
        <v>658</v>
      </c>
      <c r="I458" s="103">
        <v>5236000</v>
      </c>
      <c r="J458" s="101">
        <v>0</v>
      </c>
      <c r="K458" s="101">
        <v>0</v>
      </c>
      <c r="L458" s="101">
        <v>0</v>
      </c>
      <c r="M458" s="98">
        <v>900918150</v>
      </c>
      <c r="N458" s="97" t="s">
        <v>3897</v>
      </c>
      <c r="O458" s="97" t="s">
        <v>3898</v>
      </c>
      <c r="P458" s="138" t="s">
        <v>2229</v>
      </c>
      <c r="Q458" s="138" t="s">
        <v>2229</v>
      </c>
      <c r="R458" s="138" t="s">
        <v>1886</v>
      </c>
      <c r="S458" s="101">
        <v>5236000</v>
      </c>
      <c r="T458" s="101">
        <v>0</v>
      </c>
      <c r="U458" s="98">
        <v>52389076</v>
      </c>
      <c r="V458" s="97" t="s">
        <v>1592</v>
      </c>
    </row>
    <row r="459" spans="1:22">
      <c r="A459" s="79">
        <v>891780111</v>
      </c>
      <c r="B459" s="94" t="s">
        <v>19</v>
      </c>
      <c r="C459" s="94" t="s">
        <v>23</v>
      </c>
      <c r="D459" s="94" t="s">
        <v>20</v>
      </c>
      <c r="E459" s="133" t="s">
        <v>3899</v>
      </c>
      <c r="F459" s="94" t="s">
        <v>21</v>
      </c>
      <c r="G459" s="94" t="s">
        <v>22</v>
      </c>
      <c r="H459" s="94" t="s">
        <v>658</v>
      </c>
      <c r="I459" s="103">
        <v>3440970</v>
      </c>
      <c r="J459" s="101">
        <v>0</v>
      </c>
      <c r="K459" s="101">
        <v>0</v>
      </c>
      <c r="L459" s="101">
        <v>0</v>
      </c>
      <c r="M459" s="98">
        <v>900763287</v>
      </c>
      <c r="N459" s="97" t="s">
        <v>1921</v>
      </c>
      <c r="O459" s="97" t="s">
        <v>3900</v>
      </c>
      <c r="P459" s="138" t="s">
        <v>2289</v>
      </c>
      <c r="Q459" s="138" t="s">
        <v>2289</v>
      </c>
      <c r="R459" s="138" t="s">
        <v>1762</v>
      </c>
      <c r="S459" s="101">
        <v>0</v>
      </c>
      <c r="T459" s="101">
        <v>3440970</v>
      </c>
      <c r="U459" s="98">
        <v>16725085</v>
      </c>
      <c r="V459" s="97" t="s">
        <v>3273</v>
      </c>
    </row>
    <row r="460" spans="1:22">
      <c r="A460" s="79">
        <v>891780111</v>
      </c>
      <c r="B460" s="94" t="s">
        <v>19</v>
      </c>
      <c r="C460" s="94" t="s">
        <v>23</v>
      </c>
      <c r="D460" s="94" t="s">
        <v>20</v>
      </c>
      <c r="E460" s="133" t="s">
        <v>3901</v>
      </c>
      <c r="F460" s="94" t="s">
        <v>21</v>
      </c>
      <c r="G460" s="94" t="s">
        <v>22</v>
      </c>
      <c r="H460" s="94" t="s">
        <v>658</v>
      </c>
      <c r="I460" s="103">
        <v>2145000</v>
      </c>
      <c r="J460" s="101">
        <v>0</v>
      </c>
      <c r="K460" s="101">
        <v>0</v>
      </c>
      <c r="L460" s="101">
        <v>0</v>
      </c>
      <c r="M460" s="98">
        <v>900763287</v>
      </c>
      <c r="N460" s="97" t="s">
        <v>1921</v>
      </c>
      <c r="O460" s="97" t="s">
        <v>3902</v>
      </c>
      <c r="P460" s="138" t="s">
        <v>2289</v>
      </c>
      <c r="Q460" s="138" t="s">
        <v>2289</v>
      </c>
      <c r="R460" s="138" t="s">
        <v>1762</v>
      </c>
      <c r="S460" s="101">
        <v>0</v>
      </c>
      <c r="T460" s="101">
        <v>2145000</v>
      </c>
      <c r="U460" s="98">
        <v>79605479</v>
      </c>
      <c r="V460" s="97" t="s">
        <v>2382</v>
      </c>
    </row>
    <row r="461" spans="1:22">
      <c r="A461" s="79">
        <v>891780111</v>
      </c>
      <c r="B461" s="94" t="s">
        <v>19</v>
      </c>
      <c r="C461" s="94" t="s">
        <v>23</v>
      </c>
      <c r="D461" s="94" t="s">
        <v>20</v>
      </c>
      <c r="E461" s="133" t="s">
        <v>3903</v>
      </c>
      <c r="F461" s="94" t="s">
        <v>21</v>
      </c>
      <c r="G461" s="94" t="s">
        <v>22</v>
      </c>
      <c r="H461" s="94" t="s">
        <v>658</v>
      </c>
      <c r="I461" s="103">
        <v>2058700</v>
      </c>
      <c r="J461" s="101">
        <v>0</v>
      </c>
      <c r="K461" s="101">
        <v>0</v>
      </c>
      <c r="L461" s="101">
        <v>0</v>
      </c>
      <c r="M461" s="98">
        <v>900763287</v>
      </c>
      <c r="N461" s="97" t="s">
        <v>1921</v>
      </c>
      <c r="O461" s="97" t="s">
        <v>3904</v>
      </c>
      <c r="P461" s="138" t="s">
        <v>2289</v>
      </c>
      <c r="Q461" s="138" t="s">
        <v>2289</v>
      </c>
      <c r="R461" s="138" t="s">
        <v>1762</v>
      </c>
      <c r="S461" s="101">
        <v>0</v>
      </c>
      <c r="T461" s="101">
        <v>2058700</v>
      </c>
      <c r="U461" s="98">
        <v>25274758</v>
      </c>
      <c r="V461" s="97" t="s">
        <v>2127</v>
      </c>
    </row>
    <row r="462" spans="1:22">
      <c r="A462" s="79">
        <v>891780111</v>
      </c>
      <c r="B462" s="94" t="s">
        <v>19</v>
      </c>
      <c r="C462" s="94" t="s">
        <v>23</v>
      </c>
      <c r="D462" s="94" t="s">
        <v>20</v>
      </c>
      <c r="E462" s="133" t="s">
        <v>3905</v>
      </c>
      <c r="F462" s="94" t="s">
        <v>21</v>
      </c>
      <c r="G462" s="94" t="s">
        <v>22</v>
      </c>
      <c r="H462" s="94" t="s">
        <v>658</v>
      </c>
      <c r="I462" s="103">
        <v>18846625</v>
      </c>
      <c r="J462" s="101">
        <v>0</v>
      </c>
      <c r="K462" s="101">
        <v>0</v>
      </c>
      <c r="L462" s="101">
        <v>0</v>
      </c>
      <c r="M462" s="98">
        <v>804000673</v>
      </c>
      <c r="N462" s="97" t="s">
        <v>2442</v>
      </c>
      <c r="O462" s="97" t="s">
        <v>3906</v>
      </c>
      <c r="P462" s="138" t="s">
        <v>3435</v>
      </c>
      <c r="Q462" s="138" t="s">
        <v>3435</v>
      </c>
      <c r="R462" s="138" t="s">
        <v>1765</v>
      </c>
      <c r="S462" s="101">
        <v>18846625</v>
      </c>
      <c r="T462" s="101">
        <v>0</v>
      </c>
      <c r="U462" s="98">
        <v>36720958</v>
      </c>
      <c r="V462" s="97" t="s">
        <v>3907</v>
      </c>
    </row>
    <row r="463" spans="1:22">
      <c r="A463" s="79">
        <v>891780111</v>
      </c>
      <c r="B463" s="94" t="s">
        <v>19</v>
      </c>
      <c r="C463" s="94" t="s">
        <v>23</v>
      </c>
      <c r="D463" s="94" t="s">
        <v>20</v>
      </c>
      <c r="E463" s="97" t="s">
        <v>5453</v>
      </c>
      <c r="F463" s="94" t="s">
        <v>21</v>
      </c>
      <c r="G463" s="94" t="s">
        <v>22</v>
      </c>
      <c r="H463" s="94" t="s">
        <v>658</v>
      </c>
      <c r="I463" s="103">
        <v>642600</v>
      </c>
      <c r="J463" s="101">
        <v>0</v>
      </c>
      <c r="K463" s="101">
        <v>0</v>
      </c>
      <c r="L463" s="101">
        <v>0</v>
      </c>
      <c r="M463" s="98">
        <v>900918150</v>
      </c>
      <c r="N463" s="97" t="s">
        <v>3897</v>
      </c>
      <c r="O463" s="97" t="s">
        <v>5454</v>
      </c>
      <c r="P463" s="138" t="s">
        <v>3636</v>
      </c>
      <c r="Q463" s="138" t="s">
        <v>3636</v>
      </c>
      <c r="R463" s="138" t="s">
        <v>3612</v>
      </c>
      <c r="S463" s="101">
        <v>642600</v>
      </c>
      <c r="T463" s="101">
        <v>0</v>
      </c>
      <c r="U463" s="98">
        <v>28548913</v>
      </c>
      <c r="V463" s="97" t="s">
        <v>2361</v>
      </c>
    </row>
    <row r="464" spans="1:22">
      <c r="A464" s="79">
        <v>891780111</v>
      </c>
      <c r="B464" s="94" t="s">
        <v>19</v>
      </c>
      <c r="C464" s="94" t="s">
        <v>23</v>
      </c>
      <c r="D464" s="94" t="s">
        <v>20</v>
      </c>
      <c r="E464" s="97" t="s">
        <v>5455</v>
      </c>
      <c r="F464" s="94" t="s">
        <v>21</v>
      </c>
      <c r="G464" s="94" t="s">
        <v>22</v>
      </c>
      <c r="H464" s="94" t="s">
        <v>658</v>
      </c>
      <c r="I464" s="103">
        <v>193424</v>
      </c>
      <c r="J464" s="101">
        <v>0</v>
      </c>
      <c r="K464" s="101">
        <v>0</v>
      </c>
      <c r="L464" s="101">
        <v>0</v>
      </c>
      <c r="M464" s="98">
        <v>891701092</v>
      </c>
      <c r="N464" s="97" t="s">
        <v>5456</v>
      </c>
      <c r="O464" s="97" t="s">
        <v>5457</v>
      </c>
      <c r="P464" s="138" t="s">
        <v>2084</v>
      </c>
      <c r="Q464" s="138" t="s">
        <v>2084</v>
      </c>
      <c r="R464" s="138" t="s">
        <v>3633</v>
      </c>
      <c r="S464" s="101">
        <v>193424</v>
      </c>
      <c r="T464" s="101">
        <v>0</v>
      </c>
      <c r="U464" s="98">
        <v>79959996</v>
      </c>
      <c r="V464" s="97" t="s">
        <v>2500</v>
      </c>
    </row>
    <row r="465" spans="1:22">
      <c r="A465" s="79">
        <v>891780111</v>
      </c>
      <c r="B465" s="94" t="s">
        <v>19</v>
      </c>
      <c r="C465" s="94" t="s">
        <v>23</v>
      </c>
      <c r="D465" s="94" t="s">
        <v>20</v>
      </c>
      <c r="E465" s="97" t="s">
        <v>5458</v>
      </c>
      <c r="F465" s="94" t="s">
        <v>21</v>
      </c>
      <c r="G465" s="94" t="s">
        <v>22</v>
      </c>
      <c r="H465" s="94" t="s">
        <v>658</v>
      </c>
      <c r="I465" s="103">
        <v>3641400</v>
      </c>
      <c r="J465" s="101">
        <v>0</v>
      </c>
      <c r="K465" s="101">
        <v>0</v>
      </c>
      <c r="L465" s="101">
        <v>0</v>
      </c>
      <c r="M465" s="98">
        <v>900121223</v>
      </c>
      <c r="N465" s="97" t="s">
        <v>2468</v>
      </c>
      <c r="O465" s="97" t="s">
        <v>5459</v>
      </c>
      <c r="P465" s="138" t="s">
        <v>4316</v>
      </c>
      <c r="Q465" s="138" t="s">
        <v>4316</v>
      </c>
      <c r="R465" s="138" t="s">
        <v>3564</v>
      </c>
      <c r="S465" s="101">
        <v>3641400</v>
      </c>
      <c r="T465" s="101">
        <v>0</v>
      </c>
      <c r="U465" s="98">
        <v>22735544</v>
      </c>
      <c r="V465" s="97" t="s">
        <v>5460</v>
      </c>
    </row>
    <row r="466" spans="1:22">
      <c r="A466" s="79">
        <v>891780111</v>
      </c>
      <c r="B466" s="94" t="s">
        <v>19</v>
      </c>
      <c r="C466" s="94" t="s">
        <v>23</v>
      </c>
      <c r="D466" s="94" t="s">
        <v>20</v>
      </c>
      <c r="E466" s="97" t="s">
        <v>5461</v>
      </c>
      <c r="F466" s="94" t="s">
        <v>21</v>
      </c>
      <c r="G466" s="94" t="s">
        <v>22</v>
      </c>
      <c r="H466" s="94" t="s">
        <v>658</v>
      </c>
      <c r="I466" s="103">
        <v>1214871</v>
      </c>
      <c r="J466" s="101">
        <v>0</v>
      </c>
      <c r="K466" s="101">
        <v>0</v>
      </c>
      <c r="L466" s="101">
        <v>0</v>
      </c>
      <c r="M466" s="98">
        <v>900763287</v>
      </c>
      <c r="N466" s="97" t="s">
        <v>1921</v>
      </c>
      <c r="O466" s="97" t="s">
        <v>5462</v>
      </c>
      <c r="P466" s="138" t="s">
        <v>2255</v>
      </c>
      <c r="Q466" s="138" t="s">
        <v>2255</v>
      </c>
      <c r="R466" s="138" t="s">
        <v>3559</v>
      </c>
      <c r="S466" s="101">
        <v>1214871</v>
      </c>
      <c r="T466" s="101">
        <v>0</v>
      </c>
      <c r="U466" s="98">
        <v>22735544</v>
      </c>
      <c r="V466" s="97" t="s">
        <v>5460</v>
      </c>
    </row>
    <row r="467" spans="1:22">
      <c r="A467" s="79">
        <v>891780111</v>
      </c>
      <c r="B467" s="94" t="s">
        <v>19</v>
      </c>
      <c r="C467" s="94" t="s">
        <v>23</v>
      </c>
      <c r="D467" s="94" t="s">
        <v>20</v>
      </c>
      <c r="E467" s="97" t="s">
        <v>6267</v>
      </c>
      <c r="F467" s="94" t="s">
        <v>21</v>
      </c>
      <c r="G467" s="94" t="s">
        <v>22</v>
      </c>
      <c r="H467" s="94" t="s">
        <v>658</v>
      </c>
      <c r="I467" s="103">
        <v>4858770</v>
      </c>
      <c r="J467" s="101">
        <v>0</v>
      </c>
      <c r="K467" s="101">
        <v>0</v>
      </c>
      <c r="L467" s="101">
        <v>0</v>
      </c>
      <c r="M467" s="98">
        <v>900763287</v>
      </c>
      <c r="N467" s="97" t="s">
        <v>1921</v>
      </c>
      <c r="O467" s="97" t="s">
        <v>6268</v>
      </c>
      <c r="P467" s="138" t="s">
        <v>6180</v>
      </c>
      <c r="Q467" s="138" t="s">
        <v>1830</v>
      </c>
      <c r="R467" s="138" t="s">
        <v>3507</v>
      </c>
      <c r="S467" s="101">
        <v>0</v>
      </c>
      <c r="T467" s="101">
        <v>4858770</v>
      </c>
      <c r="U467" s="98">
        <v>85466272</v>
      </c>
      <c r="V467" s="97" t="s">
        <v>6269</v>
      </c>
    </row>
    <row r="468" spans="1:22">
      <c r="A468" s="79">
        <v>891780111</v>
      </c>
      <c r="B468" s="94" t="s">
        <v>19</v>
      </c>
      <c r="C468" s="94" t="s">
        <v>23</v>
      </c>
      <c r="D468" s="94" t="s">
        <v>20</v>
      </c>
      <c r="E468" s="97" t="s">
        <v>6270</v>
      </c>
      <c r="F468" s="94" t="s">
        <v>21</v>
      </c>
      <c r="G468" s="94" t="s">
        <v>22</v>
      </c>
      <c r="H468" s="94" t="s">
        <v>658</v>
      </c>
      <c r="I468" s="103">
        <v>1011500</v>
      </c>
      <c r="J468" s="101">
        <v>0</v>
      </c>
      <c r="K468" s="101">
        <v>0</v>
      </c>
      <c r="L468" s="101">
        <v>0</v>
      </c>
      <c r="M468" s="98">
        <v>890115230</v>
      </c>
      <c r="N468" s="97" t="s">
        <v>2424</v>
      </c>
      <c r="O468" s="97" t="s">
        <v>6271</v>
      </c>
      <c r="P468" s="138" t="s">
        <v>3754</v>
      </c>
      <c r="Q468" s="138" t="s">
        <v>3754</v>
      </c>
      <c r="R468" s="138" t="s">
        <v>5323</v>
      </c>
      <c r="S468" s="101">
        <v>1011500</v>
      </c>
      <c r="T468" s="101">
        <v>0</v>
      </c>
      <c r="U468" s="98">
        <v>52030501</v>
      </c>
      <c r="V468" s="97" t="s">
        <v>2340</v>
      </c>
    </row>
    <row r="469" spans="1:22">
      <c r="A469" s="79">
        <v>891780111</v>
      </c>
      <c r="B469" s="94" t="s">
        <v>19</v>
      </c>
      <c r="C469" s="94" t="s">
        <v>23</v>
      </c>
      <c r="D469" s="94" t="s">
        <v>20</v>
      </c>
      <c r="E469" s="97" t="s">
        <v>6272</v>
      </c>
      <c r="F469" s="94" t="s">
        <v>21</v>
      </c>
      <c r="G469" s="94" t="s">
        <v>22</v>
      </c>
      <c r="H469" s="94" t="s">
        <v>658</v>
      </c>
      <c r="I469" s="103">
        <v>398650</v>
      </c>
      <c r="J469" s="101">
        <v>0</v>
      </c>
      <c r="K469" s="101">
        <v>0</v>
      </c>
      <c r="L469" s="101">
        <v>0</v>
      </c>
      <c r="M469" s="98">
        <v>804000673</v>
      </c>
      <c r="N469" s="97" t="s">
        <v>2442</v>
      </c>
      <c r="O469" s="97" t="s">
        <v>6273</v>
      </c>
      <c r="P469" s="138" t="s">
        <v>3662</v>
      </c>
      <c r="Q469" s="138" t="s">
        <v>3662</v>
      </c>
      <c r="R469" s="138" t="s">
        <v>1725</v>
      </c>
      <c r="S469" s="101">
        <v>398650</v>
      </c>
      <c r="T469" s="101">
        <v>0</v>
      </c>
      <c r="U469" s="98">
        <v>25274758</v>
      </c>
      <c r="V469" s="97" t="s">
        <v>2127</v>
      </c>
    </row>
    <row r="470" spans="1:22">
      <c r="A470" s="79">
        <v>891780111</v>
      </c>
      <c r="B470" s="94" t="s">
        <v>19</v>
      </c>
      <c r="C470" s="94" t="s">
        <v>23</v>
      </c>
      <c r="D470" s="94" t="s">
        <v>20</v>
      </c>
      <c r="E470" s="97" t="s">
        <v>6274</v>
      </c>
      <c r="F470" s="94" t="s">
        <v>21</v>
      </c>
      <c r="G470" s="94" t="s">
        <v>22</v>
      </c>
      <c r="H470" s="94" t="s">
        <v>658</v>
      </c>
      <c r="I470" s="103">
        <v>22331840</v>
      </c>
      <c r="J470" s="101">
        <v>0</v>
      </c>
      <c r="K470" s="101">
        <v>0</v>
      </c>
      <c r="L470" s="101">
        <v>0</v>
      </c>
      <c r="M470" s="98">
        <v>900763287</v>
      </c>
      <c r="N470" s="97" t="s">
        <v>1921</v>
      </c>
      <c r="O470" s="97" t="s">
        <v>6275</v>
      </c>
      <c r="P470" s="138" t="s">
        <v>3564</v>
      </c>
      <c r="Q470" s="138" t="s">
        <v>5272</v>
      </c>
      <c r="R470" s="138" t="s">
        <v>6219</v>
      </c>
      <c r="S470" s="101">
        <v>22331840</v>
      </c>
      <c r="T470" s="101">
        <v>0</v>
      </c>
      <c r="U470" s="98">
        <v>28548913</v>
      </c>
      <c r="V470" s="97" t="s">
        <v>2361</v>
      </c>
    </row>
    <row r="471" spans="1:22">
      <c r="A471" s="79">
        <v>891780111</v>
      </c>
      <c r="B471" s="94" t="s">
        <v>19</v>
      </c>
      <c r="C471" s="94" t="s">
        <v>23</v>
      </c>
      <c r="D471" s="94" t="s">
        <v>20</v>
      </c>
      <c r="E471" s="97" t="s">
        <v>6276</v>
      </c>
      <c r="F471" s="94" t="s">
        <v>21</v>
      </c>
      <c r="G471" s="94" t="s">
        <v>22</v>
      </c>
      <c r="H471" s="94" t="s">
        <v>658</v>
      </c>
      <c r="I471" s="103">
        <v>6982988</v>
      </c>
      <c r="J471" s="101">
        <v>0</v>
      </c>
      <c r="K471" s="101">
        <v>0</v>
      </c>
      <c r="L471" s="101">
        <v>0</v>
      </c>
      <c r="M471" s="98">
        <v>900763287</v>
      </c>
      <c r="N471" s="97" t="s">
        <v>1921</v>
      </c>
      <c r="O471" s="97" t="s">
        <v>6277</v>
      </c>
      <c r="P471" s="138" t="s">
        <v>3570</v>
      </c>
      <c r="Q471" s="138" t="s">
        <v>3570</v>
      </c>
      <c r="R471" s="138" t="s">
        <v>6278</v>
      </c>
      <c r="S471" s="101">
        <v>6982988</v>
      </c>
      <c r="T471" s="101">
        <v>0</v>
      </c>
      <c r="U471" s="97">
        <v>12559235</v>
      </c>
      <c r="V471" s="97" t="s">
        <v>6279</v>
      </c>
    </row>
    <row r="472" spans="1:22">
      <c r="A472" s="79">
        <v>891780111</v>
      </c>
      <c r="B472" s="94" t="s">
        <v>19</v>
      </c>
      <c r="C472" s="94" t="s">
        <v>23</v>
      </c>
      <c r="D472" s="94" t="s">
        <v>20</v>
      </c>
      <c r="E472" s="97" t="s">
        <v>6280</v>
      </c>
      <c r="F472" s="94" t="s">
        <v>21</v>
      </c>
      <c r="G472" s="94" t="s">
        <v>22</v>
      </c>
      <c r="H472" s="94" t="s">
        <v>658</v>
      </c>
      <c r="I472" s="103">
        <v>867330</v>
      </c>
      <c r="J472" s="101">
        <v>0</v>
      </c>
      <c r="K472" s="101">
        <v>0</v>
      </c>
      <c r="L472" s="101">
        <v>0</v>
      </c>
      <c r="M472" s="98">
        <v>900763287</v>
      </c>
      <c r="N472" s="97" t="s">
        <v>1921</v>
      </c>
      <c r="O472" s="97" t="s">
        <v>6281</v>
      </c>
      <c r="P472" s="138" t="s">
        <v>3559</v>
      </c>
      <c r="Q472" s="138" t="s">
        <v>3559</v>
      </c>
      <c r="R472" s="138" t="s">
        <v>6282</v>
      </c>
      <c r="S472" s="101">
        <v>0</v>
      </c>
      <c r="T472" s="101">
        <v>867330</v>
      </c>
      <c r="U472" s="98">
        <v>79857491</v>
      </c>
      <c r="V472" s="97" t="s">
        <v>2188</v>
      </c>
    </row>
    <row r="473" spans="1:22">
      <c r="A473" s="79">
        <v>891780111</v>
      </c>
      <c r="B473" s="94" t="s">
        <v>19</v>
      </c>
      <c r="C473" s="94" t="s">
        <v>23</v>
      </c>
      <c r="D473" s="94" t="s">
        <v>20</v>
      </c>
      <c r="E473" s="97" t="s">
        <v>6283</v>
      </c>
      <c r="F473" s="94" t="s">
        <v>21</v>
      </c>
      <c r="G473" s="94" t="s">
        <v>22</v>
      </c>
      <c r="H473" s="94" t="s">
        <v>658</v>
      </c>
      <c r="I473" s="103">
        <v>182391300</v>
      </c>
      <c r="J473" s="101">
        <v>0</v>
      </c>
      <c r="K473" s="101">
        <v>0</v>
      </c>
      <c r="L473" s="101">
        <v>0</v>
      </c>
      <c r="M473" s="98">
        <v>901039840</v>
      </c>
      <c r="N473" s="97" t="s">
        <v>546</v>
      </c>
      <c r="O473" s="97" t="s">
        <v>6284</v>
      </c>
      <c r="P473" s="138" t="s">
        <v>2461</v>
      </c>
      <c r="Q473" s="138" t="s">
        <v>2461</v>
      </c>
      <c r="R473" s="138" t="s">
        <v>6285</v>
      </c>
      <c r="S473" s="101">
        <v>182391300</v>
      </c>
      <c r="T473" s="101">
        <v>0</v>
      </c>
      <c r="U473" s="98">
        <v>36720958</v>
      </c>
      <c r="V473" s="97" t="s">
        <v>3907</v>
      </c>
    </row>
    <row r="474" spans="1:22">
      <c r="A474" s="79">
        <v>891780111</v>
      </c>
      <c r="B474" s="94" t="s">
        <v>19</v>
      </c>
      <c r="C474" s="94" t="s">
        <v>23</v>
      </c>
      <c r="D474" s="94" t="s">
        <v>20</v>
      </c>
      <c r="E474" s="97" t="s">
        <v>8176</v>
      </c>
      <c r="F474" s="94" t="s">
        <v>21</v>
      </c>
      <c r="G474" s="94" t="s">
        <v>22</v>
      </c>
      <c r="H474" s="94" t="s">
        <v>658</v>
      </c>
      <c r="I474" s="168">
        <v>556555</v>
      </c>
      <c r="J474" s="101">
        <v>0</v>
      </c>
      <c r="K474" s="101">
        <v>0</v>
      </c>
      <c r="L474" s="101">
        <v>0</v>
      </c>
      <c r="M474" s="98">
        <v>900428481</v>
      </c>
      <c r="N474" s="97" t="s">
        <v>2420</v>
      </c>
      <c r="O474" s="97" t="s">
        <v>8177</v>
      </c>
      <c r="P474" s="138" t="s">
        <v>6185</v>
      </c>
      <c r="Q474" s="138" t="s">
        <v>6185</v>
      </c>
      <c r="R474" s="138" t="s">
        <v>7047</v>
      </c>
      <c r="S474" s="101">
        <v>0</v>
      </c>
      <c r="T474" s="101">
        <v>556555</v>
      </c>
      <c r="U474" s="98">
        <v>22735544</v>
      </c>
      <c r="V474" s="97" t="s">
        <v>5460</v>
      </c>
    </row>
    <row r="475" spans="1:22">
      <c r="A475" s="79">
        <v>891780111</v>
      </c>
      <c r="B475" s="94" t="s">
        <v>19</v>
      </c>
      <c r="C475" s="94" t="s">
        <v>23</v>
      </c>
      <c r="D475" s="94" t="s">
        <v>20</v>
      </c>
      <c r="E475" s="97" t="s">
        <v>8178</v>
      </c>
      <c r="F475" s="94" t="s">
        <v>21</v>
      </c>
      <c r="G475" s="94" t="s">
        <v>22</v>
      </c>
      <c r="H475" s="94" t="s">
        <v>658</v>
      </c>
      <c r="I475" s="168">
        <v>371090</v>
      </c>
      <c r="J475" s="101">
        <v>0</v>
      </c>
      <c r="K475" s="101">
        <v>0</v>
      </c>
      <c r="L475" s="101">
        <v>0</v>
      </c>
      <c r="M475" s="98">
        <v>900383358</v>
      </c>
      <c r="N475" s="97" t="s">
        <v>2416</v>
      </c>
      <c r="O475" s="97" t="s">
        <v>8177</v>
      </c>
      <c r="P475" s="138" t="s">
        <v>6185</v>
      </c>
      <c r="Q475" s="138" t="s">
        <v>6185</v>
      </c>
      <c r="R475" s="138" t="s">
        <v>4966</v>
      </c>
      <c r="S475" s="101">
        <v>0</v>
      </c>
      <c r="T475" s="101">
        <v>371090</v>
      </c>
      <c r="U475" s="98">
        <v>22735544</v>
      </c>
      <c r="V475" s="97" t="s">
        <v>5460</v>
      </c>
    </row>
    <row r="476" spans="1:22">
      <c r="A476" s="79">
        <v>891780111</v>
      </c>
      <c r="B476" s="94" t="s">
        <v>19</v>
      </c>
      <c r="C476" s="94" t="s">
        <v>23</v>
      </c>
      <c r="D476" s="94" t="s">
        <v>20</v>
      </c>
      <c r="E476" s="97" t="s">
        <v>8179</v>
      </c>
      <c r="F476" s="94" t="s">
        <v>21</v>
      </c>
      <c r="G476" s="94" t="s">
        <v>22</v>
      </c>
      <c r="H476" s="94" t="s">
        <v>658</v>
      </c>
      <c r="I476" s="168">
        <v>738499</v>
      </c>
      <c r="J476" s="101">
        <v>0</v>
      </c>
      <c r="K476" s="101">
        <v>0</v>
      </c>
      <c r="L476" s="101">
        <v>0</v>
      </c>
      <c r="M476" s="98">
        <v>800031682</v>
      </c>
      <c r="N476" s="97" t="s">
        <v>2398</v>
      </c>
      <c r="O476" s="97" t="s">
        <v>8177</v>
      </c>
      <c r="P476" s="138" t="s">
        <v>6185</v>
      </c>
      <c r="Q476" s="138" t="s">
        <v>6185</v>
      </c>
      <c r="R476" s="138" t="s">
        <v>4966</v>
      </c>
      <c r="S476" s="101">
        <v>0</v>
      </c>
      <c r="T476" s="101">
        <v>738499</v>
      </c>
      <c r="U476" s="98">
        <v>22735544</v>
      </c>
      <c r="V476" s="97" t="s">
        <v>5460</v>
      </c>
    </row>
    <row r="477" spans="1:22">
      <c r="A477" s="79">
        <v>891780111</v>
      </c>
      <c r="B477" s="94" t="s">
        <v>19</v>
      </c>
      <c r="C477" s="94" t="s">
        <v>23</v>
      </c>
      <c r="D477" s="94" t="s">
        <v>20</v>
      </c>
      <c r="E477" s="97" t="s">
        <v>8180</v>
      </c>
      <c r="F477" s="94" t="s">
        <v>21</v>
      </c>
      <c r="G477" s="94" t="s">
        <v>22</v>
      </c>
      <c r="H477" s="94" t="s">
        <v>658</v>
      </c>
      <c r="I477" s="168">
        <v>24700000</v>
      </c>
      <c r="J477" s="101">
        <v>0</v>
      </c>
      <c r="K477" s="101">
        <v>0</v>
      </c>
      <c r="L477" s="101">
        <v>0</v>
      </c>
      <c r="M477" s="98">
        <v>900506596</v>
      </c>
      <c r="N477" s="97" t="s">
        <v>8181</v>
      </c>
      <c r="O477" s="97" t="s">
        <v>8182</v>
      </c>
      <c r="P477" s="138" t="s">
        <v>6185</v>
      </c>
      <c r="Q477" s="138" t="s">
        <v>6185</v>
      </c>
      <c r="R477" s="138" t="s">
        <v>7047</v>
      </c>
      <c r="S477" s="101">
        <v>0</v>
      </c>
      <c r="T477" s="101">
        <v>24700000</v>
      </c>
      <c r="U477" s="98">
        <v>85472735</v>
      </c>
      <c r="V477" s="97" t="s">
        <v>37</v>
      </c>
    </row>
    <row r="478" spans="1:22">
      <c r="A478" s="79">
        <v>891780111</v>
      </c>
      <c r="B478" s="94" t="s">
        <v>19</v>
      </c>
      <c r="C478" s="94" t="s">
        <v>23</v>
      </c>
      <c r="D478" s="94" t="s">
        <v>20</v>
      </c>
      <c r="E478" s="97" t="s">
        <v>8183</v>
      </c>
      <c r="F478" s="94" t="s">
        <v>21</v>
      </c>
      <c r="G478" s="94" t="s">
        <v>22</v>
      </c>
      <c r="H478" s="94" t="s">
        <v>658</v>
      </c>
      <c r="I478" s="168">
        <v>1953000</v>
      </c>
      <c r="J478" s="101">
        <v>0</v>
      </c>
      <c r="K478" s="101">
        <v>0</v>
      </c>
      <c r="L478" s="101">
        <v>0</v>
      </c>
      <c r="M478" s="98">
        <v>900763287</v>
      </c>
      <c r="N478" s="97" t="s">
        <v>1921</v>
      </c>
      <c r="O478" s="97" t="s">
        <v>8184</v>
      </c>
      <c r="P478" s="138" t="s">
        <v>2240</v>
      </c>
      <c r="Q478" s="138" t="s">
        <v>2240</v>
      </c>
      <c r="R478" s="138" t="s">
        <v>8185</v>
      </c>
      <c r="S478" s="101">
        <v>0</v>
      </c>
      <c r="T478" s="101">
        <v>1953000</v>
      </c>
      <c r="U478" s="98">
        <v>75064017</v>
      </c>
      <c r="V478" s="97" t="s">
        <v>3619</v>
      </c>
    </row>
    <row r="479" spans="1:22">
      <c r="A479" s="79">
        <v>891780111</v>
      </c>
      <c r="B479" s="94" t="s">
        <v>19</v>
      </c>
      <c r="C479" s="94" t="s">
        <v>23</v>
      </c>
      <c r="D479" s="94" t="s">
        <v>20</v>
      </c>
      <c r="E479" s="97" t="s">
        <v>8186</v>
      </c>
      <c r="F479" s="94" t="s">
        <v>21</v>
      </c>
      <c r="G479" s="94" t="s">
        <v>22</v>
      </c>
      <c r="H479" s="94" t="s">
        <v>658</v>
      </c>
      <c r="I479" s="168">
        <v>806400</v>
      </c>
      <c r="J479" s="101">
        <v>0</v>
      </c>
      <c r="K479" s="101">
        <v>0</v>
      </c>
      <c r="L479" s="101">
        <v>0</v>
      </c>
      <c r="M479" s="98">
        <v>900647514</v>
      </c>
      <c r="N479" s="97" t="s">
        <v>8187</v>
      </c>
      <c r="O479" s="97" t="s">
        <v>8188</v>
      </c>
      <c r="P479" s="138" t="s">
        <v>2240</v>
      </c>
      <c r="Q479" s="138" t="s">
        <v>1725</v>
      </c>
      <c r="R479" s="138" t="s">
        <v>3649</v>
      </c>
      <c r="S479" s="101">
        <v>806400</v>
      </c>
      <c r="T479" s="101">
        <v>0</v>
      </c>
      <c r="U479" s="98">
        <v>12548449</v>
      </c>
      <c r="V479" s="97" t="s">
        <v>3676</v>
      </c>
    </row>
    <row r="480" spans="1:22">
      <c r="A480" s="79">
        <v>891780111</v>
      </c>
      <c r="B480" s="94" t="s">
        <v>19</v>
      </c>
      <c r="C480" s="94" t="s">
        <v>23</v>
      </c>
      <c r="D480" s="94" t="s">
        <v>20</v>
      </c>
      <c r="E480" s="97" t="s">
        <v>8189</v>
      </c>
      <c r="F480" s="94" t="s">
        <v>21</v>
      </c>
      <c r="G480" s="94" t="s">
        <v>22</v>
      </c>
      <c r="H480" s="94" t="s">
        <v>658</v>
      </c>
      <c r="I480" s="168">
        <v>498610</v>
      </c>
      <c r="J480" s="101">
        <v>0</v>
      </c>
      <c r="K480" s="101">
        <v>0</v>
      </c>
      <c r="L480" s="101">
        <v>0</v>
      </c>
      <c r="M480" s="98">
        <v>900428481</v>
      </c>
      <c r="N480" s="97" t="s">
        <v>2420</v>
      </c>
      <c r="O480" s="97" t="s">
        <v>8190</v>
      </c>
      <c r="P480" s="138" t="s">
        <v>3702</v>
      </c>
      <c r="Q480" s="138" t="s">
        <v>3702</v>
      </c>
      <c r="R480" s="138" t="s">
        <v>3667</v>
      </c>
      <c r="S480" s="101">
        <v>0</v>
      </c>
      <c r="T480" s="101">
        <v>498610</v>
      </c>
      <c r="U480" s="98">
        <v>85463513</v>
      </c>
      <c r="V480" s="97" t="s">
        <v>2462</v>
      </c>
    </row>
    <row r="481" spans="1:22">
      <c r="A481" s="79">
        <v>891780111</v>
      </c>
      <c r="B481" s="94" t="s">
        <v>19</v>
      </c>
      <c r="C481" s="94" t="s">
        <v>23</v>
      </c>
      <c r="D481" s="94" t="s">
        <v>20</v>
      </c>
      <c r="E481" s="97" t="s">
        <v>8191</v>
      </c>
      <c r="F481" s="94" t="s">
        <v>21</v>
      </c>
      <c r="G481" s="94" t="s">
        <v>22</v>
      </c>
      <c r="H481" s="94" t="s">
        <v>658</v>
      </c>
      <c r="I481" s="168">
        <v>997815</v>
      </c>
      <c r="J481" s="101">
        <v>0</v>
      </c>
      <c r="K481" s="101">
        <v>0</v>
      </c>
      <c r="L481" s="101">
        <v>0</v>
      </c>
      <c r="M481" s="98">
        <v>830058490</v>
      </c>
      <c r="N481" s="97" t="s">
        <v>8192</v>
      </c>
      <c r="O481" s="97" t="s">
        <v>8193</v>
      </c>
      <c r="P481" s="138" t="s">
        <v>6282</v>
      </c>
      <c r="Q481" s="138" t="s">
        <v>6282</v>
      </c>
      <c r="R481" s="138" t="s">
        <v>8194</v>
      </c>
      <c r="S481" s="101">
        <v>0</v>
      </c>
      <c r="T481" s="101">
        <v>997815</v>
      </c>
      <c r="U481" s="98">
        <v>85463513</v>
      </c>
      <c r="V481" s="97" t="s">
        <v>2462</v>
      </c>
    </row>
    <row r="482" spans="1:22">
      <c r="A482" s="79">
        <v>891780111</v>
      </c>
      <c r="B482" s="94" t="s">
        <v>19</v>
      </c>
      <c r="C482" s="94" t="s">
        <v>23</v>
      </c>
      <c r="D482" s="94" t="s">
        <v>20</v>
      </c>
      <c r="E482" s="97" t="s">
        <v>8195</v>
      </c>
      <c r="F482" s="94" t="s">
        <v>21</v>
      </c>
      <c r="G482" s="94" t="s">
        <v>22</v>
      </c>
      <c r="H482" s="94" t="s">
        <v>658</v>
      </c>
      <c r="I482" s="168">
        <v>681318</v>
      </c>
      <c r="J482" s="101">
        <v>0</v>
      </c>
      <c r="K482" s="101">
        <v>0</v>
      </c>
      <c r="L482" s="101">
        <v>0</v>
      </c>
      <c r="M482" s="98">
        <v>890115230</v>
      </c>
      <c r="N482" s="97" t="s">
        <v>2424</v>
      </c>
      <c r="O482" s="97" t="s">
        <v>8196</v>
      </c>
      <c r="P482" s="138" t="s">
        <v>6282</v>
      </c>
      <c r="Q482" s="138" t="s">
        <v>6282</v>
      </c>
      <c r="R482" s="138" t="s">
        <v>8194</v>
      </c>
      <c r="S482" s="101">
        <v>0</v>
      </c>
      <c r="T482" s="101">
        <v>681318</v>
      </c>
      <c r="U482" s="98">
        <v>85463513</v>
      </c>
      <c r="V482" s="97" t="s">
        <v>2462</v>
      </c>
    </row>
    <row r="483" spans="1:22">
      <c r="A483" s="79">
        <v>891780111</v>
      </c>
      <c r="B483" s="94" t="s">
        <v>19</v>
      </c>
      <c r="C483" s="94" t="s">
        <v>23</v>
      </c>
      <c r="D483" s="94" t="s">
        <v>20</v>
      </c>
      <c r="E483" s="97" t="s">
        <v>8197</v>
      </c>
      <c r="F483" s="94" t="s">
        <v>21</v>
      </c>
      <c r="G483" s="94" t="s">
        <v>22</v>
      </c>
      <c r="H483" s="94" t="s">
        <v>658</v>
      </c>
      <c r="I483" s="168">
        <v>678070</v>
      </c>
      <c r="J483" s="101">
        <v>0</v>
      </c>
      <c r="K483" s="101">
        <v>0</v>
      </c>
      <c r="L483" s="101">
        <v>0</v>
      </c>
      <c r="M483" s="98">
        <v>860352858</v>
      </c>
      <c r="N483" s="97" t="s">
        <v>8198</v>
      </c>
      <c r="O483" s="97" t="s">
        <v>8199</v>
      </c>
      <c r="P483" s="138" t="s">
        <v>4346</v>
      </c>
      <c r="Q483" s="138" t="s">
        <v>4346</v>
      </c>
      <c r="R483" s="138" t="s">
        <v>2273</v>
      </c>
      <c r="S483" s="101">
        <v>0</v>
      </c>
      <c r="T483" s="101">
        <v>678070</v>
      </c>
      <c r="U483" s="98">
        <v>85463513</v>
      </c>
      <c r="V483" s="97" t="s">
        <v>2462</v>
      </c>
    </row>
    <row r="484" spans="1:22">
      <c r="A484" s="79">
        <v>891780111</v>
      </c>
      <c r="B484" s="94" t="s">
        <v>19</v>
      </c>
      <c r="C484" s="94" t="s">
        <v>23</v>
      </c>
      <c r="D484" s="94" t="s">
        <v>20</v>
      </c>
      <c r="E484" s="97" t="s">
        <v>8200</v>
      </c>
      <c r="F484" s="94" t="s">
        <v>21</v>
      </c>
      <c r="G484" s="94" t="s">
        <v>22</v>
      </c>
      <c r="H484" s="94" t="s">
        <v>658</v>
      </c>
      <c r="I484" s="168">
        <v>2500000</v>
      </c>
      <c r="J484" s="101">
        <v>0</v>
      </c>
      <c r="K484" s="101">
        <v>0</v>
      </c>
      <c r="L484" s="101">
        <v>0</v>
      </c>
      <c r="M484" s="98">
        <v>900550616</v>
      </c>
      <c r="N484" s="97" t="s">
        <v>8201</v>
      </c>
      <c r="O484" s="97" t="s">
        <v>8202</v>
      </c>
      <c r="P484" s="138" t="s">
        <v>4346</v>
      </c>
      <c r="Q484" s="138" t="s">
        <v>4346</v>
      </c>
      <c r="R484" s="138" t="s">
        <v>2273</v>
      </c>
      <c r="S484" s="101">
        <v>0</v>
      </c>
      <c r="T484" s="101">
        <v>2500000</v>
      </c>
      <c r="U484" s="98">
        <v>16497424</v>
      </c>
      <c r="V484" s="97" t="s">
        <v>6211</v>
      </c>
    </row>
    <row r="485" spans="1:22">
      <c r="A485" s="79">
        <v>891780111</v>
      </c>
      <c r="B485" s="94" t="s">
        <v>19</v>
      </c>
      <c r="C485" s="94" t="s">
        <v>23</v>
      </c>
      <c r="D485" s="94" t="s">
        <v>20</v>
      </c>
      <c r="E485" s="97" t="s">
        <v>8203</v>
      </c>
      <c r="F485" s="94" t="s">
        <v>21</v>
      </c>
      <c r="G485" s="94" t="s">
        <v>22</v>
      </c>
      <c r="H485" s="94" t="s">
        <v>658</v>
      </c>
      <c r="I485" s="168">
        <v>3976980</v>
      </c>
      <c r="J485" s="101">
        <v>0</v>
      </c>
      <c r="K485" s="101">
        <v>0</v>
      </c>
      <c r="L485" s="101">
        <v>0</v>
      </c>
      <c r="M485" s="98">
        <v>900763287</v>
      </c>
      <c r="N485" s="97" t="s">
        <v>1921</v>
      </c>
      <c r="O485" s="97" t="s">
        <v>8204</v>
      </c>
      <c r="P485" s="138" t="s">
        <v>4346</v>
      </c>
      <c r="Q485" s="138" t="s">
        <v>4346</v>
      </c>
      <c r="R485" s="138" t="s">
        <v>2273</v>
      </c>
      <c r="S485" s="101">
        <v>0</v>
      </c>
      <c r="T485" s="101">
        <v>3976980</v>
      </c>
      <c r="U485" s="98">
        <v>52260094</v>
      </c>
      <c r="V485" s="97" t="s">
        <v>2137</v>
      </c>
    </row>
    <row r="486" spans="1:22">
      <c r="A486" s="79">
        <v>891780111</v>
      </c>
      <c r="B486" s="94" t="s">
        <v>19</v>
      </c>
      <c r="C486" s="94" t="s">
        <v>23</v>
      </c>
      <c r="D486" s="94" t="s">
        <v>20</v>
      </c>
      <c r="E486" s="97" t="s">
        <v>8205</v>
      </c>
      <c r="F486" s="94" t="s">
        <v>21</v>
      </c>
      <c r="G486" s="94" t="s">
        <v>22</v>
      </c>
      <c r="H486" s="94" t="s">
        <v>658</v>
      </c>
      <c r="I486" s="168">
        <v>579600</v>
      </c>
      <c r="J486" s="101">
        <v>0</v>
      </c>
      <c r="K486" s="101">
        <v>0</v>
      </c>
      <c r="L486" s="101">
        <v>0</v>
      </c>
      <c r="M486" s="98">
        <v>900763287</v>
      </c>
      <c r="N486" s="97" t="s">
        <v>1921</v>
      </c>
      <c r="O486" s="97" t="s">
        <v>8206</v>
      </c>
      <c r="P486" s="138" t="s">
        <v>6285</v>
      </c>
      <c r="Q486" s="138" t="s">
        <v>3746</v>
      </c>
      <c r="R486" s="138" t="s">
        <v>8207</v>
      </c>
      <c r="S486" s="101">
        <v>0</v>
      </c>
      <c r="T486" s="101">
        <v>579600</v>
      </c>
      <c r="U486" s="98">
        <v>52260094</v>
      </c>
      <c r="V486" s="97" t="s">
        <v>2137</v>
      </c>
    </row>
    <row r="487" spans="1:22">
      <c r="A487" s="79">
        <v>891780111</v>
      </c>
      <c r="B487" s="94" t="s">
        <v>19</v>
      </c>
      <c r="C487" s="94" t="s">
        <v>23</v>
      </c>
      <c r="D487" s="94" t="s">
        <v>20</v>
      </c>
      <c r="E487" s="97" t="s">
        <v>8208</v>
      </c>
      <c r="F487" s="94" t="s">
        <v>21</v>
      </c>
      <c r="G487" s="94" t="s">
        <v>22</v>
      </c>
      <c r="H487" s="94" t="s">
        <v>658</v>
      </c>
      <c r="I487" s="168">
        <v>1458519</v>
      </c>
      <c r="J487" s="101">
        <v>0</v>
      </c>
      <c r="K487" s="101">
        <v>0</v>
      </c>
      <c r="L487" s="101">
        <v>0</v>
      </c>
      <c r="M487" s="98">
        <v>860065280</v>
      </c>
      <c r="N487" s="97" t="s">
        <v>8209</v>
      </c>
      <c r="O487" s="97" t="s">
        <v>8210</v>
      </c>
      <c r="P487" s="138" t="s">
        <v>4354</v>
      </c>
      <c r="Q487" s="138" t="s">
        <v>4354</v>
      </c>
      <c r="R487" s="138" t="s">
        <v>3741</v>
      </c>
      <c r="S487" s="101">
        <v>0</v>
      </c>
      <c r="T487" s="101">
        <v>1458519</v>
      </c>
      <c r="U487" s="98">
        <v>85463513</v>
      </c>
      <c r="V487" s="97" t="s">
        <v>2462</v>
      </c>
    </row>
    <row r="488" spans="1:22">
      <c r="A488" s="79">
        <v>891780111</v>
      </c>
      <c r="B488" s="94" t="s">
        <v>19</v>
      </c>
      <c r="C488" s="94" t="s">
        <v>23</v>
      </c>
      <c r="D488" s="94" t="s">
        <v>20</v>
      </c>
      <c r="E488" s="79" t="s">
        <v>2475</v>
      </c>
      <c r="F488" s="94" t="s">
        <v>21</v>
      </c>
      <c r="G488" s="94" t="s">
        <v>22</v>
      </c>
      <c r="H488" s="94" t="s">
        <v>3481</v>
      </c>
      <c r="I488" s="99">
        <v>5000000</v>
      </c>
      <c r="J488" s="101">
        <v>0</v>
      </c>
      <c r="K488" s="101">
        <v>0</v>
      </c>
      <c r="L488" s="101">
        <v>0</v>
      </c>
      <c r="M488" s="95">
        <v>900824166</v>
      </c>
      <c r="N488" s="79" t="s">
        <v>2476</v>
      </c>
      <c r="O488" s="79" t="s">
        <v>2477</v>
      </c>
      <c r="P488" s="134" t="s">
        <v>1678</v>
      </c>
      <c r="Q488" s="134" t="s">
        <v>554</v>
      </c>
      <c r="R488" s="134" t="s">
        <v>1867</v>
      </c>
      <c r="S488" s="101">
        <v>5000000</v>
      </c>
      <c r="T488" s="101">
        <v>0</v>
      </c>
      <c r="U488" s="95">
        <v>12448927</v>
      </c>
      <c r="V488" s="79" t="s">
        <v>2115</v>
      </c>
    </row>
    <row r="489" spans="1:22">
      <c r="A489" s="79">
        <v>891780111</v>
      </c>
      <c r="B489" s="94" t="s">
        <v>19</v>
      </c>
      <c r="C489" s="94" t="s">
        <v>23</v>
      </c>
      <c r="D489" s="94" t="s">
        <v>20</v>
      </c>
      <c r="E489" s="79" t="s">
        <v>2478</v>
      </c>
      <c r="F489" s="94" t="s">
        <v>21</v>
      </c>
      <c r="G489" s="94" t="s">
        <v>22</v>
      </c>
      <c r="H489" s="94" t="s">
        <v>3481</v>
      </c>
      <c r="I489" s="99">
        <v>19999980</v>
      </c>
      <c r="J489" s="101">
        <v>0</v>
      </c>
      <c r="K489" s="101">
        <v>0</v>
      </c>
      <c r="L489" s="101">
        <v>0</v>
      </c>
      <c r="M489" s="95">
        <v>900040346</v>
      </c>
      <c r="N489" s="79" t="s">
        <v>2479</v>
      </c>
      <c r="O489" s="79" t="s">
        <v>2480</v>
      </c>
      <c r="P489" s="134" t="s">
        <v>1673</v>
      </c>
      <c r="Q489" s="134" t="s">
        <v>1673</v>
      </c>
      <c r="R489" s="134" t="s">
        <v>2481</v>
      </c>
      <c r="S489" s="101">
        <v>5714280</v>
      </c>
      <c r="T489" s="101">
        <v>14285700</v>
      </c>
      <c r="U489" s="95">
        <v>57294316</v>
      </c>
      <c r="V489" s="79" t="s">
        <v>2482</v>
      </c>
    </row>
    <row r="490" spans="1:22">
      <c r="A490" s="79">
        <v>891780111</v>
      </c>
      <c r="B490" s="94" t="s">
        <v>19</v>
      </c>
      <c r="C490" s="94" t="s">
        <v>23</v>
      </c>
      <c r="D490" s="94" t="s">
        <v>20</v>
      </c>
      <c r="E490" s="94" t="s">
        <v>2483</v>
      </c>
      <c r="F490" s="94" t="s">
        <v>21</v>
      </c>
      <c r="G490" s="94" t="s">
        <v>22</v>
      </c>
      <c r="H490" s="94" t="s">
        <v>3481</v>
      </c>
      <c r="I490" s="101">
        <v>18103000</v>
      </c>
      <c r="J490" s="101">
        <v>0</v>
      </c>
      <c r="K490" s="101">
        <v>0</v>
      </c>
      <c r="L490" s="101">
        <v>0</v>
      </c>
      <c r="M490" s="96">
        <v>1082915137</v>
      </c>
      <c r="N490" s="94" t="s">
        <v>2484</v>
      </c>
      <c r="O490" s="94" t="s">
        <v>2485</v>
      </c>
      <c r="P490" s="135" t="s">
        <v>1695</v>
      </c>
      <c r="Q490" s="135" t="s">
        <v>1695</v>
      </c>
      <c r="R490" s="135" t="s">
        <v>2486</v>
      </c>
      <c r="S490" s="101">
        <v>18103000</v>
      </c>
      <c r="T490" s="101">
        <v>0</v>
      </c>
      <c r="U490" s="96">
        <v>52228362</v>
      </c>
      <c r="V490" s="94" t="s">
        <v>2378</v>
      </c>
    </row>
    <row r="491" spans="1:22">
      <c r="A491" s="79">
        <v>891780111</v>
      </c>
      <c r="B491" s="94" t="s">
        <v>19</v>
      </c>
      <c r="C491" s="94" t="s">
        <v>23</v>
      </c>
      <c r="D491" s="94" t="s">
        <v>20</v>
      </c>
      <c r="E491" s="94" t="s">
        <v>2487</v>
      </c>
      <c r="F491" s="94" t="s">
        <v>21</v>
      </c>
      <c r="G491" s="94" t="s">
        <v>22</v>
      </c>
      <c r="H491" s="94" t="s">
        <v>3481</v>
      </c>
      <c r="I491" s="101">
        <v>14200000</v>
      </c>
      <c r="J491" s="101">
        <v>0</v>
      </c>
      <c r="K491" s="101">
        <v>0</v>
      </c>
      <c r="L491" s="101">
        <v>0</v>
      </c>
      <c r="M491" s="96">
        <v>36549857</v>
      </c>
      <c r="N491" s="94" t="s">
        <v>2488</v>
      </c>
      <c r="O491" s="94" t="s">
        <v>2489</v>
      </c>
      <c r="P491" s="135" t="s">
        <v>1839</v>
      </c>
      <c r="Q491" s="135" t="s">
        <v>1852</v>
      </c>
      <c r="R491" s="135" t="s">
        <v>1868</v>
      </c>
      <c r="S491" s="101">
        <v>14200000</v>
      </c>
      <c r="T491" s="101">
        <v>0</v>
      </c>
      <c r="U491" s="96">
        <v>52389076</v>
      </c>
      <c r="V491" s="94" t="s">
        <v>1592</v>
      </c>
    </row>
    <row r="492" spans="1:22">
      <c r="A492" s="79">
        <v>891780111</v>
      </c>
      <c r="B492" s="94" t="s">
        <v>19</v>
      </c>
      <c r="C492" s="94" t="s">
        <v>23</v>
      </c>
      <c r="D492" s="94" t="s">
        <v>20</v>
      </c>
      <c r="E492" s="94" t="s">
        <v>2490</v>
      </c>
      <c r="F492" s="94" t="s">
        <v>21</v>
      </c>
      <c r="G492" s="94" t="s">
        <v>22</v>
      </c>
      <c r="H492" s="94" t="s">
        <v>3481</v>
      </c>
      <c r="I492" s="101">
        <v>8502500</v>
      </c>
      <c r="J492" s="101">
        <v>0</v>
      </c>
      <c r="K492" s="101">
        <v>0</v>
      </c>
      <c r="L492" s="101">
        <v>0</v>
      </c>
      <c r="M492" s="96">
        <v>830122870</v>
      </c>
      <c r="N492" s="94" t="s">
        <v>2491</v>
      </c>
      <c r="O492" s="94" t="s">
        <v>2492</v>
      </c>
      <c r="P492" s="135" t="s">
        <v>1839</v>
      </c>
      <c r="Q492" s="135" t="s">
        <v>1839</v>
      </c>
      <c r="R492" s="135" t="s">
        <v>155</v>
      </c>
      <c r="S492" s="101">
        <v>4250001</v>
      </c>
      <c r="T492" s="101">
        <v>4252499</v>
      </c>
      <c r="U492" s="96">
        <v>57466781</v>
      </c>
      <c r="V492" s="94" t="s">
        <v>1486</v>
      </c>
    </row>
    <row r="493" spans="1:22">
      <c r="A493" s="79">
        <v>891780111</v>
      </c>
      <c r="B493" s="94" t="s">
        <v>19</v>
      </c>
      <c r="C493" s="94" t="s">
        <v>23</v>
      </c>
      <c r="D493" s="94" t="s">
        <v>20</v>
      </c>
      <c r="E493" s="94" t="s">
        <v>2493</v>
      </c>
      <c r="F493" s="94" t="s">
        <v>21</v>
      </c>
      <c r="G493" s="94" t="s">
        <v>22</v>
      </c>
      <c r="H493" s="94" t="s">
        <v>3481</v>
      </c>
      <c r="I493" s="101">
        <v>100000000</v>
      </c>
      <c r="J493" s="101">
        <v>150000000</v>
      </c>
      <c r="K493" s="101">
        <v>50000000</v>
      </c>
      <c r="L493" s="101">
        <v>0</v>
      </c>
      <c r="M493" s="96">
        <v>800176618</v>
      </c>
      <c r="N493" s="94" t="s">
        <v>2494</v>
      </c>
      <c r="O493" s="94" t="s">
        <v>2495</v>
      </c>
      <c r="P493" s="135" t="s">
        <v>1721</v>
      </c>
      <c r="Q493" s="135" t="s">
        <v>1721</v>
      </c>
      <c r="R493" s="135" t="s">
        <v>574</v>
      </c>
      <c r="S493" s="101">
        <v>69459609</v>
      </c>
      <c r="T493" s="101">
        <v>80540391</v>
      </c>
      <c r="U493" s="96">
        <v>85155183</v>
      </c>
      <c r="V493" s="94" t="s">
        <v>2496</v>
      </c>
    </row>
    <row r="494" spans="1:22">
      <c r="A494" s="79">
        <v>891780111</v>
      </c>
      <c r="B494" s="94" t="s">
        <v>19</v>
      </c>
      <c r="C494" s="94" t="s">
        <v>23</v>
      </c>
      <c r="D494" s="94" t="s">
        <v>20</v>
      </c>
      <c r="E494" s="94" t="s">
        <v>2497</v>
      </c>
      <c r="F494" s="94" t="s">
        <v>21</v>
      </c>
      <c r="G494" s="94" t="s">
        <v>22</v>
      </c>
      <c r="H494" s="94" t="s">
        <v>3481</v>
      </c>
      <c r="I494" s="101">
        <v>5000000</v>
      </c>
      <c r="J494" s="101">
        <v>0</v>
      </c>
      <c r="K494" s="101">
        <v>0</v>
      </c>
      <c r="L494" s="101">
        <v>0</v>
      </c>
      <c r="M494" s="96">
        <v>901210756</v>
      </c>
      <c r="N494" s="94" t="s">
        <v>2498</v>
      </c>
      <c r="O494" s="94" t="s">
        <v>2499</v>
      </c>
      <c r="P494" s="135" t="s">
        <v>1843</v>
      </c>
      <c r="Q494" s="135" t="s">
        <v>1843</v>
      </c>
      <c r="R494" s="135" t="s">
        <v>1637</v>
      </c>
      <c r="S494" s="101">
        <v>5000000</v>
      </c>
      <c r="T494" s="101">
        <v>0</v>
      </c>
      <c r="U494" s="96">
        <v>79959996</v>
      </c>
      <c r="V494" s="94" t="s">
        <v>2500</v>
      </c>
    </row>
    <row r="495" spans="1:22">
      <c r="A495" s="79">
        <v>891780111</v>
      </c>
      <c r="B495" s="94" t="s">
        <v>19</v>
      </c>
      <c r="C495" s="94" t="s">
        <v>23</v>
      </c>
      <c r="D495" s="94" t="s">
        <v>20</v>
      </c>
      <c r="E495" s="94" t="s">
        <v>2501</v>
      </c>
      <c r="F495" s="94" t="s">
        <v>21</v>
      </c>
      <c r="G495" s="94" t="s">
        <v>22</v>
      </c>
      <c r="H495" s="94" t="s">
        <v>3481</v>
      </c>
      <c r="I495" s="101">
        <v>36500000</v>
      </c>
      <c r="J495" s="101">
        <v>0</v>
      </c>
      <c r="K495" s="101">
        <v>0</v>
      </c>
      <c r="L495" s="101">
        <v>0</v>
      </c>
      <c r="M495" s="96">
        <v>900949224</v>
      </c>
      <c r="N495" s="94" t="s">
        <v>161</v>
      </c>
      <c r="O495" s="94" t="s">
        <v>2502</v>
      </c>
      <c r="P495" s="135" t="s">
        <v>1806</v>
      </c>
      <c r="Q495" s="135" t="s">
        <v>1806</v>
      </c>
      <c r="R495" s="135" t="s">
        <v>574</v>
      </c>
      <c r="S495" s="101">
        <v>27570020</v>
      </c>
      <c r="T495" s="101">
        <v>8929980</v>
      </c>
      <c r="U495" s="96">
        <v>52389076</v>
      </c>
      <c r="V495" s="94" t="s">
        <v>1592</v>
      </c>
    </row>
    <row r="496" spans="1:22">
      <c r="A496" s="79">
        <v>891780111</v>
      </c>
      <c r="B496" s="94" t="s">
        <v>19</v>
      </c>
      <c r="C496" s="94" t="s">
        <v>23</v>
      </c>
      <c r="D496" s="94" t="s">
        <v>20</v>
      </c>
      <c r="E496" s="94" t="s">
        <v>2503</v>
      </c>
      <c r="F496" s="94" t="s">
        <v>21</v>
      </c>
      <c r="G496" s="94" t="s">
        <v>22</v>
      </c>
      <c r="H496" s="94" t="s">
        <v>3481</v>
      </c>
      <c r="I496" s="101">
        <v>1011143</v>
      </c>
      <c r="J496" s="101">
        <v>0</v>
      </c>
      <c r="K496" s="101">
        <v>0</v>
      </c>
      <c r="L496" s="101">
        <v>0</v>
      </c>
      <c r="M496" s="96">
        <v>800176618</v>
      </c>
      <c r="N496" s="94" t="s">
        <v>2494</v>
      </c>
      <c r="O496" s="94" t="s">
        <v>2504</v>
      </c>
      <c r="P496" s="135" t="s">
        <v>1825</v>
      </c>
      <c r="Q496" s="135" t="s">
        <v>1825</v>
      </c>
      <c r="R496" s="135" t="s">
        <v>2297</v>
      </c>
      <c r="S496" s="101">
        <v>1011143</v>
      </c>
      <c r="T496" s="101">
        <v>0</v>
      </c>
      <c r="U496" s="96">
        <v>12542228</v>
      </c>
      <c r="V496" s="94" t="s">
        <v>2505</v>
      </c>
    </row>
    <row r="497" spans="1:22">
      <c r="A497" s="79">
        <v>891780111</v>
      </c>
      <c r="B497" s="94" t="s">
        <v>19</v>
      </c>
      <c r="C497" s="94" t="s">
        <v>23</v>
      </c>
      <c r="D497" s="94" t="s">
        <v>20</v>
      </c>
      <c r="E497" s="97" t="s">
        <v>3908</v>
      </c>
      <c r="F497" s="94" t="s">
        <v>21</v>
      </c>
      <c r="G497" s="94" t="s">
        <v>22</v>
      </c>
      <c r="H497" s="94" t="s">
        <v>3481</v>
      </c>
      <c r="I497" s="103">
        <v>12000000</v>
      </c>
      <c r="J497" s="101">
        <v>0</v>
      </c>
      <c r="K497" s="101">
        <v>0</v>
      </c>
      <c r="L497" s="101">
        <v>0</v>
      </c>
      <c r="M497" s="98">
        <v>800176618</v>
      </c>
      <c r="N497" s="97" t="s">
        <v>2494</v>
      </c>
      <c r="O497" s="97" t="s">
        <v>3909</v>
      </c>
      <c r="P497" s="138" t="s">
        <v>3485</v>
      </c>
      <c r="Q497" s="138" t="s">
        <v>1807</v>
      </c>
      <c r="R497" s="138" t="s">
        <v>574</v>
      </c>
      <c r="S497" s="101">
        <v>0</v>
      </c>
      <c r="T497" s="101">
        <v>12000000</v>
      </c>
      <c r="U497" s="98">
        <v>85155183</v>
      </c>
      <c r="V497" s="97" t="s">
        <v>2496</v>
      </c>
    </row>
    <row r="498" spans="1:22">
      <c r="A498" s="79">
        <v>891780111</v>
      </c>
      <c r="B498" s="94" t="s">
        <v>19</v>
      </c>
      <c r="C498" s="94" t="s">
        <v>23</v>
      </c>
      <c r="D498" s="94" t="s">
        <v>20</v>
      </c>
      <c r="E498" s="97" t="s">
        <v>3910</v>
      </c>
      <c r="F498" s="94" t="s">
        <v>21</v>
      </c>
      <c r="G498" s="94" t="s">
        <v>22</v>
      </c>
      <c r="H498" s="94" t="s">
        <v>3481</v>
      </c>
      <c r="I498" s="103">
        <v>920346</v>
      </c>
      <c r="J498" s="101">
        <v>0</v>
      </c>
      <c r="K498" s="101">
        <v>0</v>
      </c>
      <c r="L498" s="101">
        <v>0</v>
      </c>
      <c r="M498" s="98">
        <v>1082881269</v>
      </c>
      <c r="N498" s="97" t="s">
        <v>3090</v>
      </c>
      <c r="O498" s="97" t="s">
        <v>3911</v>
      </c>
      <c r="P498" s="138" t="s">
        <v>1868</v>
      </c>
      <c r="Q498" s="138" t="s">
        <v>2297</v>
      </c>
      <c r="R498" s="138" t="s">
        <v>2163</v>
      </c>
      <c r="S498" s="101">
        <v>920346</v>
      </c>
      <c r="T498" s="101">
        <v>0</v>
      </c>
      <c r="U498" s="98">
        <v>36554737</v>
      </c>
      <c r="V498" s="97" t="s">
        <v>2217</v>
      </c>
    </row>
    <row r="499" spans="1:22">
      <c r="A499" s="79">
        <v>891780111</v>
      </c>
      <c r="B499" s="94" t="s">
        <v>19</v>
      </c>
      <c r="C499" s="94" t="s">
        <v>23</v>
      </c>
      <c r="D499" s="94" t="s">
        <v>20</v>
      </c>
      <c r="E499" s="97" t="s">
        <v>3912</v>
      </c>
      <c r="F499" s="94" t="s">
        <v>21</v>
      </c>
      <c r="G499" s="94" t="s">
        <v>22</v>
      </c>
      <c r="H499" s="94" t="s">
        <v>3481</v>
      </c>
      <c r="I499" s="103">
        <v>80000000</v>
      </c>
      <c r="J499" s="101">
        <v>0</v>
      </c>
      <c r="K499" s="101">
        <v>0</v>
      </c>
      <c r="L499" s="101">
        <v>0</v>
      </c>
      <c r="M499" s="98">
        <v>860026635</v>
      </c>
      <c r="N499" s="97" t="s">
        <v>3913</v>
      </c>
      <c r="O499" s="97" t="s">
        <v>3914</v>
      </c>
      <c r="P499" s="138" t="s">
        <v>1868</v>
      </c>
      <c r="Q499" s="138" t="s">
        <v>1868</v>
      </c>
      <c r="R499" s="138" t="s">
        <v>574</v>
      </c>
      <c r="S499" s="101">
        <v>32000000</v>
      </c>
      <c r="T499" s="101">
        <v>48000000</v>
      </c>
      <c r="U499" s="98">
        <v>12548449</v>
      </c>
      <c r="V499" s="97" t="s">
        <v>3676</v>
      </c>
    </row>
    <row r="500" spans="1:22">
      <c r="A500" s="79">
        <v>891780111</v>
      </c>
      <c r="B500" s="94" t="s">
        <v>19</v>
      </c>
      <c r="C500" s="94" t="s">
        <v>23</v>
      </c>
      <c r="D500" s="94" t="s">
        <v>20</v>
      </c>
      <c r="E500" s="97" t="s">
        <v>3915</v>
      </c>
      <c r="F500" s="94" t="s">
        <v>21</v>
      </c>
      <c r="G500" s="94" t="s">
        <v>22</v>
      </c>
      <c r="H500" s="94" t="s">
        <v>3481</v>
      </c>
      <c r="I500" s="103">
        <v>1500000</v>
      </c>
      <c r="J500" s="101">
        <v>0</v>
      </c>
      <c r="K500" s="101">
        <v>0</v>
      </c>
      <c r="L500" s="101">
        <v>0</v>
      </c>
      <c r="M500" s="98">
        <v>901170663</v>
      </c>
      <c r="N500" s="97" t="s">
        <v>3916</v>
      </c>
      <c r="O500" s="97" t="s">
        <v>3917</v>
      </c>
      <c r="P500" s="138" t="s">
        <v>1818</v>
      </c>
      <c r="Q500" s="138" t="s">
        <v>570</v>
      </c>
      <c r="R500" s="138" t="s">
        <v>155</v>
      </c>
      <c r="S500" s="101">
        <v>1500000</v>
      </c>
      <c r="T500" s="101">
        <v>0</v>
      </c>
      <c r="U500" s="98">
        <v>1083464086</v>
      </c>
      <c r="V500" s="97" t="s">
        <v>2391</v>
      </c>
    </row>
    <row r="501" spans="1:22">
      <c r="A501" s="79">
        <v>891780111</v>
      </c>
      <c r="B501" s="94" t="s">
        <v>19</v>
      </c>
      <c r="C501" s="94" t="s">
        <v>23</v>
      </c>
      <c r="D501" s="94" t="s">
        <v>20</v>
      </c>
      <c r="E501" s="97" t="s">
        <v>3918</v>
      </c>
      <c r="F501" s="94" t="s">
        <v>21</v>
      </c>
      <c r="G501" s="94" t="s">
        <v>22</v>
      </c>
      <c r="H501" s="94" t="s">
        <v>3481</v>
      </c>
      <c r="I501" s="103">
        <v>5991850</v>
      </c>
      <c r="J501" s="101">
        <v>0</v>
      </c>
      <c r="K501" s="101">
        <v>0</v>
      </c>
      <c r="L501" s="101">
        <v>0</v>
      </c>
      <c r="M501" s="98">
        <v>899999063</v>
      </c>
      <c r="N501" s="97" t="s">
        <v>3919</v>
      </c>
      <c r="O501" s="97" t="s">
        <v>3920</v>
      </c>
      <c r="P501" s="138" t="s">
        <v>1818</v>
      </c>
      <c r="Q501" s="138" t="s">
        <v>1818</v>
      </c>
      <c r="R501" s="138" t="s">
        <v>2326</v>
      </c>
      <c r="S501" s="101">
        <v>5991850</v>
      </c>
      <c r="T501" s="101">
        <v>0</v>
      </c>
      <c r="U501" s="98">
        <v>52389076</v>
      </c>
      <c r="V501" s="97" t="s">
        <v>1592</v>
      </c>
    </row>
    <row r="502" spans="1:22">
      <c r="A502" s="79">
        <v>891780111</v>
      </c>
      <c r="B502" s="94" t="s">
        <v>19</v>
      </c>
      <c r="C502" s="94" t="s">
        <v>23</v>
      </c>
      <c r="D502" s="94" t="s">
        <v>20</v>
      </c>
      <c r="E502" s="133" t="s">
        <v>6286</v>
      </c>
      <c r="F502" s="94" t="s">
        <v>21</v>
      </c>
      <c r="G502" s="94" t="s">
        <v>22</v>
      </c>
      <c r="H502" s="94" t="s">
        <v>3481</v>
      </c>
      <c r="I502" s="103">
        <v>24640000</v>
      </c>
      <c r="J502" s="101">
        <v>0</v>
      </c>
      <c r="K502" s="101">
        <v>0</v>
      </c>
      <c r="L502" s="101">
        <v>0</v>
      </c>
      <c r="M502" s="98">
        <v>1082918435</v>
      </c>
      <c r="N502" s="97" t="s">
        <v>6287</v>
      </c>
      <c r="O502" s="97" t="s">
        <v>6288</v>
      </c>
      <c r="P502" s="138" t="s">
        <v>6180</v>
      </c>
      <c r="Q502" s="138" t="s">
        <v>1830</v>
      </c>
      <c r="R502" s="138">
        <v>44461</v>
      </c>
      <c r="S502" s="101">
        <v>24640000</v>
      </c>
      <c r="T502" s="101">
        <v>0</v>
      </c>
      <c r="U502" s="98">
        <v>72220242</v>
      </c>
      <c r="V502" s="97" t="s">
        <v>666</v>
      </c>
    </row>
    <row r="503" spans="1:22">
      <c r="A503" s="79">
        <v>891780111</v>
      </c>
      <c r="B503" s="94" t="s">
        <v>19</v>
      </c>
      <c r="C503" s="94" t="s">
        <v>23</v>
      </c>
      <c r="D503" s="94" t="s">
        <v>20</v>
      </c>
      <c r="E503" s="133" t="s">
        <v>6289</v>
      </c>
      <c r="F503" s="94" t="s">
        <v>21</v>
      </c>
      <c r="G503" s="94" t="s">
        <v>22</v>
      </c>
      <c r="H503" s="94" t="s">
        <v>3481</v>
      </c>
      <c r="I503" s="103">
        <v>1998200</v>
      </c>
      <c r="J503" s="101">
        <v>0</v>
      </c>
      <c r="K503" s="101">
        <v>0</v>
      </c>
      <c r="L503" s="101">
        <v>0</v>
      </c>
      <c r="M503" s="98">
        <v>899999063</v>
      </c>
      <c r="N503" s="97" t="s">
        <v>3919</v>
      </c>
      <c r="O503" s="97" t="s">
        <v>6290</v>
      </c>
      <c r="P503" s="138" t="s">
        <v>3570</v>
      </c>
      <c r="Q503" s="138" t="s">
        <v>3570</v>
      </c>
      <c r="R503" s="138" t="s">
        <v>6278</v>
      </c>
      <c r="S503" s="101">
        <v>0</v>
      </c>
      <c r="T503" s="101">
        <v>1998200</v>
      </c>
      <c r="U503" s="98">
        <v>79857491</v>
      </c>
      <c r="V503" s="97" t="s">
        <v>2188</v>
      </c>
    </row>
    <row r="504" spans="1:22">
      <c r="A504" s="79">
        <v>891780111</v>
      </c>
      <c r="B504" s="94" t="s">
        <v>19</v>
      </c>
      <c r="C504" s="94" t="s">
        <v>23</v>
      </c>
      <c r="D504" s="94" t="s">
        <v>20</v>
      </c>
      <c r="E504" s="94" t="s">
        <v>2506</v>
      </c>
      <c r="F504" s="94" t="s">
        <v>21</v>
      </c>
      <c r="G504" s="94" t="s">
        <v>22</v>
      </c>
      <c r="H504" s="94" t="s">
        <v>1601</v>
      </c>
      <c r="I504" s="101">
        <v>1400000</v>
      </c>
      <c r="J504" s="101">
        <v>0</v>
      </c>
      <c r="K504" s="101">
        <v>0</v>
      </c>
      <c r="L504" s="101">
        <v>0</v>
      </c>
      <c r="M504" s="96">
        <v>819005445</v>
      </c>
      <c r="N504" s="94" t="s">
        <v>2507</v>
      </c>
      <c r="O504" s="94" t="s">
        <v>2508</v>
      </c>
      <c r="P504" s="135" t="s">
        <v>1695</v>
      </c>
      <c r="Q504" s="135" t="s">
        <v>1695</v>
      </c>
      <c r="R504" s="135" t="s">
        <v>2069</v>
      </c>
      <c r="S504" s="101">
        <v>1400000</v>
      </c>
      <c r="T504" s="101">
        <v>0</v>
      </c>
      <c r="U504" s="96">
        <v>40039797</v>
      </c>
      <c r="V504" s="94" t="s">
        <v>2074</v>
      </c>
    </row>
    <row r="505" spans="1:22">
      <c r="A505" s="79">
        <v>891780111</v>
      </c>
      <c r="B505" s="94" t="s">
        <v>19</v>
      </c>
      <c r="C505" s="94" t="s">
        <v>23</v>
      </c>
      <c r="D505" s="94" t="s">
        <v>20</v>
      </c>
      <c r="E505" s="97" t="s">
        <v>8211</v>
      </c>
      <c r="F505" s="94" t="s">
        <v>21</v>
      </c>
      <c r="G505" s="94" t="s">
        <v>22</v>
      </c>
      <c r="H505" s="94" t="s">
        <v>1601</v>
      </c>
      <c r="I505" s="168">
        <v>13440000</v>
      </c>
      <c r="J505" s="101">
        <v>0</v>
      </c>
      <c r="K505" s="101">
        <v>0</v>
      </c>
      <c r="L505" s="101">
        <v>0</v>
      </c>
      <c r="M505" s="98">
        <v>901128504</v>
      </c>
      <c r="N505" s="97" t="s">
        <v>8212</v>
      </c>
      <c r="O505" s="97" t="s">
        <v>8213</v>
      </c>
      <c r="P505" s="138" t="s">
        <v>6185</v>
      </c>
      <c r="Q505" s="138" t="s">
        <v>6185</v>
      </c>
      <c r="R505" s="138" t="s">
        <v>6233</v>
      </c>
      <c r="S505" s="101">
        <v>0</v>
      </c>
      <c r="T505" s="101">
        <v>13440000</v>
      </c>
      <c r="U505" s="98">
        <v>79530682</v>
      </c>
      <c r="V505" s="97" t="s">
        <v>3878</v>
      </c>
    </row>
    <row r="506" spans="1:22">
      <c r="A506" s="79">
        <v>891780111</v>
      </c>
      <c r="B506" s="94" t="s">
        <v>19</v>
      </c>
      <c r="C506" s="94" t="s">
        <v>23</v>
      </c>
      <c r="D506" s="94" t="s">
        <v>20</v>
      </c>
      <c r="E506" s="97" t="s">
        <v>8214</v>
      </c>
      <c r="F506" s="94" t="s">
        <v>21</v>
      </c>
      <c r="G506" s="94" t="s">
        <v>22</v>
      </c>
      <c r="H506" s="94" t="s">
        <v>1601</v>
      </c>
      <c r="I506" s="168">
        <v>17003959</v>
      </c>
      <c r="J506" s="101">
        <v>0</v>
      </c>
      <c r="K506" s="101">
        <v>0</v>
      </c>
      <c r="L506" s="101">
        <v>0</v>
      </c>
      <c r="M506" s="98">
        <v>860002180</v>
      </c>
      <c r="N506" s="97" t="s">
        <v>2510</v>
      </c>
      <c r="O506" s="97" t="s">
        <v>8215</v>
      </c>
      <c r="P506" s="138" t="s">
        <v>4346</v>
      </c>
      <c r="Q506" s="138" t="s">
        <v>4346</v>
      </c>
      <c r="R506" s="138" t="s">
        <v>574</v>
      </c>
      <c r="S506" s="101">
        <v>0</v>
      </c>
      <c r="T506" s="101">
        <v>17003959</v>
      </c>
      <c r="U506" s="98">
        <v>12548449</v>
      </c>
      <c r="V506" s="97" t="s">
        <v>3676</v>
      </c>
    </row>
    <row r="508" spans="1:22">
      <c r="D508" s="166" t="s">
        <v>6076</v>
      </c>
      <c r="E508" s="166">
        <v>505</v>
      </c>
      <c r="H508" s="166" t="s">
        <v>6076</v>
      </c>
      <c r="I508" s="165">
        <f>SUM(I2:I507)</f>
        <v>5785169568.8000002</v>
      </c>
      <c r="J508" s="165"/>
      <c r="K508" s="165">
        <f>SUM(K2:K507)</f>
        <v>100536888</v>
      </c>
    </row>
    <row r="510" spans="1:22">
      <c r="J510" s="165">
        <f>I508+K508</f>
        <v>5885706456.8000002</v>
      </c>
    </row>
  </sheetData>
  <autoFilter ref="A1:V506"/>
  <conditionalFormatting sqref="R2">
    <cfRule type="expression" dxfId="45" priority="3">
      <formula>"$U$3&lt;=HOY()"</formula>
    </cfRule>
  </conditionalFormatting>
  <conditionalFormatting sqref="R3">
    <cfRule type="expression" dxfId="44" priority="2">
      <formula>"$U$3&lt;=HOY()"</formula>
    </cfRule>
  </conditionalFormatting>
  <conditionalFormatting sqref="R4">
    <cfRule type="expression" dxfId="43" priority="1">
      <formula>"$U$3&lt;=HOY()"</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Y1090"/>
  <sheetViews>
    <sheetView workbookViewId="0">
      <selection activeCell="A31" sqref="A31"/>
    </sheetView>
  </sheetViews>
  <sheetFormatPr baseColWidth="10" defaultColWidth="11.44140625" defaultRowHeight="14.4"/>
  <cols>
    <col min="1" max="7" width="11.44140625" style="2"/>
    <col min="8" max="8" width="23.33203125" style="2" customWidth="1"/>
    <col min="9" max="12" width="17.6640625" style="8" customWidth="1"/>
    <col min="13" max="14" width="11.44140625" style="2"/>
    <col min="15" max="15" width="22.33203125" style="2" customWidth="1"/>
    <col min="16" max="18" width="11.44140625" style="9"/>
    <col min="19" max="20" width="17.6640625" style="8" customWidth="1"/>
    <col min="21" max="16384" width="11.44140625" style="2"/>
  </cols>
  <sheetData>
    <row r="1" spans="1:25">
      <c r="A1" s="2" t="s">
        <v>0</v>
      </c>
      <c r="B1" s="2" t="s">
        <v>1</v>
      </c>
      <c r="C1" s="2" t="s">
        <v>2</v>
      </c>
      <c r="D1" s="2" t="s">
        <v>3</v>
      </c>
      <c r="E1" s="2" t="s">
        <v>4</v>
      </c>
      <c r="F1" s="2" t="s">
        <v>5</v>
      </c>
      <c r="G1" s="2" t="s">
        <v>6</v>
      </c>
      <c r="H1" s="2" t="s">
        <v>7</v>
      </c>
      <c r="I1" s="8" t="s">
        <v>8</v>
      </c>
      <c r="J1" s="8" t="s">
        <v>9</v>
      </c>
      <c r="K1" s="8" t="s">
        <v>24</v>
      </c>
      <c r="L1" s="8" t="s">
        <v>25</v>
      </c>
      <c r="M1" s="2" t="s">
        <v>10</v>
      </c>
      <c r="N1" s="2" t="s">
        <v>11</v>
      </c>
      <c r="O1" s="79" t="s">
        <v>12</v>
      </c>
      <c r="P1" s="9" t="s">
        <v>26</v>
      </c>
      <c r="Q1" s="9" t="s">
        <v>13</v>
      </c>
      <c r="R1" s="9" t="s">
        <v>14</v>
      </c>
      <c r="S1" s="8" t="s">
        <v>15</v>
      </c>
      <c r="T1" s="8" t="s">
        <v>16</v>
      </c>
      <c r="U1" s="2" t="s">
        <v>17</v>
      </c>
      <c r="V1" s="2" t="s">
        <v>18</v>
      </c>
    </row>
    <row r="2" spans="1:25">
      <c r="A2" s="80">
        <v>891780111</v>
      </c>
      <c r="B2" s="35" t="s">
        <v>3921</v>
      </c>
      <c r="C2" s="36" t="s">
        <v>163</v>
      </c>
      <c r="D2" s="35" t="s">
        <v>20</v>
      </c>
      <c r="E2" s="34" t="s">
        <v>164</v>
      </c>
      <c r="F2" s="35" t="s">
        <v>21</v>
      </c>
      <c r="G2" s="36" t="s">
        <v>165</v>
      </c>
      <c r="H2" s="36" t="s">
        <v>166</v>
      </c>
      <c r="I2" s="45">
        <v>3540992</v>
      </c>
      <c r="J2" s="45">
        <v>0</v>
      </c>
      <c r="K2" s="45">
        <v>0</v>
      </c>
      <c r="L2" s="45">
        <v>0</v>
      </c>
      <c r="M2" s="37">
        <v>1065009146</v>
      </c>
      <c r="N2" s="38" t="s">
        <v>167</v>
      </c>
      <c r="O2" s="142" t="s">
        <v>7401</v>
      </c>
      <c r="P2" s="84">
        <v>44211</v>
      </c>
      <c r="Q2" s="84">
        <v>44211</v>
      </c>
      <c r="R2" s="84">
        <v>44255</v>
      </c>
      <c r="S2" s="45">
        <v>3540992</v>
      </c>
      <c r="T2" s="45">
        <v>0</v>
      </c>
      <c r="U2" s="36">
        <v>12545859</v>
      </c>
      <c r="V2" s="36" t="s">
        <v>168</v>
      </c>
      <c r="W2" s="1"/>
      <c r="X2" s="1"/>
      <c r="Y2" s="1"/>
    </row>
    <row r="3" spans="1:25">
      <c r="A3" s="80">
        <v>891780111</v>
      </c>
      <c r="B3" s="35" t="s">
        <v>3921</v>
      </c>
      <c r="C3" s="36" t="s">
        <v>163</v>
      </c>
      <c r="D3" s="35" t="s">
        <v>20</v>
      </c>
      <c r="E3" s="34" t="s">
        <v>169</v>
      </c>
      <c r="F3" s="35" t="s">
        <v>21</v>
      </c>
      <c r="G3" s="36" t="s">
        <v>165</v>
      </c>
      <c r="H3" s="36" t="s">
        <v>166</v>
      </c>
      <c r="I3" s="45">
        <v>3207420</v>
      </c>
      <c r="J3" s="45">
        <v>0</v>
      </c>
      <c r="K3" s="45">
        <v>0</v>
      </c>
      <c r="L3" s="45">
        <v>0</v>
      </c>
      <c r="M3" s="37">
        <v>1050919619</v>
      </c>
      <c r="N3" s="38" t="s">
        <v>170</v>
      </c>
      <c r="O3" s="142" t="s">
        <v>7401</v>
      </c>
      <c r="P3" s="84">
        <v>44211</v>
      </c>
      <c r="Q3" s="84">
        <v>44211</v>
      </c>
      <c r="R3" s="84">
        <v>44255</v>
      </c>
      <c r="S3" s="45">
        <v>3207420</v>
      </c>
      <c r="T3" s="45">
        <v>0</v>
      </c>
      <c r="U3" s="36">
        <v>12545860</v>
      </c>
      <c r="V3" s="36" t="s">
        <v>168</v>
      </c>
      <c r="W3" s="1"/>
      <c r="X3" s="1"/>
      <c r="Y3" s="1"/>
    </row>
    <row r="4" spans="1:25">
      <c r="A4" s="80">
        <v>891780111</v>
      </c>
      <c r="B4" s="35" t="s">
        <v>3921</v>
      </c>
      <c r="C4" s="36" t="s">
        <v>163</v>
      </c>
      <c r="D4" s="35" t="s">
        <v>20</v>
      </c>
      <c r="E4" s="34" t="s">
        <v>171</v>
      </c>
      <c r="F4" s="35" t="s">
        <v>21</v>
      </c>
      <c r="G4" s="36" t="s">
        <v>165</v>
      </c>
      <c r="H4" s="36" t="s">
        <v>166</v>
      </c>
      <c r="I4" s="45">
        <v>3207420</v>
      </c>
      <c r="J4" s="45">
        <v>0</v>
      </c>
      <c r="K4" s="45">
        <v>0</v>
      </c>
      <c r="L4" s="45">
        <v>0</v>
      </c>
      <c r="M4" s="37">
        <v>1120577471</v>
      </c>
      <c r="N4" s="38" t="s">
        <v>172</v>
      </c>
      <c r="O4" s="142" t="s">
        <v>7401</v>
      </c>
      <c r="P4" s="84">
        <v>44211</v>
      </c>
      <c r="Q4" s="84">
        <v>44211</v>
      </c>
      <c r="R4" s="84">
        <v>44255</v>
      </c>
      <c r="S4" s="45">
        <v>3207420</v>
      </c>
      <c r="T4" s="45">
        <v>0</v>
      </c>
      <c r="U4" s="36">
        <v>12545861</v>
      </c>
      <c r="V4" s="36" t="s">
        <v>168</v>
      </c>
      <c r="W4" s="1"/>
      <c r="X4" s="1"/>
      <c r="Y4" s="1"/>
    </row>
    <row r="5" spans="1:25">
      <c r="A5" s="80">
        <v>891780111</v>
      </c>
      <c r="B5" s="35" t="s">
        <v>3921</v>
      </c>
      <c r="C5" s="36" t="s">
        <v>163</v>
      </c>
      <c r="D5" s="35" t="s">
        <v>20</v>
      </c>
      <c r="E5" s="34" t="s">
        <v>173</v>
      </c>
      <c r="F5" s="35" t="s">
        <v>21</v>
      </c>
      <c r="G5" s="36" t="s">
        <v>165</v>
      </c>
      <c r="H5" s="36" t="s">
        <v>166</v>
      </c>
      <c r="I5" s="45">
        <v>3207420</v>
      </c>
      <c r="J5" s="45">
        <v>0</v>
      </c>
      <c r="K5" s="45">
        <v>0</v>
      </c>
      <c r="L5" s="45">
        <v>0</v>
      </c>
      <c r="M5" s="37">
        <v>1062876391</v>
      </c>
      <c r="N5" s="38" t="s">
        <v>174</v>
      </c>
      <c r="O5" s="142" t="s">
        <v>7401</v>
      </c>
      <c r="P5" s="84">
        <v>44211</v>
      </c>
      <c r="Q5" s="84">
        <v>44211</v>
      </c>
      <c r="R5" s="84">
        <v>44255</v>
      </c>
      <c r="S5" s="45">
        <v>3207420</v>
      </c>
      <c r="T5" s="45">
        <v>0</v>
      </c>
      <c r="U5" s="36">
        <v>12545862</v>
      </c>
      <c r="V5" s="36" t="s">
        <v>168</v>
      </c>
      <c r="W5" s="1"/>
      <c r="X5" s="1"/>
      <c r="Y5" s="1"/>
    </row>
    <row r="6" spans="1:25">
      <c r="A6" s="80">
        <v>891780111</v>
      </c>
      <c r="B6" s="35" t="s">
        <v>3921</v>
      </c>
      <c r="C6" s="36" t="s">
        <v>163</v>
      </c>
      <c r="D6" s="35" t="s">
        <v>20</v>
      </c>
      <c r="E6" s="34" t="s">
        <v>175</v>
      </c>
      <c r="F6" s="35" t="s">
        <v>21</v>
      </c>
      <c r="G6" s="36" t="s">
        <v>165</v>
      </c>
      <c r="H6" s="36" t="s">
        <v>166</v>
      </c>
      <c r="I6" s="45">
        <v>3207420</v>
      </c>
      <c r="J6" s="45">
        <v>0</v>
      </c>
      <c r="K6" s="45">
        <v>0</v>
      </c>
      <c r="L6" s="45">
        <v>0</v>
      </c>
      <c r="M6" s="37">
        <v>1121709816</v>
      </c>
      <c r="N6" s="38" t="s">
        <v>176</v>
      </c>
      <c r="O6" s="142" t="s">
        <v>7401</v>
      </c>
      <c r="P6" s="84">
        <v>44211</v>
      </c>
      <c r="Q6" s="84">
        <v>44211</v>
      </c>
      <c r="R6" s="84">
        <v>44255</v>
      </c>
      <c r="S6" s="45">
        <v>3207420</v>
      </c>
      <c r="T6" s="45">
        <v>0</v>
      </c>
      <c r="U6" s="36">
        <v>12545863</v>
      </c>
      <c r="V6" s="36" t="s">
        <v>168</v>
      </c>
      <c r="W6" s="1"/>
      <c r="X6" s="1"/>
      <c r="Y6" s="1"/>
    </row>
    <row r="7" spans="1:25">
      <c r="A7" s="80">
        <v>891780111</v>
      </c>
      <c r="B7" s="35" t="s">
        <v>3921</v>
      </c>
      <c r="C7" s="36" t="s">
        <v>163</v>
      </c>
      <c r="D7" s="35" t="s">
        <v>20</v>
      </c>
      <c r="E7" s="34" t="s">
        <v>177</v>
      </c>
      <c r="F7" s="35" t="s">
        <v>21</v>
      </c>
      <c r="G7" s="36" t="s">
        <v>165</v>
      </c>
      <c r="H7" s="36" t="s">
        <v>166</v>
      </c>
      <c r="I7" s="45">
        <v>3207420</v>
      </c>
      <c r="J7" s="45">
        <v>0</v>
      </c>
      <c r="K7" s="45">
        <v>0</v>
      </c>
      <c r="L7" s="45">
        <v>0</v>
      </c>
      <c r="M7" s="37">
        <v>35586928</v>
      </c>
      <c r="N7" s="38" t="s">
        <v>178</v>
      </c>
      <c r="O7" s="142" t="s">
        <v>7401</v>
      </c>
      <c r="P7" s="84">
        <v>44211</v>
      </c>
      <c r="Q7" s="84">
        <v>44211</v>
      </c>
      <c r="R7" s="84">
        <v>44255</v>
      </c>
      <c r="S7" s="45">
        <v>3207420</v>
      </c>
      <c r="T7" s="45">
        <v>0</v>
      </c>
      <c r="U7" s="36">
        <v>12545864</v>
      </c>
      <c r="V7" s="36" t="s">
        <v>168</v>
      </c>
      <c r="W7" s="1"/>
      <c r="X7" s="1"/>
      <c r="Y7" s="1"/>
    </row>
    <row r="8" spans="1:25">
      <c r="A8" s="80">
        <v>891780111</v>
      </c>
      <c r="B8" s="35" t="s">
        <v>3921</v>
      </c>
      <c r="C8" s="36" t="s">
        <v>163</v>
      </c>
      <c r="D8" s="35" t="s">
        <v>20</v>
      </c>
      <c r="E8" s="34" t="s">
        <v>179</v>
      </c>
      <c r="F8" s="35" t="s">
        <v>21</v>
      </c>
      <c r="G8" s="36" t="s">
        <v>165</v>
      </c>
      <c r="H8" s="36" t="s">
        <v>166</v>
      </c>
      <c r="I8" s="45">
        <v>3207420</v>
      </c>
      <c r="J8" s="45">
        <v>0</v>
      </c>
      <c r="K8" s="45">
        <v>0</v>
      </c>
      <c r="L8" s="45">
        <v>0</v>
      </c>
      <c r="M8" s="37">
        <v>59688810</v>
      </c>
      <c r="N8" s="38" t="s">
        <v>180</v>
      </c>
      <c r="O8" s="142" t="s">
        <v>7401</v>
      </c>
      <c r="P8" s="84">
        <v>44211</v>
      </c>
      <c r="Q8" s="84">
        <v>44211</v>
      </c>
      <c r="R8" s="84">
        <v>44255</v>
      </c>
      <c r="S8" s="45">
        <v>3207420</v>
      </c>
      <c r="T8" s="45">
        <v>0</v>
      </c>
      <c r="U8" s="36">
        <v>12545865</v>
      </c>
      <c r="V8" s="36" t="s">
        <v>168</v>
      </c>
      <c r="W8" s="1"/>
      <c r="X8" s="1"/>
      <c r="Y8" s="1"/>
    </row>
    <row r="9" spans="1:25">
      <c r="A9" s="80">
        <v>891780111</v>
      </c>
      <c r="B9" s="35" t="s">
        <v>3921</v>
      </c>
      <c r="C9" s="36" t="s">
        <v>163</v>
      </c>
      <c r="D9" s="35" t="s">
        <v>20</v>
      </c>
      <c r="E9" s="34" t="s">
        <v>181</v>
      </c>
      <c r="F9" s="35" t="s">
        <v>21</v>
      </c>
      <c r="G9" s="36" t="s">
        <v>165</v>
      </c>
      <c r="H9" s="36" t="s">
        <v>166</v>
      </c>
      <c r="I9" s="45">
        <v>3207420</v>
      </c>
      <c r="J9" s="45">
        <v>0</v>
      </c>
      <c r="K9" s="45">
        <v>0</v>
      </c>
      <c r="L9" s="45">
        <v>0</v>
      </c>
      <c r="M9" s="37">
        <v>1104871007</v>
      </c>
      <c r="N9" s="38" t="s">
        <v>182</v>
      </c>
      <c r="O9" s="142" t="s">
        <v>7401</v>
      </c>
      <c r="P9" s="84">
        <v>44211</v>
      </c>
      <c r="Q9" s="84">
        <v>44211</v>
      </c>
      <c r="R9" s="84">
        <v>44255</v>
      </c>
      <c r="S9" s="45">
        <v>3207420</v>
      </c>
      <c r="T9" s="45">
        <v>0</v>
      </c>
      <c r="U9" s="36">
        <v>12545866</v>
      </c>
      <c r="V9" s="36" t="s">
        <v>168</v>
      </c>
      <c r="W9" s="1"/>
      <c r="X9" s="1"/>
      <c r="Y9" s="1"/>
    </row>
    <row r="10" spans="1:25">
      <c r="A10" s="80">
        <v>891780111</v>
      </c>
      <c r="B10" s="35" t="s">
        <v>3921</v>
      </c>
      <c r="C10" s="36" t="s">
        <v>163</v>
      </c>
      <c r="D10" s="35" t="s">
        <v>20</v>
      </c>
      <c r="E10" s="34" t="s">
        <v>183</v>
      </c>
      <c r="F10" s="35" t="s">
        <v>21</v>
      </c>
      <c r="G10" s="36" t="s">
        <v>165</v>
      </c>
      <c r="H10" s="36" t="s">
        <v>166</v>
      </c>
      <c r="I10" s="45">
        <v>5600000</v>
      </c>
      <c r="J10" s="45">
        <v>0</v>
      </c>
      <c r="K10" s="45">
        <v>0</v>
      </c>
      <c r="L10" s="45">
        <v>0</v>
      </c>
      <c r="M10" s="37">
        <v>1117509030</v>
      </c>
      <c r="N10" s="38" t="s">
        <v>184</v>
      </c>
      <c r="O10" s="142" t="s">
        <v>7402</v>
      </c>
      <c r="P10" s="84">
        <v>44211</v>
      </c>
      <c r="Q10" s="84">
        <v>44211</v>
      </c>
      <c r="R10" s="84">
        <v>44255</v>
      </c>
      <c r="S10" s="45">
        <v>5600000</v>
      </c>
      <c r="T10" s="45">
        <v>0</v>
      </c>
      <c r="U10" s="36">
        <v>12545867</v>
      </c>
      <c r="V10" s="36" t="s">
        <v>168</v>
      </c>
      <c r="W10" s="1"/>
      <c r="X10" s="1"/>
      <c r="Y10" s="1"/>
    </row>
    <row r="11" spans="1:25">
      <c r="A11" s="80">
        <v>891780111</v>
      </c>
      <c r="B11" s="35" t="s">
        <v>3921</v>
      </c>
      <c r="C11" s="36" t="s">
        <v>163</v>
      </c>
      <c r="D11" s="35" t="s">
        <v>20</v>
      </c>
      <c r="E11" s="34" t="s">
        <v>185</v>
      </c>
      <c r="F11" s="35" t="s">
        <v>21</v>
      </c>
      <c r="G11" s="36" t="s">
        <v>165</v>
      </c>
      <c r="H11" s="36" t="s">
        <v>166</v>
      </c>
      <c r="I11" s="45">
        <v>3207420</v>
      </c>
      <c r="J11" s="45">
        <v>0</v>
      </c>
      <c r="K11" s="45">
        <v>0</v>
      </c>
      <c r="L11" s="45">
        <v>0</v>
      </c>
      <c r="M11" s="37">
        <v>1124825158</v>
      </c>
      <c r="N11" s="38" t="s">
        <v>186</v>
      </c>
      <c r="O11" s="142" t="s">
        <v>7401</v>
      </c>
      <c r="P11" s="84">
        <v>44211</v>
      </c>
      <c r="Q11" s="84">
        <v>44211</v>
      </c>
      <c r="R11" s="84">
        <v>44255</v>
      </c>
      <c r="S11" s="45">
        <v>3207420</v>
      </c>
      <c r="T11" s="45">
        <v>0</v>
      </c>
      <c r="U11" s="36">
        <v>12545868</v>
      </c>
      <c r="V11" s="36" t="s">
        <v>168</v>
      </c>
      <c r="W11" s="1"/>
      <c r="X11" s="1"/>
      <c r="Y11" s="1"/>
    </row>
    <row r="12" spans="1:25">
      <c r="A12" s="80">
        <v>891780111</v>
      </c>
      <c r="B12" s="35" t="s">
        <v>3921</v>
      </c>
      <c r="C12" s="36" t="s">
        <v>163</v>
      </c>
      <c r="D12" s="35" t="s">
        <v>20</v>
      </c>
      <c r="E12" s="34" t="s">
        <v>187</v>
      </c>
      <c r="F12" s="35" t="s">
        <v>21</v>
      </c>
      <c r="G12" s="36" t="s">
        <v>165</v>
      </c>
      <c r="H12" s="36" t="s">
        <v>166</v>
      </c>
      <c r="I12" s="45">
        <v>3207420</v>
      </c>
      <c r="J12" s="45">
        <v>0</v>
      </c>
      <c r="K12" s="45">
        <v>0</v>
      </c>
      <c r="L12" s="45">
        <v>0</v>
      </c>
      <c r="M12" s="37">
        <v>50885658</v>
      </c>
      <c r="N12" s="38" t="s">
        <v>188</v>
      </c>
      <c r="O12" s="142" t="s">
        <v>7401</v>
      </c>
      <c r="P12" s="84">
        <v>44211</v>
      </c>
      <c r="Q12" s="84">
        <v>44211</v>
      </c>
      <c r="R12" s="84">
        <v>44255</v>
      </c>
      <c r="S12" s="45">
        <v>3207420</v>
      </c>
      <c r="T12" s="45">
        <v>0</v>
      </c>
      <c r="U12" s="36">
        <v>12545869</v>
      </c>
      <c r="V12" s="36" t="s">
        <v>168</v>
      </c>
      <c r="W12" s="1"/>
      <c r="X12" s="1"/>
      <c r="Y12" s="1"/>
    </row>
    <row r="13" spans="1:25">
      <c r="A13" s="80">
        <v>891780111</v>
      </c>
      <c r="B13" s="35" t="s">
        <v>3921</v>
      </c>
      <c r="C13" s="36" t="s">
        <v>163</v>
      </c>
      <c r="D13" s="35" t="s">
        <v>20</v>
      </c>
      <c r="E13" s="34" t="s">
        <v>189</v>
      </c>
      <c r="F13" s="35" t="s">
        <v>21</v>
      </c>
      <c r="G13" s="36" t="s">
        <v>165</v>
      </c>
      <c r="H13" s="36" t="s">
        <v>166</v>
      </c>
      <c r="I13" s="45">
        <v>5345700</v>
      </c>
      <c r="J13" s="45">
        <v>0</v>
      </c>
      <c r="K13" s="45">
        <v>0</v>
      </c>
      <c r="L13" s="45">
        <v>0</v>
      </c>
      <c r="M13" s="37">
        <v>52991831</v>
      </c>
      <c r="N13" s="38" t="s">
        <v>190</v>
      </c>
      <c r="O13" s="142" t="s">
        <v>7403</v>
      </c>
      <c r="P13" s="84">
        <v>44211</v>
      </c>
      <c r="Q13" s="84">
        <v>44211</v>
      </c>
      <c r="R13" s="84">
        <v>44255</v>
      </c>
      <c r="S13" s="45">
        <v>5345700</v>
      </c>
      <c r="T13" s="45">
        <v>0</v>
      </c>
      <c r="U13" s="36">
        <v>12545870</v>
      </c>
      <c r="V13" s="36" t="s">
        <v>168</v>
      </c>
      <c r="W13" s="1"/>
      <c r="X13" s="1"/>
      <c r="Y13" s="1"/>
    </row>
    <row r="14" spans="1:25">
      <c r="A14" s="80">
        <v>891780111</v>
      </c>
      <c r="B14" s="35" t="s">
        <v>3921</v>
      </c>
      <c r="C14" s="36" t="s">
        <v>163</v>
      </c>
      <c r="D14" s="35" t="s">
        <v>20</v>
      </c>
      <c r="E14" s="34" t="s">
        <v>191</v>
      </c>
      <c r="F14" s="35" t="s">
        <v>21</v>
      </c>
      <c r="G14" s="36" t="s">
        <v>165</v>
      </c>
      <c r="H14" s="36" t="s">
        <v>166</v>
      </c>
      <c r="I14" s="45">
        <v>3207420</v>
      </c>
      <c r="J14" s="45">
        <v>0</v>
      </c>
      <c r="K14" s="45">
        <v>0</v>
      </c>
      <c r="L14" s="45">
        <v>0</v>
      </c>
      <c r="M14" s="37">
        <v>1072193234</v>
      </c>
      <c r="N14" s="38" t="s">
        <v>192</v>
      </c>
      <c r="O14" s="142" t="s">
        <v>7404</v>
      </c>
      <c r="P14" s="84">
        <v>44211</v>
      </c>
      <c r="Q14" s="84">
        <v>44211</v>
      </c>
      <c r="R14" s="84">
        <v>44255</v>
      </c>
      <c r="S14" s="45">
        <v>3207420</v>
      </c>
      <c r="T14" s="45">
        <v>0</v>
      </c>
      <c r="U14" s="36">
        <v>12545871</v>
      </c>
      <c r="V14" s="36" t="s">
        <v>168</v>
      </c>
      <c r="W14" s="1"/>
      <c r="X14" s="1"/>
      <c r="Y14" s="1"/>
    </row>
    <row r="15" spans="1:25">
      <c r="A15" s="80">
        <v>891780111</v>
      </c>
      <c r="B15" s="35" t="s">
        <v>3921</v>
      </c>
      <c r="C15" s="36" t="s">
        <v>163</v>
      </c>
      <c r="D15" s="35" t="s">
        <v>20</v>
      </c>
      <c r="E15" s="34" t="s">
        <v>193</v>
      </c>
      <c r="F15" s="35" t="s">
        <v>21</v>
      </c>
      <c r="G15" s="36" t="s">
        <v>165</v>
      </c>
      <c r="H15" s="36" t="s">
        <v>166</v>
      </c>
      <c r="I15" s="45">
        <v>6300000</v>
      </c>
      <c r="J15" s="45">
        <v>0</v>
      </c>
      <c r="K15" s="45">
        <v>0</v>
      </c>
      <c r="L15" s="45">
        <v>0</v>
      </c>
      <c r="M15" s="37">
        <v>1110575761</v>
      </c>
      <c r="N15" s="38" t="s">
        <v>194</v>
      </c>
      <c r="O15" s="142" t="s">
        <v>7405</v>
      </c>
      <c r="P15" s="84">
        <v>44211</v>
      </c>
      <c r="Q15" s="84">
        <v>44211</v>
      </c>
      <c r="R15" s="84">
        <v>44255</v>
      </c>
      <c r="S15" s="45">
        <v>6300000</v>
      </c>
      <c r="T15" s="45">
        <v>0</v>
      </c>
      <c r="U15" s="36">
        <v>12545872</v>
      </c>
      <c r="V15" s="36" t="s">
        <v>168</v>
      </c>
      <c r="W15" s="1"/>
      <c r="X15" s="1"/>
      <c r="Y15" s="1"/>
    </row>
    <row r="16" spans="1:25">
      <c r="A16" s="80">
        <v>891780111</v>
      </c>
      <c r="B16" s="35" t="s">
        <v>3921</v>
      </c>
      <c r="C16" s="36" t="s">
        <v>163</v>
      </c>
      <c r="D16" s="35" t="s">
        <v>20</v>
      </c>
      <c r="E16" s="34" t="s">
        <v>195</v>
      </c>
      <c r="F16" s="35" t="s">
        <v>21</v>
      </c>
      <c r="G16" s="36" t="s">
        <v>165</v>
      </c>
      <c r="H16" s="36" t="s">
        <v>166</v>
      </c>
      <c r="I16" s="45">
        <v>3207420</v>
      </c>
      <c r="J16" s="45">
        <v>0</v>
      </c>
      <c r="K16" s="45">
        <v>0</v>
      </c>
      <c r="L16" s="45">
        <v>0</v>
      </c>
      <c r="M16" s="37">
        <v>1089003034</v>
      </c>
      <c r="N16" s="38" t="s">
        <v>196</v>
      </c>
      <c r="O16" s="142" t="s">
        <v>7401</v>
      </c>
      <c r="P16" s="84">
        <v>44211</v>
      </c>
      <c r="Q16" s="84">
        <v>44211</v>
      </c>
      <c r="R16" s="84">
        <v>44255</v>
      </c>
      <c r="S16" s="45">
        <v>3207420</v>
      </c>
      <c r="T16" s="45">
        <v>0</v>
      </c>
      <c r="U16" s="36">
        <v>12545873</v>
      </c>
      <c r="V16" s="36" t="s">
        <v>168</v>
      </c>
      <c r="W16" s="1"/>
      <c r="X16" s="1"/>
      <c r="Y16" s="1"/>
    </row>
    <row r="17" spans="1:25">
      <c r="A17" s="80">
        <v>891780111</v>
      </c>
      <c r="B17" s="35" t="s">
        <v>3921</v>
      </c>
      <c r="C17" s="36" t="s">
        <v>163</v>
      </c>
      <c r="D17" s="35" t="s">
        <v>20</v>
      </c>
      <c r="E17" s="34" t="s">
        <v>197</v>
      </c>
      <c r="F17" s="35" t="s">
        <v>21</v>
      </c>
      <c r="G17" s="36" t="s">
        <v>165</v>
      </c>
      <c r="H17" s="36" t="s">
        <v>166</v>
      </c>
      <c r="I17" s="45">
        <v>3540992</v>
      </c>
      <c r="J17" s="45">
        <v>0</v>
      </c>
      <c r="K17" s="45">
        <v>0</v>
      </c>
      <c r="L17" s="45">
        <v>0</v>
      </c>
      <c r="M17" s="37">
        <v>50970558</v>
      </c>
      <c r="N17" s="38" t="s">
        <v>198</v>
      </c>
      <c r="O17" s="142" t="s">
        <v>7401</v>
      </c>
      <c r="P17" s="84">
        <v>44211</v>
      </c>
      <c r="Q17" s="84">
        <v>44211</v>
      </c>
      <c r="R17" s="84">
        <v>44255</v>
      </c>
      <c r="S17" s="45">
        <v>3540992</v>
      </c>
      <c r="T17" s="45">
        <v>0</v>
      </c>
      <c r="U17" s="36">
        <v>12545874</v>
      </c>
      <c r="V17" s="36" t="s">
        <v>168</v>
      </c>
      <c r="W17" s="1"/>
      <c r="X17" s="1"/>
      <c r="Y17" s="1"/>
    </row>
    <row r="18" spans="1:25">
      <c r="A18" s="80">
        <v>891780111</v>
      </c>
      <c r="B18" s="35" t="s">
        <v>3921</v>
      </c>
      <c r="C18" s="36" t="s">
        <v>163</v>
      </c>
      <c r="D18" s="35" t="s">
        <v>20</v>
      </c>
      <c r="E18" s="34" t="s">
        <v>199</v>
      </c>
      <c r="F18" s="35" t="s">
        <v>21</v>
      </c>
      <c r="G18" s="36" t="s">
        <v>165</v>
      </c>
      <c r="H18" s="36" t="s">
        <v>166</v>
      </c>
      <c r="I18" s="45">
        <v>3207420</v>
      </c>
      <c r="J18" s="45">
        <v>0</v>
      </c>
      <c r="K18" s="45">
        <v>0</v>
      </c>
      <c r="L18" s="45">
        <v>0</v>
      </c>
      <c r="M18" s="37">
        <v>5185146</v>
      </c>
      <c r="N18" s="38" t="s">
        <v>200</v>
      </c>
      <c r="O18" s="142" t="s">
        <v>7406</v>
      </c>
      <c r="P18" s="84">
        <v>44211</v>
      </c>
      <c r="Q18" s="84">
        <v>44211</v>
      </c>
      <c r="R18" s="84">
        <v>44255</v>
      </c>
      <c r="S18" s="45">
        <v>3207420</v>
      </c>
      <c r="T18" s="45">
        <v>0</v>
      </c>
      <c r="U18" s="36">
        <v>12545875</v>
      </c>
      <c r="V18" s="36" t="s">
        <v>168</v>
      </c>
      <c r="W18" s="1"/>
      <c r="X18" s="1"/>
      <c r="Y18" s="1"/>
    </row>
    <row r="19" spans="1:25">
      <c r="A19" s="80">
        <v>891780111</v>
      </c>
      <c r="B19" s="35" t="s">
        <v>3921</v>
      </c>
      <c r="C19" s="36" t="s">
        <v>163</v>
      </c>
      <c r="D19" s="35" t="s">
        <v>20</v>
      </c>
      <c r="E19" s="34" t="s">
        <v>201</v>
      </c>
      <c r="F19" s="35" t="s">
        <v>21</v>
      </c>
      <c r="G19" s="36" t="s">
        <v>165</v>
      </c>
      <c r="H19" s="36" t="s">
        <v>166</v>
      </c>
      <c r="I19" s="45">
        <v>3207420</v>
      </c>
      <c r="J19" s="45">
        <v>0</v>
      </c>
      <c r="K19" s="45">
        <v>0</v>
      </c>
      <c r="L19" s="45">
        <v>0</v>
      </c>
      <c r="M19" s="37">
        <v>1193529136</v>
      </c>
      <c r="N19" s="38" t="s">
        <v>202</v>
      </c>
      <c r="O19" s="142" t="s">
        <v>7406</v>
      </c>
      <c r="P19" s="84">
        <v>44211</v>
      </c>
      <c r="Q19" s="84">
        <v>44211</v>
      </c>
      <c r="R19" s="84">
        <v>44255</v>
      </c>
      <c r="S19" s="45">
        <v>3207420</v>
      </c>
      <c r="T19" s="45">
        <v>0</v>
      </c>
      <c r="U19" s="36">
        <v>12545876</v>
      </c>
      <c r="V19" s="36" t="s">
        <v>168</v>
      </c>
      <c r="W19" s="1"/>
      <c r="X19" s="1"/>
      <c r="Y19" s="1"/>
    </row>
    <row r="20" spans="1:25">
      <c r="A20" s="80">
        <v>891780111</v>
      </c>
      <c r="B20" s="35" t="s">
        <v>3921</v>
      </c>
      <c r="C20" s="36" t="s">
        <v>163</v>
      </c>
      <c r="D20" s="35" t="s">
        <v>20</v>
      </c>
      <c r="E20" s="34" t="s">
        <v>203</v>
      </c>
      <c r="F20" s="35" t="s">
        <v>21</v>
      </c>
      <c r="G20" s="36" t="s">
        <v>165</v>
      </c>
      <c r="H20" s="36" t="s">
        <v>166</v>
      </c>
      <c r="I20" s="45">
        <v>4200000</v>
      </c>
      <c r="J20" s="45">
        <v>0</v>
      </c>
      <c r="K20" s="45">
        <v>0</v>
      </c>
      <c r="L20" s="45">
        <v>0</v>
      </c>
      <c r="M20" s="37">
        <v>1038804735</v>
      </c>
      <c r="N20" s="38" t="s">
        <v>204</v>
      </c>
      <c r="O20" s="142" t="s">
        <v>7407</v>
      </c>
      <c r="P20" s="84">
        <v>44211</v>
      </c>
      <c r="Q20" s="84">
        <v>44211</v>
      </c>
      <c r="R20" s="84">
        <v>44255</v>
      </c>
      <c r="S20" s="45">
        <v>4200000</v>
      </c>
      <c r="T20" s="45">
        <v>0</v>
      </c>
      <c r="U20" s="36">
        <v>12545877</v>
      </c>
      <c r="V20" s="36" t="s">
        <v>168</v>
      </c>
      <c r="W20" s="1"/>
      <c r="X20" s="1"/>
      <c r="Y20" s="1"/>
    </row>
    <row r="21" spans="1:25">
      <c r="A21" s="80">
        <v>891780111</v>
      </c>
      <c r="B21" s="35" t="s">
        <v>3921</v>
      </c>
      <c r="C21" s="36" t="s">
        <v>163</v>
      </c>
      <c r="D21" s="35" t="s">
        <v>20</v>
      </c>
      <c r="E21" s="34" t="s">
        <v>205</v>
      </c>
      <c r="F21" s="35" t="s">
        <v>21</v>
      </c>
      <c r="G21" s="36" t="s">
        <v>165</v>
      </c>
      <c r="H21" s="36" t="s">
        <v>166</v>
      </c>
      <c r="I21" s="45">
        <v>5600000</v>
      </c>
      <c r="J21" s="45">
        <v>0</v>
      </c>
      <c r="K21" s="45">
        <v>0</v>
      </c>
      <c r="L21" s="45">
        <v>0</v>
      </c>
      <c r="M21" s="37">
        <v>5690668</v>
      </c>
      <c r="N21" s="38" t="s">
        <v>206</v>
      </c>
      <c r="O21" s="142" t="s">
        <v>7408</v>
      </c>
      <c r="P21" s="84">
        <v>44211</v>
      </c>
      <c r="Q21" s="84">
        <v>44211</v>
      </c>
      <c r="R21" s="84">
        <v>44255</v>
      </c>
      <c r="S21" s="45">
        <v>5600000</v>
      </c>
      <c r="T21" s="45">
        <v>0</v>
      </c>
      <c r="U21" s="36">
        <v>12545878</v>
      </c>
      <c r="V21" s="36" t="s">
        <v>168</v>
      </c>
      <c r="W21" s="1"/>
      <c r="X21" s="1"/>
      <c r="Y21" s="1"/>
    </row>
    <row r="22" spans="1:25">
      <c r="A22" s="80">
        <v>891780111</v>
      </c>
      <c r="B22" s="35" t="s">
        <v>3921</v>
      </c>
      <c r="C22" s="36" t="s">
        <v>163</v>
      </c>
      <c r="D22" s="35" t="s">
        <v>20</v>
      </c>
      <c r="E22" s="34" t="s">
        <v>207</v>
      </c>
      <c r="F22" s="35" t="s">
        <v>21</v>
      </c>
      <c r="G22" s="36" t="s">
        <v>165</v>
      </c>
      <c r="H22" s="36" t="s">
        <v>166</v>
      </c>
      <c r="I22" s="45">
        <v>3207420</v>
      </c>
      <c r="J22" s="45">
        <v>0</v>
      </c>
      <c r="K22" s="45">
        <v>0</v>
      </c>
      <c r="L22" s="45">
        <v>0</v>
      </c>
      <c r="M22" s="37">
        <v>50934770</v>
      </c>
      <c r="N22" s="38" t="s">
        <v>208</v>
      </c>
      <c r="O22" s="142" t="s">
        <v>7406</v>
      </c>
      <c r="P22" s="84">
        <v>44211</v>
      </c>
      <c r="Q22" s="84">
        <v>44211</v>
      </c>
      <c r="R22" s="84">
        <v>44255</v>
      </c>
      <c r="S22" s="45">
        <v>3207420</v>
      </c>
      <c r="T22" s="45">
        <v>0</v>
      </c>
      <c r="U22" s="36">
        <v>12545879</v>
      </c>
      <c r="V22" s="36" t="s">
        <v>168</v>
      </c>
      <c r="W22" s="1"/>
      <c r="X22" s="1"/>
      <c r="Y22" s="1"/>
    </row>
    <row r="23" spans="1:25">
      <c r="A23" s="80">
        <v>891780111</v>
      </c>
      <c r="B23" s="35" t="s">
        <v>3921</v>
      </c>
      <c r="C23" s="36" t="s">
        <v>163</v>
      </c>
      <c r="D23" s="35" t="s">
        <v>20</v>
      </c>
      <c r="E23" s="34" t="s">
        <v>209</v>
      </c>
      <c r="F23" s="35" t="s">
        <v>21</v>
      </c>
      <c r="G23" s="36" t="s">
        <v>165</v>
      </c>
      <c r="H23" s="36" t="s">
        <v>166</v>
      </c>
      <c r="I23" s="45">
        <v>3207420</v>
      </c>
      <c r="J23" s="45">
        <v>0</v>
      </c>
      <c r="K23" s="45">
        <v>0</v>
      </c>
      <c r="L23" s="45">
        <v>0</v>
      </c>
      <c r="M23" s="37">
        <v>26638171</v>
      </c>
      <c r="N23" s="38" t="s">
        <v>210</v>
      </c>
      <c r="O23" s="142" t="s">
        <v>7409</v>
      </c>
      <c r="P23" s="84">
        <v>44211</v>
      </c>
      <c r="Q23" s="84">
        <v>44211</v>
      </c>
      <c r="R23" s="84">
        <v>44255</v>
      </c>
      <c r="S23" s="45">
        <v>3207420</v>
      </c>
      <c r="T23" s="45">
        <v>0</v>
      </c>
      <c r="U23" s="36">
        <v>12545880</v>
      </c>
      <c r="V23" s="36" t="s">
        <v>168</v>
      </c>
      <c r="W23" s="1"/>
      <c r="X23" s="1"/>
      <c r="Y23" s="1"/>
    </row>
    <row r="24" spans="1:25">
      <c r="A24" s="80">
        <v>891780111</v>
      </c>
      <c r="B24" s="35" t="s">
        <v>3921</v>
      </c>
      <c r="C24" s="36" t="s">
        <v>163</v>
      </c>
      <c r="D24" s="35" t="s">
        <v>20</v>
      </c>
      <c r="E24" s="34" t="s">
        <v>211</v>
      </c>
      <c r="F24" s="35" t="s">
        <v>21</v>
      </c>
      <c r="G24" s="36" t="s">
        <v>165</v>
      </c>
      <c r="H24" s="36" t="s">
        <v>166</v>
      </c>
      <c r="I24" s="45">
        <v>3207420</v>
      </c>
      <c r="J24" s="45">
        <v>0</v>
      </c>
      <c r="K24" s="45">
        <v>0</v>
      </c>
      <c r="L24" s="45">
        <v>0</v>
      </c>
      <c r="M24" s="37">
        <v>1151445611</v>
      </c>
      <c r="N24" s="38" t="s">
        <v>5568</v>
      </c>
      <c r="O24" s="142" t="s">
        <v>7410</v>
      </c>
      <c r="P24" s="84">
        <v>44211</v>
      </c>
      <c r="Q24" s="84">
        <v>44211</v>
      </c>
      <c r="R24" s="84">
        <v>44255</v>
      </c>
      <c r="S24" s="45">
        <v>3207420</v>
      </c>
      <c r="T24" s="45">
        <v>0</v>
      </c>
      <c r="U24" s="36">
        <v>12545881</v>
      </c>
      <c r="V24" s="36" t="s">
        <v>168</v>
      </c>
      <c r="W24" s="1"/>
      <c r="X24" s="1"/>
      <c r="Y24" s="1"/>
    </row>
    <row r="25" spans="1:25">
      <c r="A25" s="80">
        <v>891780111</v>
      </c>
      <c r="B25" s="35" t="s">
        <v>3921</v>
      </c>
      <c r="C25" s="36" t="s">
        <v>163</v>
      </c>
      <c r="D25" s="35" t="s">
        <v>20</v>
      </c>
      <c r="E25" s="34" t="s">
        <v>212</v>
      </c>
      <c r="F25" s="35" t="s">
        <v>21</v>
      </c>
      <c r="G25" s="36" t="s">
        <v>165</v>
      </c>
      <c r="H25" s="36" t="s">
        <v>166</v>
      </c>
      <c r="I25" s="45">
        <v>3540992</v>
      </c>
      <c r="J25" s="45">
        <v>0</v>
      </c>
      <c r="K25" s="45">
        <v>0</v>
      </c>
      <c r="L25" s="45">
        <v>0</v>
      </c>
      <c r="M25" s="37">
        <v>1121147772</v>
      </c>
      <c r="N25" s="38" t="s">
        <v>213</v>
      </c>
      <c r="O25" s="142" t="s">
        <v>7406</v>
      </c>
      <c r="P25" s="84">
        <v>44211</v>
      </c>
      <c r="Q25" s="84">
        <v>44211</v>
      </c>
      <c r="R25" s="84">
        <v>44255</v>
      </c>
      <c r="S25" s="45">
        <v>3540992</v>
      </c>
      <c r="T25" s="45">
        <v>0</v>
      </c>
      <c r="U25" s="36">
        <v>12545882</v>
      </c>
      <c r="V25" s="36" t="s">
        <v>168</v>
      </c>
      <c r="W25" s="1"/>
      <c r="X25" s="1"/>
      <c r="Y25" s="1"/>
    </row>
    <row r="26" spans="1:25">
      <c r="A26" s="80">
        <v>891780111</v>
      </c>
      <c r="B26" s="35" t="s">
        <v>3921</v>
      </c>
      <c r="C26" s="36" t="s">
        <v>163</v>
      </c>
      <c r="D26" s="35" t="s">
        <v>20</v>
      </c>
      <c r="E26" s="34" t="s">
        <v>214</v>
      </c>
      <c r="F26" s="35" t="s">
        <v>21</v>
      </c>
      <c r="G26" s="36" t="s">
        <v>165</v>
      </c>
      <c r="H26" s="36" t="s">
        <v>166</v>
      </c>
      <c r="I26" s="45">
        <v>3207420</v>
      </c>
      <c r="J26" s="45">
        <v>0</v>
      </c>
      <c r="K26" s="45">
        <v>0</v>
      </c>
      <c r="L26" s="45">
        <v>0</v>
      </c>
      <c r="M26" s="37">
        <v>71218110</v>
      </c>
      <c r="N26" s="38" t="s">
        <v>215</v>
      </c>
      <c r="O26" s="142" t="s">
        <v>7411</v>
      </c>
      <c r="P26" s="84">
        <v>44211</v>
      </c>
      <c r="Q26" s="84">
        <v>44211</v>
      </c>
      <c r="R26" s="84">
        <v>44255</v>
      </c>
      <c r="S26" s="45">
        <v>3207420</v>
      </c>
      <c r="T26" s="45">
        <v>0</v>
      </c>
      <c r="U26" s="36">
        <v>12545883</v>
      </c>
      <c r="V26" s="36" t="s">
        <v>168</v>
      </c>
      <c r="W26" s="1"/>
      <c r="X26" s="1"/>
      <c r="Y26" s="1"/>
    </row>
    <row r="27" spans="1:25">
      <c r="A27" s="80">
        <v>891780111</v>
      </c>
      <c r="B27" s="35" t="s">
        <v>3921</v>
      </c>
      <c r="C27" s="36" t="s">
        <v>163</v>
      </c>
      <c r="D27" s="35" t="s">
        <v>20</v>
      </c>
      <c r="E27" s="34" t="s">
        <v>216</v>
      </c>
      <c r="F27" s="35" t="s">
        <v>21</v>
      </c>
      <c r="G27" s="36" t="s">
        <v>165</v>
      </c>
      <c r="H27" s="36" t="s">
        <v>166</v>
      </c>
      <c r="I27" s="45">
        <v>3540992</v>
      </c>
      <c r="J27" s="45">
        <v>0</v>
      </c>
      <c r="K27" s="45">
        <v>0</v>
      </c>
      <c r="L27" s="45">
        <v>0</v>
      </c>
      <c r="M27" s="37">
        <v>92257950</v>
      </c>
      <c r="N27" s="38" t="s">
        <v>217</v>
      </c>
      <c r="O27" s="142" t="s">
        <v>7412</v>
      </c>
      <c r="P27" s="84">
        <v>44211</v>
      </c>
      <c r="Q27" s="84">
        <v>44211</v>
      </c>
      <c r="R27" s="84">
        <v>44255</v>
      </c>
      <c r="S27" s="45">
        <v>3540992</v>
      </c>
      <c r="T27" s="45">
        <v>0</v>
      </c>
      <c r="U27" s="36">
        <v>12545884</v>
      </c>
      <c r="V27" s="36" t="s">
        <v>168</v>
      </c>
      <c r="W27" s="1"/>
      <c r="X27" s="1"/>
      <c r="Y27" s="1"/>
    </row>
    <row r="28" spans="1:25">
      <c r="A28" s="80">
        <v>891780111</v>
      </c>
      <c r="B28" s="35" t="s">
        <v>3921</v>
      </c>
      <c r="C28" s="36" t="s">
        <v>163</v>
      </c>
      <c r="D28" s="35" t="s">
        <v>20</v>
      </c>
      <c r="E28" s="34" t="s">
        <v>218</v>
      </c>
      <c r="F28" s="35" t="s">
        <v>21</v>
      </c>
      <c r="G28" s="36" t="s">
        <v>165</v>
      </c>
      <c r="H28" s="36" t="s">
        <v>166</v>
      </c>
      <c r="I28" s="45">
        <v>3540992</v>
      </c>
      <c r="J28" s="45">
        <v>0</v>
      </c>
      <c r="K28" s="45">
        <v>0</v>
      </c>
      <c r="L28" s="45">
        <v>0</v>
      </c>
      <c r="M28" s="37">
        <v>9197754</v>
      </c>
      <c r="N28" s="38" t="s">
        <v>219</v>
      </c>
      <c r="O28" s="142" t="s">
        <v>7406</v>
      </c>
      <c r="P28" s="84">
        <v>44211</v>
      </c>
      <c r="Q28" s="84">
        <v>44211</v>
      </c>
      <c r="R28" s="84">
        <v>44255</v>
      </c>
      <c r="S28" s="45">
        <v>3540992</v>
      </c>
      <c r="T28" s="45">
        <v>0</v>
      </c>
      <c r="U28" s="36">
        <v>12545885</v>
      </c>
      <c r="V28" s="36" t="s">
        <v>168</v>
      </c>
      <c r="W28" s="1"/>
      <c r="X28" s="1"/>
      <c r="Y28" s="1"/>
    </row>
    <row r="29" spans="1:25">
      <c r="A29" s="80">
        <v>891780111</v>
      </c>
      <c r="B29" s="35" t="s">
        <v>3921</v>
      </c>
      <c r="C29" s="36" t="s">
        <v>163</v>
      </c>
      <c r="D29" s="35" t="s">
        <v>20</v>
      </c>
      <c r="E29" s="34" t="s">
        <v>220</v>
      </c>
      <c r="F29" s="35" t="s">
        <v>21</v>
      </c>
      <c r="G29" s="36" t="s">
        <v>165</v>
      </c>
      <c r="H29" s="36" t="s">
        <v>166</v>
      </c>
      <c r="I29" s="45">
        <v>3207420</v>
      </c>
      <c r="J29" s="45">
        <v>0</v>
      </c>
      <c r="K29" s="45">
        <v>0</v>
      </c>
      <c r="L29" s="45">
        <v>0</v>
      </c>
      <c r="M29" s="37">
        <v>74849688</v>
      </c>
      <c r="N29" s="38" t="s">
        <v>221</v>
      </c>
      <c r="O29" s="142" t="s">
        <v>7406</v>
      </c>
      <c r="P29" s="84">
        <v>44211</v>
      </c>
      <c r="Q29" s="84">
        <v>44211</v>
      </c>
      <c r="R29" s="84">
        <v>44255</v>
      </c>
      <c r="S29" s="45">
        <v>3207420</v>
      </c>
      <c r="T29" s="45">
        <v>0</v>
      </c>
      <c r="U29" s="36">
        <v>12545886</v>
      </c>
      <c r="V29" s="36" t="s">
        <v>168</v>
      </c>
      <c r="W29" s="1"/>
      <c r="X29" s="1"/>
      <c r="Y29" s="1"/>
    </row>
    <row r="30" spans="1:25">
      <c r="A30" s="80">
        <v>891780111</v>
      </c>
      <c r="B30" s="35" t="s">
        <v>3921</v>
      </c>
      <c r="C30" s="36" t="s">
        <v>163</v>
      </c>
      <c r="D30" s="35" t="s">
        <v>20</v>
      </c>
      <c r="E30" s="34" t="s">
        <v>222</v>
      </c>
      <c r="F30" s="35" t="s">
        <v>21</v>
      </c>
      <c r="G30" s="36" t="s">
        <v>165</v>
      </c>
      <c r="H30" s="36" t="s">
        <v>166</v>
      </c>
      <c r="I30" s="45">
        <v>3207420</v>
      </c>
      <c r="J30" s="45">
        <v>0</v>
      </c>
      <c r="K30" s="45">
        <v>0</v>
      </c>
      <c r="L30" s="45">
        <v>0</v>
      </c>
      <c r="M30" s="37">
        <v>92098350</v>
      </c>
      <c r="N30" s="38" t="s">
        <v>223</v>
      </c>
      <c r="O30" s="142" t="s">
        <v>7406</v>
      </c>
      <c r="P30" s="84">
        <v>44211</v>
      </c>
      <c r="Q30" s="84">
        <v>44211</v>
      </c>
      <c r="R30" s="84">
        <v>44255</v>
      </c>
      <c r="S30" s="45">
        <v>3207420</v>
      </c>
      <c r="T30" s="45">
        <v>0</v>
      </c>
      <c r="U30" s="36">
        <v>12545887</v>
      </c>
      <c r="V30" s="36" t="s">
        <v>168</v>
      </c>
      <c r="W30" s="1"/>
      <c r="X30" s="1"/>
      <c r="Y30" s="1"/>
    </row>
    <row r="31" spans="1:25">
      <c r="A31" s="80">
        <v>891780111</v>
      </c>
      <c r="B31" s="35" t="s">
        <v>3921</v>
      </c>
      <c r="C31" s="36" t="s">
        <v>163</v>
      </c>
      <c r="D31" s="35" t="s">
        <v>20</v>
      </c>
      <c r="E31" s="34" t="s">
        <v>224</v>
      </c>
      <c r="F31" s="35" t="s">
        <v>21</v>
      </c>
      <c r="G31" s="36" t="s">
        <v>165</v>
      </c>
      <c r="H31" s="36" t="s">
        <v>166</v>
      </c>
      <c r="I31" s="45">
        <v>3207420</v>
      </c>
      <c r="J31" s="45">
        <v>0</v>
      </c>
      <c r="K31" s="45">
        <v>0</v>
      </c>
      <c r="L31" s="45">
        <v>0</v>
      </c>
      <c r="M31" s="37">
        <v>1121816828</v>
      </c>
      <c r="N31" s="38" t="s">
        <v>225</v>
      </c>
      <c r="O31" s="142" t="s">
        <v>7413</v>
      </c>
      <c r="P31" s="84">
        <v>44211</v>
      </c>
      <c r="Q31" s="84">
        <v>44211</v>
      </c>
      <c r="R31" s="84">
        <v>44255</v>
      </c>
      <c r="S31" s="45">
        <v>3207420</v>
      </c>
      <c r="T31" s="45">
        <v>0</v>
      </c>
      <c r="U31" s="36">
        <v>12545888</v>
      </c>
      <c r="V31" s="36" t="s">
        <v>168</v>
      </c>
      <c r="W31" s="1"/>
      <c r="X31" s="1"/>
      <c r="Y31" s="1"/>
    </row>
    <row r="32" spans="1:25">
      <c r="A32" s="80">
        <v>891780111</v>
      </c>
      <c r="B32" s="35" t="s">
        <v>3921</v>
      </c>
      <c r="C32" s="36" t="s">
        <v>163</v>
      </c>
      <c r="D32" s="35" t="s">
        <v>20</v>
      </c>
      <c r="E32" s="34" t="s">
        <v>226</v>
      </c>
      <c r="F32" s="35" t="s">
        <v>21</v>
      </c>
      <c r="G32" s="36" t="s">
        <v>165</v>
      </c>
      <c r="H32" s="36" t="s">
        <v>166</v>
      </c>
      <c r="I32" s="45">
        <v>3207420</v>
      </c>
      <c r="J32" s="45">
        <v>0</v>
      </c>
      <c r="K32" s="45">
        <v>0</v>
      </c>
      <c r="L32" s="45">
        <v>0</v>
      </c>
      <c r="M32" s="37">
        <v>1063481862</v>
      </c>
      <c r="N32" s="38" t="s">
        <v>227</v>
      </c>
      <c r="O32" s="142" t="s">
        <v>7401</v>
      </c>
      <c r="P32" s="84">
        <v>44211</v>
      </c>
      <c r="Q32" s="84">
        <v>44211</v>
      </c>
      <c r="R32" s="84">
        <v>44255</v>
      </c>
      <c r="S32" s="45">
        <v>3207420</v>
      </c>
      <c r="T32" s="45">
        <v>0</v>
      </c>
      <c r="U32" s="36">
        <v>12545889</v>
      </c>
      <c r="V32" s="36" t="s">
        <v>168</v>
      </c>
      <c r="W32" s="1"/>
      <c r="X32" s="1"/>
      <c r="Y32" s="1"/>
    </row>
    <row r="33" spans="1:25">
      <c r="A33" s="80">
        <v>891780111</v>
      </c>
      <c r="B33" s="35" t="s">
        <v>3921</v>
      </c>
      <c r="C33" s="36" t="s">
        <v>163</v>
      </c>
      <c r="D33" s="35" t="s">
        <v>20</v>
      </c>
      <c r="E33" s="34" t="s">
        <v>228</v>
      </c>
      <c r="F33" s="35" t="s">
        <v>21</v>
      </c>
      <c r="G33" s="36" t="s">
        <v>165</v>
      </c>
      <c r="H33" s="36" t="s">
        <v>166</v>
      </c>
      <c r="I33" s="45">
        <v>3540992</v>
      </c>
      <c r="J33" s="45">
        <v>0</v>
      </c>
      <c r="K33" s="45">
        <v>0</v>
      </c>
      <c r="L33" s="45">
        <v>0</v>
      </c>
      <c r="M33" s="37">
        <v>1105785568</v>
      </c>
      <c r="N33" s="38" t="s">
        <v>229</v>
      </c>
      <c r="O33" s="142" t="s">
        <v>7401</v>
      </c>
      <c r="P33" s="84">
        <v>44211</v>
      </c>
      <c r="Q33" s="84">
        <v>44211</v>
      </c>
      <c r="R33" s="84">
        <v>44255</v>
      </c>
      <c r="S33" s="45">
        <v>3540992</v>
      </c>
      <c r="T33" s="45">
        <v>0</v>
      </c>
      <c r="U33" s="36">
        <v>12545890</v>
      </c>
      <c r="V33" s="36" t="s">
        <v>168</v>
      </c>
      <c r="W33" s="1"/>
      <c r="X33" s="1"/>
      <c r="Y33" s="1"/>
    </row>
    <row r="34" spans="1:25">
      <c r="A34" s="80">
        <v>891780111</v>
      </c>
      <c r="B34" s="35" t="s">
        <v>3921</v>
      </c>
      <c r="C34" s="36" t="s">
        <v>163</v>
      </c>
      <c r="D34" s="35" t="s">
        <v>20</v>
      </c>
      <c r="E34" s="34" t="s">
        <v>230</v>
      </c>
      <c r="F34" s="35" t="s">
        <v>21</v>
      </c>
      <c r="G34" s="36" t="s">
        <v>165</v>
      </c>
      <c r="H34" s="36" t="s">
        <v>166</v>
      </c>
      <c r="I34" s="45">
        <v>3207420</v>
      </c>
      <c r="J34" s="45">
        <v>0</v>
      </c>
      <c r="K34" s="45">
        <v>0</v>
      </c>
      <c r="L34" s="45">
        <v>0</v>
      </c>
      <c r="M34" s="37">
        <v>1117549631</v>
      </c>
      <c r="N34" s="38" t="s">
        <v>231</v>
      </c>
      <c r="O34" s="142" t="s">
        <v>7406</v>
      </c>
      <c r="P34" s="84">
        <v>44211</v>
      </c>
      <c r="Q34" s="84">
        <v>44211</v>
      </c>
      <c r="R34" s="84">
        <v>44255</v>
      </c>
      <c r="S34" s="45">
        <v>3207420</v>
      </c>
      <c r="T34" s="45">
        <v>0</v>
      </c>
      <c r="U34" s="36">
        <v>12545891</v>
      </c>
      <c r="V34" s="36" t="s">
        <v>168</v>
      </c>
      <c r="W34" s="1"/>
      <c r="X34" s="1"/>
      <c r="Y34" s="1"/>
    </row>
    <row r="35" spans="1:25">
      <c r="A35" s="80">
        <v>891780111</v>
      </c>
      <c r="B35" s="35" t="s">
        <v>3921</v>
      </c>
      <c r="C35" s="36" t="s">
        <v>163</v>
      </c>
      <c r="D35" s="35" t="s">
        <v>20</v>
      </c>
      <c r="E35" s="34" t="s">
        <v>232</v>
      </c>
      <c r="F35" s="35" t="s">
        <v>21</v>
      </c>
      <c r="G35" s="36" t="s">
        <v>165</v>
      </c>
      <c r="H35" s="36" t="s">
        <v>166</v>
      </c>
      <c r="I35" s="45">
        <v>4811130</v>
      </c>
      <c r="J35" s="45">
        <v>0</v>
      </c>
      <c r="K35" s="45">
        <v>0</v>
      </c>
      <c r="L35" s="45">
        <v>0</v>
      </c>
      <c r="M35" s="37">
        <v>16188896</v>
      </c>
      <c r="N35" s="38" t="s">
        <v>233</v>
      </c>
      <c r="O35" s="142" t="s">
        <v>7406</v>
      </c>
      <c r="P35" s="84">
        <v>44211</v>
      </c>
      <c r="Q35" s="84">
        <v>44211</v>
      </c>
      <c r="R35" s="84">
        <v>44255</v>
      </c>
      <c r="S35" s="45">
        <v>4811130</v>
      </c>
      <c r="T35" s="45">
        <v>0</v>
      </c>
      <c r="U35" s="36">
        <v>12545892</v>
      </c>
      <c r="V35" s="36" t="s">
        <v>168</v>
      </c>
      <c r="W35" s="1"/>
      <c r="X35" s="1"/>
      <c r="Y35" s="1"/>
    </row>
    <row r="36" spans="1:25">
      <c r="A36" s="80">
        <v>891780111</v>
      </c>
      <c r="B36" s="35" t="s">
        <v>3921</v>
      </c>
      <c r="C36" s="36" t="s">
        <v>163</v>
      </c>
      <c r="D36" s="35" t="s">
        <v>20</v>
      </c>
      <c r="E36" s="34" t="s">
        <v>234</v>
      </c>
      <c r="F36" s="35" t="s">
        <v>21</v>
      </c>
      <c r="G36" s="36" t="s">
        <v>165</v>
      </c>
      <c r="H36" s="36" t="s">
        <v>166</v>
      </c>
      <c r="I36" s="45">
        <v>3207420</v>
      </c>
      <c r="J36" s="45">
        <v>4707420</v>
      </c>
      <c r="K36" s="45">
        <v>1500000</v>
      </c>
      <c r="L36" s="45">
        <v>0</v>
      </c>
      <c r="M36" s="37">
        <v>1110490275</v>
      </c>
      <c r="N36" s="38" t="s">
        <v>235</v>
      </c>
      <c r="O36" s="142" t="s">
        <v>7414</v>
      </c>
      <c r="P36" s="84">
        <v>44211</v>
      </c>
      <c r="Q36" s="84">
        <v>44211</v>
      </c>
      <c r="R36" s="84">
        <v>44255</v>
      </c>
      <c r="S36" s="45">
        <v>4707420</v>
      </c>
      <c r="T36" s="45">
        <v>0</v>
      </c>
      <c r="U36" s="36">
        <v>12545893</v>
      </c>
      <c r="V36" s="36" t="s">
        <v>168</v>
      </c>
      <c r="W36" s="1"/>
      <c r="X36" s="1"/>
      <c r="Y36" s="1"/>
    </row>
    <row r="37" spans="1:25">
      <c r="A37" s="80">
        <v>891780111</v>
      </c>
      <c r="B37" s="35" t="s">
        <v>3921</v>
      </c>
      <c r="C37" s="36" t="s">
        <v>163</v>
      </c>
      <c r="D37" s="35" t="s">
        <v>20</v>
      </c>
      <c r="E37" s="34" t="s">
        <v>236</v>
      </c>
      <c r="F37" s="35" t="s">
        <v>21</v>
      </c>
      <c r="G37" s="36" t="s">
        <v>165</v>
      </c>
      <c r="H37" s="36" t="s">
        <v>166</v>
      </c>
      <c r="I37" s="45">
        <v>3207420</v>
      </c>
      <c r="J37" s="45">
        <v>0</v>
      </c>
      <c r="K37" s="45">
        <v>0</v>
      </c>
      <c r="L37" s="45">
        <v>0</v>
      </c>
      <c r="M37" s="37">
        <v>6798265</v>
      </c>
      <c r="N37" s="38" t="s">
        <v>237</v>
      </c>
      <c r="O37" s="142" t="s">
        <v>7406</v>
      </c>
      <c r="P37" s="84">
        <v>44211</v>
      </c>
      <c r="Q37" s="84">
        <v>44211</v>
      </c>
      <c r="R37" s="84">
        <v>44255</v>
      </c>
      <c r="S37" s="45">
        <v>3207420</v>
      </c>
      <c r="T37" s="45">
        <v>0</v>
      </c>
      <c r="U37" s="36">
        <v>12545894</v>
      </c>
      <c r="V37" s="36" t="s">
        <v>168</v>
      </c>
      <c r="W37" s="1"/>
      <c r="X37" s="1"/>
      <c r="Y37" s="1"/>
    </row>
    <row r="38" spans="1:25">
      <c r="A38" s="80">
        <v>891780111</v>
      </c>
      <c r="B38" s="35" t="s">
        <v>3921</v>
      </c>
      <c r="C38" s="36" t="s">
        <v>163</v>
      </c>
      <c r="D38" s="35" t="s">
        <v>20</v>
      </c>
      <c r="E38" s="34" t="s">
        <v>238</v>
      </c>
      <c r="F38" s="35" t="s">
        <v>21</v>
      </c>
      <c r="G38" s="36" t="s">
        <v>165</v>
      </c>
      <c r="H38" s="36" t="s">
        <v>166</v>
      </c>
      <c r="I38" s="45">
        <v>3540992</v>
      </c>
      <c r="J38" s="45">
        <v>0</v>
      </c>
      <c r="K38" s="45">
        <v>0</v>
      </c>
      <c r="L38" s="45">
        <v>0</v>
      </c>
      <c r="M38" s="37">
        <v>5010318</v>
      </c>
      <c r="N38" s="38" t="s">
        <v>239</v>
      </c>
      <c r="O38" s="142" t="s">
        <v>7406</v>
      </c>
      <c r="P38" s="84">
        <v>44211</v>
      </c>
      <c r="Q38" s="84">
        <v>44211</v>
      </c>
      <c r="R38" s="84">
        <v>44255</v>
      </c>
      <c r="S38" s="45">
        <v>3540992</v>
      </c>
      <c r="T38" s="45">
        <v>0</v>
      </c>
      <c r="U38" s="36">
        <v>12545895</v>
      </c>
      <c r="V38" s="36" t="s">
        <v>168</v>
      </c>
      <c r="W38" s="1"/>
      <c r="X38" s="1"/>
      <c r="Y38" s="1"/>
    </row>
    <row r="39" spans="1:25">
      <c r="A39" s="80">
        <v>891780111</v>
      </c>
      <c r="B39" s="35" t="s">
        <v>3921</v>
      </c>
      <c r="C39" s="36" t="s">
        <v>163</v>
      </c>
      <c r="D39" s="35" t="s">
        <v>20</v>
      </c>
      <c r="E39" s="34" t="s">
        <v>240</v>
      </c>
      <c r="F39" s="35" t="s">
        <v>21</v>
      </c>
      <c r="G39" s="36" t="s">
        <v>165</v>
      </c>
      <c r="H39" s="36" t="s">
        <v>166</v>
      </c>
      <c r="I39" s="45">
        <v>3207420</v>
      </c>
      <c r="J39" s="45">
        <v>0</v>
      </c>
      <c r="K39" s="45">
        <v>0</v>
      </c>
      <c r="L39" s="45">
        <v>0</v>
      </c>
      <c r="M39" s="37">
        <v>1007972470</v>
      </c>
      <c r="N39" s="38" t="s">
        <v>241</v>
      </c>
      <c r="O39" s="142" t="s">
        <v>7406</v>
      </c>
      <c r="P39" s="84">
        <v>44211</v>
      </c>
      <c r="Q39" s="84">
        <v>44211</v>
      </c>
      <c r="R39" s="84">
        <v>44255</v>
      </c>
      <c r="S39" s="45">
        <v>3207420</v>
      </c>
      <c r="T39" s="45">
        <v>0</v>
      </c>
      <c r="U39" s="36">
        <v>12545896</v>
      </c>
      <c r="V39" s="36" t="s">
        <v>168</v>
      </c>
      <c r="W39" s="1"/>
      <c r="X39" s="1"/>
      <c r="Y39" s="1"/>
    </row>
    <row r="40" spans="1:25">
      <c r="A40" s="80">
        <v>891780111</v>
      </c>
      <c r="B40" s="35" t="s">
        <v>3921</v>
      </c>
      <c r="C40" s="36" t="s">
        <v>163</v>
      </c>
      <c r="D40" s="35" t="s">
        <v>20</v>
      </c>
      <c r="E40" s="34" t="s">
        <v>242</v>
      </c>
      <c r="F40" s="35" t="s">
        <v>21</v>
      </c>
      <c r="G40" s="36" t="s">
        <v>165</v>
      </c>
      <c r="H40" s="36" t="s">
        <v>166</v>
      </c>
      <c r="I40" s="45">
        <v>3207420</v>
      </c>
      <c r="J40" s="45">
        <v>0</v>
      </c>
      <c r="K40" s="45">
        <v>0</v>
      </c>
      <c r="L40" s="45">
        <v>0</v>
      </c>
      <c r="M40" s="37">
        <v>87941793</v>
      </c>
      <c r="N40" s="38" t="s">
        <v>243</v>
      </c>
      <c r="O40" s="142" t="s">
        <v>7406</v>
      </c>
      <c r="P40" s="84">
        <v>44211</v>
      </c>
      <c r="Q40" s="84">
        <v>44211</v>
      </c>
      <c r="R40" s="84">
        <v>44255</v>
      </c>
      <c r="S40" s="45">
        <v>3207420</v>
      </c>
      <c r="T40" s="45">
        <v>0</v>
      </c>
      <c r="U40" s="36">
        <v>12545897</v>
      </c>
      <c r="V40" s="36" t="s">
        <v>168</v>
      </c>
      <c r="W40" s="1"/>
      <c r="X40" s="1"/>
      <c r="Y40" s="1"/>
    </row>
    <row r="41" spans="1:25">
      <c r="A41" s="80">
        <v>891780111</v>
      </c>
      <c r="B41" s="35" t="s">
        <v>3921</v>
      </c>
      <c r="C41" s="36" t="s">
        <v>163</v>
      </c>
      <c r="D41" s="35" t="s">
        <v>20</v>
      </c>
      <c r="E41" s="34" t="s">
        <v>244</v>
      </c>
      <c r="F41" s="35" t="s">
        <v>21</v>
      </c>
      <c r="G41" s="36" t="s">
        <v>165</v>
      </c>
      <c r="H41" s="36" t="s">
        <v>166</v>
      </c>
      <c r="I41" s="45">
        <v>3540992</v>
      </c>
      <c r="J41" s="45">
        <v>0</v>
      </c>
      <c r="K41" s="45">
        <v>0</v>
      </c>
      <c r="L41" s="45">
        <v>0</v>
      </c>
      <c r="M41" s="37">
        <v>1069481219</v>
      </c>
      <c r="N41" s="38" t="s">
        <v>245</v>
      </c>
      <c r="O41" s="142" t="s">
        <v>7406</v>
      </c>
      <c r="P41" s="84">
        <v>44211</v>
      </c>
      <c r="Q41" s="84">
        <v>44211</v>
      </c>
      <c r="R41" s="84">
        <v>44255</v>
      </c>
      <c r="S41" s="45">
        <v>3540992</v>
      </c>
      <c r="T41" s="45">
        <v>0</v>
      </c>
      <c r="U41" s="36">
        <v>12545898</v>
      </c>
      <c r="V41" s="36" t="s">
        <v>168</v>
      </c>
      <c r="W41" s="1"/>
      <c r="X41" s="1"/>
      <c r="Y41" s="1"/>
    </row>
    <row r="42" spans="1:25">
      <c r="A42" s="80">
        <v>891780111</v>
      </c>
      <c r="B42" s="35" t="s">
        <v>3921</v>
      </c>
      <c r="C42" s="36" t="s">
        <v>163</v>
      </c>
      <c r="D42" s="35" t="s">
        <v>20</v>
      </c>
      <c r="E42" s="34" t="s">
        <v>246</v>
      </c>
      <c r="F42" s="35" t="s">
        <v>21</v>
      </c>
      <c r="G42" s="36" t="s">
        <v>165</v>
      </c>
      <c r="H42" s="36" t="s">
        <v>166</v>
      </c>
      <c r="I42" s="45">
        <v>3540992</v>
      </c>
      <c r="J42" s="45">
        <v>0</v>
      </c>
      <c r="K42" s="45">
        <v>0</v>
      </c>
      <c r="L42" s="45">
        <v>0</v>
      </c>
      <c r="M42" s="37">
        <v>1066524284</v>
      </c>
      <c r="N42" s="38" t="s">
        <v>247</v>
      </c>
      <c r="O42" s="142" t="s">
        <v>7406</v>
      </c>
      <c r="P42" s="84">
        <v>44211</v>
      </c>
      <c r="Q42" s="84">
        <v>44211</v>
      </c>
      <c r="R42" s="84">
        <v>44255</v>
      </c>
      <c r="S42" s="45">
        <v>3540992</v>
      </c>
      <c r="T42" s="45">
        <v>0</v>
      </c>
      <c r="U42" s="36">
        <v>12545899</v>
      </c>
      <c r="V42" s="36" t="s">
        <v>168</v>
      </c>
      <c r="W42" s="1"/>
      <c r="X42" s="1"/>
      <c r="Y42" s="1"/>
    </row>
    <row r="43" spans="1:25">
      <c r="A43" s="80">
        <v>891780111</v>
      </c>
      <c r="B43" s="35" t="s">
        <v>3921</v>
      </c>
      <c r="C43" s="36" t="s">
        <v>163</v>
      </c>
      <c r="D43" s="35" t="s">
        <v>20</v>
      </c>
      <c r="E43" s="34" t="s">
        <v>248</v>
      </c>
      <c r="F43" s="35" t="s">
        <v>21</v>
      </c>
      <c r="G43" s="36" t="s">
        <v>165</v>
      </c>
      <c r="H43" s="36" t="s">
        <v>166</v>
      </c>
      <c r="I43" s="45">
        <v>3207420</v>
      </c>
      <c r="J43" s="45">
        <v>0</v>
      </c>
      <c r="K43" s="45">
        <v>0</v>
      </c>
      <c r="L43" s="45">
        <v>0</v>
      </c>
      <c r="M43" s="37">
        <v>1077632445</v>
      </c>
      <c r="N43" s="38" t="s">
        <v>249</v>
      </c>
      <c r="O43" s="142" t="s">
        <v>7406</v>
      </c>
      <c r="P43" s="84">
        <v>44211</v>
      </c>
      <c r="Q43" s="84">
        <v>44211</v>
      </c>
      <c r="R43" s="84">
        <v>44255</v>
      </c>
      <c r="S43" s="45">
        <v>3207420</v>
      </c>
      <c r="T43" s="45">
        <v>0</v>
      </c>
      <c r="U43" s="36">
        <v>12545900</v>
      </c>
      <c r="V43" s="36" t="s">
        <v>168</v>
      </c>
      <c r="W43" s="1"/>
      <c r="X43" s="1"/>
      <c r="Y43" s="1"/>
    </row>
    <row r="44" spans="1:25">
      <c r="A44" s="80">
        <v>891780111</v>
      </c>
      <c r="B44" s="35" t="s">
        <v>3921</v>
      </c>
      <c r="C44" s="36" t="s">
        <v>163</v>
      </c>
      <c r="D44" s="35" t="s">
        <v>20</v>
      </c>
      <c r="E44" s="34" t="s">
        <v>250</v>
      </c>
      <c r="F44" s="35" t="s">
        <v>21</v>
      </c>
      <c r="G44" s="36" t="s">
        <v>165</v>
      </c>
      <c r="H44" s="36" t="s">
        <v>166</v>
      </c>
      <c r="I44" s="45">
        <v>3540992</v>
      </c>
      <c r="J44" s="45">
        <v>0</v>
      </c>
      <c r="K44" s="45">
        <v>0</v>
      </c>
      <c r="L44" s="45">
        <v>0</v>
      </c>
      <c r="M44" s="37">
        <v>78768664</v>
      </c>
      <c r="N44" s="38" t="s">
        <v>251</v>
      </c>
      <c r="O44" s="142" t="s">
        <v>7406</v>
      </c>
      <c r="P44" s="84">
        <v>44211</v>
      </c>
      <c r="Q44" s="84">
        <v>44211</v>
      </c>
      <c r="R44" s="84">
        <v>44255</v>
      </c>
      <c r="S44" s="45">
        <v>3540992</v>
      </c>
      <c r="T44" s="45">
        <v>0</v>
      </c>
      <c r="U44" s="36">
        <v>12545901</v>
      </c>
      <c r="V44" s="36" t="s">
        <v>168</v>
      </c>
      <c r="W44" s="1"/>
      <c r="X44" s="1"/>
      <c r="Y44" s="1"/>
    </row>
    <row r="45" spans="1:25">
      <c r="A45" s="80">
        <v>891780111</v>
      </c>
      <c r="B45" s="35" t="s">
        <v>3921</v>
      </c>
      <c r="C45" s="36" t="s">
        <v>163</v>
      </c>
      <c r="D45" s="35" t="s">
        <v>20</v>
      </c>
      <c r="E45" s="34" t="s">
        <v>252</v>
      </c>
      <c r="F45" s="35" t="s">
        <v>21</v>
      </c>
      <c r="G45" s="36" t="s">
        <v>165</v>
      </c>
      <c r="H45" s="36" t="s">
        <v>166</v>
      </c>
      <c r="I45" s="45">
        <v>3207420</v>
      </c>
      <c r="J45" s="45">
        <v>0</v>
      </c>
      <c r="K45" s="45">
        <v>0</v>
      </c>
      <c r="L45" s="45">
        <v>0</v>
      </c>
      <c r="M45" s="37">
        <v>35990852</v>
      </c>
      <c r="N45" s="38" t="s">
        <v>253</v>
      </c>
      <c r="O45" s="142" t="s">
        <v>7406</v>
      </c>
      <c r="P45" s="84">
        <v>44211</v>
      </c>
      <c r="Q45" s="84">
        <v>44211</v>
      </c>
      <c r="R45" s="84">
        <v>44255</v>
      </c>
      <c r="S45" s="45">
        <v>3207420</v>
      </c>
      <c r="T45" s="45">
        <v>0</v>
      </c>
      <c r="U45" s="36">
        <v>12545902</v>
      </c>
      <c r="V45" s="36" t="s">
        <v>168</v>
      </c>
      <c r="W45" s="1"/>
      <c r="X45" s="1"/>
      <c r="Y45" s="1"/>
    </row>
    <row r="46" spans="1:25">
      <c r="A46" s="80">
        <v>891780111</v>
      </c>
      <c r="B46" s="35" t="s">
        <v>3921</v>
      </c>
      <c r="C46" s="36" t="s">
        <v>163</v>
      </c>
      <c r="D46" s="35" t="s">
        <v>20</v>
      </c>
      <c r="E46" s="34" t="s">
        <v>254</v>
      </c>
      <c r="F46" s="35" t="s">
        <v>21</v>
      </c>
      <c r="G46" s="36" t="s">
        <v>165</v>
      </c>
      <c r="H46" s="36" t="s">
        <v>166</v>
      </c>
      <c r="I46" s="45">
        <v>5600000</v>
      </c>
      <c r="J46" s="45">
        <v>0</v>
      </c>
      <c r="K46" s="45">
        <v>0</v>
      </c>
      <c r="L46" s="45">
        <v>0</v>
      </c>
      <c r="M46" s="37">
        <v>63254783</v>
      </c>
      <c r="N46" s="38" t="s">
        <v>255</v>
      </c>
      <c r="O46" s="142" t="s">
        <v>7415</v>
      </c>
      <c r="P46" s="84">
        <v>44211</v>
      </c>
      <c r="Q46" s="84">
        <v>44211</v>
      </c>
      <c r="R46" s="84">
        <v>44255</v>
      </c>
      <c r="S46" s="45">
        <v>5600000</v>
      </c>
      <c r="T46" s="45">
        <v>0</v>
      </c>
      <c r="U46" s="36">
        <v>12545903</v>
      </c>
      <c r="V46" s="36" t="s">
        <v>168</v>
      </c>
      <c r="W46" s="1"/>
      <c r="X46" s="1"/>
      <c r="Y46" s="1"/>
    </row>
    <row r="47" spans="1:25">
      <c r="A47" s="80">
        <v>891780111</v>
      </c>
      <c r="B47" s="35" t="s">
        <v>3921</v>
      </c>
      <c r="C47" s="36" t="s">
        <v>163</v>
      </c>
      <c r="D47" s="35" t="s">
        <v>20</v>
      </c>
      <c r="E47" s="34" t="s">
        <v>256</v>
      </c>
      <c r="F47" s="35" t="s">
        <v>21</v>
      </c>
      <c r="G47" s="36" t="s">
        <v>165</v>
      </c>
      <c r="H47" s="36" t="s">
        <v>166</v>
      </c>
      <c r="I47" s="45">
        <v>4900000</v>
      </c>
      <c r="J47" s="45">
        <v>0</v>
      </c>
      <c r="K47" s="45">
        <v>0</v>
      </c>
      <c r="L47" s="45">
        <v>0</v>
      </c>
      <c r="M47" s="37">
        <v>50896535</v>
      </c>
      <c r="N47" s="38" t="s">
        <v>257</v>
      </c>
      <c r="O47" s="142" t="s">
        <v>7416</v>
      </c>
      <c r="P47" s="84">
        <v>44211</v>
      </c>
      <c r="Q47" s="84">
        <v>44211</v>
      </c>
      <c r="R47" s="84">
        <v>44255</v>
      </c>
      <c r="S47" s="45">
        <v>4900000</v>
      </c>
      <c r="T47" s="45">
        <v>0</v>
      </c>
      <c r="U47" s="36">
        <v>12545904</v>
      </c>
      <c r="V47" s="36" t="s">
        <v>168</v>
      </c>
      <c r="W47" s="1"/>
      <c r="X47" s="1"/>
      <c r="Y47" s="1"/>
    </row>
    <row r="48" spans="1:25">
      <c r="A48" s="80">
        <v>891780111</v>
      </c>
      <c r="B48" s="35" t="s">
        <v>3921</v>
      </c>
      <c r="C48" s="36" t="s">
        <v>163</v>
      </c>
      <c r="D48" s="35" t="s">
        <v>20</v>
      </c>
      <c r="E48" s="34" t="s">
        <v>258</v>
      </c>
      <c r="F48" s="35" t="s">
        <v>21</v>
      </c>
      <c r="G48" s="36" t="s">
        <v>165</v>
      </c>
      <c r="H48" s="36" t="s">
        <v>166</v>
      </c>
      <c r="I48" s="45">
        <v>3207420</v>
      </c>
      <c r="J48" s="45">
        <v>0</v>
      </c>
      <c r="K48" s="45">
        <v>0</v>
      </c>
      <c r="L48" s="45">
        <v>0</v>
      </c>
      <c r="M48" s="37">
        <v>1085100449</v>
      </c>
      <c r="N48" s="38" t="s">
        <v>259</v>
      </c>
      <c r="O48" s="142" t="s">
        <v>7406</v>
      </c>
      <c r="P48" s="84">
        <v>44211</v>
      </c>
      <c r="Q48" s="84">
        <v>44211</v>
      </c>
      <c r="R48" s="84">
        <v>44255</v>
      </c>
      <c r="S48" s="45">
        <v>3207420</v>
      </c>
      <c r="T48" s="45">
        <v>0</v>
      </c>
      <c r="U48" s="36">
        <v>12545905</v>
      </c>
      <c r="V48" s="36" t="s">
        <v>168</v>
      </c>
      <c r="W48" s="1"/>
      <c r="X48" s="1"/>
      <c r="Y48" s="1"/>
    </row>
    <row r="49" spans="1:25">
      <c r="A49" s="80">
        <v>891780111</v>
      </c>
      <c r="B49" s="35" t="s">
        <v>3921</v>
      </c>
      <c r="C49" s="36" t="s">
        <v>163</v>
      </c>
      <c r="D49" s="35" t="s">
        <v>20</v>
      </c>
      <c r="E49" s="34" t="s">
        <v>260</v>
      </c>
      <c r="F49" s="35" t="s">
        <v>21</v>
      </c>
      <c r="G49" s="36" t="s">
        <v>165</v>
      </c>
      <c r="H49" s="36" t="s">
        <v>166</v>
      </c>
      <c r="I49" s="45">
        <v>3540992</v>
      </c>
      <c r="J49" s="45">
        <v>0</v>
      </c>
      <c r="K49" s="45">
        <v>0</v>
      </c>
      <c r="L49" s="45">
        <v>0</v>
      </c>
      <c r="M49" s="37">
        <v>1067929244</v>
      </c>
      <c r="N49" s="38" t="s">
        <v>261</v>
      </c>
      <c r="O49" s="142" t="s">
        <v>7406</v>
      </c>
      <c r="P49" s="84">
        <v>44211</v>
      </c>
      <c r="Q49" s="84">
        <v>44211</v>
      </c>
      <c r="R49" s="84">
        <v>44255</v>
      </c>
      <c r="S49" s="45">
        <v>3540992</v>
      </c>
      <c r="T49" s="45">
        <v>0</v>
      </c>
      <c r="U49" s="36">
        <v>12545906</v>
      </c>
      <c r="V49" s="36" t="s">
        <v>168</v>
      </c>
      <c r="W49" s="1"/>
      <c r="X49" s="1"/>
      <c r="Y49" s="1"/>
    </row>
    <row r="50" spans="1:25">
      <c r="A50" s="80">
        <v>891780111</v>
      </c>
      <c r="B50" s="35" t="s">
        <v>3921</v>
      </c>
      <c r="C50" s="36" t="s">
        <v>163</v>
      </c>
      <c r="D50" s="35" t="s">
        <v>20</v>
      </c>
      <c r="E50" s="34" t="s">
        <v>262</v>
      </c>
      <c r="F50" s="35" t="s">
        <v>21</v>
      </c>
      <c r="G50" s="36" t="s">
        <v>165</v>
      </c>
      <c r="H50" s="36" t="s">
        <v>166</v>
      </c>
      <c r="I50" s="45">
        <v>3540992</v>
      </c>
      <c r="J50" s="45">
        <v>0</v>
      </c>
      <c r="K50" s="45">
        <v>0</v>
      </c>
      <c r="L50" s="45">
        <v>0</v>
      </c>
      <c r="M50" s="37">
        <v>1104417336</v>
      </c>
      <c r="N50" s="38" t="s">
        <v>263</v>
      </c>
      <c r="O50" s="142" t="s">
        <v>7401</v>
      </c>
      <c r="P50" s="84">
        <v>44211</v>
      </c>
      <c r="Q50" s="84">
        <v>44211</v>
      </c>
      <c r="R50" s="84">
        <v>44255</v>
      </c>
      <c r="S50" s="45">
        <v>3540992</v>
      </c>
      <c r="T50" s="45">
        <v>0</v>
      </c>
      <c r="U50" s="36">
        <v>12545907</v>
      </c>
      <c r="V50" s="36" t="s">
        <v>168</v>
      </c>
      <c r="W50" s="1"/>
      <c r="X50" s="1"/>
      <c r="Y50" s="1"/>
    </row>
    <row r="51" spans="1:25">
      <c r="A51" s="80">
        <v>891780111</v>
      </c>
      <c r="B51" s="35" t="s">
        <v>3921</v>
      </c>
      <c r="C51" s="36" t="s">
        <v>163</v>
      </c>
      <c r="D51" s="35" t="s">
        <v>20</v>
      </c>
      <c r="E51" s="34" t="s">
        <v>264</v>
      </c>
      <c r="F51" s="35" t="s">
        <v>21</v>
      </c>
      <c r="G51" s="36" t="s">
        <v>165</v>
      </c>
      <c r="H51" s="36" t="s">
        <v>166</v>
      </c>
      <c r="I51" s="45">
        <v>4900000</v>
      </c>
      <c r="J51" s="45">
        <v>0</v>
      </c>
      <c r="K51" s="45">
        <v>0</v>
      </c>
      <c r="L51" s="45">
        <v>0</v>
      </c>
      <c r="M51" s="37">
        <v>11342388</v>
      </c>
      <c r="N51" s="38" t="s">
        <v>265</v>
      </c>
      <c r="O51" s="142" t="s">
        <v>7417</v>
      </c>
      <c r="P51" s="84">
        <v>44211</v>
      </c>
      <c r="Q51" s="84">
        <v>44211</v>
      </c>
      <c r="R51" s="84">
        <v>44255</v>
      </c>
      <c r="S51" s="45">
        <v>4900000</v>
      </c>
      <c r="T51" s="45">
        <v>0</v>
      </c>
      <c r="U51" s="36">
        <v>12545908</v>
      </c>
      <c r="V51" s="36" t="s">
        <v>168</v>
      </c>
      <c r="W51" s="1"/>
      <c r="X51" s="1"/>
      <c r="Y51" s="1"/>
    </row>
    <row r="52" spans="1:25">
      <c r="A52" s="80">
        <v>891780111</v>
      </c>
      <c r="B52" s="35" t="s">
        <v>3921</v>
      </c>
      <c r="C52" s="36" t="s">
        <v>163</v>
      </c>
      <c r="D52" s="35" t="s">
        <v>20</v>
      </c>
      <c r="E52" s="34" t="s">
        <v>266</v>
      </c>
      <c r="F52" s="35" t="s">
        <v>21</v>
      </c>
      <c r="G52" s="36" t="s">
        <v>165</v>
      </c>
      <c r="H52" s="36" t="s">
        <v>166</v>
      </c>
      <c r="I52" s="45">
        <v>3207420</v>
      </c>
      <c r="J52" s="45">
        <v>0</v>
      </c>
      <c r="K52" s="45">
        <v>0</v>
      </c>
      <c r="L52" s="45">
        <v>0</v>
      </c>
      <c r="M52" s="37">
        <v>1016065714</v>
      </c>
      <c r="N52" s="38" t="s">
        <v>267</v>
      </c>
      <c r="O52" s="142" t="s">
        <v>7413</v>
      </c>
      <c r="P52" s="84">
        <v>44211</v>
      </c>
      <c r="Q52" s="84">
        <v>44211</v>
      </c>
      <c r="R52" s="84">
        <v>44255</v>
      </c>
      <c r="S52" s="45">
        <v>3207420</v>
      </c>
      <c r="T52" s="45">
        <v>0</v>
      </c>
      <c r="U52" s="36">
        <v>12545909</v>
      </c>
      <c r="V52" s="36" t="s">
        <v>168</v>
      </c>
      <c r="W52" s="1"/>
      <c r="X52" s="1"/>
      <c r="Y52" s="1"/>
    </row>
    <row r="53" spans="1:25">
      <c r="A53" s="80">
        <v>891780111</v>
      </c>
      <c r="B53" s="35" t="s">
        <v>3921</v>
      </c>
      <c r="C53" s="36" t="s">
        <v>163</v>
      </c>
      <c r="D53" s="35" t="s">
        <v>20</v>
      </c>
      <c r="E53" s="34" t="s">
        <v>268</v>
      </c>
      <c r="F53" s="35" t="s">
        <v>21</v>
      </c>
      <c r="G53" s="36" t="s">
        <v>165</v>
      </c>
      <c r="H53" s="36" t="s">
        <v>166</v>
      </c>
      <c r="I53" s="45">
        <v>3207420</v>
      </c>
      <c r="J53" s="45">
        <v>0</v>
      </c>
      <c r="K53" s="45">
        <v>0</v>
      </c>
      <c r="L53" s="45">
        <v>0</v>
      </c>
      <c r="M53" s="37">
        <v>36669639</v>
      </c>
      <c r="N53" s="38" t="s">
        <v>269</v>
      </c>
      <c r="O53" s="142" t="s">
        <v>7418</v>
      </c>
      <c r="P53" s="84">
        <v>44211</v>
      </c>
      <c r="Q53" s="84">
        <v>44211</v>
      </c>
      <c r="R53" s="84">
        <v>44255</v>
      </c>
      <c r="S53" s="45">
        <v>3207420</v>
      </c>
      <c r="T53" s="45">
        <v>0</v>
      </c>
      <c r="U53" s="36">
        <v>12545910</v>
      </c>
      <c r="V53" s="36" t="s">
        <v>168</v>
      </c>
      <c r="W53" s="1"/>
      <c r="X53" s="1"/>
      <c r="Y53" s="1"/>
    </row>
    <row r="54" spans="1:25">
      <c r="A54" s="80">
        <v>891780111</v>
      </c>
      <c r="B54" s="35" t="s">
        <v>3921</v>
      </c>
      <c r="C54" s="36" t="s">
        <v>163</v>
      </c>
      <c r="D54" s="35" t="s">
        <v>20</v>
      </c>
      <c r="E54" s="34" t="s">
        <v>270</v>
      </c>
      <c r="F54" s="35" t="s">
        <v>21</v>
      </c>
      <c r="G54" s="36" t="s">
        <v>165</v>
      </c>
      <c r="H54" s="36" t="s">
        <v>166</v>
      </c>
      <c r="I54" s="45">
        <v>3207420</v>
      </c>
      <c r="J54" s="45">
        <v>0</v>
      </c>
      <c r="K54" s="45">
        <v>0</v>
      </c>
      <c r="L54" s="45">
        <v>0</v>
      </c>
      <c r="M54" s="37">
        <v>40622321</v>
      </c>
      <c r="N54" s="38" t="s">
        <v>271</v>
      </c>
      <c r="O54" s="142" t="s">
        <v>7406</v>
      </c>
      <c r="P54" s="84">
        <v>44211</v>
      </c>
      <c r="Q54" s="84">
        <v>44211</v>
      </c>
      <c r="R54" s="84">
        <v>44255</v>
      </c>
      <c r="S54" s="45">
        <v>3207420</v>
      </c>
      <c r="T54" s="45">
        <v>0</v>
      </c>
      <c r="U54" s="36">
        <v>12545911</v>
      </c>
      <c r="V54" s="36" t="s">
        <v>168</v>
      </c>
      <c r="W54" s="1"/>
      <c r="X54" s="1"/>
      <c r="Y54" s="1"/>
    </row>
    <row r="55" spans="1:25">
      <c r="A55" s="80">
        <v>891780111</v>
      </c>
      <c r="B55" s="35" t="s">
        <v>3921</v>
      </c>
      <c r="C55" s="36" t="s">
        <v>163</v>
      </c>
      <c r="D55" s="35" t="s">
        <v>20</v>
      </c>
      <c r="E55" s="34" t="s">
        <v>272</v>
      </c>
      <c r="F55" s="35" t="s">
        <v>21</v>
      </c>
      <c r="G55" s="36" t="s">
        <v>165</v>
      </c>
      <c r="H55" s="36" t="s">
        <v>166</v>
      </c>
      <c r="I55" s="45">
        <v>3207420</v>
      </c>
      <c r="J55" s="45">
        <v>0</v>
      </c>
      <c r="K55" s="45">
        <v>0</v>
      </c>
      <c r="L55" s="45">
        <v>0</v>
      </c>
      <c r="M55" s="37">
        <v>1067032134</v>
      </c>
      <c r="N55" s="38" t="s">
        <v>273</v>
      </c>
      <c r="O55" s="142" t="s">
        <v>7406</v>
      </c>
      <c r="P55" s="84">
        <v>44211</v>
      </c>
      <c r="Q55" s="84">
        <v>44211</v>
      </c>
      <c r="R55" s="84">
        <v>44255</v>
      </c>
      <c r="S55" s="45">
        <v>3207420</v>
      </c>
      <c r="T55" s="45">
        <v>0</v>
      </c>
      <c r="U55" s="36">
        <v>12545912</v>
      </c>
      <c r="V55" s="36" t="s">
        <v>168</v>
      </c>
      <c r="W55" s="1"/>
      <c r="X55" s="1"/>
      <c r="Y55" s="1"/>
    </row>
    <row r="56" spans="1:25">
      <c r="A56" s="80">
        <v>891780111</v>
      </c>
      <c r="B56" s="35" t="s">
        <v>3921</v>
      </c>
      <c r="C56" s="36" t="s">
        <v>163</v>
      </c>
      <c r="D56" s="35" t="s">
        <v>20</v>
      </c>
      <c r="E56" s="34" t="s">
        <v>274</v>
      </c>
      <c r="F56" s="35" t="s">
        <v>21</v>
      </c>
      <c r="G56" s="36" t="s">
        <v>165</v>
      </c>
      <c r="H56" s="36" t="s">
        <v>166</v>
      </c>
      <c r="I56" s="45">
        <v>3207420</v>
      </c>
      <c r="J56" s="45">
        <v>0</v>
      </c>
      <c r="K56" s="45">
        <v>0</v>
      </c>
      <c r="L56" s="45">
        <v>0</v>
      </c>
      <c r="M56" s="37">
        <v>4816234</v>
      </c>
      <c r="N56" s="38" t="s">
        <v>275</v>
      </c>
      <c r="O56" s="142" t="s">
        <v>7406</v>
      </c>
      <c r="P56" s="84">
        <v>44211</v>
      </c>
      <c r="Q56" s="84">
        <v>44211</v>
      </c>
      <c r="R56" s="84">
        <v>44255</v>
      </c>
      <c r="S56" s="45">
        <v>3207420</v>
      </c>
      <c r="T56" s="45">
        <v>0</v>
      </c>
      <c r="U56" s="36">
        <v>12545913</v>
      </c>
      <c r="V56" s="36" t="s">
        <v>168</v>
      </c>
      <c r="W56" s="1"/>
      <c r="X56" s="1"/>
      <c r="Y56" s="1"/>
    </row>
    <row r="57" spans="1:25">
      <c r="A57" s="80">
        <v>891780111</v>
      </c>
      <c r="B57" s="35" t="s">
        <v>3921</v>
      </c>
      <c r="C57" s="36" t="s">
        <v>163</v>
      </c>
      <c r="D57" s="35" t="s">
        <v>20</v>
      </c>
      <c r="E57" s="34" t="s">
        <v>276</v>
      </c>
      <c r="F57" s="35" t="s">
        <v>21</v>
      </c>
      <c r="G57" s="36" t="s">
        <v>165</v>
      </c>
      <c r="H57" s="36" t="s">
        <v>166</v>
      </c>
      <c r="I57" s="45">
        <v>3207420</v>
      </c>
      <c r="J57" s="45">
        <v>0</v>
      </c>
      <c r="K57" s="45">
        <v>0</v>
      </c>
      <c r="L57" s="45">
        <v>0</v>
      </c>
      <c r="M57" s="37">
        <v>60323839</v>
      </c>
      <c r="N57" s="38" t="s">
        <v>277</v>
      </c>
      <c r="O57" s="142" t="s">
        <v>7418</v>
      </c>
      <c r="P57" s="84">
        <v>44211</v>
      </c>
      <c r="Q57" s="84">
        <v>44211</v>
      </c>
      <c r="R57" s="84">
        <v>44255</v>
      </c>
      <c r="S57" s="45">
        <v>3207420</v>
      </c>
      <c r="T57" s="45">
        <v>0</v>
      </c>
      <c r="U57" s="36">
        <v>12545914</v>
      </c>
      <c r="V57" s="36" t="s">
        <v>168</v>
      </c>
      <c r="W57" s="1"/>
      <c r="X57" s="1"/>
      <c r="Y57" s="1"/>
    </row>
    <row r="58" spans="1:25">
      <c r="A58" s="80">
        <v>891780111</v>
      </c>
      <c r="B58" s="35" t="s">
        <v>3921</v>
      </c>
      <c r="C58" s="36" t="s">
        <v>163</v>
      </c>
      <c r="D58" s="35" t="s">
        <v>20</v>
      </c>
      <c r="E58" s="34" t="s">
        <v>278</v>
      </c>
      <c r="F58" s="35" t="s">
        <v>21</v>
      </c>
      <c r="G58" s="36" t="s">
        <v>165</v>
      </c>
      <c r="H58" s="36" t="s">
        <v>166</v>
      </c>
      <c r="I58" s="45">
        <v>3207420</v>
      </c>
      <c r="J58" s="45">
        <v>0</v>
      </c>
      <c r="K58" s="45">
        <v>0</v>
      </c>
      <c r="L58" s="45">
        <v>0</v>
      </c>
      <c r="M58" s="37">
        <v>40266404</v>
      </c>
      <c r="N58" s="38" t="s">
        <v>279</v>
      </c>
      <c r="O58" s="142" t="s">
        <v>7406</v>
      </c>
      <c r="P58" s="84">
        <v>44211</v>
      </c>
      <c r="Q58" s="84">
        <v>44211</v>
      </c>
      <c r="R58" s="84">
        <v>44255</v>
      </c>
      <c r="S58" s="45">
        <v>3207420</v>
      </c>
      <c r="T58" s="45">
        <v>0</v>
      </c>
      <c r="U58" s="36">
        <v>12545915</v>
      </c>
      <c r="V58" s="36" t="s">
        <v>168</v>
      </c>
      <c r="W58" s="1"/>
      <c r="X58" s="1"/>
      <c r="Y58" s="1"/>
    </row>
    <row r="59" spans="1:25">
      <c r="A59" s="80">
        <v>891780111</v>
      </c>
      <c r="B59" s="35" t="s">
        <v>3921</v>
      </c>
      <c r="C59" s="36" t="s">
        <v>163</v>
      </c>
      <c r="D59" s="35" t="s">
        <v>20</v>
      </c>
      <c r="E59" s="34" t="s">
        <v>280</v>
      </c>
      <c r="F59" s="35" t="s">
        <v>21</v>
      </c>
      <c r="G59" s="36" t="s">
        <v>165</v>
      </c>
      <c r="H59" s="36" t="s">
        <v>166</v>
      </c>
      <c r="I59" s="45">
        <v>3540992</v>
      </c>
      <c r="J59" s="45">
        <v>0</v>
      </c>
      <c r="K59" s="45">
        <v>0</v>
      </c>
      <c r="L59" s="45">
        <v>0</v>
      </c>
      <c r="M59" s="37">
        <v>1104130224</v>
      </c>
      <c r="N59" s="38" t="s">
        <v>281</v>
      </c>
      <c r="O59" s="142" t="s">
        <v>7406</v>
      </c>
      <c r="P59" s="84">
        <v>44211</v>
      </c>
      <c r="Q59" s="84">
        <v>44211</v>
      </c>
      <c r="R59" s="84">
        <v>44255</v>
      </c>
      <c r="S59" s="45">
        <v>3540992</v>
      </c>
      <c r="T59" s="45">
        <v>0</v>
      </c>
      <c r="U59" s="36">
        <v>12545916</v>
      </c>
      <c r="V59" s="36" t="s">
        <v>168</v>
      </c>
      <c r="W59" s="1"/>
      <c r="X59" s="1"/>
      <c r="Y59" s="1"/>
    </row>
    <row r="60" spans="1:25">
      <c r="A60" s="80">
        <v>891780111</v>
      </c>
      <c r="B60" s="35" t="s">
        <v>3921</v>
      </c>
      <c r="C60" s="36" t="s">
        <v>163</v>
      </c>
      <c r="D60" s="35" t="s">
        <v>20</v>
      </c>
      <c r="E60" s="34" t="s">
        <v>282</v>
      </c>
      <c r="F60" s="35" t="s">
        <v>21</v>
      </c>
      <c r="G60" s="36" t="s">
        <v>165</v>
      </c>
      <c r="H60" s="36" t="s">
        <v>166</v>
      </c>
      <c r="I60" s="45">
        <v>3540992</v>
      </c>
      <c r="J60" s="45">
        <v>0</v>
      </c>
      <c r="K60" s="45">
        <v>0</v>
      </c>
      <c r="L60" s="45">
        <v>0</v>
      </c>
      <c r="M60" s="37">
        <v>1101455713</v>
      </c>
      <c r="N60" s="38" t="s">
        <v>283</v>
      </c>
      <c r="O60" s="142" t="s">
        <v>7406</v>
      </c>
      <c r="P60" s="84">
        <v>44211</v>
      </c>
      <c r="Q60" s="84">
        <v>44211</v>
      </c>
      <c r="R60" s="84">
        <v>44255</v>
      </c>
      <c r="S60" s="45">
        <v>3540992</v>
      </c>
      <c r="T60" s="45">
        <v>0</v>
      </c>
      <c r="U60" s="36">
        <v>12545917</v>
      </c>
      <c r="V60" s="36" t="s">
        <v>168</v>
      </c>
      <c r="W60" s="1"/>
      <c r="X60" s="1"/>
      <c r="Y60" s="1"/>
    </row>
    <row r="61" spans="1:25">
      <c r="A61" s="80">
        <v>891780111</v>
      </c>
      <c r="B61" s="35" t="s">
        <v>3921</v>
      </c>
      <c r="C61" s="36" t="s">
        <v>163</v>
      </c>
      <c r="D61" s="35" t="s">
        <v>20</v>
      </c>
      <c r="E61" s="34" t="s">
        <v>284</v>
      </c>
      <c r="F61" s="35" t="s">
        <v>21</v>
      </c>
      <c r="G61" s="36" t="s">
        <v>165</v>
      </c>
      <c r="H61" s="36" t="s">
        <v>166</v>
      </c>
      <c r="I61" s="45">
        <v>3540992</v>
      </c>
      <c r="J61" s="45">
        <v>0</v>
      </c>
      <c r="K61" s="45">
        <v>0</v>
      </c>
      <c r="L61" s="45">
        <v>0</v>
      </c>
      <c r="M61" s="37">
        <v>1070809045</v>
      </c>
      <c r="N61" s="38" t="s">
        <v>285</v>
      </c>
      <c r="O61" s="142" t="s">
        <v>7419</v>
      </c>
      <c r="P61" s="84">
        <v>44211</v>
      </c>
      <c r="Q61" s="84">
        <v>44211</v>
      </c>
      <c r="R61" s="84">
        <v>44255</v>
      </c>
      <c r="S61" s="45">
        <v>3540992</v>
      </c>
      <c r="T61" s="45">
        <v>0</v>
      </c>
      <c r="U61" s="36">
        <v>12545918</v>
      </c>
      <c r="V61" s="36" t="s">
        <v>168</v>
      </c>
      <c r="W61" s="1"/>
      <c r="X61" s="1"/>
      <c r="Y61" s="1"/>
    </row>
    <row r="62" spans="1:25">
      <c r="A62" s="80">
        <v>891780111</v>
      </c>
      <c r="B62" s="35" t="s">
        <v>3921</v>
      </c>
      <c r="C62" s="36" t="s">
        <v>163</v>
      </c>
      <c r="D62" s="35" t="s">
        <v>20</v>
      </c>
      <c r="E62" s="34" t="s">
        <v>286</v>
      </c>
      <c r="F62" s="35" t="s">
        <v>21</v>
      </c>
      <c r="G62" s="36" t="s">
        <v>165</v>
      </c>
      <c r="H62" s="36" t="s">
        <v>166</v>
      </c>
      <c r="I62" s="45">
        <v>3207420</v>
      </c>
      <c r="J62" s="45">
        <v>0</v>
      </c>
      <c r="K62" s="45">
        <v>0</v>
      </c>
      <c r="L62" s="45">
        <v>0</v>
      </c>
      <c r="M62" s="37">
        <v>59679871</v>
      </c>
      <c r="N62" s="38" t="s">
        <v>287</v>
      </c>
      <c r="O62" s="142" t="s">
        <v>7406</v>
      </c>
      <c r="P62" s="84">
        <v>44211</v>
      </c>
      <c r="Q62" s="84">
        <v>44211</v>
      </c>
      <c r="R62" s="84">
        <v>44255</v>
      </c>
      <c r="S62" s="45">
        <v>3207420</v>
      </c>
      <c r="T62" s="45">
        <v>0</v>
      </c>
      <c r="U62" s="36">
        <v>12545919</v>
      </c>
      <c r="V62" s="36" t="s">
        <v>168</v>
      </c>
      <c r="W62" s="1"/>
      <c r="X62" s="1"/>
      <c r="Y62" s="1"/>
    </row>
    <row r="63" spans="1:25">
      <c r="A63" s="80">
        <v>891780111</v>
      </c>
      <c r="B63" s="35" t="s">
        <v>3921</v>
      </c>
      <c r="C63" s="36" t="s">
        <v>163</v>
      </c>
      <c r="D63" s="35" t="s">
        <v>20</v>
      </c>
      <c r="E63" s="34" t="s">
        <v>288</v>
      </c>
      <c r="F63" s="35" t="s">
        <v>21</v>
      </c>
      <c r="G63" s="36" t="s">
        <v>165</v>
      </c>
      <c r="H63" s="36" t="s">
        <v>166</v>
      </c>
      <c r="I63" s="45">
        <v>4900000</v>
      </c>
      <c r="J63" s="45">
        <v>0</v>
      </c>
      <c r="K63" s="45">
        <v>0</v>
      </c>
      <c r="L63" s="45">
        <v>0</v>
      </c>
      <c r="M63" s="37">
        <v>91106415</v>
      </c>
      <c r="N63" s="38" t="s">
        <v>289</v>
      </c>
      <c r="O63" s="142" t="s">
        <v>8556</v>
      </c>
      <c r="P63" s="84">
        <v>44211</v>
      </c>
      <c r="Q63" s="84">
        <v>44211</v>
      </c>
      <c r="R63" s="84">
        <v>44255</v>
      </c>
      <c r="S63" s="45">
        <v>4760000</v>
      </c>
      <c r="T63" s="45">
        <v>140000</v>
      </c>
      <c r="U63" s="36">
        <v>12545920</v>
      </c>
      <c r="V63" s="36" t="s">
        <v>168</v>
      </c>
      <c r="W63" s="1"/>
      <c r="X63" s="1"/>
      <c r="Y63" s="1"/>
    </row>
    <row r="64" spans="1:25">
      <c r="A64" s="80">
        <v>891780111</v>
      </c>
      <c r="B64" s="35" t="s">
        <v>3921</v>
      </c>
      <c r="C64" s="36" t="s">
        <v>163</v>
      </c>
      <c r="D64" s="35" t="s">
        <v>20</v>
      </c>
      <c r="E64" s="34" t="s">
        <v>290</v>
      </c>
      <c r="F64" s="35" t="s">
        <v>21</v>
      </c>
      <c r="G64" s="36" t="s">
        <v>165</v>
      </c>
      <c r="H64" s="36" t="s">
        <v>166</v>
      </c>
      <c r="I64" s="45">
        <v>3207420</v>
      </c>
      <c r="J64" s="45">
        <v>0</v>
      </c>
      <c r="K64" s="45">
        <v>0</v>
      </c>
      <c r="L64" s="45">
        <v>0</v>
      </c>
      <c r="M64" s="37">
        <v>1010072597</v>
      </c>
      <c r="N64" s="38" t="s">
        <v>291</v>
      </c>
      <c r="O64" s="142" t="s">
        <v>7406</v>
      </c>
      <c r="P64" s="84">
        <v>44211</v>
      </c>
      <c r="Q64" s="84">
        <v>44211</v>
      </c>
      <c r="R64" s="84">
        <v>44255</v>
      </c>
      <c r="S64" s="45">
        <v>3207420</v>
      </c>
      <c r="T64" s="45">
        <v>0</v>
      </c>
      <c r="U64" s="36">
        <v>12545921</v>
      </c>
      <c r="V64" s="36" t="s">
        <v>168</v>
      </c>
      <c r="W64" s="1"/>
      <c r="X64" s="1"/>
      <c r="Y64" s="1"/>
    </row>
    <row r="65" spans="1:25">
      <c r="A65" s="80">
        <v>891780111</v>
      </c>
      <c r="B65" s="35" t="s">
        <v>3921</v>
      </c>
      <c r="C65" s="36" t="s">
        <v>163</v>
      </c>
      <c r="D65" s="35" t="s">
        <v>20</v>
      </c>
      <c r="E65" s="34" t="s">
        <v>292</v>
      </c>
      <c r="F65" s="35" t="s">
        <v>21</v>
      </c>
      <c r="G65" s="36" t="s">
        <v>165</v>
      </c>
      <c r="H65" s="36" t="s">
        <v>166</v>
      </c>
      <c r="I65" s="45">
        <v>3207420</v>
      </c>
      <c r="J65" s="45">
        <v>0</v>
      </c>
      <c r="K65" s="45">
        <v>0</v>
      </c>
      <c r="L65" s="45">
        <v>0</v>
      </c>
      <c r="M65" s="37">
        <v>1089004470</v>
      </c>
      <c r="N65" s="38" t="s">
        <v>293</v>
      </c>
      <c r="O65" s="142" t="s">
        <v>7406</v>
      </c>
      <c r="P65" s="84">
        <v>44211</v>
      </c>
      <c r="Q65" s="84">
        <v>44211</v>
      </c>
      <c r="R65" s="84">
        <v>44255</v>
      </c>
      <c r="S65" s="45">
        <v>3207420</v>
      </c>
      <c r="T65" s="45">
        <v>0</v>
      </c>
      <c r="U65" s="36">
        <v>12545922</v>
      </c>
      <c r="V65" s="36" t="s">
        <v>168</v>
      </c>
      <c r="W65" s="1"/>
      <c r="X65" s="1"/>
      <c r="Y65" s="1"/>
    </row>
    <row r="66" spans="1:25">
      <c r="A66" s="80">
        <v>891780111</v>
      </c>
      <c r="B66" s="35" t="s">
        <v>3921</v>
      </c>
      <c r="C66" s="36" t="s">
        <v>163</v>
      </c>
      <c r="D66" s="35" t="s">
        <v>20</v>
      </c>
      <c r="E66" s="34" t="s">
        <v>294</v>
      </c>
      <c r="F66" s="35" t="s">
        <v>21</v>
      </c>
      <c r="G66" s="36" t="s">
        <v>165</v>
      </c>
      <c r="H66" s="36" t="s">
        <v>166</v>
      </c>
      <c r="I66" s="45">
        <v>3207420</v>
      </c>
      <c r="J66" s="45">
        <v>0</v>
      </c>
      <c r="K66" s="45">
        <v>0</v>
      </c>
      <c r="L66" s="45">
        <v>0</v>
      </c>
      <c r="M66" s="37">
        <v>49754969</v>
      </c>
      <c r="N66" s="38" t="s">
        <v>295</v>
      </c>
      <c r="O66" s="142" t="s">
        <v>7406</v>
      </c>
      <c r="P66" s="84">
        <v>44211</v>
      </c>
      <c r="Q66" s="84">
        <v>44211</v>
      </c>
      <c r="R66" s="84">
        <v>44255</v>
      </c>
      <c r="S66" s="45">
        <v>3207420</v>
      </c>
      <c r="T66" s="45">
        <v>0</v>
      </c>
      <c r="U66" s="36">
        <v>12545923</v>
      </c>
      <c r="V66" s="36" t="s">
        <v>168</v>
      </c>
      <c r="W66" s="1"/>
      <c r="X66" s="1"/>
      <c r="Y66" s="1"/>
    </row>
    <row r="67" spans="1:25">
      <c r="A67" s="80">
        <v>891780111</v>
      </c>
      <c r="B67" s="35" t="s">
        <v>3921</v>
      </c>
      <c r="C67" s="36" t="s">
        <v>163</v>
      </c>
      <c r="D67" s="35" t="s">
        <v>20</v>
      </c>
      <c r="E67" s="34" t="s">
        <v>296</v>
      </c>
      <c r="F67" s="35" t="s">
        <v>21</v>
      </c>
      <c r="G67" s="36" t="s">
        <v>165</v>
      </c>
      <c r="H67" s="36" t="s">
        <v>166</v>
      </c>
      <c r="I67" s="45">
        <v>3207420</v>
      </c>
      <c r="J67" s="45">
        <v>0</v>
      </c>
      <c r="K67" s="45">
        <v>0</v>
      </c>
      <c r="L67" s="45">
        <v>0</v>
      </c>
      <c r="M67" s="37">
        <v>1050428747</v>
      </c>
      <c r="N67" s="38" t="s">
        <v>297</v>
      </c>
      <c r="O67" s="142" t="s">
        <v>7406</v>
      </c>
      <c r="P67" s="84">
        <v>44211</v>
      </c>
      <c r="Q67" s="84">
        <v>44211</v>
      </c>
      <c r="R67" s="84">
        <v>44255</v>
      </c>
      <c r="S67" s="45">
        <v>3207420</v>
      </c>
      <c r="T67" s="45">
        <v>0</v>
      </c>
      <c r="U67" s="36">
        <v>12545924</v>
      </c>
      <c r="V67" s="36" t="s">
        <v>168</v>
      </c>
      <c r="W67" s="1"/>
      <c r="X67" s="1"/>
      <c r="Y67" s="1"/>
    </row>
    <row r="68" spans="1:25">
      <c r="A68" s="80">
        <v>891780111</v>
      </c>
      <c r="B68" s="35" t="s">
        <v>3921</v>
      </c>
      <c r="C68" s="36" t="s">
        <v>163</v>
      </c>
      <c r="D68" s="35" t="s">
        <v>20</v>
      </c>
      <c r="E68" s="34" t="s">
        <v>298</v>
      </c>
      <c r="F68" s="35" t="s">
        <v>21</v>
      </c>
      <c r="G68" s="36" t="s">
        <v>165</v>
      </c>
      <c r="H68" s="36" t="s">
        <v>166</v>
      </c>
      <c r="I68" s="45">
        <v>3207420</v>
      </c>
      <c r="J68" s="45">
        <v>0</v>
      </c>
      <c r="K68" s="45">
        <v>0</v>
      </c>
      <c r="L68" s="45">
        <v>0</v>
      </c>
      <c r="M68" s="37">
        <v>18505463</v>
      </c>
      <c r="N68" s="38" t="s">
        <v>299</v>
      </c>
      <c r="O68" s="142" t="s">
        <v>7418</v>
      </c>
      <c r="P68" s="84">
        <v>44211</v>
      </c>
      <c r="Q68" s="84">
        <v>44211</v>
      </c>
      <c r="R68" s="84">
        <v>44255</v>
      </c>
      <c r="S68" s="45">
        <v>3207420</v>
      </c>
      <c r="T68" s="45">
        <v>0</v>
      </c>
      <c r="U68" s="36">
        <v>12545925</v>
      </c>
      <c r="V68" s="36" t="s">
        <v>168</v>
      </c>
      <c r="W68" s="1"/>
      <c r="X68" s="1"/>
      <c r="Y68" s="1"/>
    </row>
    <row r="69" spans="1:25">
      <c r="A69" s="80">
        <v>891780111</v>
      </c>
      <c r="B69" s="35" t="s">
        <v>3921</v>
      </c>
      <c r="C69" s="36" t="s">
        <v>163</v>
      </c>
      <c r="D69" s="35" t="s">
        <v>20</v>
      </c>
      <c r="E69" s="34" t="s">
        <v>300</v>
      </c>
      <c r="F69" s="35" t="s">
        <v>21</v>
      </c>
      <c r="G69" s="36" t="s">
        <v>165</v>
      </c>
      <c r="H69" s="36" t="s">
        <v>166</v>
      </c>
      <c r="I69" s="45">
        <v>3207420</v>
      </c>
      <c r="J69" s="45">
        <v>0</v>
      </c>
      <c r="K69" s="45">
        <v>0</v>
      </c>
      <c r="L69" s="45">
        <v>0</v>
      </c>
      <c r="M69" s="37">
        <v>1125473051</v>
      </c>
      <c r="N69" s="38" t="s">
        <v>301</v>
      </c>
      <c r="O69" s="142" t="s">
        <v>7406</v>
      </c>
      <c r="P69" s="84">
        <v>44211</v>
      </c>
      <c r="Q69" s="84">
        <v>44211</v>
      </c>
      <c r="R69" s="84">
        <v>44255</v>
      </c>
      <c r="S69" s="45">
        <v>3207420</v>
      </c>
      <c r="T69" s="45">
        <v>0</v>
      </c>
      <c r="U69" s="36">
        <v>12545926</v>
      </c>
      <c r="V69" s="36" t="s">
        <v>168</v>
      </c>
      <c r="W69" s="1"/>
      <c r="X69" s="1"/>
      <c r="Y69" s="1"/>
    </row>
    <row r="70" spans="1:25">
      <c r="A70" s="80">
        <v>891780111</v>
      </c>
      <c r="B70" s="35" t="s">
        <v>3921</v>
      </c>
      <c r="C70" s="36" t="s">
        <v>163</v>
      </c>
      <c r="D70" s="35" t="s">
        <v>20</v>
      </c>
      <c r="E70" s="34" t="s">
        <v>302</v>
      </c>
      <c r="F70" s="35" t="s">
        <v>21</v>
      </c>
      <c r="G70" s="36" t="s">
        <v>165</v>
      </c>
      <c r="H70" s="36" t="s">
        <v>166</v>
      </c>
      <c r="I70" s="45">
        <v>3540992</v>
      </c>
      <c r="J70" s="45">
        <v>0</v>
      </c>
      <c r="K70" s="45">
        <v>0</v>
      </c>
      <c r="L70" s="45">
        <v>0</v>
      </c>
      <c r="M70" s="37">
        <v>7383468</v>
      </c>
      <c r="N70" s="38" t="s">
        <v>303</v>
      </c>
      <c r="O70" s="142" t="s">
        <v>7406</v>
      </c>
      <c r="P70" s="84">
        <v>44211</v>
      </c>
      <c r="Q70" s="84">
        <v>44211</v>
      </c>
      <c r="R70" s="84">
        <v>44255</v>
      </c>
      <c r="S70" s="45">
        <v>3540992</v>
      </c>
      <c r="T70" s="45">
        <v>0</v>
      </c>
      <c r="U70" s="36">
        <v>12545927</v>
      </c>
      <c r="V70" s="36" t="s">
        <v>168</v>
      </c>
      <c r="W70" s="1"/>
      <c r="X70" s="1"/>
      <c r="Y70" s="1"/>
    </row>
    <row r="71" spans="1:25">
      <c r="A71" s="80">
        <v>891780111</v>
      </c>
      <c r="B71" s="35" t="s">
        <v>3921</v>
      </c>
      <c r="C71" s="36" t="s">
        <v>163</v>
      </c>
      <c r="D71" s="35" t="s">
        <v>20</v>
      </c>
      <c r="E71" s="34" t="s">
        <v>304</v>
      </c>
      <c r="F71" s="35" t="s">
        <v>21</v>
      </c>
      <c r="G71" s="36" t="s">
        <v>165</v>
      </c>
      <c r="H71" s="36" t="s">
        <v>166</v>
      </c>
      <c r="I71" s="45">
        <v>3207420</v>
      </c>
      <c r="J71" s="45">
        <v>0</v>
      </c>
      <c r="K71" s="45">
        <v>0</v>
      </c>
      <c r="L71" s="45">
        <v>0</v>
      </c>
      <c r="M71" s="37">
        <v>1122725940</v>
      </c>
      <c r="N71" s="38" t="s">
        <v>305</v>
      </c>
      <c r="O71" s="142" t="s">
        <v>7406</v>
      </c>
      <c r="P71" s="84">
        <v>44211</v>
      </c>
      <c r="Q71" s="84">
        <v>44211</v>
      </c>
      <c r="R71" s="84">
        <v>44255</v>
      </c>
      <c r="S71" s="45">
        <v>3207420</v>
      </c>
      <c r="T71" s="45">
        <v>0</v>
      </c>
      <c r="U71" s="36">
        <v>12545928</v>
      </c>
      <c r="V71" s="36" t="s">
        <v>168</v>
      </c>
      <c r="W71" s="1"/>
      <c r="X71" s="1"/>
      <c r="Y71" s="1"/>
    </row>
    <row r="72" spans="1:25">
      <c r="A72" s="80">
        <v>891780111</v>
      </c>
      <c r="B72" s="35" t="s">
        <v>3921</v>
      </c>
      <c r="C72" s="36" t="s">
        <v>163</v>
      </c>
      <c r="D72" s="35" t="s">
        <v>20</v>
      </c>
      <c r="E72" s="34" t="s">
        <v>306</v>
      </c>
      <c r="F72" s="35" t="s">
        <v>21</v>
      </c>
      <c r="G72" s="36" t="s">
        <v>165</v>
      </c>
      <c r="H72" s="36" t="s">
        <v>166</v>
      </c>
      <c r="I72" s="45">
        <v>3207420</v>
      </c>
      <c r="J72" s="45">
        <v>0</v>
      </c>
      <c r="K72" s="45">
        <v>0</v>
      </c>
      <c r="L72" s="45">
        <v>0</v>
      </c>
      <c r="M72" s="37">
        <v>87945062</v>
      </c>
      <c r="N72" s="38" t="s">
        <v>307</v>
      </c>
      <c r="O72" s="142" t="s">
        <v>7406</v>
      </c>
      <c r="P72" s="84">
        <v>44211</v>
      </c>
      <c r="Q72" s="84">
        <v>44211</v>
      </c>
      <c r="R72" s="84">
        <v>44255</v>
      </c>
      <c r="S72" s="45">
        <v>3207420</v>
      </c>
      <c r="T72" s="45">
        <v>0</v>
      </c>
      <c r="U72" s="36">
        <v>12545929</v>
      </c>
      <c r="V72" s="36" t="s">
        <v>168</v>
      </c>
      <c r="W72" s="1"/>
      <c r="X72" s="1"/>
      <c r="Y72" s="1"/>
    </row>
    <row r="73" spans="1:25">
      <c r="A73" s="80">
        <v>891780111</v>
      </c>
      <c r="B73" s="35" t="s">
        <v>3921</v>
      </c>
      <c r="C73" s="36" t="s">
        <v>163</v>
      </c>
      <c r="D73" s="35" t="s">
        <v>20</v>
      </c>
      <c r="E73" s="34" t="s">
        <v>308</v>
      </c>
      <c r="F73" s="35" t="s">
        <v>21</v>
      </c>
      <c r="G73" s="36" t="s">
        <v>165</v>
      </c>
      <c r="H73" s="36" t="s">
        <v>166</v>
      </c>
      <c r="I73" s="45">
        <v>4158992</v>
      </c>
      <c r="J73" s="45">
        <v>0</v>
      </c>
      <c r="K73" s="45">
        <v>0</v>
      </c>
      <c r="L73" s="45">
        <v>0</v>
      </c>
      <c r="M73" s="37">
        <v>11807924</v>
      </c>
      <c r="N73" s="38" t="s">
        <v>309</v>
      </c>
      <c r="O73" s="142" t="s">
        <v>7406</v>
      </c>
      <c r="P73" s="84">
        <v>44211</v>
      </c>
      <c r="Q73" s="84">
        <v>44211</v>
      </c>
      <c r="R73" s="84">
        <v>44255</v>
      </c>
      <c r="S73" s="45">
        <v>4158992</v>
      </c>
      <c r="T73" s="45">
        <v>0</v>
      </c>
      <c r="U73" s="36">
        <v>12545930</v>
      </c>
      <c r="V73" s="36" t="s">
        <v>168</v>
      </c>
      <c r="W73" s="1"/>
      <c r="X73" s="1"/>
      <c r="Y73" s="1"/>
    </row>
    <row r="74" spans="1:25">
      <c r="A74" s="80">
        <v>891780111</v>
      </c>
      <c r="B74" s="35" t="s">
        <v>3921</v>
      </c>
      <c r="C74" s="36" t="s">
        <v>163</v>
      </c>
      <c r="D74" s="35" t="s">
        <v>20</v>
      </c>
      <c r="E74" s="34" t="s">
        <v>310</v>
      </c>
      <c r="F74" s="35" t="s">
        <v>21</v>
      </c>
      <c r="G74" s="36" t="s">
        <v>165</v>
      </c>
      <c r="H74" s="36" t="s">
        <v>166</v>
      </c>
      <c r="I74" s="45">
        <v>3207420</v>
      </c>
      <c r="J74" s="45">
        <v>0</v>
      </c>
      <c r="K74" s="45">
        <v>0</v>
      </c>
      <c r="L74" s="45">
        <v>0</v>
      </c>
      <c r="M74" s="37">
        <v>32203884</v>
      </c>
      <c r="N74" s="38" t="s">
        <v>311</v>
      </c>
      <c r="O74" s="142" t="s">
        <v>7406</v>
      </c>
      <c r="P74" s="84">
        <v>44211</v>
      </c>
      <c r="Q74" s="84">
        <v>44211</v>
      </c>
      <c r="R74" s="84">
        <v>44255</v>
      </c>
      <c r="S74" s="45">
        <v>3207420</v>
      </c>
      <c r="T74" s="45">
        <v>0</v>
      </c>
      <c r="U74" s="36">
        <v>12545931</v>
      </c>
      <c r="V74" s="36" t="s">
        <v>168</v>
      </c>
      <c r="W74" s="1"/>
      <c r="X74" s="1"/>
      <c r="Y74" s="1"/>
    </row>
    <row r="75" spans="1:25">
      <c r="A75" s="80">
        <v>891780111</v>
      </c>
      <c r="B75" s="35" t="s">
        <v>3921</v>
      </c>
      <c r="C75" s="36" t="s">
        <v>163</v>
      </c>
      <c r="D75" s="35" t="s">
        <v>20</v>
      </c>
      <c r="E75" s="34" t="s">
        <v>312</v>
      </c>
      <c r="F75" s="35" t="s">
        <v>21</v>
      </c>
      <c r="G75" s="36" t="s">
        <v>165</v>
      </c>
      <c r="H75" s="36" t="s">
        <v>166</v>
      </c>
      <c r="I75" s="45">
        <v>2405565</v>
      </c>
      <c r="J75" s="45">
        <v>0</v>
      </c>
      <c r="K75" s="45">
        <v>0</v>
      </c>
      <c r="L75" s="45">
        <v>0</v>
      </c>
      <c r="M75" s="37">
        <v>78757699</v>
      </c>
      <c r="N75" s="38" t="s">
        <v>313</v>
      </c>
      <c r="O75" s="142" t="s">
        <v>7420</v>
      </c>
      <c r="P75" s="84">
        <v>44211</v>
      </c>
      <c r="Q75" s="84">
        <v>44211</v>
      </c>
      <c r="R75" s="84">
        <v>44255</v>
      </c>
      <c r="S75" s="45">
        <v>2405565</v>
      </c>
      <c r="T75" s="45">
        <v>0</v>
      </c>
      <c r="U75" s="36">
        <v>12545932</v>
      </c>
      <c r="V75" s="36" t="s">
        <v>168</v>
      </c>
      <c r="W75" s="1"/>
      <c r="X75" s="1"/>
      <c r="Y75" s="1"/>
    </row>
    <row r="76" spans="1:25">
      <c r="A76" s="80">
        <v>891780111</v>
      </c>
      <c r="B76" s="35" t="s">
        <v>3921</v>
      </c>
      <c r="C76" s="36" t="s">
        <v>163</v>
      </c>
      <c r="D76" s="35" t="s">
        <v>20</v>
      </c>
      <c r="E76" s="34" t="s">
        <v>314</v>
      </c>
      <c r="F76" s="35" t="s">
        <v>21</v>
      </c>
      <c r="G76" s="36" t="s">
        <v>165</v>
      </c>
      <c r="H76" s="36" t="s">
        <v>166</v>
      </c>
      <c r="I76" s="45">
        <v>2405565</v>
      </c>
      <c r="J76" s="45">
        <v>0</v>
      </c>
      <c r="K76" s="45">
        <v>0</v>
      </c>
      <c r="L76" s="45">
        <v>0</v>
      </c>
      <c r="M76" s="37">
        <v>19535875</v>
      </c>
      <c r="N76" s="38" t="s">
        <v>315</v>
      </c>
      <c r="O76" s="142" t="s">
        <v>7406</v>
      </c>
      <c r="P76" s="84">
        <v>44211</v>
      </c>
      <c r="Q76" s="84">
        <v>44211</v>
      </c>
      <c r="R76" s="84">
        <v>44255</v>
      </c>
      <c r="S76" s="45">
        <v>2405565</v>
      </c>
      <c r="T76" s="45">
        <v>0</v>
      </c>
      <c r="U76" s="36">
        <v>12545933</v>
      </c>
      <c r="V76" s="36" t="s">
        <v>168</v>
      </c>
      <c r="W76" s="1"/>
      <c r="X76" s="1"/>
      <c r="Y76" s="1"/>
    </row>
    <row r="77" spans="1:25">
      <c r="A77" s="80">
        <v>891780111</v>
      </c>
      <c r="B77" s="35" t="s">
        <v>3921</v>
      </c>
      <c r="C77" s="36" t="s">
        <v>163</v>
      </c>
      <c r="D77" s="35" t="s">
        <v>20</v>
      </c>
      <c r="E77" s="34" t="s">
        <v>316</v>
      </c>
      <c r="F77" s="35" t="s">
        <v>21</v>
      </c>
      <c r="G77" s="36" t="s">
        <v>165</v>
      </c>
      <c r="H77" s="36" t="s">
        <v>166</v>
      </c>
      <c r="I77" s="45">
        <v>3207420</v>
      </c>
      <c r="J77" s="45">
        <v>0</v>
      </c>
      <c r="K77" s="45">
        <v>0</v>
      </c>
      <c r="L77" s="45">
        <v>0</v>
      </c>
      <c r="M77" s="37">
        <v>33102531</v>
      </c>
      <c r="N77" s="38" t="s">
        <v>317</v>
      </c>
      <c r="O77" s="142" t="s">
        <v>7406</v>
      </c>
      <c r="P77" s="84">
        <v>44211</v>
      </c>
      <c r="Q77" s="84">
        <v>44211</v>
      </c>
      <c r="R77" s="84">
        <v>44255</v>
      </c>
      <c r="S77" s="45">
        <v>3207420</v>
      </c>
      <c r="T77" s="45">
        <v>0</v>
      </c>
      <c r="U77" s="36">
        <v>12545934</v>
      </c>
      <c r="V77" s="36" t="s">
        <v>168</v>
      </c>
      <c r="W77" s="1"/>
      <c r="X77" s="1"/>
      <c r="Y77" s="1"/>
    </row>
    <row r="78" spans="1:25">
      <c r="A78" s="80">
        <v>891780111</v>
      </c>
      <c r="B78" s="35" t="s">
        <v>3921</v>
      </c>
      <c r="C78" s="36" t="s">
        <v>163</v>
      </c>
      <c r="D78" s="35" t="s">
        <v>20</v>
      </c>
      <c r="E78" s="34" t="s">
        <v>318</v>
      </c>
      <c r="F78" s="35" t="s">
        <v>21</v>
      </c>
      <c r="G78" s="36" t="s">
        <v>165</v>
      </c>
      <c r="H78" s="36" t="s">
        <v>166</v>
      </c>
      <c r="I78" s="45">
        <v>3207420</v>
      </c>
      <c r="J78" s="45">
        <v>0</v>
      </c>
      <c r="K78" s="45">
        <v>0</v>
      </c>
      <c r="L78" s="45">
        <v>0</v>
      </c>
      <c r="M78" s="37">
        <v>40334505</v>
      </c>
      <c r="N78" s="38" t="s">
        <v>319</v>
      </c>
      <c r="O78" s="142" t="s">
        <v>7406</v>
      </c>
      <c r="P78" s="84">
        <v>44211</v>
      </c>
      <c r="Q78" s="84">
        <v>44211</v>
      </c>
      <c r="R78" s="84">
        <v>44255</v>
      </c>
      <c r="S78" s="45">
        <v>3207420</v>
      </c>
      <c r="T78" s="45">
        <v>0</v>
      </c>
      <c r="U78" s="36">
        <v>12545935</v>
      </c>
      <c r="V78" s="36" t="s">
        <v>168</v>
      </c>
      <c r="W78" s="1"/>
      <c r="X78" s="1"/>
      <c r="Y78" s="1"/>
    </row>
    <row r="79" spans="1:25">
      <c r="A79" s="80">
        <v>891780111</v>
      </c>
      <c r="B79" s="35" t="s">
        <v>3921</v>
      </c>
      <c r="C79" s="36" t="s">
        <v>163</v>
      </c>
      <c r="D79" s="35" t="s">
        <v>20</v>
      </c>
      <c r="E79" s="34" t="s">
        <v>320</v>
      </c>
      <c r="F79" s="35" t="s">
        <v>21</v>
      </c>
      <c r="G79" s="36" t="s">
        <v>165</v>
      </c>
      <c r="H79" s="36" t="s">
        <v>166</v>
      </c>
      <c r="I79" s="45">
        <v>3207420</v>
      </c>
      <c r="J79" s="45">
        <v>0</v>
      </c>
      <c r="K79" s="45">
        <v>0</v>
      </c>
      <c r="L79" s="45">
        <v>0</v>
      </c>
      <c r="M79" s="37">
        <v>68295521</v>
      </c>
      <c r="N79" s="38" t="s">
        <v>321</v>
      </c>
      <c r="O79" s="142" t="s">
        <v>7406</v>
      </c>
      <c r="P79" s="84">
        <v>44211</v>
      </c>
      <c r="Q79" s="84">
        <v>44211</v>
      </c>
      <c r="R79" s="84">
        <v>44255</v>
      </c>
      <c r="S79" s="45">
        <v>3207420</v>
      </c>
      <c r="T79" s="45">
        <v>0</v>
      </c>
      <c r="U79" s="36">
        <v>12545936</v>
      </c>
      <c r="V79" s="36" t="s">
        <v>168</v>
      </c>
      <c r="W79" s="1"/>
      <c r="X79" s="1"/>
      <c r="Y79" s="1"/>
    </row>
    <row r="80" spans="1:25">
      <c r="A80" s="80">
        <v>891780111</v>
      </c>
      <c r="B80" s="35" t="s">
        <v>3921</v>
      </c>
      <c r="C80" s="36" t="s">
        <v>163</v>
      </c>
      <c r="D80" s="35" t="s">
        <v>20</v>
      </c>
      <c r="E80" s="34" t="s">
        <v>322</v>
      </c>
      <c r="F80" s="35" t="s">
        <v>21</v>
      </c>
      <c r="G80" s="36" t="s">
        <v>165</v>
      </c>
      <c r="H80" s="36" t="s">
        <v>166</v>
      </c>
      <c r="I80" s="45">
        <v>3207420</v>
      </c>
      <c r="J80" s="45">
        <v>0</v>
      </c>
      <c r="K80" s="45">
        <v>0</v>
      </c>
      <c r="L80" s="45">
        <v>0</v>
      </c>
      <c r="M80" s="37">
        <v>1006788367</v>
      </c>
      <c r="N80" s="38" t="s">
        <v>323</v>
      </c>
      <c r="O80" s="142" t="s">
        <v>7406</v>
      </c>
      <c r="P80" s="84">
        <v>44211</v>
      </c>
      <c r="Q80" s="84">
        <v>44211</v>
      </c>
      <c r="R80" s="84">
        <v>44255</v>
      </c>
      <c r="S80" s="45">
        <v>3207420</v>
      </c>
      <c r="T80" s="45">
        <v>0</v>
      </c>
      <c r="U80" s="36">
        <v>12545937</v>
      </c>
      <c r="V80" s="36" t="s">
        <v>168</v>
      </c>
      <c r="W80" s="1"/>
      <c r="X80" s="1"/>
      <c r="Y80" s="1"/>
    </row>
    <row r="81" spans="1:25">
      <c r="A81" s="80">
        <v>891780111</v>
      </c>
      <c r="B81" s="35" t="s">
        <v>3921</v>
      </c>
      <c r="C81" s="36" t="s">
        <v>163</v>
      </c>
      <c r="D81" s="35" t="s">
        <v>20</v>
      </c>
      <c r="E81" s="34" t="s">
        <v>324</v>
      </c>
      <c r="F81" s="35" t="s">
        <v>21</v>
      </c>
      <c r="G81" s="36" t="s">
        <v>165</v>
      </c>
      <c r="H81" s="36" t="s">
        <v>166</v>
      </c>
      <c r="I81" s="45">
        <v>2886678</v>
      </c>
      <c r="J81" s="45">
        <v>0</v>
      </c>
      <c r="K81" s="45">
        <v>0</v>
      </c>
      <c r="L81" s="45">
        <v>0</v>
      </c>
      <c r="M81" s="37">
        <v>35555571</v>
      </c>
      <c r="N81" s="38" t="s">
        <v>325</v>
      </c>
      <c r="O81" s="142" t="s">
        <v>7406</v>
      </c>
      <c r="P81" s="84">
        <v>44221</v>
      </c>
      <c r="Q81" s="84">
        <v>44221</v>
      </c>
      <c r="R81" s="84">
        <v>44255</v>
      </c>
      <c r="S81" s="45">
        <v>2886678</v>
      </c>
      <c r="T81" s="45">
        <v>0</v>
      </c>
      <c r="U81" s="36">
        <v>12545938</v>
      </c>
      <c r="V81" s="36" t="s">
        <v>168</v>
      </c>
      <c r="W81" s="1"/>
      <c r="X81" s="1"/>
      <c r="Y81" s="1"/>
    </row>
    <row r="82" spans="1:25">
      <c r="A82" s="80">
        <v>891780111</v>
      </c>
      <c r="B82" s="35" t="s">
        <v>3921</v>
      </c>
      <c r="C82" s="36" t="s">
        <v>163</v>
      </c>
      <c r="D82" s="35" t="s">
        <v>20</v>
      </c>
      <c r="E82" s="34" t="s">
        <v>326</v>
      </c>
      <c r="F82" s="35" t="s">
        <v>21</v>
      </c>
      <c r="G82" s="36" t="s">
        <v>165</v>
      </c>
      <c r="H82" s="36" t="s">
        <v>166</v>
      </c>
      <c r="I82" s="45">
        <v>3540992</v>
      </c>
      <c r="J82" s="45">
        <v>0</v>
      </c>
      <c r="K82" s="45">
        <v>0</v>
      </c>
      <c r="L82" s="45">
        <v>0</v>
      </c>
      <c r="M82" s="37">
        <v>15618407</v>
      </c>
      <c r="N82" s="38" t="s">
        <v>327</v>
      </c>
      <c r="O82" s="142" t="s">
        <v>7406</v>
      </c>
      <c r="P82" s="84">
        <v>44221</v>
      </c>
      <c r="Q82" s="84">
        <v>44221</v>
      </c>
      <c r="R82" s="84">
        <v>44255</v>
      </c>
      <c r="S82" s="45">
        <v>3540992</v>
      </c>
      <c r="T82" s="45">
        <v>0</v>
      </c>
      <c r="U82" s="36">
        <v>12545939</v>
      </c>
      <c r="V82" s="36" t="s">
        <v>168</v>
      </c>
      <c r="W82" s="1"/>
      <c r="X82" s="1"/>
      <c r="Y82" s="1"/>
    </row>
    <row r="83" spans="1:25">
      <c r="A83" s="80">
        <v>891780111</v>
      </c>
      <c r="B83" s="35" t="s">
        <v>3921</v>
      </c>
      <c r="C83" s="36" t="s">
        <v>163</v>
      </c>
      <c r="D83" s="35" t="s">
        <v>20</v>
      </c>
      <c r="E83" s="34" t="s">
        <v>328</v>
      </c>
      <c r="F83" s="35" t="s">
        <v>21</v>
      </c>
      <c r="G83" s="36" t="s">
        <v>165</v>
      </c>
      <c r="H83" s="36" t="s">
        <v>166</v>
      </c>
      <c r="I83" s="45">
        <v>3207420</v>
      </c>
      <c r="J83" s="45">
        <v>0</v>
      </c>
      <c r="K83" s="45">
        <v>0</v>
      </c>
      <c r="L83" s="45">
        <v>0</v>
      </c>
      <c r="M83" s="37">
        <v>1001153892</v>
      </c>
      <c r="N83" s="38" t="s">
        <v>329</v>
      </c>
      <c r="O83" s="142" t="s">
        <v>7406</v>
      </c>
      <c r="P83" s="84">
        <v>44221</v>
      </c>
      <c r="Q83" s="84">
        <v>44221</v>
      </c>
      <c r="R83" s="84">
        <v>44255</v>
      </c>
      <c r="S83" s="45">
        <v>3207420</v>
      </c>
      <c r="T83" s="45">
        <v>0</v>
      </c>
      <c r="U83" s="36">
        <v>12545940</v>
      </c>
      <c r="V83" s="36" t="s">
        <v>168</v>
      </c>
      <c r="W83" s="1"/>
      <c r="X83" s="1"/>
      <c r="Y83" s="1"/>
    </row>
    <row r="84" spans="1:25">
      <c r="A84" s="80">
        <v>891780111</v>
      </c>
      <c r="B84" s="35" t="s">
        <v>3921</v>
      </c>
      <c r="C84" s="36" t="s">
        <v>163</v>
      </c>
      <c r="D84" s="35" t="s">
        <v>20</v>
      </c>
      <c r="E84" s="34" t="s">
        <v>330</v>
      </c>
      <c r="F84" s="35" t="s">
        <v>21</v>
      </c>
      <c r="G84" s="36" t="s">
        <v>165</v>
      </c>
      <c r="H84" s="36" t="s">
        <v>166</v>
      </c>
      <c r="I84" s="45">
        <v>3207420</v>
      </c>
      <c r="J84" s="45">
        <v>0</v>
      </c>
      <c r="K84" s="45">
        <v>0</v>
      </c>
      <c r="L84" s="45">
        <v>0</v>
      </c>
      <c r="M84" s="37">
        <v>1079359625</v>
      </c>
      <c r="N84" s="38" t="s">
        <v>331</v>
      </c>
      <c r="O84" s="142" t="s">
        <v>7406</v>
      </c>
      <c r="P84" s="84">
        <v>44221</v>
      </c>
      <c r="Q84" s="84">
        <v>44221</v>
      </c>
      <c r="R84" s="84">
        <v>44255</v>
      </c>
      <c r="S84" s="45">
        <v>3207420</v>
      </c>
      <c r="T84" s="45">
        <v>0</v>
      </c>
      <c r="U84" s="36">
        <v>12545941</v>
      </c>
      <c r="V84" s="36" t="s">
        <v>168</v>
      </c>
      <c r="W84" s="1"/>
      <c r="X84" s="1"/>
      <c r="Y84" s="1"/>
    </row>
    <row r="85" spans="1:25">
      <c r="A85" s="80">
        <v>891780111</v>
      </c>
      <c r="B85" s="35" t="s">
        <v>3921</v>
      </c>
      <c r="C85" s="36" t="s">
        <v>163</v>
      </c>
      <c r="D85" s="35" t="s">
        <v>20</v>
      </c>
      <c r="E85" s="34" t="s">
        <v>332</v>
      </c>
      <c r="F85" s="35" t="s">
        <v>21</v>
      </c>
      <c r="G85" s="36" t="s">
        <v>165</v>
      </c>
      <c r="H85" s="36" t="s">
        <v>166</v>
      </c>
      <c r="I85" s="45">
        <v>3207420</v>
      </c>
      <c r="J85" s="45">
        <v>0</v>
      </c>
      <c r="K85" s="45">
        <v>0</v>
      </c>
      <c r="L85" s="45">
        <v>0</v>
      </c>
      <c r="M85" s="37">
        <v>17684823</v>
      </c>
      <c r="N85" s="38" t="s">
        <v>333</v>
      </c>
      <c r="O85" s="142" t="s">
        <v>7421</v>
      </c>
      <c r="P85" s="84">
        <v>44221</v>
      </c>
      <c r="Q85" s="84">
        <v>44221</v>
      </c>
      <c r="R85" s="84">
        <v>44255</v>
      </c>
      <c r="S85" s="45">
        <v>3207420</v>
      </c>
      <c r="T85" s="45">
        <v>0</v>
      </c>
      <c r="U85" s="36">
        <v>12545942</v>
      </c>
      <c r="V85" s="36" t="s">
        <v>168</v>
      </c>
      <c r="W85" s="1"/>
      <c r="X85" s="1"/>
      <c r="Y85" s="1"/>
    </row>
    <row r="86" spans="1:25">
      <c r="A86" s="80">
        <v>891780111</v>
      </c>
      <c r="B86" s="35" t="s">
        <v>3921</v>
      </c>
      <c r="C86" s="36" t="s">
        <v>27</v>
      </c>
      <c r="D86" s="35" t="s">
        <v>20</v>
      </c>
      <c r="E86" s="34" t="s">
        <v>451</v>
      </c>
      <c r="F86" s="35" t="s">
        <v>21</v>
      </c>
      <c r="G86" s="36" t="s">
        <v>165</v>
      </c>
      <c r="H86" s="36" t="s">
        <v>166</v>
      </c>
      <c r="I86" s="45">
        <v>11250000</v>
      </c>
      <c r="J86" s="45">
        <v>16875000</v>
      </c>
      <c r="K86" s="45">
        <v>5625000</v>
      </c>
      <c r="L86" s="45">
        <v>0</v>
      </c>
      <c r="M86" s="37">
        <v>1081907898</v>
      </c>
      <c r="N86" s="38" t="s">
        <v>452</v>
      </c>
      <c r="O86" s="142" t="s">
        <v>7422</v>
      </c>
      <c r="P86" s="84">
        <v>44236</v>
      </c>
      <c r="Q86" s="84">
        <v>44236</v>
      </c>
      <c r="R86" s="84">
        <v>44408</v>
      </c>
      <c r="S86" s="45">
        <v>16249999</v>
      </c>
      <c r="T86" s="45">
        <v>625001</v>
      </c>
      <c r="U86" s="36">
        <v>36723796</v>
      </c>
      <c r="V86" s="36" t="s">
        <v>448</v>
      </c>
      <c r="W86" s="1"/>
      <c r="X86" s="1"/>
      <c r="Y86" s="1"/>
    </row>
    <row r="87" spans="1:25">
      <c r="A87" s="80">
        <v>891780111</v>
      </c>
      <c r="B87" s="35" t="s">
        <v>3921</v>
      </c>
      <c r="C87" s="36" t="s">
        <v>163</v>
      </c>
      <c r="D87" s="35" t="s">
        <v>20</v>
      </c>
      <c r="E87" s="34" t="s">
        <v>336</v>
      </c>
      <c r="F87" s="35" t="s">
        <v>21</v>
      </c>
      <c r="G87" s="36" t="s">
        <v>165</v>
      </c>
      <c r="H87" s="36" t="s">
        <v>166</v>
      </c>
      <c r="I87" s="45">
        <v>3207420</v>
      </c>
      <c r="J87" s="45">
        <v>0</v>
      </c>
      <c r="K87" s="45">
        <v>0</v>
      </c>
      <c r="L87" s="45">
        <v>0</v>
      </c>
      <c r="M87" s="37">
        <v>1006186749</v>
      </c>
      <c r="N87" s="38" t="s">
        <v>337</v>
      </c>
      <c r="O87" s="142" t="s">
        <v>7401</v>
      </c>
      <c r="P87" s="84">
        <v>44221</v>
      </c>
      <c r="Q87" s="84">
        <v>44221</v>
      </c>
      <c r="R87" s="84">
        <v>44255</v>
      </c>
      <c r="S87" s="45">
        <v>3207420</v>
      </c>
      <c r="T87" s="45">
        <v>0</v>
      </c>
      <c r="U87" s="36">
        <v>12545944</v>
      </c>
      <c r="V87" s="36" t="s">
        <v>168</v>
      </c>
      <c r="W87" s="1"/>
      <c r="X87" s="1"/>
      <c r="Y87" s="1"/>
    </row>
    <row r="88" spans="1:25">
      <c r="A88" s="80">
        <v>891780111</v>
      </c>
      <c r="B88" s="35" t="s">
        <v>3921</v>
      </c>
      <c r="C88" s="36" t="s">
        <v>163</v>
      </c>
      <c r="D88" s="35" t="s">
        <v>20</v>
      </c>
      <c r="E88" s="34" t="s">
        <v>338</v>
      </c>
      <c r="F88" s="35" t="s">
        <v>21</v>
      </c>
      <c r="G88" s="36" t="s">
        <v>165</v>
      </c>
      <c r="H88" s="36" t="s">
        <v>166</v>
      </c>
      <c r="I88" s="45">
        <v>3207420</v>
      </c>
      <c r="J88" s="45">
        <v>0</v>
      </c>
      <c r="K88" s="45">
        <v>0</v>
      </c>
      <c r="L88" s="45">
        <v>0</v>
      </c>
      <c r="M88" s="37">
        <v>42548261</v>
      </c>
      <c r="N88" s="38" t="s">
        <v>339</v>
      </c>
      <c r="O88" s="142" t="s">
        <v>7413</v>
      </c>
      <c r="P88" s="84">
        <v>44221</v>
      </c>
      <c r="Q88" s="84">
        <v>44221</v>
      </c>
      <c r="R88" s="84">
        <v>44255</v>
      </c>
      <c r="S88" s="45">
        <v>3207420</v>
      </c>
      <c r="T88" s="45">
        <v>0</v>
      </c>
      <c r="U88" s="36">
        <v>12545945</v>
      </c>
      <c r="V88" s="36" t="s">
        <v>168</v>
      </c>
      <c r="W88" s="1"/>
      <c r="X88" s="1"/>
      <c r="Y88" s="1"/>
    </row>
    <row r="89" spans="1:25">
      <c r="A89" s="80">
        <v>891780111</v>
      </c>
      <c r="B89" s="35" t="s">
        <v>3921</v>
      </c>
      <c r="C89" s="36" t="s">
        <v>163</v>
      </c>
      <c r="D89" s="35" t="s">
        <v>20</v>
      </c>
      <c r="E89" s="34" t="s">
        <v>340</v>
      </c>
      <c r="F89" s="35" t="s">
        <v>21</v>
      </c>
      <c r="G89" s="36" t="s">
        <v>165</v>
      </c>
      <c r="H89" s="36" t="s">
        <v>166</v>
      </c>
      <c r="I89" s="45">
        <v>3207420</v>
      </c>
      <c r="J89" s="45">
        <v>0</v>
      </c>
      <c r="K89" s="45">
        <v>0</v>
      </c>
      <c r="L89" s="45">
        <v>0</v>
      </c>
      <c r="M89" s="37">
        <v>1039652997</v>
      </c>
      <c r="N89" s="38" t="s">
        <v>341</v>
      </c>
      <c r="O89" s="142" t="s">
        <v>7401</v>
      </c>
      <c r="P89" s="84">
        <v>44221</v>
      </c>
      <c r="Q89" s="84">
        <v>44221</v>
      </c>
      <c r="R89" s="84">
        <v>44255</v>
      </c>
      <c r="S89" s="45">
        <v>3207420</v>
      </c>
      <c r="T89" s="45">
        <v>0</v>
      </c>
      <c r="U89" s="36">
        <v>12545946</v>
      </c>
      <c r="V89" s="36" t="s">
        <v>168</v>
      </c>
      <c r="W89" s="1"/>
      <c r="X89" s="1"/>
      <c r="Y89" s="1"/>
    </row>
    <row r="90" spans="1:25">
      <c r="A90" s="80">
        <v>891780111</v>
      </c>
      <c r="B90" s="35" t="s">
        <v>3921</v>
      </c>
      <c r="C90" s="36" t="s">
        <v>163</v>
      </c>
      <c r="D90" s="35" t="s">
        <v>20</v>
      </c>
      <c r="E90" s="34" t="s">
        <v>342</v>
      </c>
      <c r="F90" s="35" t="s">
        <v>21</v>
      </c>
      <c r="G90" s="36" t="s">
        <v>165</v>
      </c>
      <c r="H90" s="36" t="s">
        <v>166</v>
      </c>
      <c r="I90" s="45">
        <v>3207420</v>
      </c>
      <c r="J90" s="45">
        <v>0</v>
      </c>
      <c r="K90" s="45">
        <v>0</v>
      </c>
      <c r="L90" s="45">
        <v>0</v>
      </c>
      <c r="M90" s="37">
        <v>1111766301</v>
      </c>
      <c r="N90" s="38" t="s">
        <v>343</v>
      </c>
      <c r="O90" s="142" t="s">
        <v>7423</v>
      </c>
      <c r="P90" s="84">
        <v>44221</v>
      </c>
      <c r="Q90" s="84">
        <v>44221</v>
      </c>
      <c r="R90" s="84">
        <v>44255</v>
      </c>
      <c r="S90" s="45">
        <v>3207420</v>
      </c>
      <c r="T90" s="45">
        <v>0</v>
      </c>
      <c r="U90" s="36">
        <v>12545947</v>
      </c>
      <c r="V90" s="36" t="s">
        <v>168</v>
      </c>
      <c r="W90" s="1"/>
      <c r="X90" s="1"/>
      <c r="Y90" s="1"/>
    </row>
    <row r="91" spans="1:25">
      <c r="A91" s="80">
        <v>891780111</v>
      </c>
      <c r="B91" s="35" t="s">
        <v>3921</v>
      </c>
      <c r="C91" s="36" t="s">
        <v>163</v>
      </c>
      <c r="D91" s="35" t="s">
        <v>20</v>
      </c>
      <c r="E91" s="34" t="s">
        <v>344</v>
      </c>
      <c r="F91" s="35" t="s">
        <v>21</v>
      </c>
      <c r="G91" s="36" t="s">
        <v>165</v>
      </c>
      <c r="H91" s="36" t="s">
        <v>166</v>
      </c>
      <c r="I91" s="45">
        <v>3207420</v>
      </c>
      <c r="J91" s="45">
        <v>0</v>
      </c>
      <c r="K91" s="45">
        <v>0</v>
      </c>
      <c r="L91" s="45">
        <v>0</v>
      </c>
      <c r="M91" s="37">
        <v>1054568963</v>
      </c>
      <c r="N91" s="38" t="s">
        <v>345</v>
      </c>
      <c r="O91" s="142" t="s">
        <v>7401</v>
      </c>
      <c r="P91" s="84">
        <v>44221</v>
      </c>
      <c r="Q91" s="84">
        <v>44221</v>
      </c>
      <c r="R91" s="84">
        <v>44255</v>
      </c>
      <c r="S91" s="45">
        <v>3207420</v>
      </c>
      <c r="T91" s="45">
        <v>0</v>
      </c>
      <c r="U91" s="36">
        <v>12545948</v>
      </c>
      <c r="V91" s="36" t="s">
        <v>168</v>
      </c>
      <c r="W91" s="1"/>
      <c r="X91" s="1"/>
      <c r="Y91" s="1"/>
    </row>
    <row r="92" spans="1:25">
      <c r="A92" s="80">
        <v>891780111</v>
      </c>
      <c r="B92" s="35" t="s">
        <v>3921</v>
      </c>
      <c r="C92" s="36" t="s">
        <v>163</v>
      </c>
      <c r="D92" s="35" t="s">
        <v>20</v>
      </c>
      <c r="E92" s="34" t="s">
        <v>346</v>
      </c>
      <c r="F92" s="35" t="s">
        <v>21</v>
      </c>
      <c r="G92" s="36" t="s">
        <v>165</v>
      </c>
      <c r="H92" s="36" t="s">
        <v>166</v>
      </c>
      <c r="I92" s="45">
        <v>3207420</v>
      </c>
      <c r="J92" s="45">
        <v>0</v>
      </c>
      <c r="K92" s="45">
        <v>0</v>
      </c>
      <c r="L92" s="45">
        <v>0</v>
      </c>
      <c r="M92" s="37">
        <v>1061198346</v>
      </c>
      <c r="N92" s="38" t="s">
        <v>347</v>
      </c>
      <c r="O92" s="142" t="s">
        <v>7401</v>
      </c>
      <c r="P92" s="84">
        <v>44221</v>
      </c>
      <c r="Q92" s="84">
        <v>44221</v>
      </c>
      <c r="R92" s="84">
        <v>44255</v>
      </c>
      <c r="S92" s="45">
        <v>3207420</v>
      </c>
      <c r="T92" s="45">
        <v>0</v>
      </c>
      <c r="U92" s="36">
        <v>12545949</v>
      </c>
      <c r="V92" s="36" t="s">
        <v>168</v>
      </c>
      <c r="W92" s="1"/>
      <c r="X92" s="1"/>
      <c r="Y92" s="1"/>
    </row>
    <row r="93" spans="1:25">
      <c r="A93" s="80">
        <v>891780111</v>
      </c>
      <c r="B93" s="35" t="s">
        <v>3921</v>
      </c>
      <c r="C93" s="36" t="s">
        <v>163</v>
      </c>
      <c r="D93" s="35" t="s">
        <v>20</v>
      </c>
      <c r="E93" s="34" t="s">
        <v>348</v>
      </c>
      <c r="F93" s="35" t="s">
        <v>21</v>
      </c>
      <c r="G93" s="36" t="s">
        <v>165</v>
      </c>
      <c r="H93" s="36" t="s">
        <v>166</v>
      </c>
      <c r="I93" s="45">
        <v>3207420</v>
      </c>
      <c r="J93" s="45">
        <v>0</v>
      </c>
      <c r="K93" s="45">
        <v>0</v>
      </c>
      <c r="L93" s="45">
        <v>0</v>
      </c>
      <c r="M93" s="37">
        <v>41241252</v>
      </c>
      <c r="N93" s="38" t="s">
        <v>349</v>
      </c>
      <c r="O93" s="142" t="s">
        <v>7401</v>
      </c>
      <c r="P93" s="84">
        <v>44221</v>
      </c>
      <c r="Q93" s="84">
        <v>44221</v>
      </c>
      <c r="R93" s="84">
        <v>44255</v>
      </c>
      <c r="S93" s="45">
        <v>3207420</v>
      </c>
      <c r="T93" s="45">
        <v>0</v>
      </c>
      <c r="U93" s="36">
        <v>12545950</v>
      </c>
      <c r="V93" s="36" t="s">
        <v>168</v>
      </c>
      <c r="W93" s="1"/>
      <c r="X93" s="1"/>
      <c r="Y93" s="1"/>
    </row>
    <row r="94" spans="1:25">
      <c r="A94" s="80">
        <v>891780111</v>
      </c>
      <c r="B94" s="35" t="s">
        <v>3921</v>
      </c>
      <c r="C94" s="36" t="s">
        <v>163</v>
      </c>
      <c r="D94" s="35" t="s">
        <v>20</v>
      </c>
      <c r="E94" s="34" t="s">
        <v>350</v>
      </c>
      <c r="F94" s="35" t="s">
        <v>21</v>
      </c>
      <c r="G94" s="36" t="s">
        <v>165</v>
      </c>
      <c r="H94" s="36" t="s">
        <v>166</v>
      </c>
      <c r="I94" s="45">
        <v>3207420</v>
      </c>
      <c r="J94" s="45">
        <v>0</v>
      </c>
      <c r="K94" s="45">
        <v>0</v>
      </c>
      <c r="L94" s="45">
        <v>0</v>
      </c>
      <c r="M94" s="37">
        <v>41057196</v>
      </c>
      <c r="N94" s="38" t="s">
        <v>351</v>
      </c>
      <c r="O94" s="142" t="s">
        <v>7424</v>
      </c>
      <c r="P94" s="84">
        <v>44221</v>
      </c>
      <c r="Q94" s="84">
        <v>44221</v>
      </c>
      <c r="R94" s="84">
        <v>44255</v>
      </c>
      <c r="S94" s="45">
        <v>3207420</v>
      </c>
      <c r="T94" s="45">
        <v>0</v>
      </c>
      <c r="U94" s="36">
        <v>12545951</v>
      </c>
      <c r="V94" s="36" t="s">
        <v>168</v>
      </c>
      <c r="W94" s="1"/>
      <c r="X94" s="1"/>
      <c r="Y94" s="1"/>
    </row>
    <row r="95" spans="1:25">
      <c r="A95" s="80">
        <v>891780111</v>
      </c>
      <c r="B95" s="35" t="s">
        <v>3921</v>
      </c>
      <c r="C95" s="36" t="s">
        <v>163</v>
      </c>
      <c r="D95" s="35" t="s">
        <v>20</v>
      </c>
      <c r="E95" s="34" t="s">
        <v>352</v>
      </c>
      <c r="F95" s="35" t="s">
        <v>21</v>
      </c>
      <c r="G95" s="36" t="s">
        <v>165</v>
      </c>
      <c r="H95" s="36" t="s">
        <v>166</v>
      </c>
      <c r="I95" s="45">
        <v>4158992</v>
      </c>
      <c r="J95" s="45">
        <v>0</v>
      </c>
      <c r="K95" s="45">
        <v>0</v>
      </c>
      <c r="L95" s="45">
        <v>0</v>
      </c>
      <c r="M95" s="37">
        <v>1078916789</v>
      </c>
      <c r="N95" s="38" t="s">
        <v>353</v>
      </c>
      <c r="O95" s="142" t="s">
        <v>7401</v>
      </c>
      <c r="P95" s="84">
        <v>44221</v>
      </c>
      <c r="Q95" s="84">
        <v>44221</v>
      </c>
      <c r="R95" s="84">
        <v>44255</v>
      </c>
      <c r="S95" s="45">
        <v>4158992</v>
      </c>
      <c r="T95" s="45">
        <v>0</v>
      </c>
      <c r="U95" s="36">
        <v>12545952</v>
      </c>
      <c r="V95" s="36" t="s">
        <v>168</v>
      </c>
      <c r="W95" s="1"/>
      <c r="X95" s="1"/>
      <c r="Y95" s="1"/>
    </row>
    <row r="96" spans="1:25">
      <c r="A96" s="80">
        <v>891780111</v>
      </c>
      <c r="B96" s="35" t="s">
        <v>3921</v>
      </c>
      <c r="C96" s="36" t="s">
        <v>163</v>
      </c>
      <c r="D96" s="35" t="s">
        <v>20</v>
      </c>
      <c r="E96" s="34" t="s">
        <v>354</v>
      </c>
      <c r="F96" s="35" t="s">
        <v>21</v>
      </c>
      <c r="G96" s="36" t="s">
        <v>165</v>
      </c>
      <c r="H96" s="36" t="s">
        <v>166</v>
      </c>
      <c r="I96" s="45">
        <v>3207420</v>
      </c>
      <c r="J96" s="45">
        <v>0</v>
      </c>
      <c r="K96" s="45">
        <v>0</v>
      </c>
      <c r="L96" s="45">
        <v>0</v>
      </c>
      <c r="M96" s="37">
        <v>77184929</v>
      </c>
      <c r="N96" s="38" t="s">
        <v>355</v>
      </c>
      <c r="O96" s="142" t="s">
        <v>7401</v>
      </c>
      <c r="P96" s="84">
        <v>44221</v>
      </c>
      <c r="Q96" s="84">
        <v>44221</v>
      </c>
      <c r="R96" s="84">
        <v>44255</v>
      </c>
      <c r="S96" s="45">
        <v>3207420</v>
      </c>
      <c r="T96" s="45">
        <v>0</v>
      </c>
      <c r="U96" s="36">
        <v>12545953</v>
      </c>
      <c r="V96" s="36" t="s">
        <v>168</v>
      </c>
      <c r="W96" s="1"/>
      <c r="X96" s="1"/>
      <c r="Y96" s="1"/>
    </row>
    <row r="97" spans="1:25">
      <c r="A97" s="80">
        <v>891780111</v>
      </c>
      <c r="B97" s="35" t="s">
        <v>3921</v>
      </c>
      <c r="C97" s="36" t="s">
        <v>163</v>
      </c>
      <c r="D97" s="35" t="s">
        <v>20</v>
      </c>
      <c r="E97" s="34" t="s">
        <v>356</v>
      </c>
      <c r="F97" s="35" t="s">
        <v>21</v>
      </c>
      <c r="G97" s="36" t="s">
        <v>165</v>
      </c>
      <c r="H97" s="36" t="s">
        <v>166</v>
      </c>
      <c r="I97" s="45">
        <v>3207420</v>
      </c>
      <c r="J97" s="45">
        <v>0</v>
      </c>
      <c r="K97" s="45">
        <v>0</v>
      </c>
      <c r="L97" s="45">
        <v>0</v>
      </c>
      <c r="M97" s="37">
        <v>1051740871</v>
      </c>
      <c r="N97" s="38" t="s">
        <v>357</v>
      </c>
      <c r="O97" s="142" t="s">
        <v>7401</v>
      </c>
      <c r="P97" s="84">
        <v>44221</v>
      </c>
      <c r="Q97" s="84">
        <v>44221</v>
      </c>
      <c r="R97" s="84">
        <v>44255</v>
      </c>
      <c r="S97" s="45">
        <v>3207420</v>
      </c>
      <c r="T97" s="45">
        <v>0</v>
      </c>
      <c r="U97" s="36">
        <v>12545954</v>
      </c>
      <c r="V97" s="36" t="s">
        <v>168</v>
      </c>
      <c r="W97" s="1"/>
      <c r="X97" s="1"/>
      <c r="Y97" s="1"/>
    </row>
    <row r="98" spans="1:25">
      <c r="A98" s="80">
        <v>891780111</v>
      </c>
      <c r="B98" s="35" t="s">
        <v>3921</v>
      </c>
      <c r="C98" s="36" t="s">
        <v>163</v>
      </c>
      <c r="D98" s="35" t="s">
        <v>20</v>
      </c>
      <c r="E98" s="34" t="s">
        <v>358</v>
      </c>
      <c r="F98" s="35" t="s">
        <v>21</v>
      </c>
      <c r="G98" s="36" t="s">
        <v>165</v>
      </c>
      <c r="H98" s="36" t="s">
        <v>166</v>
      </c>
      <c r="I98" s="45">
        <v>3540992</v>
      </c>
      <c r="J98" s="45">
        <v>0</v>
      </c>
      <c r="K98" s="45">
        <v>0</v>
      </c>
      <c r="L98" s="45">
        <v>0</v>
      </c>
      <c r="M98" s="37">
        <v>1005677667</v>
      </c>
      <c r="N98" s="38" t="s">
        <v>359</v>
      </c>
      <c r="O98" s="142" t="s">
        <v>7401</v>
      </c>
      <c r="P98" s="84">
        <v>44221</v>
      </c>
      <c r="Q98" s="84">
        <v>44221</v>
      </c>
      <c r="R98" s="84">
        <v>44255</v>
      </c>
      <c r="S98" s="45">
        <v>3540992</v>
      </c>
      <c r="T98" s="45">
        <v>0</v>
      </c>
      <c r="U98" s="36">
        <v>12545955</v>
      </c>
      <c r="V98" s="36" t="s">
        <v>168</v>
      </c>
      <c r="W98" s="1"/>
      <c r="X98" s="1"/>
      <c r="Y98" s="1"/>
    </row>
    <row r="99" spans="1:25">
      <c r="A99" s="80">
        <v>891780111</v>
      </c>
      <c r="B99" s="35" t="s">
        <v>3921</v>
      </c>
      <c r="C99" s="36" t="s">
        <v>163</v>
      </c>
      <c r="D99" s="35" t="s">
        <v>20</v>
      </c>
      <c r="E99" s="34" t="s">
        <v>360</v>
      </c>
      <c r="F99" s="35" t="s">
        <v>21</v>
      </c>
      <c r="G99" s="36" t="s">
        <v>165</v>
      </c>
      <c r="H99" s="36" t="s">
        <v>166</v>
      </c>
      <c r="I99" s="45">
        <v>3540992</v>
      </c>
      <c r="J99" s="45">
        <v>0</v>
      </c>
      <c r="K99" s="45">
        <v>0</v>
      </c>
      <c r="L99" s="45">
        <v>0</v>
      </c>
      <c r="M99" s="37">
        <v>30687111</v>
      </c>
      <c r="N99" s="38" t="s">
        <v>361</v>
      </c>
      <c r="O99" s="142" t="s">
        <v>7401</v>
      </c>
      <c r="P99" s="84">
        <v>44221</v>
      </c>
      <c r="Q99" s="84">
        <v>44221</v>
      </c>
      <c r="R99" s="84">
        <v>44255</v>
      </c>
      <c r="S99" s="45">
        <v>3540992</v>
      </c>
      <c r="T99" s="45">
        <v>0</v>
      </c>
      <c r="U99" s="36">
        <v>12545956</v>
      </c>
      <c r="V99" s="36" t="s">
        <v>168</v>
      </c>
      <c r="W99" s="1"/>
      <c r="X99" s="1"/>
      <c r="Y99" s="1"/>
    </row>
    <row r="100" spans="1:25">
      <c r="A100" s="80">
        <v>891780111</v>
      </c>
      <c r="B100" s="35" t="s">
        <v>3921</v>
      </c>
      <c r="C100" s="36" t="s">
        <v>163</v>
      </c>
      <c r="D100" s="35" t="s">
        <v>20</v>
      </c>
      <c r="E100" s="34" t="s">
        <v>362</v>
      </c>
      <c r="F100" s="35" t="s">
        <v>21</v>
      </c>
      <c r="G100" s="36" t="s">
        <v>165</v>
      </c>
      <c r="H100" s="36" t="s">
        <v>166</v>
      </c>
      <c r="I100" s="45">
        <v>3207420</v>
      </c>
      <c r="J100" s="45">
        <v>0</v>
      </c>
      <c r="K100" s="45">
        <v>0</v>
      </c>
      <c r="L100" s="45">
        <v>0</v>
      </c>
      <c r="M100" s="37">
        <v>59684609</v>
      </c>
      <c r="N100" s="38" t="s">
        <v>363</v>
      </c>
      <c r="O100" s="142" t="s">
        <v>7401</v>
      </c>
      <c r="P100" s="84">
        <v>44221</v>
      </c>
      <c r="Q100" s="84">
        <v>44221</v>
      </c>
      <c r="R100" s="84">
        <v>44255</v>
      </c>
      <c r="S100" s="45">
        <v>3207420</v>
      </c>
      <c r="T100" s="45">
        <v>0</v>
      </c>
      <c r="U100" s="36">
        <v>12545957</v>
      </c>
      <c r="V100" s="36" t="s">
        <v>168</v>
      </c>
      <c r="W100" s="1"/>
      <c r="X100" s="1"/>
      <c r="Y100" s="1"/>
    </row>
    <row r="101" spans="1:25">
      <c r="A101" s="80">
        <v>891780111</v>
      </c>
      <c r="B101" s="35" t="s">
        <v>3921</v>
      </c>
      <c r="C101" s="36" t="s">
        <v>163</v>
      </c>
      <c r="D101" s="35" t="s">
        <v>20</v>
      </c>
      <c r="E101" s="34" t="s">
        <v>364</v>
      </c>
      <c r="F101" s="35" t="s">
        <v>21</v>
      </c>
      <c r="G101" s="36" t="s">
        <v>165</v>
      </c>
      <c r="H101" s="36" t="s">
        <v>166</v>
      </c>
      <c r="I101" s="45">
        <v>3540992</v>
      </c>
      <c r="J101" s="45">
        <v>0</v>
      </c>
      <c r="K101" s="45">
        <v>0</v>
      </c>
      <c r="L101" s="45">
        <v>0</v>
      </c>
      <c r="M101" s="37">
        <v>1133796006</v>
      </c>
      <c r="N101" s="38" t="s">
        <v>365</v>
      </c>
      <c r="O101" s="142" t="s">
        <v>7401</v>
      </c>
      <c r="P101" s="84">
        <v>44221</v>
      </c>
      <c r="Q101" s="84">
        <v>44221</v>
      </c>
      <c r="R101" s="84">
        <v>44255</v>
      </c>
      <c r="S101" s="45">
        <v>3540992</v>
      </c>
      <c r="T101" s="45">
        <v>0</v>
      </c>
      <c r="U101" s="36">
        <v>12545958</v>
      </c>
      <c r="V101" s="36" t="s">
        <v>168</v>
      </c>
      <c r="W101" s="1"/>
      <c r="X101" s="1"/>
      <c r="Y101" s="1"/>
    </row>
    <row r="102" spans="1:25">
      <c r="A102" s="80">
        <v>891780111</v>
      </c>
      <c r="B102" s="35" t="s">
        <v>3921</v>
      </c>
      <c r="C102" s="36" t="s">
        <v>163</v>
      </c>
      <c r="D102" s="35" t="s">
        <v>20</v>
      </c>
      <c r="E102" s="34" t="s">
        <v>366</v>
      </c>
      <c r="F102" s="35" t="s">
        <v>21</v>
      </c>
      <c r="G102" s="36" t="s">
        <v>165</v>
      </c>
      <c r="H102" s="36" t="s">
        <v>166</v>
      </c>
      <c r="I102" s="45">
        <v>5613500</v>
      </c>
      <c r="J102" s="45">
        <v>0</v>
      </c>
      <c r="K102" s="45">
        <v>0</v>
      </c>
      <c r="L102" s="45">
        <v>0</v>
      </c>
      <c r="M102" s="37">
        <v>1082951210</v>
      </c>
      <c r="N102" s="38" t="s">
        <v>367</v>
      </c>
      <c r="O102" s="142" t="s">
        <v>7425</v>
      </c>
      <c r="P102" s="84">
        <v>44211</v>
      </c>
      <c r="Q102" s="84">
        <v>44211</v>
      </c>
      <c r="R102" s="84">
        <v>44255</v>
      </c>
      <c r="S102" s="45">
        <v>5613500</v>
      </c>
      <c r="T102" s="45">
        <v>0</v>
      </c>
      <c r="U102" s="36">
        <v>12545959</v>
      </c>
      <c r="V102" s="36" t="s">
        <v>168</v>
      </c>
      <c r="W102" s="1"/>
      <c r="X102" s="1"/>
      <c r="Y102" s="1"/>
    </row>
    <row r="103" spans="1:25">
      <c r="A103" s="80">
        <v>891780111</v>
      </c>
      <c r="B103" s="35" t="s">
        <v>3921</v>
      </c>
      <c r="C103" s="36" t="s">
        <v>163</v>
      </c>
      <c r="D103" s="35" t="s">
        <v>20</v>
      </c>
      <c r="E103" s="34" t="s">
        <v>368</v>
      </c>
      <c r="F103" s="35" t="s">
        <v>21</v>
      </c>
      <c r="G103" s="36" t="s">
        <v>165</v>
      </c>
      <c r="H103" s="36" t="s">
        <v>166</v>
      </c>
      <c r="I103" s="45">
        <v>4800000</v>
      </c>
      <c r="J103" s="45">
        <v>0</v>
      </c>
      <c r="K103" s="45">
        <v>0</v>
      </c>
      <c r="L103" s="45">
        <v>0</v>
      </c>
      <c r="M103" s="37">
        <v>36725462</v>
      </c>
      <c r="N103" s="38" t="s">
        <v>369</v>
      </c>
      <c r="O103" s="142" t="s">
        <v>7426</v>
      </c>
      <c r="P103" s="84">
        <v>44223</v>
      </c>
      <c r="Q103" s="84">
        <v>44223</v>
      </c>
      <c r="R103" s="84">
        <v>44255</v>
      </c>
      <c r="S103" s="45">
        <v>4800000</v>
      </c>
      <c r="T103" s="45">
        <v>0</v>
      </c>
      <c r="U103" s="36">
        <v>57299411</v>
      </c>
      <c r="V103" s="36" t="s">
        <v>370</v>
      </c>
      <c r="W103" s="1"/>
      <c r="X103" s="1"/>
      <c r="Y103" s="1"/>
    </row>
    <row r="104" spans="1:25">
      <c r="A104" s="80">
        <v>891780111</v>
      </c>
      <c r="B104" s="35" t="s">
        <v>3921</v>
      </c>
      <c r="C104" s="36" t="s">
        <v>163</v>
      </c>
      <c r="D104" s="35" t="s">
        <v>20</v>
      </c>
      <c r="E104" s="34" t="s">
        <v>371</v>
      </c>
      <c r="F104" s="35" t="s">
        <v>21</v>
      </c>
      <c r="G104" s="36" t="s">
        <v>165</v>
      </c>
      <c r="H104" s="36" t="s">
        <v>166</v>
      </c>
      <c r="I104" s="45">
        <v>4800000</v>
      </c>
      <c r="J104" s="45">
        <v>0</v>
      </c>
      <c r="K104" s="45">
        <v>0</v>
      </c>
      <c r="L104" s="45">
        <v>0</v>
      </c>
      <c r="M104" s="37">
        <v>1082903282</v>
      </c>
      <c r="N104" s="38" t="s">
        <v>372</v>
      </c>
      <c r="O104" s="142" t="s">
        <v>7427</v>
      </c>
      <c r="P104" s="84">
        <v>44223</v>
      </c>
      <c r="Q104" s="84">
        <v>44223</v>
      </c>
      <c r="R104" s="84">
        <v>44255</v>
      </c>
      <c r="S104" s="45">
        <v>4800000</v>
      </c>
      <c r="T104" s="45">
        <v>0</v>
      </c>
      <c r="U104" s="36">
        <v>57299411</v>
      </c>
      <c r="V104" s="36" t="s">
        <v>370</v>
      </c>
      <c r="W104" s="1"/>
      <c r="X104" s="1"/>
      <c r="Y104" s="1"/>
    </row>
    <row r="105" spans="1:25">
      <c r="A105" s="80">
        <v>891780111</v>
      </c>
      <c r="B105" s="35" t="s">
        <v>3921</v>
      </c>
      <c r="C105" s="36" t="s">
        <v>163</v>
      </c>
      <c r="D105" s="35" t="s">
        <v>20</v>
      </c>
      <c r="E105" s="34" t="s">
        <v>373</v>
      </c>
      <c r="F105" s="35" t="s">
        <v>21</v>
      </c>
      <c r="G105" s="36" t="s">
        <v>165</v>
      </c>
      <c r="H105" s="36" t="s">
        <v>166</v>
      </c>
      <c r="I105" s="45">
        <v>4600000</v>
      </c>
      <c r="J105" s="45">
        <v>0</v>
      </c>
      <c r="K105" s="45">
        <v>0</v>
      </c>
      <c r="L105" s="45">
        <v>0</v>
      </c>
      <c r="M105" s="37">
        <v>1082872335</v>
      </c>
      <c r="N105" s="38" t="s">
        <v>374</v>
      </c>
      <c r="O105" s="142" t="s">
        <v>7428</v>
      </c>
      <c r="P105" s="84">
        <v>44223</v>
      </c>
      <c r="Q105" s="84">
        <v>44223</v>
      </c>
      <c r="R105" s="84">
        <v>44255</v>
      </c>
      <c r="S105" s="45">
        <v>4600000</v>
      </c>
      <c r="T105" s="45">
        <v>0</v>
      </c>
      <c r="U105" s="36">
        <v>57299411</v>
      </c>
      <c r="V105" s="36" t="s">
        <v>370</v>
      </c>
      <c r="W105" s="1"/>
      <c r="X105" s="1"/>
      <c r="Y105" s="1"/>
    </row>
    <row r="106" spans="1:25">
      <c r="A106" s="80">
        <v>891780111</v>
      </c>
      <c r="B106" s="35" t="s">
        <v>3921</v>
      </c>
      <c r="C106" s="36" t="s">
        <v>163</v>
      </c>
      <c r="D106" s="35" t="s">
        <v>20</v>
      </c>
      <c r="E106" s="34" t="s">
        <v>375</v>
      </c>
      <c r="F106" s="35" t="s">
        <v>21</v>
      </c>
      <c r="G106" s="36" t="s">
        <v>165</v>
      </c>
      <c r="H106" s="36" t="s">
        <v>166</v>
      </c>
      <c r="I106" s="45">
        <v>7000000</v>
      </c>
      <c r="J106" s="45">
        <v>0</v>
      </c>
      <c r="K106" s="45">
        <v>0</v>
      </c>
      <c r="L106" s="45">
        <v>0</v>
      </c>
      <c r="M106" s="37">
        <v>1082936785</v>
      </c>
      <c r="N106" s="38" t="s">
        <v>376</v>
      </c>
      <c r="O106" s="142" t="s">
        <v>7429</v>
      </c>
      <c r="P106" s="84">
        <v>44223</v>
      </c>
      <c r="Q106" s="84">
        <v>44223</v>
      </c>
      <c r="R106" s="84">
        <v>44255</v>
      </c>
      <c r="S106" s="45">
        <v>7000000</v>
      </c>
      <c r="T106" s="45">
        <v>0</v>
      </c>
      <c r="U106" s="36">
        <v>16078654</v>
      </c>
      <c r="V106" s="36" t="s">
        <v>377</v>
      </c>
      <c r="W106" s="1"/>
      <c r="X106" s="1"/>
      <c r="Y106" s="1"/>
    </row>
    <row r="107" spans="1:25">
      <c r="A107" s="80">
        <v>891780111</v>
      </c>
      <c r="B107" s="35" t="s">
        <v>3921</v>
      </c>
      <c r="C107" s="36" t="s">
        <v>163</v>
      </c>
      <c r="D107" s="35" t="s">
        <v>20</v>
      </c>
      <c r="E107" s="34" t="s">
        <v>378</v>
      </c>
      <c r="F107" s="35" t="s">
        <v>21</v>
      </c>
      <c r="G107" s="36" t="s">
        <v>165</v>
      </c>
      <c r="H107" s="36" t="s">
        <v>166</v>
      </c>
      <c r="I107" s="45">
        <v>4800000</v>
      </c>
      <c r="J107" s="45">
        <v>0</v>
      </c>
      <c r="K107" s="45">
        <v>0</v>
      </c>
      <c r="L107" s="45">
        <v>0</v>
      </c>
      <c r="M107" s="37">
        <v>12613225</v>
      </c>
      <c r="N107" s="38" t="s">
        <v>379</v>
      </c>
      <c r="O107" s="142" t="s">
        <v>7430</v>
      </c>
      <c r="P107" s="84">
        <v>44223</v>
      </c>
      <c r="Q107" s="84">
        <v>44223</v>
      </c>
      <c r="R107" s="84">
        <v>44255</v>
      </c>
      <c r="S107" s="45">
        <v>4800000</v>
      </c>
      <c r="T107" s="45">
        <v>0</v>
      </c>
      <c r="U107" s="36">
        <v>57299411</v>
      </c>
      <c r="V107" s="36" t="s">
        <v>370</v>
      </c>
      <c r="W107" s="1"/>
      <c r="X107" s="1"/>
      <c r="Y107" s="1"/>
    </row>
    <row r="108" spans="1:25">
      <c r="A108" s="80">
        <v>891780111</v>
      </c>
      <c r="B108" s="35" t="s">
        <v>3921</v>
      </c>
      <c r="C108" s="36" t="s">
        <v>163</v>
      </c>
      <c r="D108" s="35" t="s">
        <v>20</v>
      </c>
      <c r="E108" s="34" t="s">
        <v>380</v>
      </c>
      <c r="F108" s="35" t="s">
        <v>21</v>
      </c>
      <c r="G108" s="36" t="s">
        <v>165</v>
      </c>
      <c r="H108" s="36" t="s">
        <v>166</v>
      </c>
      <c r="I108" s="45">
        <v>4800000</v>
      </c>
      <c r="J108" s="45">
        <v>0</v>
      </c>
      <c r="K108" s="45">
        <v>0</v>
      </c>
      <c r="L108" s="45">
        <v>0</v>
      </c>
      <c r="M108" s="37">
        <v>1082986157</v>
      </c>
      <c r="N108" s="38" t="s">
        <v>381</v>
      </c>
      <c r="O108" s="142" t="s">
        <v>7431</v>
      </c>
      <c r="P108" s="84">
        <v>44223</v>
      </c>
      <c r="Q108" s="84">
        <v>44223</v>
      </c>
      <c r="R108" s="84">
        <v>44255</v>
      </c>
      <c r="S108" s="45">
        <v>4800000</v>
      </c>
      <c r="T108" s="45">
        <v>0</v>
      </c>
      <c r="U108" s="36">
        <v>57299411</v>
      </c>
      <c r="V108" s="36" t="s">
        <v>370</v>
      </c>
      <c r="W108" s="1"/>
      <c r="X108" s="1"/>
      <c r="Y108" s="1"/>
    </row>
    <row r="109" spans="1:25">
      <c r="A109" s="80">
        <v>891780111</v>
      </c>
      <c r="B109" s="35" t="s">
        <v>3921</v>
      </c>
      <c r="C109" s="36" t="s">
        <v>163</v>
      </c>
      <c r="D109" s="35" t="s">
        <v>20</v>
      </c>
      <c r="E109" s="34" t="s">
        <v>382</v>
      </c>
      <c r="F109" s="35" t="s">
        <v>21</v>
      </c>
      <c r="G109" s="36" t="s">
        <v>165</v>
      </c>
      <c r="H109" s="36" t="s">
        <v>166</v>
      </c>
      <c r="I109" s="45">
        <v>6000000</v>
      </c>
      <c r="J109" s="45">
        <v>0</v>
      </c>
      <c r="K109" s="45">
        <v>0</v>
      </c>
      <c r="L109" s="45">
        <v>0</v>
      </c>
      <c r="M109" s="37">
        <v>1082999568</v>
      </c>
      <c r="N109" s="38" t="s">
        <v>383</v>
      </c>
      <c r="O109" s="142" t="s">
        <v>7432</v>
      </c>
      <c r="P109" s="84">
        <v>44224</v>
      </c>
      <c r="Q109" s="84">
        <v>44224</v>
      </c>
      <c r="R109" s="84">
        <v>44255</v>
      </c>
      <c r="S109" s="45">
        <v>6000000</v>
      </c>
      <c r="T109" s="45">
        <v>0</v>
      </c>
      <c r="U109" s="36">
        <v>16078654</v>
      </c>
      <c r="V109" s="36" t="s">
        <v>377</v>
      </c>
      <c r="W109" s="1"/>
      <c r="X109" s="1"/>
      <c r="Y109" s="1"/>
    </row>
    <row r="110" spans="1:25">
      <c r="A110" s="80">
        <v>891780111</v>
      </c>
      <c r="B110" s="35" t="s">
        <v>3921</v>
      </c>
      <c r="C110" s="36" t="s">
        <v>163</v>
      </c>
      <c r="D110" s="35" t="s">
        <v>20</v>
      </c>
      <c r="E110" s="34" t="s">
        <v>384</v>
      </c>
      <c r="F110" s="35" t="s">
        <v>21</v>
      </c>
      <c r="G110" s="36" t="s">
        <v>165</v>
      </c>
      <c r="H110" s="36" t="s">
        <v>166</v>
      </c>
      <c r="I110" s="45">
        <v>5000000</v>
      </c>
      <c r="J110" s="45">
        <v>0</v>
      </c>
      <c r="K110" s="45">
        <v>0</v>
      </c>
      <c r="L110" s="45">
        <v>0</v>
      </c>
      <c r="M110" s="37">
        <v>1066000092</v>
      </c>
      <c r="N110" s="38" t="s">
        <v>385</v>
      </c>
      <c r="O110" s="142" t="s">
        <v>7433</v>
      </c>
      <c r="P110" s="84">
        <v>44224</v>
      </c>
      <c r="Q110" s="84">
        <v>44224</v>
      </c>
      <c r="R110" s="84">
        <v>44255</v>
      </c>
      <c r="S110" s="45">
        <v>5000000</v>
      </c>
      <c r="T110" s="45">
        <v>0</v>
      </c>
      <c r="U110" s="36">
        <v>16078654</v>
      </c>
      <c r="V110" s="36" t="s">
        <v>377</v>
      </c>
      <c r="W110" s="1"/>
      <c r="X110" s="1"/>
      <c r="Y110" s="1"/>
    </row>
    <row r="111" spans="1:25">
      <c r="A111" s="80">
        <v>891780111</v>
      </c>
      <c r="B111" s="35" t="s">
        <v>3921</v>
      </c>
      <c r="C111" s="36" t="s">
        <v>163</v>
      </c>
      <c r="D111" s="35" t="s">
        <v>20</v>
      </c>
      <c r="E111" s="34" t="s">
        <v>386</v>
      </c>
      <c r="F111" s="35" t="s">
        <v>21</v>
      </c>
      <c r="G111" s="36" t="s">
        <v>165</v>
      </c>
      <c r="H111" s="36" t="s">
        <v>166</v>
      </c>
      <c r="I111" s="45">
        <v>4800000</v>
      </c>
      <c r="J111" s="45">
        <v>0</v>
      </c>
      <c r="K111" s="45">
        <v>0</v>
      </c>
      <c r="L111" s="45">
        <v>0</v>
      </c>
      <c r="M111" s="37">
        <v>85154455</v>
      </c>
      <c r="N111" s="38" t="s">
        <v>387</v>
      </c>
      <c r="O111" s="142" t="s">
        <v>7434</v>
      </c>
      <c r="P111" s="84">
        <v>44224</v>
      </c>
      <c r="Q111" s="84">
        <v>44224</v>
      </c>
      <c r="R111" s="84">
        <v>44255</v>
      </c>
      <c r="S111" s="45">
        <v>4800000</v>
      </c>
      <c r="T111" s="45">
        <v>0</v>
      </c>
      <c r="U111" s="36">
        <v>57299411</v>
      </c>
      <c r="V111" s="36" t="s">
        <v>370</v>
      </c>
      <c r="W111" s="1"/>
      <c r="X111" s="1"/>
      <c r="Y111" s="1"/>
    </row>
    <row r="112" spans="1:25">
      <c r="A112" s="80">
        <v>891780111</v>
      </c>
      <c r="B112" s="35" t="s">
        <v>3921</v>
      </c>
      <c r="C112" s="36" t="s">
        <v>163</v>
      </c>
      <c r="D112" s="35" t="s">
        <v>20</v>
      </c>
      <c r="E112" s="34" t="s">
        <v>388</v>
      </c>
      <c r="F112" s="35" t="s">
        <v>21</v>
      </c>
      <c r="G112" s="36" t="s">
        <v>165</v>
      </c>
      <c r="H112" s="36" t="s">
        <v>166</v>
      </c>
      <c r="I112" s="45">
        <v>5000000</v>
      </c>
      <c r="J112" s="45">
        <v>0</v>
      </c>
      <c r="K112" s="45">
        <v>0</v>
      </c>
      <c r="L112" s="45">
        <v>0</v>
      </c>
      <c r="M112" s="37">
        <v>1083025029</v>
      </c>
      <c r="N112" s="38" t="s">
        <v>389</v>
      </c>
      <c r="O112" s="142" t="s">
        <v>7435</v>
      </c>
      <c r="P112" s="84">
        <v>44224</v>
      </c>
      <c r="Q112" s="84">
        <v>44224</v>
      </c>
      <c r="R112" s="84">
        <v>44255</v>
      </c>
      <c r="S112" s="45">
        <v>5000000</v>
      </c>
      <c r="T112" s="45">
        <v>0</v>
      </c>
      <c r="U112" s="36">
        <v>16078654</v>
      </c>
      <c r="V112" s="36" t="s">
        <v>377</v>
      </c>
      <c r="W112" s="1"/>
      <c r="X112" s="1"/>
      <c r="Y112" s="1"/>
    </row>
    <row r="113" spans="1:25">
      <c r="A113" s="80">
        <v>891780111</v>
      </c>
      <c r="B113" s="35" t="s">
        <v>3921</v>
      </c>
      <c r="C113" s="36" t="s">
        <v>163</v>
      </c>
      <c r="D113" s="35" t="s">
        <v>20</v>
      </c>
      <c r="E113" s="34" t="s">
        <v>390</v>
      </c>
      <c r="F113" s="35" t="s">
        <v>21</v>
      </c>
      <c r="G113" s="36" t="s">
        <v>165</v>
      </c>
      <c r="H113" s="36" t="s">
        <v>166</v>
      </c>
      <c r="I113" s="45">
        <v>5000000</v>
      </c>
      <c r="J113" s="45">
        <v>0</v>
      </c>
      <c r="K113" s="45">
        <v>0</v>
      </c>
      <c r="L113" s="45">
        <v>0</v>
      </c>
      <c r="M113" s="37">
        <v>1124034719</v>
      </c>
      <c r="N113" s="38" t="s">
        <v>391</v>
      </c>
      <c r="O113" s="142" t="s">
        <v>7436</v>
      </c>
      <c r="P113" s="84">
        <v>44221</v>
      </c>
      <c r="Q113" s="84">
        <v>44221</v>
      </c>
      <c r="R113" s="84">
        <v>44229</v>
      </c>
      <c r="S113" s="45">
        <v>5000000</v>
      </c>
      <c r="T113" s="45">
        <v>0</v>
      </c>
      <c r="U113" s="36">
        <v>57299411</v>
      </c>
      <c r="V113" s="36" t="s">
        <v>370</v>
      </c>
      <c r="W113" s="1"/>
      <c r="X113" s="1"/>
      <c r="Y113" s="1"/>
    </row>
    <row r="114" spans="1:25">
      <c r="A114" s="80">
        <v>891780111</v>
      </c>
      <c r="B114" s="35" t="s">
        <v>3921</v>
      </c>
      <c r="C114" s="36" t="s">
        <v>163</v>
      </c>
      <c r="D114" s="35" t="s">
        <v>20</v>
      </c>
      <c r="E114" s="34" t="s">
        <v>392</v>
      </c>
      <c r="F114" s="35" t="s">
        <v>21</v>
      </c>
      <c r="G114" s="36" t="s">
        <v>165</v>
      </c>
      <c r="H114" s="36" t="s">
        <v>166</v>
      </c>
      <c r="I114" s="45">
        <v>2400000</v>
      </c>
      <c r="J114" s="45">
        <v>0</v>
      </c>
      <c r="K114" s="45">
        <v>0</v>
      </c>
      <c r="L114" s="45">
        <v>0</v>
      </c>
      <c r="M114" s="37">
        <v>1140874705</v>
      </c>
      <c r="N114" s="38" t="s">
        <v>393</v>
      </c>
      <c r="O114" s="142" t="s">
        <v>7437</v>
      </c>
      <c r="P114" s="84">
        <v>44221</v>
      </c>
      <c r="Q114" s="84">
        <v>44221</v>
      </c>
      <c r="R114" s="84">
        <v>44229</v>
      </c>
      <c r="S114" s="45">
        <v>2400000</v>
      </c>
      <c r="T114" s="45">
        <v>0</v>
      </c>
      <c r="U114" s="36">
        <v>16078654</v>
      </c>
      <c r="V114" s="36" t="s">
        <v>377</v>
      </c>
      <c r="W114" s="1"/>
      <c r="X114" s="1"/>
      <c r="Y114" s="1"/>
    </row>
    <row r="115" spans="1:25">
      <c r="A115" s="80">
        <v>891780111</v>
      </c>
      <c r="B115" s="35" t="s">
        <v>3921</v>
      </c>
      <c r="C115" s="36" t="s">
        <v>163</v>
      </c>
      <c r="D115" s="35" t="s">
        <v>20</v>
      </c>
      <c r="E115" s="34" t="s">
        <v>394</v>
      </c>
      <c r="F115" s="35" t="s">
        <v>21</v>
      </c>
      <c r="G115" s="36" t="s">
        <v>165</v>
      </c>
      <c r="H115" s="36" t="s">
        <v>166</v>
      </c>
      <c r="I115" s="45">
        <v>12000000</v>
      </c>
      <c r="J115" s="45">
        <v>0</v>
      </c>
      <c r="K115" s="45">
        <v>0</v>
      </c>
      <c r="L115" s="45">
        <v>0</v>
      </c>
      <c r="M115" s="37">
        <v>13870483</v>
      </c>
      <c r="N115" s="38" t="s">
        <v>395</v>
      </c>
      <c r="O115" s="142" t="s">
        <v>7438</v>
      </c>
      <c r="P115" s="84">
        <v>44221</v>
      </c>
      <c r="Q115" s="84">
        <v>44221</v>
      </c>
      <c r="R115" s="84">
        <v>44229</v>
      </c>
      <c r="S115" s="45">
        <v>12000000</v>
      </c>
      <c r="T115" s="45">
        <v>0</v>
      </c>
      <c r="U115" s="36">
        <v>16078654</v>
      </c>
      <c r="V115" s="36" t="s">
        <v>377</v>
      </c>
      <c r="W115" s="1"/>
      <c r="X115" s="1"/>
      <c r="Y115" s="1"/>
    </row>
    <row r="116" spans="1:25">
      <c r="A116" s="80">
        <v>891780111</v>
      </c>
      <c r="B116" s="35" t="s">
        <v>3921</v>
      </c>
      <c r="C116" s="36" t="s">
        <v>163</v>
      </c>
      <c r="D116" s="35" t="s">
        <v>20</v>
      </c>
      <c r="E116" s="34" t="s">
        <v>396</v>
      </c>
      <c r="F116" s="35" t="s">
        <v>21</v>
      </c>
      <c r="G116" s="36" t="s">
        <v>165</v>
      </c>
      <c r="H116" s="36" t="s">
        <v>166</v>
      </c>
      <c r="I116" s="45">
        <v>2500000</v>
      </c>
      <c r="J116" s="45">
        <v>0</v>
      </c>
      <c r="K116" s="45">
        <v>0</v>
      </c>
      <c r="L116" s="45">
        <v>0</v>
      </c>
      <c r="M116" s="37">
        <v>7601122</v>
      </c>
      <c r="N116" s="38" t="s">
        <v>397</v>
      </c>
      <c r="O116" s="142" t="s">
        <v>7439</v>
      </c>
      <c r="P116" s="84">
        <v>44221</v>
      </c>
      <c r="Q116" s="84">
        <v>44221</v>
      </c>
      <c r="R116" s="84">
        <v>44229</v>
      </c>
      <c r="S116" s="45">
        <v>2500000</v>
      </c>
      <c r="T116" s="45">
        <v>0</v>
      </c>
      <c r="U116" s="36">
        <v>16078654</v>
      </c>
      <c r="V116" s="36" t="s">
        <v>377</v>
      </c>
      <c r="W116" s="1"/>
      <c r="X116" s="1"/>
      <c r="Y116" s="1"/>
    </row>
    <row r="117" spans="1:25">
      <c r="A117" s="80">
        <v>891780111</v>
      </c>
      <c r="B117" s="35" t="s">
        <v>3921</v>
      </c>
      <c r="C117" s="36" t="s">
        <v>163</v>
      </c>
      <c r="D117" s="35" t="s">
        <v>20</v>
      </c>
      <c r="E117" s="34" t="s">
        <v>398</v>
      </c>
      <c r="F117" s="35" t="s">
        <v>21</v>
      </c>
      <c r="G117" s="36" t="s">
        <v>165</v>
      </c>
      <c r="H117" s="36" t="s">
        <v>166</v>
      </c>
      <c r="I117" s="45">
        <v>2400000</v>
      </c>
      <c r="J117" s="45">
        <v>0</v>
      </c>
      <c r="K117" s="45">
        <v>0</v>
      </c>
      <c r="L117" s="45">
        <v>0</v>
      </c>
      <c r="M117" s="37">
        <v>1082959386</v>
      </c>
      <c r="N117" s="38" t="s">
        <v>399</v>
      </c>
      <c r="O117" s="142" t="s">
        <v>7437</v>
      </c>
      <c r="P117" s="84">
        <v>44221</v>
      </c>
      <c r="Q117" s="84">
        <v>44221</v>
      </c>
      <c r="R117" s="84">
        <v>44229</v>
      </c>
      <c r="S117" s="45">
        <v>2400000</v>
      </c>
      <c r="T117" s="45">
        <v>0</v>
      </c>
      <c r="U117" s="36">
        <v>16078654</v>
      </c>
      <c r="V117" s="36" t="s">
        <v>377</v>
      </c>
      <c r="W117" s="1"/>
      <c r="X117" s="1"/>
      <c r="Y117" s="1"/>
    </row>
    <row r="118" spans="1:25">
      <c r="A118" s="80">
        <v>891780111</v>
      </c>
      <c r="B118" s="35" t="s">
        <v>3921</v>
      </c>
      <c r="C118" s="36" t="s">
        <v>163</v>
      </c>
      <c r="D118" s="35" t="s">
        <v>20</v>
      </c>
      <c r="E118" s="34" t="s">
        <v>400</v>
      </c>
      <c r="F118" s="35" t="s">
        <v>21</v>
      </c>
      <c r="G118" s="36" t="s">
        <v>165</v>
      </c>
      <c r="H118" s="36" t="s">
        <v>166</v>
      </c>
      <c r="I118" s="45">
        <v>2500000</v>
      </c>
      <c r="J118" s="45">
        <v>0</v>
      </c>
      <c r="K118" s="45">
        <v>0</v>
      </c>
      <c r="L118" s="45">
        <v>0</v>
      </c>
      <c r="M118" s="37">
        <v>1053604575</v>
      </c>
      <c r="N118" s="38" t="s">
        <v>401</v>
      </c>
      <c r="O118" s="142" t="s">
        <v>7440</v>
      </c>
      <c r="P118" s="84">
        <v>44223</v>
      </c>
      <c r="Q118" s="84">
        <v>44223</v>
      </c>
      <c r="R118" s="84">
        <v>44255</v>
      </c>
      <c r="S118" s="45">
        <v>2500000</v>
      </c>
      <c r="T118" s="45">
        <v>0</v>
      </c>
      <c r="U118" s="36">
        <v>16078654</v>
      </c>
      <c r="V118" s="36" t="s">
        <v>377</v>
      </c>
      <c r="W118" s="1"/>
      <c r="X118" s="1"/>
      <c r="Y118" s="1"/>
    </row>
    <row r="119" spans="1:25">
      <c r="A119" s="80">
        <v>891780111</v>
      </c>
      <c r="B119" s="35" t="s">
        <v>3921</v>
      </c>
      <c r="C119" s="36" t="s">
        <v>163</v>
      </c>
      <c r="D119" s="35" t="s">
        <v>20</v>
      </c>
      <c r="E119" s="34" t="s">
        <v>402</v>
      </c>
      <c r="F119" s="35" t="s">
        <v>21</v>
      </c>
      <c r="G119" s="36" t="s">
        <v>165</v>
      </c>
      <c r="H119" s="36" t="s">
        <v>166</v>
      </c>
      <c r="I119" s="45">
        <v>5000000</v>
      </c>
      <c r="J119" s="45">
        <v>0</v>
      </c>
      <c r="K119" s="45">
        <v>0</v>
      </c>
      <c r="L119" s="45">
        <v>0</v>
      </c>
      <c r="M119" s="37">
        <v>84088532</v>
      </c>
      <c r="N119" s="38" t="s">
        <v>403</v>
      </c>
      <c r="O119" s="142" t="s">
        <v>7441</v>
      </c>
      <c r="P119" s="84">
        <v>44221</v>
      </c>
      <c r="Q119" s="84">
        <v>44221</v>
      </c>
      <c r="R119" s="84">
        <v>44255</v>
      </c>
      <c r="S119" s="45">
        <v>5000000</v>
      </c>
      <c r="T119" s="45">
        <v>0</v>
      </c>
      <c r="U119" s="36">
        <v>57299411</v>
      </c>
      <c r="V119" s="36" t="s">
        <v>370</v>
      </c>
      <c r="W119" s="1"/>
      <c r="X119" s="1"/>
      <c r="Y119" s="1"/>
    </row>
    <row r="120" spans="1:25">
      <c r="A120" s="80">
        <v>891780111</v>
      </c>
      <c r="B120" s="35" t="s">
        <v>3921</v>
      </c>
      <c r="C120" s="36" t="s">
        <v>163</v>
      </c>
      <c r="D120" s="35" t="s">
        <v>20</v>
      </c>
      <c r="E120" s="34" t="s">
        <v>404</v>
      </c>
      <c r="F120" s="35" t="s">
        <v>21</v>
      </c>
      <c r="G120" s="36" t="s">
        <v>165</v>
      </c>
      <c r="H120" s="36" t="s">
        <v>166</v>
      </c>
      <c r="I120" s="45">
        <v>5000000</v>
      </c>
      <c r="J120" s="45">
        <v>0</v>
      </c>
      <c r="K120" s="45">
        <v>0</v>
      </c>
      <c r="L120" s="45">
        <v>0</v>
      </c>
      <c r="M120" s="37">
        <v>36722139</v>
      </c>
      <c r="N120" s="38" t="s">
        <v>405</v>
      </c>
      <c r="O120" s="142" t="s">
        <v>7442</v>
      </c>
      <c r="P120" s="84">
        <v>44221</v>
      </c>
      <c r="Q120" s="84">
        <v>44221</v>
      </c>
      <c r="R120" s="84">
        <v>44255</v>
      </c>
      <c r="S120" s="45">
        <v>5000000</v>
      </c>
      <c r="T120" s="45">
        <v>0</v>
      </c>
      <c r="U120" s="36">
        <v>57299411</v>
      </c>
      <c r="V120" s="36" t="s">
        <v>370</v>
      </c>
      <c r="W120" s="1"/>
      <c r="X120" s="1"/>
      <c r="Y120" s="1"/>
    </row>
    <row r="121" spans="1:25">
      <c r="A121" s="80">
        <v>891780111</v>
      </c>
      <c r="B121" s="35" t="s">
        <v>3921</v>
      </c>
      <c r="C121" s="36" t="s">
        <v>163</v>
      </c>
      <c r="D121" s="35" t="s">
        <v>20</v>
      </c>
      <c r="E121" s="34" t="s">
        <v>406</v>
      </c>
      <c r="F121" s="35" t="s">
        <v>21</v>
      </c>
      <c r="G121" s="36" t="s">
        <v>165</v>
      </c>
      <c r="H121" s="36" t="s">
        <v>166</v>
      </c>
      <c r="I121" s="45">
        <v>5000000</v>
      </c>
      <c r="J121" s="45">
        <v>0</v>
      </c>
      <c r="K121" s="45">
        <v>0</v>
      </c>
      <c r="L121" s="45">
        <v>0</v>
      </c>
      <c r="M121" s="37">
        <v>26668800</v>
      </c>
      <c r="N121" s="38" t="s">
        <v>407</v>
      </c>
      <c r="O121" s="142" t="s">
        <v>7441</v>
      </c>
      <c r="P121" s="84">
        <v>44221</v>
      </c>
      <c r="Q121" s="84">
        <v>44221</v>
      </c>
      <c r="R121" s="84">
        <v>44255</v>
      </c>
      <c r="S121" s="45">
        <v>5000000</v>
      </c>
      <c r="T121" s="45">
        <v>0</v>
      </c>
      <c r="U121" s="36">
        <v>57299411</v>
      </c>
      <c r="V121" s="36" t="s">
        <v>370</v>
      </c>
      <c r="W121" s="1"/>
      <c r="X121" s="1"/>
      <c r="Y121" s="1"/>
    </row>
    <row r="122" spans="1:25">
      <c r="A122" s="80">
        <v>891780111</v>
      </c>
      <c r="B122" s="35" t="s">
        <v>3921</v>
      </c>
      <c r="C122" s="36" t="s">
        <v>163</v>
      </c>
      <c r="D122" s="35" t="s">
        <v>20</v>
      </c>
      <c r="E122" s="34" t="s">
        <v>408</v>
      </c>
      <c r="F122" s="35" t="s">
        <v>21</v>
      </c>
      <c r="G122" s="36" t="s">
        <v>165</v>
      </c>
      <c r="H122" s="36" t="s">
        <v>166</v>
      </c>
      <c r="I122" s="45">
        <v>5000000</v>
      </c>
      <c r="J122" s="45">
        <v>0</v>
      </c>
      <c r="K122" s="45">
        <v>0</v>
      </c>
      <c r="L122" s="45">
        <v>0</v>
      </c>
      <c r="M122" s="37">
        <v>36727138</v>
      </c>
      <c r="N122" s="38" t="s">
        <v>409</v>
      </c>
      <c r="O122" s="142" t="s">
        <v>7443</v>
      </c>
      <c r="P122" s="84">
        <v>44221</v>
      </c>
      <c r="Q122" s="84">
        <v>44221</v>
      </c>
      <c r="R122" s="84">
        <v>44255</v>
      </c>
      <c r="S122" s="45">
        <v>5000000</v>
      </c>
      <c r="T122" s="45">
        <v>0</v>
      </c>
      <c r="U122" s="36">
        <v>57299411</v>
      </c>
      <c r="V122" s="36" t="s">
        <v>370</v>
      </c>
      <c r="W122" s="1"/>
      <c r="X122" s="1"/>
      <c r="Y122" s="1"/>
    </row>
    <row r="123" spans="1:25">
      <c r="A123" s="80">
        <v>891780111</v>
      </c>
      <c r="B123" s="35" t="s">
        <v>3921</v>
      </c>
      <c r="C123" s="36" t="s">
        <v>163</v>
      </c>
      <c r="D123" s="35" t="s">
        <v>20</v>
      </c>
      <c r="E123" s="34" t="s">
        <v>410</v>
      </c>
      <c r="F123" s="35" t="s">
        <v>21</v>
      </c>
      <c r="G123" s="36" t="s">
        <v>165</v>
      </c>
      <c r="H123" s="36" t="s">
        <v>166</v>
      </c>
      <c r="I123" s="45">
        <v>4800000</v>
      </c>
      <c r="J123" s="45">
        <v>0</v>
      </c>
      <c r="K123" s="45">
        <v>0</v>
      </c>
      <c r="L123" s="45">
        <v>0</v>
      </c>
      <c r="M123" s="37">
        <v>7140330</v>
      </c>
      <c r="N123" s="38" t="s">
        <v>411</v>
      </c>
      <c r="O123" s="142" t="s">
        <v>7444</v>
      </c>
      <c r="P123" s="84">
        <v>44229</v>
      </c>
      <c r="Q123" s="84">
        <v>44228</v>
      </c>
      <c r="R123" s="84">
        <v>44255</v>
      </c>
      <c r="S123" s="45">
        <v>4800000</v>
      </c>
      <c r="T123" s="45">
        <v>0</v>
      </c>
      <c r="U123" s="36">
        <v>57299411</v>
      </c>
      <c r="V123" s="36" t="s">
        <v>370</v>
      </c>
      <c r="W123" s="1"/>
      <c r="X123" s="1"/>
      <c r="Y123" s="1"/>
    </row>
    <row r="124" spans="1:25">
      <c r="A124" s="80">
        <v>891780111</v>
      </c>
      <c r="B124" s="35" t="s">
        <v>3921</v>
      </c>
      <c r="C124" s="36" t="s">
        <v>163</v>
      </c>
      <c r="D124" s="35" t="s">
        <v>20</v>
      </c>
      <c r="E124" s="34" t="s">
        <v>334</v>
      </c>
      <c r="F124" s="35" t="s">
        <v>21</v>
      </c>
      <c r="G124" s="36" t="s">
        <v>165</v>
      </c>
      <c r="H124" s="36" t="s">
        <v>166</v>
      </c>
      <c r="I124" s="45">
        <v>3207420</v>
      </c>
      <c r="J124" s="45">
        <v>0</v>
      </c>
      <c r="K124" s="45">
        <v>0</v>
      </c>
      <c r="L124" s="45">
        <v>0</v>
      </c>
      <c r="M124" s="37">
        <v>1001546510</v>
      </c>
      <c r="N124" s="38" t="s">
        <v>335</v>
      </c>
      <c r="O124" s="142" t="s">
        <v>7401</v>
      </c>
      <c r="P124" s="84">
        <v>44221</v>
      </c>
      <c r="Q124" s="84">
        <v>44221</v>
      </c>
      <c r="R124" s="84">
        <v>44255</v>
      </c>
      <c r="S124" s="45">
        <v>3160710</v>
      </c>
      <c r="T124" s="45">
        <v>46710</v>
      </c>
      <c r="U124" s="36">
        <v>12545943</v>
      </c>
      <c r="V124" s="36" t="s">
        <v>168</v>
      </c>
      <c r="W124" s="1"/>
      <c r="X124" s="1"/>
      <c r="Y124" s="1"/>
    </row>
    <row r="125" spans="1:25">
      <c r="A125" s="80">
        <v>891780111</v>
      </c>
      <c r="B125" s="35" t="s">
        <v>3921</v>
      </c>
      <c r="C125" s="36" t="s">
        <v>27</v>
      </c>
      <c r="D125" s="35" t="s">
        <v>20</v>
      </c>
      <c r="E125" s="34" t="s">
        <v>415</v>
      </c>
      <c r="F125" s="35" t="s">
        <v>21</v>
      </c>
      <c r="G125" s="36" t="s">
        <v>165</v>
      </c>
      <c r="H125" s="36" t="s">
        <v>166</v>
      </c>
      <c r="I125" s="45">
        <v>1150000</v>
      </c>
      <c r="J125" s="45">
        <v>0</v>
      </c>
      <c r="K125" s="45">
        <v>0</v>
      </c>
      <c r="L125" s="45">
        <v>0</v>
      </c>
      <c r="M125" s="37">
        <v>1004188433</v>
      </c>
      <c r="N125" s="38" t="s">
        <v>416</v>
      </c>
      <c r="O125" s="142" t="s">
        <v>7445</v>
      </c>
      <c r="P125" s="84">
        <v>44229</v>
      </c>
      <c r="Q125" s="84">
        <v>44228</v>
      </c>
      <c r="R125" s="84">
        <v>44237</v>
      </c>
      <c r="S125" s="45">
        <v>1150000</v>
      </c>
      <c r="T125" s="45">
        <v>0</v>
      </c>
      <c r="U125" s="36">
        <v>85467461</v>
      </c>
      <c r="V125" s="36" t="s">
        <v>414</v>
      </c>
      <c r="W125" s="1"/>
      <c r="X125" s="1"/>
      <c r="Y125" s="1"/>
    </row>
    <row r="126" spans="1:25">
      <c r="A126" s="80">
        <v>891780111</v>
      </c>
      <c r="B126" s="35" t="s">
        <v>3921</v>
      </c>
      <c r="C126" s="36" t="s">
        <v>27</v>
      </c>
      <c r="D126" s="35" t="s">
        <v>20</v>
      </c>
      <c r="E126" s="34" t="s">
        <v>417</v>
      </c>
      <c r="F126" s="35" t="s">
        <v>21</v>
      </c>
      <c r="G126" s="36" t="s">
        <v>165</v>
      </c>
      <c r="H126" s="36" t="s">
        <v>166</v>
      </c>
      <c r="I126" s="45">
        <v>13950000</v>
      </c>
      <c r="J126" s="45">
        <v>20150000</v>
      </c>
      <c r="K126" s="45">
        <v>6200000</v>
      </c>
      <c r="L126" s="45">
        <v>0</v>
      </c>
      <c r="M126" s="37">
        <v>84454708</v>
      </c>
      <c r="N126" s="38" t="s">
        <v>418</v>
      </c>
      <c r="O126" s="142" t="s">
        <v>7446</v>
      </c>
      <c r="P126" s="84">
        <v>44228</v>
      </c>
      <c r="Q126" s="84">
        <v>44228</v>
      </c>
      <c r="R126" s="84">
        <v>44407</v>
      </c>
      <c r="S126" s="45">
        <v>20149999</v>
      </c>
      <c r="T126" s="45">
        <v>1</v>
      </c>
      <c r="U126" s="36">
        <v>16078654</v>
      </c>
      <c r="V126" s="36" t="s">
        <v>377</v>
      </c>
      <c r="W126" s="1"/>
      <c r="X126" s="1"/>
      <c r="Y126" s="1"/>
    </row>
    <row r="127" spans="1:25">
      <c r="A127" s="80">
        <v>891780111</v>
      </c>
      <c r="B127" s="35" t="s">
        <v>3921</v>
      </c>
      <c r="C127" s="36" t="s">
        <v>27</v>
      </c>
      <c r="D127" s="35" t="s">
        <v>20</v>
      </c>
      <c r="E127" s="34" t="s">
        <v>412</v>
      </c>
      <c r="F127" s="35" t="s">
        <v>21</v>
      </c>
      <c r="G127" s="36" t="s">
        <v>165</v>
      </c>
      <c r="H127" s="36" t="s">
        <v>166</v>
      </c>
      <c r="I127" s="45">
        <v>14400000</v>
      </c>
      <c r="J127" s="45">
        <v>20800000</v>
      </c>
      <c r="K127" s="45">
        <v>6400000</v>
      </c>
      <c r="L127" s="45">
        <v>0</v>
      </c>
      <c r="M127" s="37">
        <v>1004369998</v>
      </c>
      <c r="N127" s="38" t="s">
        <v>413</v>
      </c>
      <c r="O127" s="142" t="s">
        <v>7447</v>
      </c>
      <c r="P127" s="84">
        <v>44229</v>
      </c>
      <c r="Q127" s="84">
        <v>44228</v>
      </c>
      <c r="R127" s="84">
        <v>44407</v>
      </c>
      <c r="S127" s="45">
        <v>20799999</v>
      </c>
      <c r="T127" s="45">
        <v>1</v>
      </c>
      <c r="U127" s="36">
        <v>85467461</v>
      </c>
      <c r="V127" s="36" t="s">
        <v>414</v>
      </c>
      <c r="W127" s="1"/>
      <c r="X127" s="1"/>
      <c r="Y127" s="1"/>
    </row>
    <row r="128" spans="1:25">
      <c r="A128" s="80">
        <v>891780111</v>
      </c>
      <c r="B128" s="35" t="s">
        <v>3921</v>
      </c>
      <c r="C128" s="36" t="s">
        <v>27</v>
      </c>
      <c r="D128" s="35" t="s">
        <v>20</v>
      </c>
      <c r="E128" s="34" t="s">
        <v>419</v>
      </c>
      <c r="F128" s="35" t="s">
        <v>21</v>
      </c>
      <c r="G128" s="36" t="s">
        <v>165</v>
      </c>
      <c r="H128" s="36" t="s">
        <v>166</v>
      </c>
      <c r="I128" s="45">
        <v>7600000</v>
      </c>
      <c r="J128" s="45">
        <v>11400000</v>
      </c>
      <c r="K128" s="45">
        <v>3800000</v>
      </c>
      <c r="L128" s="45">
        <v>0</v>
      </c>
      <c r="M128" s="37">
        <v>1082924498</v>
      </c>
      <c r="N128" s="38" t="s">
        <v>420</v>
      </c>
      <c r="O128" s="142" t="s">
        <v>7448</v>
      </c>
      <c r="P128" s="84">
        <v>44229</v>
      </c>
      <c r="Q128" s="84">
        <v>44229</v>
      </c>
      <c r="R128" s="84">
        <v>44407</v>
      </c>
      <c r="S128" s="45">
        <v>11399999</v>
      </c>
      <c r="T128" s="45">
        <v>1</v>
      </c>
      <c r="U128" s="36">
        <v>57428039</v>
      </c>
      <c r="V128" s="36" t="s">
        <v>421</v>
      </c>
      <c r="W128" s="1"/>
      <c r="X128" s="1"/>
      <c r="Y128" s="1"/>
    </row>
    <row r="129" spans="1:25">
      <c r="A129" s="80">
        <v>891780111</v>
      </c>
      <c r="B129" s="35" t="s">
        <v>3921</v>
      </c>
      <c r="C129" s="36" t="s">
        <v>27</v>
      </c>
      <c r="D129" s="35" t="s">
        <v>20</v>
      </c>
      <c r="E129" s="34" t="s">
        <v>422</v>
      </c>
      <c r="F129" s="35" t="s">
        <v>21</v>
      </c>
      <c r="G129" s="36" t="s">
        <v>165</v>
      </c>
      <c r="H129" s="36" t="s">
        <v>166</v>
      </c>
      <c r="I129" s="45">
        <v>8800000</v>
      </c>
      <c r="J129" s="45">
        <v>13200000</v>
      </c>
      <c r="K129" s="45">
        <v>4400000</v>
      </c>
      <c r="L129" s="45">
        <v>0</v>
      </c>
      <c r="M129" s="37">
        <v>1082045208</v>
      </c>
      <c r="N129" s="38" t="s">
        <v>423</v>
      </c>
      <c r="O129" s="142" t="s">
        <v>7449</v>
      </c>
      <c r="P129" s="84">
        <v>44229</v>
      </c>
      <c r="Q129" s="84">
        <v>44229</v>
      </c>
      <c r="R129" s="84">
        <v>44407</v>
      </c>
      <c r="S129" s="45">
        <v>13199999</v>
      </c>
      <c r="T129" s="45">
        <v>1</v>
      </c>
      <c r="U129" s="36">
        <v>57428039</v>
      </c>
      <c r="V129" s="36" t="s">
        <v>421</v>
      </c>
      <c r="W129" s="1"/>
      <c r="X129" s="1"/>
      <c r="Y129" s="1"/>
    </row>
    <row r="130" spans="1:25">
      <c r="A130" s="80">
        <v>891780111</v>
      </c>
      <c r="B130" s="35" t="s">
        <v>3921</v>
      </c>
      <c r="C130" s="36" t="s">
        <v>27</v>
      </c>
      <c r="D130" s="35" t="s">
        <v>20</v>
      </c>
      <c r="E130" s="34" t="s">
        <v>426</v>
      </c>
      <c r="F130" s="35" t="s">
        <v>21</v>
      </c>
      <c r="G130" s="36" t="s">
        <v>165</v>
      </c>
      <c r="H130" s="36" t="s">
        <v>166</v>
      </c>
      <c r="I130" s="45">
        <v>8400000</v>
      </c>
      <c r="J130" s="45">
        <v>12600000</v>
      </c>
      <c r="K130" s="45">
        <v>4200000</v>
      </c>
      <c r="L130" s="45">
        <v>0</v>
      </c>
      <c r="M130" s="37">
        <v>19598758</v>
      </c>
      <c r="N130" s="38" t="s">
        <v>427</v>
      </c>
      <c r="O130" s="142" t="s">
        <v>7450</v>
      </c>
      <c r="P130" s="84">
        <v>44229</v>
      </c>
      <c r="Q130" s="84">
        <v>44230</v>
      </c>
      <c r="R130" s="84">
        <v>44407</v>
      </c>
      <c r="S130" s="45">
        <v>12599999</v>
      </c>
      <c r="T130" s="45">
        <v>1</v>
      </c>
      <c r="U130" s="36">
        <v>85467461</v>
      </c>
      <c r="V130" s="36" t="s">
        <v>414</v>
      </c>
      <c r="W130" s="1"/>
      <c r="X130" s="1"/>
      <c r="Y130" s="1"/>
    </row>
    <row r="131" spans="1:25">
      <c r="A131" s="80">
        <v>891780111</v>
      </c>
      <c r="B131" s="35" t="s">
        <v>3921</v>
      </c>
      <c r="C131" s="36" t="s">
        <v>27</v>
      </c>
      <c r="D131" s="35" t="s">
        <v>20</v>
      </c>
      <c r="E131" s="34" t="s">
        <v>428</v>
      </c>
      <c r="F131" s="35" t="s">
        <v>21</v>
      </c>
      <c r="G131" s="36" t="s">
        <v>165</v>
      </c>
      <c r="H131" s="36" t="s">
        <v>166</v>
      </c>
      <c r="I131" s="45">
        <v>1550000</v>
      </c>
      <c r="J131" s="45">
        <v>0</v>
      </c>
      <c r="K131" s="45">
        <v>0</v>
      </c>
      <c r="L131" s="45">
        <v>0</v>
      </c>
      <c r="M131" s="37">
        <v>57293604</v>
      </c>
      <c r="N131" s="38" t="s">
        <v>429</v>
      </c>
      <c r="O131" s="142" t="s">
        <v>7451</v>
      </c>
      <c r="P131" s="84">
        <v>44228</v>
      </c>
      <c r="Q131" s="84">
        <v>44229</v>
      </c>
      <c r="R131" s="84">
        <v>44237</v>
      </c>
      <c r="S131" s="45">
        <v>1550000</v>
      </c>
      <c r="T131" s="45">
        <v>0</v>
      </c>
      <c r="U131" s="36">
        <v>85467461</v>
      </c>
      <c r="V131" s="36" t="s">
        <v>414</v>
      </c>
      <c r="W131" s="1"/>
      <c r="X131" s="1"/>
      <c r="Y131" s="1"/>
    </row>
    <row r="132" spans="1:25">
      <c r="A132" s="80">
        <v>891780111</v>
      </c>
      <c r="B132" s="35" t="s">
        <v>3921</v>
      </c>
      <c r="C132" s="36" t="s">
        <v>27</v>
      </c>
      <c r="D132" s="35" t="s">
        <v>20</v>
      </c>
      <c r="E132" s="34" t="s">
        <v>430</v>
      </c>
      <c r="F132" s="35" t="s">
        <v>21</v>
      </c>
      <c r="G132" s="36" t="s">
        <v>165</v>
      </c>
      <c r="H132" s="36" t="s">
        <v>166</v>
      </c>
      <c r="I132" s="45">
        <v>12400000</v>
      </c>
      <c r="J132" s="45">
        <v>18600000</v>
      </c>
      <c r="K132" s="45">
        <v>6200000</v>
      </c>
      <c r="L132" s="45">
        <v>0</v>
      </c>
      <c r="M132" s="37">
        <v>73077004</v>
      </c>
      <c r="N132" s="38" t="s">
        <v>431</v>
      </c>
      <c r="O132" s="142" t="s">
        <v>7452</v>
      </c>
      <c r="P132" s="84">
        <v>44229</v>
      </c>
      <c r="Q132" s="84">
        <v>44230</v>
      </c>
      <c r="R132" s="84">
        <v>44407</v>
      </c>
      <c r="S132" s="45">
        <v>18599999</v>
      </c>
      <c r="T132" s="45">
        <v>1</v>
      </c>
      <c r="U132" s="36">
        <v>57428039</v>
      </c>
      <c r="V132" s="36" t="s">
        <v>421</v>
      </c>
      <c r="W132" s="1"/>
      <c r="X132" s="1"/>
      <c r="Y132" s="1"/>
    </row>
    <row r="133" spans="1:25">
      <c r="A133" s="80">
        <v>891780111</v>
      </c>
      <c r="B133" s="35" t="s">
        <v>3921</v>
      </c>
      <c r="C133" s="36" t="s">
        <v>27</v>
      </c>
      <c r="D133" s="35" t="s">
        <v>20</v>
      </c>
      <c r="E133" s="34" t="s">
        <v>432</v>
      </c>
      <c r="F133" s="35" t="s">
        <v>21</v>
      </c>
      <c r="G133" s="36" t="s">
        <v>165</v>
      </c>
      <c r="H133" s="36" t="s">
        <v>166</v>
      </c>
      <c r="I133" s="45">
        <v>11600000</v>
      </c>
      <c r="J133" s="45">
        <v>17400000</v>
      </c>
      <c r="K133" s="45">
        <v>5800000</v>
      </c>
      <c r="L133" s="45">
        <v>0</v>
      </c>
      <c r="M133" s="37">
        <v>1082977854</v>
      </c>
      <c r="N133" s="38" t="s">
        <v>433</v>
      </c>
      <c r="O133" s="142" t="s">
        <v>7453</v>
      </c>
      <c r="P133" s="84">
        <v>44229</v>
      </c>
      <c r="Q133" s="84">
        <v>44230</v>
      </c>
      <c r="R133" s="84">
        <v>44407</v>
      </c>
      <c r="S133" s="45">
        <v>17399999</v>
      </c>
      <c r="T133" s="45">
        <v>1</v>
      </c>
      <c r="U133" s="36">
        <v>1192791759</v>
      </c>
      <c r="V133" s="36" t="s">
        <v>434</v>
      </c>
      <c r="W133" s="1"/>
      <c r="X133" s="1"/>
      <c r="Y133" s="1"/>
    </row>
    <row r="134" spans="1:25">
      <c r="A134" s="80">
        <v>891780111</v>
      </c>
      <c r="B134" s="35" t="s">
        <v>3921</v>
      </c>
      <c r="C134" s="36" t="s">
        <v>27</v>
      </c>
      <c r="D134" s="35" t="s">
        <v>20</v>
      </c>
      <c r="E134" s="34" t="s">
        <v>435</v>
      </c>
      <c r="F134" s="35" t="s">
        <v>21</v>
      </c>
      <c r="G134" s="36" t="s">
        <v>165</v>
      </c>
      <c r="H134" s="36" t="s">
        <v>166</v>
      </c>
      <c r="I134" s="45">
        <v>14400000</v>
      </c>
      <c r="J134" s="45">
        <v>20800000</v>
      </c>
      <c r="K134" s="45">
        <v>6400000</v>
      </c>
      <c r="L134" s="45">
        <v>0</v>
      </c>
      <c r="M134" s="37">
        <v>57461707</v>
      </c>
      <c r="N134" s="38" t="s">
        <v>436</v>
      </c>
      <c r="O134" s="142" t="s">
        <v>7454</v>
      </c>
      <c r="P134" s="84">
        <v>44229</v>
      </c>
      <c r="Q134" s="84">
        <v>44230</v>
      </c>
      <c r="R134" s="84">
        <v>44407</v>
      </c>
      <c r="S134" s="45">
        <v>20799999</v>
      </c>
      <c r="T134" s="45">
        <v>1</v>
      </c>
      <c r="U134" s="36">
        <v>85467461</v>
      </c>
      <c r="V134" s="36" t="s">
        <v>414</v>
      </c>
      <c r="W134" s="1"/>
      <c r="X134" s="1"/>
      <c r="Y134" s="1"/>
    </row>
    <row r="135" spans="1:25">
      <c r="A135" s="80">
        <v>891780111</v>
      </c>
      <c r="B135" s="35" t="s">
        <v>3921</v>
      </c>
      <c r="C135" s="36" t="s">
        <v>27</v>
      </c>
      <c r="D135" s="35" t="s">
        <v>20</v>
      </c>
      <c r="E135" s="34" t="s">
        <v>437</v>
      </c>
      <c r="F135" s="35" t="s">
        <v>21</v>
      </c>
      <c r="G135" s="36" t="s">
        <v>165</v>
      </c>
      <c r="H135" s="36" t="s">
        <v>166</v>
      </c>
      <c r="I135" s="45">
        <v>7200000</v>
      </c>
      <c r="J135" s="45">
        <v>10800000</v>
      </c>
      <c r="K135" s="45">
        <v>3600000</v>
      </c>
      <c r="L135" s="45">
        <v>0</v>
      </c>
      <c r="M135" s="37">
        <v>1082990692</v>
      </c>
      <c r="N135" s="38" t="s">
        <v>438</v>
      </c>
      <c r="O135" s="142" t="s">
        <v>7455</v>
      </c>
      <c r="P135" s="84">
        <v>44229</v>
      </c>
      <c r="Q135" s="84">
        <v>44230</v>
      </c>
      <c r="R135" s="84">
        <v>44407</v>
      </c>
      <c r="S135" s="45">
        <v>10799999</v>
      </c>
      <c r="T135" s="45">
        <v>1</v>
      </c>
      <c r="U135" s="36">
        <v>85467461</v>
      </c>
      <c r="V135" s="36" t="s">
        <v>414</v>
      </c>
      <c r="W135" s="1"/>
      <c r="X135" s="1"/>
      <c r="Y135" s="1"/>
    </row>
    <row r="136" spans="1:25">
      <c r="A136" s="80">
        <v>891780111</v>
      </c>
      <c r="B136" s="35" t="s">
        <v>3921</v>
      </c>
      <c r="C136" s="36" t="s">
        <v>27</v>
      </c>
      <c r="D136" s="35" t="s">
        <v>20</v>
      </c>
      <c r="E136" s="34" t="s">
        <v>439</v>
      </c>
      <c r="F136" s="35" t="s">
        <v>21</v>
      </c>
      <c r="G136" s="36" t="s">
        <v>165</v>
      </c>
      <c r="H136" s="36" t="s">
        <v>166</v>
      </c>
      <c r="I136" s="45">
        <v>7200000</v>
      </c>
      <c r="J136" s="45">
        <v>10800000</v>
      </c>
      <c r="K136" s="45">
        <v>3600000</v>
      </c>
      <c r="L136" s="45">
        <v>0</v>
      </c>
      <c r="M136" s="37">
        <v>1082952509</v>
      </c>
      <c r="N136" s="38" t="s">
        <v>440</v>
      </c>
      <c r="O136" s="142" t="s">
        <v>7456</v>
      </c>
      <c r="P136" s="84">
        <v>44229</v>
      </c>
      <c r="Q136" s="84">
        <v>44230</v>
      </c>
      <c r="R136" s="84">
        <v>44407</v>
      </c>
      <c r="S136" s="45">
        <v>10799999</v>
      </c>
      <c r="T136" s="45">
        <v>1</v>
      </c>
      <c r="U136" s="36">
        <v>85467461</v>
      </c>
      <c r="V136" s="36" t="s">
        <v>414</v>
      </c>
      <c r="W136" s="1"/>
      <c r="X136" s="1"/>
      <c r="Y136" s="1"/>
    </row>
    <row r="137" spans="1:25">
      <c r="A137" s="80">
        <v>891780111</v>
      </c>
      <c r="B137" s="35" t="s">
        <v>3921</v>
      </c>
      <c r="C137" s="36" t="s">
        <v>27</v>
      </c>
      <c r="D137" s="35" t="s">
        <v>20</v>
      </c>
      <c r="E137" s="34" t="s">
        <v>441</v>
      </c>
      <c r="F137" s="35" t="s">
        <v>21</v>
      </c>
      <c r="G137" s="36" t="s">
        <v>165</v>
      </c>
      <c r="H137" s="36" t="s">
        <v>166</v>
      </c>
      <c r="I137" s="45">
        <v>7600000</v>
      </c>
      <c r="J137" s="45">
        <v>11400000</v>
      </c>
      <c r="K137" s="45">
        <v>3800000</v>
      </c>
      <c r="L137" s="45">
        <v>0</v>
      </c>
      <c r="M137" s="37">
        <v>12537790</v>
      </c>
      <c r="N137" s="38" t="s">
        <v>442</v>
      </c>
      <c r="O137" s="142" t="s">
        <v>7457</v>
      </c>
      <c r="P137" s="84">
        <v>44229</v>
      </c>
      <c r="Q137" s="84">
        <v>44230</v>
      </c>
      <c r="R137" s="84">
        <v>44407</v>
      </c>
      <c r="S137" s="45">
        <v>11399999</v>
      </c>
      <c r="T137" s="45">
        <v>1</v>
      </c>
      <c r="U137" s="39">
        <v>19592151</v>
      </c>
      <c r="V137" s="36" t="s">
        <v>443</v>
      </c>
      <c r="W137" s="1"/>
      <c r="X137" s="1"/>
      <c r="Y137" s="1"/>
    </row>
    <row r="138" spans="1:25">
      <c r="A138" s="80">
        <v>891780111</v>
      </c>
      <c r="B138" s="35" t="s">
        <v>3921</v>
      </c>
      <c r="C138" s="36" t="s">
        <v>27</v>
      </c>
      <c r="D138" s="35" t="s">
        <v>20</v>
      </c>
      <c r="E138" s="34" t="s">
        <v>444</v>
      </c>
      <c r="F138" s="35" t="s">
        <v>21</v>
      </c>
      <c r="G138" s="36" t="s">
        <v>165</v>
      </c>
      <c r="H138" s="36" t="s">
        <v>166</v>
      </c>
      <c r="I138" s="45">
        <v>6800000</v>
      </c>
      <c r="J138" s="45">
        <v>10200000</v>
      </c>
      <c r="K138" s="45">
        <v>3400000</v>
      </c>
      <c r="L138" s="45">
        <v>0</v>
      </c>
      <c r="M138" s="37">
        <v>1221964687</v>
      </c>
      <c r="N138" s="38" t="s">
        <v>445</v>
      </c>
      <c r="O138" s="142" t="s">
        <v>7458</v>
      </c>
      <c r="P138" s="84">
        <v>44229</v>
      </c>
      <c r="Q138" s="84">
        <v>44230</v>
      </c>
      <c r="R138" s="84">
        <v>44407</v>
      </c>
      <c r="S138" s="45">
        <v>10199999</v>
      </c>
      <c r="T138" s="45">
        <v>1</v>
      </c>
      <c r="U138" s="36">
        <v>16078654</v>
      </c>
      <c r="V138" s="36" t="s">
        <v>377</v>
      </c>
      <c r="W138" s="1"/>
      <c r="X138" s="1"/>
      <c r="Y138" s="1"/>
    </row>
    <row r="139" spans="1:25">
      <c r="A139" s="80">
        <v>891780111</v>
      </c>
      <c r="B139" s="35" t="s">
        <v>3921</v>
      </c>
      <c r="C139" s="36" t="s">
        <v>27</v>
      </c>
      <c r="D139" s="35" t="s">
        <v>20</v>
      </c>
      <c r="E139" s="34" t="s">
        <v>424</v>
      </c>
      <c r="F139" s="35" t="s">
        <v>21</v>
      </c>
      <c r="G139" s="36" t="s">
        <v>165</v>
      </c>
      <c r="H139" s="36" t="s">
        <v>166</v>
      </c>
      <c r="I139" s="45">
        <v>12800000</v>
      </c>
      <c r="J139" s="45">
        <v>19200000</v>
      </c>
      <c r="K139" s="45">
        <v>6400000</v>
      </c>
      <c r="L139" s="45">
        <v>0</v>
      </c>
      <c r="M139" s="37">
        <v>7601537</v>
      </c>
      <c r="N139" s="38" t="s">
        <v>425</v>
      </c>
      <c r="O139" s="142" t="s">
        <v>7459</v>
      </c>
      <c r="P139" s="84">
        <v>44231</v>
      </c>
      <c r="Q139" s="84">
        <v>44231</v>
      </c>
      <c r="R139" s="84">
        <v>44407</v>
      </c>
      <c r="S139" s="45">
        <v>19199999</v>
      </c>
      <c r="T139" s="45">
        <v>1</v>
      </c>
      <c r="U139" s="36">
        <v>85467461</v>
      </c>
      <c r="V139" s="36" t="s">
        <v>414</v>
      </c>
      <c r="W139" s="1"/>
      <c r="X139" s="1"/>
      <c r="Y139" s="1"/>
    </row>
    <row r="140" spans="1:25">
      <c r="A140" s="80">
        <v>891780111</v>
      </c>
      <c r="B140" s="35" t="s">
        <v>3921</v>
      </c>
      <c r="C140" s="36" t="s">
        <v>27</v>
      </c>
      <c r="D140" s="35" t="s">
        <v>20</v>
      </c>
      <c r="E140" s="34" t="s">
        <v>449</v>
      </c>
      <c r="F140" s="35" t="s">
        <v>21</v>
      </c>
      <c r="G140" s="36" t="s">
        <v>165</v>
      </c>
      <c r="H140" s="36" t="s">
        <v>166</v>
      </c>
      <c r="I140" s="45">
        <v>3750000</v>
      </c>
      <c r="J140" s="45">
        <v>0</v>
      </c>
      <c r="K140" s="45">
        <v>0</v>
      </c>
      <c r="L140" s="45">
        <v>0</v>
      </c>
      <c r="M140" s="37">
        <v>1082916178</v>
      </c>
      <c r="N140" s="38" t="s">
        <v>450</v>
      </c>
      <c r="O140" s="142" t="s">
        <v>7460</v>
      </c>
      <c r="P140" s="84">
        <v>44236</v>
      </c>
      <c r="Q140" s="84">
        <v>44236</v>
      </c>
      <c r="R140" s="84">
        <v>44347</v>
      </c>
      <c r="S140" s="45">
        <v>3750000</v>
      </c>
      <c r="T140" s="45">
        <v>0</v>
      </c>
      <c r="U140" s="36">
        <v>16078654</v>
      </c>
      <c r="V140" s="36" t="s">
        <v>377</v>
      </c>
      <c r="W140" s="1"/>
      <c r="X140" s="1"/>
      <c r="Y140" s="1"/>
    </row>
    <row r="141" spans="1:25">
      <c r="A141" s="80">
        <v>891780111</v>
      </c>
      <c r="B141" s="35" t="s">
        <v>3921</v>
      </c>
      <c r="C141" s="36" t="s">
        <v>27</v>
      </c>
      <c r="D141" s="35" t="s">
        <v>20</v>
      </c>
      <c r="E141" s="34" t="s">
        <v>453</v>
      </c>
      <c r="F141" s="35" t="s">
        <v>21</v>
      </c>
      <c r="G141" s="36" t="s">
        <v>165</v>
      </c>
      <c r="H141" s="36" t="s">
        <v>166</v>
      </c>
      <c r="I141" s="45">
        <v>11600000</v>
      </c>
      <c r="J141" s="45">
        <v>17400000</v>
      </c>
      <c r="K141" s="45">
        <v>5800000</v>
      </c>
      <c r="L141" s="45">
        <v>0</v>
      </c>
      <c r="M141" s="37">
        <v>1083008562</v>
      </c>
      <c r="N141" s="38" t="s">
        <v>454</v>
      </c>
      <c r="O141" s="142" t="s">
        <v>7461</v>
      </c>
      <c r="P141" s="84">
        <v>44231</v>
      </c>
      <c r="Q141" s="84">
        <v>44231</v>
      </c>
      <c r="R141" s="84">
        <v>44407</v>
      </c>
      <c r="S141" s="45">
        <v>17399999</v>
      </c>
      <c r="T141" s="45">
        <v>1</v>
      </c>
      <c r="U141" s="36">
        <v>1192791759</v>
      </c>
      <c r="V141" s="36" t="s">
        <v>434</v>
      </c>
      <c r="W141" s="1"/>
      <c r="X141" s="1"/>
      <c r="Y141" s="1"/>
    </row>
    <row r="142" spans="1:25">
      <c r="A142" s="80">
        <v>891780111</v>
      </c>
      <c r="B142" s="35" t="s">
        <v>3921</v>
      </c>
      <c r="C142" s="36" t="s">
        <v>27</v>
      </c>
      <c r="D142" s="35" t="s">
        <v>20</v>
      </c>
      <c r="E142" s="34" t="s">
        <v>469</v>
      </c>
      <c r="F142" s="35" t="s">
        <v>21</v>
      </c>
      <c r="G142" s="36" t="s">
        <v>165</v>
      </c>
      <c r="H142" s="36" t="s">
        <v>166</v>
      </c>
      <c r="I142" s="45">
        <v>6800000</v>
      </c>
      <c r="J142" s="45">
        <v>10200000</v>
      </c>
      <c r="K142" s="45">
        <v>3400000</v>
      </c>
      <c r="L142" s="45">
        <v>0</v>
      </c>
      <c r="M142" s="37">
        <v>57107014</v>
      </c>
      <c r="N142" s="38" t="s">
        <v>470</v>
      </c>
      <c r="O142" s="142" t="s">
        <v>7462</v>
      </c>
      <c r="P142" s="84">
        <v>44231</v>
      </c>
      <c r="Q142" s="84">
        <v>44231</v>
      </c>
      <c r="R142" s="84">
        <v>44407</v>
      </c>
      <c r="S142" s="45">
        <v>10199999</v>
      </c>
      <c r="T142" s="45">
        <v>1</v>
      </c>
      <c r="U142" s="36">
        <v>36669284</v>
      </c>
      <c r="V142" s="36" t="s">
        <v>471</v>
      </c>
      <c r="W142" s="1"/>
      <c r="X142" s="1"/>
      <c r="Y142" s="1"/>
    </row>
    <row r="143" spans="1:25">
      <c r="A143" s="80">
        <v>891780111</v>
      </c>
      <c r="B143" s="35" t="s">
        <v>3921</v>
      </c>
      <c r="C143" s="36" t="s">
        <v>163</v>
      </c>
      <c r="D143" s="35" t="s">
        <v>20</v>
      </c>
      <c r="E143" s="34" t="s">
        <v>455</v>
      </c>
      <c r="F143" s="35" t="s">
        <v>21</v>
      </c>
      <c r="G143" s="36" t="s">
        <v>165</v>
      </c>
      <c r="H143" s="36" t="s">
        <v>166</v>
      </c>
      <c r="I143" s="45">
        <v>1603710</v>
      </c>
      <c r="J143" s="45">
        <v>0</v>
      </c>
      <c r="K143" s="45">
        <v>0</v>
      </c>
      <c r="L143" s="45">
        <v>0</v>
      </c>
      <c r="M143" s="37">
        <v>8853927</v>
      </c>
      <c r="N143" s="38" t="s">
        <v>456</v>
      </c>
      <c r="O143" s="142" t="s">
        <v>7463</v>
      </c>
      <c r="P143" s="84">
        <v>44230</v>
      </c>
      <c r="Q143" s="84">
        <v>44230</v>
      </c>
      <c r="R143" s="84">
        <v>44255</v>
      </c>
      <c r="S143" s="45">
        <v>1603710</v>
      </c>
      <c r="T143" s="45">
        <v>0</v>
      </c>
      <c r="U143" s="36">
        <v>12545938</v>
      </c>
      <c r="V143" s="36" t="s">
        <v>168</v>
      </c>
      <c r="W143" s="1"/>
      <c r="X143" s="1"/>
      <c r="Y143" s="1"/>
    </row>
    <row r="144" spans="1:25">
      <c r="A144" s="80">
        <v>891780111</v>
      </c>
      <c r="B144" s="35" t="s">
        <v>3921</v>
      </c>
      <c r="C144" s="36" t="s">
        <v>163</v>
      </c>
      <c r="D144" s="35" t="s">
        <v>20</v>
      </c>
      <c r="E144" s="34" t="s">
        <v>457</v>
      </c>
      <c r="F144" s="35" t="s">
        <v>21</v>
      </c>
      <c r="G144" s="36" t="s">
        <v>165</v>
      </c>
      <c r="H144" s="36" t="s">
        <v>166</v>
      </c>
      <c r="I144" s="45">
        <v>1603710</v>
      </c>
      <c r="J144" s="45">
        <v>0</v>
      </c>
      <c r="K144" s="45">
        <v>0</v>
      </c>
      <c r="L144" s="45">
        <v>0</v>
      </c>
      <c r="M144" s="37">
        <v>40953541</v>
      </c>
      <c r="N144" s="38" t="s">
        <v>458</v>
      </c>
      <c r="O144" s="142" t="s">
        <v>7464</v>
      </c>
      <c r="P144" s="84">
        <v>44230</v>
      </c>
      <c r="Q144" s="84">
        <v>44230</v>
      </c>
      <c r="R144" s="84">
        <v>44255</v>
      </c>
      <c r="S144" s="45">
        <v>1603710</v>
      </c>
      <c r="T144" s="45">
        <v>0</v>
      </c>
      <c r="U144" s="36">
        <v>12545938</v>
      </c>
      <c r="V144" s="36" t="s">
        <v>168</v>
      </c>
      <c r="W144" s="1"/>
      <c r="X144" s="1"/>
      <c r="Y144" s="1"/>
    </row>
    <row r="145" spans="1:25">
      <c r="A145" s="80">
        <v>891780111</v>
      </c>
      <c r="B145" s="35" t="s">
        <v>3921</v>
      </c>
      <c r="C145" s="36" t="s">
        <v>163</v>
      </c>
      <c r="D145" s="35" t="s">
        <v>20</v>
      </c>
      <c r="E145" s="34" t="s">
        <v>459</v>
      </c>
      <c r="F145" s="35" t="s">
        <v>21</v>
      </c>
      <c r="G145" s="36" t="s">
        <v>165</v>
      </c>
      <c r="H145" s="36" t="s">
        <v>166</v>
      </c>
      <c r="I145" s="45">
        <v>1603710</v>
      </c>
      <c r="J145" s="45">
        <v>0</v>
      </c>
      <c r="K145" s="45">
        <v>0</v>
      </c>
      <c r="L145" s="45">
        <v>0</v>
      </c>
      <c r="M145" s="37">
        <v>1111793216</v>
      </c>
      <c r="N145" s="38" t="s">
        <v>460</v>
      </c>
      <c r="O145" s="142" t="s">
        <v>7465</v>
      </c>
      <c r="P145" s="84">
        <v>44230</v>
      </c>
      <c r="Q145" s="84">
        <v>44230</v>
      </c>
      <c r="R145" s="84">
        <v>44255</v>
      </c>
      <c r="S145" s="45">
        <v>1603710</v>
      </c>
      <c r="T145" s="45">
        <v>0</v>
      </c>
      <c r="U145" s="36">
        <v>12545938</v>
      </c>
      <c r="V145" s="36" t="s">
        <v>168</v>
      </c>
      <c r="W145" s="1"/>
      <c r="X145" s="1"/>
      <c r="Y145" s="1"/>
    </row>
    <row r="146" spans="1:25">
      <c r="A146" s="80">
        <v>891780111</v>
      </c>
      <c r="B146" s="35" t="s">
        <v>3921</v>
      </c>
      <c r="C146" s="36" t="s">
        <v>163</v>
      </c>
      <c r="D146" s="35" t="s">
        <v>20</v>
      </c>
      <c r="E146" s="34" t="s">
        <v>461</v>
      </c>
      <c r="F146" s="35" t="s">
        <v>21</v>
      </c>
      <c r="G146" s="36" t="s">
        <v>165</v>
      </c>
      <c r="H146" s="36" t="s">
        <v>166</v>
      </c>
      <c r="I146" s="45">
        <v>1443339</v>
      </c>
      <c r="J146" s="45">
        <v>0</v>
      </c>
      <c r="K146" s="45">
        <v>0</v>
      </c>
      <c r="L146" s="45">
        <v>0</v>
      </c>
      <c r="M146" s="37">
        <v>1045510652</v>
      </c>
      <c r="N146" s="38" t="s">
        <v>462</v>
      </c>
      <c r="O146" s="142" t="s">
        <v>7466</v>
      </c>
      <c r="P146" s="84">
        <v>44230</v>
      </c>
      <c r="Q146" s="84">
        <v>44230</v>
      </c>
      <c r="R146" s="84">
        <v>44255</v>
      </c>
      <c r="S146" s="45">
        <v>1443339</v>
      </c>
      <c r="T146" s="45">
        <v>0</v>
      </c>
      <c r="U146" s="36">
        <v>12545938</v>
      </c>
      <c r="V146" s="36" t="s">
        <v>168</v>
      </c>
      <c r="W146" s="1"/>
      <c r="X146" s="1"/>
      <c r="Y146" s="1"/>
    </row>
    <row r="147" spans="1:25">
      <c r="A147" s="80">
        <v>891780111</v>
      </c>
      <c r="B147" s="35" t="s">
        <v>3921</v>
      </c>
      <c r="C147" s="36" t="s">
        <v>163</v>
      </c>
      <c r="D147" s="35" t="s">
        <v>20</v>
      </c>
      <c r="E147" s="34" t="s">
        <v>463</v>
      </c>
      <c r="F147" s="35" t="s">
        <v>21</v>
      </c>
      <c r="G147" s="36" t="s">
        <v>165</v>
      </c>
      <c r="H147" s="36" t="s">
        <v>166</v>
      </c>
      <c r="I147" s="45">
        <v>1770496</v>
      </c>
      <c r="J147" s="45">
        <v>0</v>
      </c>
      <c r="K147" s="45">
        <v>0</v>
      </c>
      <c r="L147" s="45">
        <v>0</v>
      </c>
      <c r="M147" s="37">
        <v>50986069</v>
      </c>
      <c r="N147" s="38" t="s">
        <v>464</v>
      </c>
      <c r="O147" s="142" t="s">
        <v>7467</v>
      </c>
      <c r="P147" s="84">
        <v>44230</v>
      </c>
      <c r="Q147" s="84">
        <v>44230</v>
      </c>
      <c r="R147" s="84">
        <v>44255</v>
      </c>
      <c r="S147" s="45">
        <v>1770496</v>
      </c>
      <c r="T147" s="45">
        <v>0</v>
      </c>
      <c r="U147" s="36">
        <v>12545938</v>
      </c>
      <c r="V147" s="36" t="s">
        <v>168</v>
      </c>
      <c r="W147" s="1"/>
      <c r="X147" s="1"/>
      <c r="Y147" s="1"/>
    </row>
    <row r="148" spans="1:25">
      <c r="A148" s="80">
        <v>891780111</v>
      </c>
      <c r="B148" s="35" t="s">
        <v>3921</v>
      </c>
      <c r="C148" s="36" t="s">
        <v>163</v>
      </c>
      <c r="D148" s="35" t="s">
        <v>20</v>
      </c>
      <c r="E148" s="34" t="s">
        <v>465</v>
      </c>
      <c r="F148" s="35" t="s">
        <v>21</v>
      </c>
      <c r="G148" s="36" t="s">
        <v>165</v>
      </c>
      <c r="H148" s="36" t="s">
        <v>166</v>
      </c>
      <c r="I148" s="45">
        <v>3500000</v>
      </c>
      <c r="J148" s="45">
        <v>0</v>
      </c>
      <c r="K148" s="45">
        <v>0</v>
      </c>
      <c r="L148" s="45">
        <v>0</v>
      </c>
      <c r="M148" s="37">
        <v>27036418</v>
      </c>
      <c r="N148" s="38" t="s">
        <v>466</v>
      </c>
      <c r="O148" s="142" t="s">
        <v>7401</v>
      </c>
      <c r="P148" s="84">
        <v>44230</v>
      </c>
      <c r="Q148" s="84">
        <v>44230</v>
      </c>
      <c r="R148" s="84">
        <v>44255</v>
      </c>
      <c r="S148" s="45">
        <v>3500000</v>
      </c>
      <c r="T148" s="45">
        <v>0</v>
      </c>
      <c r="U148" s="36">
        <v>12545938</v>
      </c>
      <c r="V148" s="36" t="s">
        <v>168</v>
      </c>
      <c r="W148" s="1"/>
      <c r="X148" s="1"/>
      <c r="Y148" s="1"/>
    </row>
    <row r="149" spans="1:25">
      <c r="A149" s="80">
        <v>891780111</v>
      </c>
      <c r="B149" s="35" t="s">
        <v>3921</v>
      </c>
      <c r="C149" s="36" t="s">
        <v>163</v>
      </c>
      <c r="D149" s="35" t="s">
        <v>20</v>
      </c>
      <c r="E149" s="34" t="s">
        <v>467</v>
      </c>
      <c r="F149" s="35" t="s">
        <v>21</v>
      </c>
      <c r="G149" s="36" t="s">
        <v>165</v>
      </c>
      <c r="H149" s="36" t="s">
        <v>166</v>
      </c>
      <c r="I149" s="45">
        <v>3470516</v>
      </c>
      <c r="J149" s="45">
        <v>0</v>
      </c>
      <c r="K149" s="45">
        <v>0</v>
      </c>
      <c r="L149" s="45">
        <v>0</v>
      </c>
      <c r="M149" s="37">
        <v>36537204</v>
      </c>
      <c r="N149" s="38" t="s">
        <v>468</v>
      </c>
      <c r="O149" s="142" t="s">
        <v>7401</v>
      </c>
      <c r="P149" s="84">
        <v>44229</v>
      </c>
      <c r="Q149" s="84">
        <v>44230</v>
      </c>
      <c r="R149" s="84">
        <v>44255</v>
      </c>
      <c r="S149" s="45">
        <v>3470516</v>
      </c>
      <c r="T149" s="45">
        <v>0</v>
      </c>
      <c r="U149" s="36">
        <v>12545938</v>
      </c>
      <c r="V149" s="36" t="s">
        <v>168</v>
      </c>
      <c r="W149" s="1"/>
      <c r="X149" s="1"/>
      <c r="Y149" s="1"/>
    </row>
    <row r="150" spans="1:25">
      <c r="A150" s="80">
        <v>891780111</v>
      </c>
      <c r="B150" s="35" t="s">
        <v>3921</v>
      </c>
      <c r="C150" s="36" t="s">
        <v>27</v>
      </c>
      <c r="D150" s="35" t="s">
        <v>20</v>
      </c>
      <c r="E150" s="34" t="s">
        <v>446</v>
      </c>
      <c r="F150" s="35" t="s">
        <v>21</v>
      </c>
      <c r="G150" s="36" t="s">
        <v>165</v>
      </c>
      <c r="H150" s="36" t="s">
        <v>166</v>
      </c>
      <c r="I150" s="45">
        <v>9200000</v>
      </c>
      <c r="J150" s="45">
        <v>13800000</v>
      </c>
      <c r="K150" s="45">
        <v>4600000</v>
      </c>
      <c r="L150" s="45">
        <v>0</v>
      </c>
      <c r="M150" s="37">
        <v>1082862417</v>
      </c>
      <c r="N150" s="38" t="s">
        <v>447</v>
      </c>
      <c r="O150" s="142" t="s">
        <v>7406</v>
      </c>
      <c r="P150" s="84">
        <v>44235</v>
      </c>
      <c r="Q150" s="84">
        <v>44235</v>
      </c>
      <c r="R150" s="84">
        <v>44407</v>
      </c>
      <c r="S150" s="45">
        <v>13799999</v>
      </c>
      <c r="T150" s="45">
        <v>1</v>
      </c>
      <c r="U150" s="36">
        <v>36723796</v>
      </c>
      <c r="V150" s="36" t="s">
        <v>448</v>
      </c>
      <c r="W150" s="1"/>
      <c r="X150" s="1"/>
      <c r="Y150" s="1"/>
    </row>
    <row r="151" spans="1:25">
      <c r="A151" s="80">
        <v>891780111</v>
      </c>
      <c r="B151" s="35" t="s">
        <v>3921</v>
      </c>
      <c r="C151" s="36" t="s">
        <v>163</v>
      </c>
      <c r="D151" s="35" t="s">
        <v>20</v>
      </c>
      <c r="E151" s="34" t="s">
        <v>472</v>
      </c>
      <c r="F151" s="35" t="s">
        <v>21</v>
      </c>
      <c r="G151" s="36" t="s">
        <v>165</v>
      </c>
      <c r="H151" s="36" t="s">
        <v>166</v>
      </c>
      <c r="I151" s="45">
        <v>6095000</v>
      </c>
      <c r="J151" s="45">
        <v>0</v>
      </c>
      <c r="K151" s="45">
        <v>0</v>
      </c>
      <c r="L151" s="45">
        <v>0</v>
      </c>
      <c r="M151" s="37">
        <v>85473231</v>
      </c>
      <c r="N151" s="38" t="s">
        <v>473</v>
      </c>
      <c r="O151" s="142" t="s">
        <v>7406</v>
      </c>
      <c r="P151" s="84">
        <v>44231</v>
      </c>
      <c r="Q151" s="84">
        <v>44231</v>
      </c>
      <c r="R151" s="84">
        <v>44242</v>
      </c>
      <c r="S151" s="45">
        <v>6095000</v>
      </c>
      <c r="T151" s="45">
        <v>0</v>
      </c>
      <c r="U151" s="36">
        <v>16078654</v>
      </c>
      <c r="V151" s="36" t="s">
        <v>377</v>
      </c>
      <c r="W151" s="1"/>
      <c r="X151" s="1"/>
      <c r="Y151" s="1"/>
    </row>
    <row r="152" spans="1:25">
      <c r="A152" s="80">
        <v>891780111</v>
      </c>
      <c r="B152" s="35" t="s">
        <v>3921</v>
      </c>
      <c r="C152" s="36" t="s">
        <v>163</v>
      </c>
      <c r="D152" s="35" t="s">
        <v>20</v>
      </c>
      <c r="E152" s="34" t="s">
        <v>474</v>
      </c>
      <c r="F152" s="35" t="s">
        <v>21</v>
      </c>
      <c r="G152" s="36" t="s">
        <v>165</v>
      </c>
      <c r="H152" s="36" t="s">
        <v>166</v>
      </c>
      <c r="I152" s="45">
        <v>4000000</v>
      </c>
      <c r="J152" s="45">
        <v>0</v>
      </c>
      <c r="K152" s="45">
        <v>0</v>
      </c>
      <c r="L152" s="45">
        <v>0</v>
      </c>
      <c r="M152" s="37">
        <v>85448528</v>
      </c>
      <c r="N152" s="38" t="s">
        <v>475</v>
      </c>
      <c r="O152" s="142" t="s">
        <v>7401</v>
      </c>
      <c r="P152" s="84">
        <v>44231</v>
      </c>
      <c r="Q152" s="84">
        <v>44231</v>
      </c>
      <c r="R152" s="84">
        <v>44242</v>
      </c>
      <c r="S152" s="45">
        <v>4000000</v>
      </c>
      <c r="T152" s="45">
        <v>0</v>
      </c>
      <c r="U152" s="36">
        <v>16078654</v>
      </c>
      <c r="V152" s="36" t="s">
        <v>377</v>
      </c>
      <c r="W152" s="1"/>
      <c r="X152" s="1"/>
      <c r="Y152" s="1"/>
    </row>
    <row r="153" spans="1:25">
      <c r="A153" s="80">
        <v>891780111</v>
      </c>
      <c r="B153" s="35" t="s">
        <v>3921</v>
      </c>
      <c r="C153" s="36" t="s">
        <v>163</v>
      </c>
      <c r="D153" s="35" t="s">
        <v>20</v>
      </c>
      <c r="E153" s="34" t="s">
        <v>476</v>
      </c>
      <c r="F153" s="35" t="s">
        <v>21</v>
      </c>
      <c r="G153" s="36" t="s">
        <v>165</v>
      </c>
      <c r="H153" s="36" t="s">
        <v>166</v>
      </c>
      <c r="I153" s="45">
        <v>2400000</v>
      </c>
      <c r="J153" s="45">
        <v>0</v>
      </c>
      <c r="K153" s="45">
        <v>0</v>
      </c>
      <c r="L153" s="45">
        <v>0</v>
      </c>
      <c r="M153" s="37">
        <v>85372698</v>
      </c>
      <c r="N153" s="38" t="s">
        <v>477</v>
      </c>
      <c r="O153" s="142" t="s">
        <v>7468</v>
      </c>
      <c r="P153" s="84">
        <v>44231</v>
      </c>
      <c r="Q153" s="84">
        <v>44231</v>
      </c>
      <c r="R153" s="84">
        <v>44242</v>
      </c>
      <c r="S153" s="45">
        <v>2400000</v>
      </c>
      <c r="T153" s="45">
        <v>0</v>
      </c>
      <c r="U153" s="36">
        <v>16078654</v>
      </c>
      <c r="V153" s="36" t="s">
        <v>377</v>
      </c>
      <c r="W153" s="1"/>
      <c r="X153" s="1"/>
      <c r="Y153" s="1"/>
    </row>
    <row r="154" spans="1:25">
      <c r="A154" s="80">
        <v>891780111</v>
      </c>
      <c r="B154" s="35" t="s">
        <v>3921</v>
      </c>
      <c r="C154" s="36" t="s">
        <v>27</v>
      </c>
      <c r="D154" s="35" t="s">
        <v>20</v>
      </c>
      <c r="E154" s="34" t="s">
        <v>478</v>
      </c>
      <c r="F154" s="35" t="s">
        <v>21</v>
      </c>
      <c r="G154" s="36" t="s">
        <v>165</v>
      </c>
      <c r="H154" s="36" t="s">
        <v>166</v>
      </c>
      <c r="I154" s="45">
        <v>9450000</v>
      </c>
      <c r="J154" s="45">
        <v>13650000</v>
      </c>
      <c r="K154" s="45">
        <v>4200000</v>
      </c>
      <c r="L154" s="45">
        <v>0</v>
      </c>
      <c r="M154" s="37">
        <v>1082859777</v>
      </c>
      <c r="N154" s="38" t="s">
        <v>479</v>
      </c>
      <c r="O154" s="142" t="s">
        <v>7469</v>
      </c>
      <c r="P154" s="84">
        <v>44235</v>
      </c>
      <c r="Q154" s="84">
        <v>44236</v>
      </c>
      <c r="R154" s="84">
        <v>44407</v>
      </c>
      <c r="S154" s="45">
        <v>13649999</v>
      </c>
      <c r="T154" s="45">
        <v>1</v>
      </c>
      <c r="U154" s="36">
        <v>16078654</v>
      </c>
      <c r="V154" s="36" t="s">
        <v>377</v>
      </c>
      <c r="W154" s="1"/>
      <c r="X154" s="1"/>
      <c r="Y154" s="1"/>
    </row>
    <row r="155" spans="1:25">
      <c r="A155" s="80">
        <v>891780111</v>
      </c>
      <c r="B155" s="35" t="s">
        <v>3921</v>
      </c>
      <c r="C155" s="36" t="s">
        <v>163</v>
      </c>
      <c r="D155" s="35" t="s">
        <v>20</v>
      </c>
      <c r="E155" s="34" t="s">
        <v>480</v>
      </c>
      <c r="F155" s="35" t="s">
        <v>21</v>
      </c>
      <c r="G155" s="36" t="s">
        <v>165</v>
      </c>
      <c r="H155" s="36" t="s">
        <v>166</v>
      </c>
      <c r="I155" s="45">
        <v>10642000</v>
      </c>
      <c r="J155" s="45">
        <v>0</v>
      </c>
      <c r="K155" s="45">
        <v>0</v>
      </c>
      <c r="L155" s="45">
        <v>0</v>
      </c>
      <c r="M155" s="37">
        <v>1030539760</v>
      </c>
      <c r="N155" s="38" t="s">
        <v>481</v>
      </c>
      <c r="O155" s="142" t="s">
        <v>7470</v>
      </c>
      <c r="P155" s="84">
        <v>44235</v>
      </c>
      <c r="Q155" s="84">
        <v>44236</v>
      </c>
      <c r="R155" s="84">
        <v>44246</v>
      </c>
      <c r="S155" s="45">
        <v>10642000</v>
      </c>
      <c r="T155" s="45">
        <v>0</v>
      </c>
      <c r="U155" s="36">
        <v>12545938</v>
      </c>
      <c r="V155" s="36" t="s">
        <v>168</v>
      </c>
      <c r="W155" s="1"/>
      <c r="X155" s="1"/>
      <c r="Y155" s="1"/>
    </row>
    <row r="156" spans="1:25">
      <c r="A156" s="80">
        <v>891780111</v>
      </c>
      <c r="B156" s="35" t="s">
        <v>3921</v>
      </c>
      <c r="C156" s="36" t="s">
        <v>27</v>
      </c>
      <c r="D156" s="35" t="s">
        <v>20</v>
      </c>
      <c r="E156" s="34" t="s">
        <v>482</v>
      </c>
      <c r="F156" s="35" t="s">
        <v>21</v>
      </c>
      <c r="G156" s="36" t="s">
        <v>165</v>
      </c>
      <c r="H156" s="36" t="s">
        <v>166</v>
      </c>
      <c r="I156" s="45">
        <v>7200000</v>
      </c>
      <c r="J156" s="45">
        <v>10800000</v>
      </c>
      <c r="K156" s="45">
        <v>3600000</v>
      </c>
      <c r="L156" s="45">
        <v>0</v>
      </c>
      <c r="M156" s="37">
        <v>1082935407</v>
      </c>
      <c r="N156" s="38" t="s">
        <v>483</v>
      </c>
      <c r="O156" s="142" t="s">
        <v>7471</v>
      </c>
      <c r="P156" s="84">
        <v>44236</v>
      </c>
      <c r="Q156" s="84">
        <v>44236</v>
      </c>
      <c r="R156" s="84">
        <v>44407</v>
      </c>
      <c r="S156" s="45">
        <v>10799999</v>
      </c>
      <c r="T156" s="45">
        <v>1</v>
      </c>
      <c r="U156" s="36">
        <v>85467461</v>
      </c>
      <c r="V156" s="36" t="s">
        <v>414</v>
      </c>
      <c r="W156" s="1"/>
      <c r="X156" s="1"/>
      <c r="Y156" s="1"/>
    </row>
    <row r="157" spans="1:25">
      <c r="A157" s="80">
        <v>891780111</v>
      </c>
      <c r="B157" s="35" t="s">
        <v>3921</v>
      </c>
      <c r="C157" s="36" t="s">
        <v>163</v>
      </c>
      <c r="D157" s="35" t="s">
        <v>20</v>
      </c>
      <c r="E157" s="34" t="s">
        <v>484</v>
      </c>
      <c r="F157" s="35" t="s">
        <v>21</v>
      </c>
      <c r="G157" s="36" t="s">
        <v>165</v>
      </c>
      <c r="H157" s="36" t="s">
        <v>166</v>
      </c>
      <c r="I157" s="45">
        <v>4000000</v>
      </c>
      <c r="J157" s="45">
        <v>0</v>
      </c>
      <c r="K157" s="45">
        <v>0</v>
      </c>
      <c r="L157" s="45">
        <v>0</v>
      </c>
      <c r="M157" s="37">
        <v>94430288</v>
      </c>
      <c r="N157" s="38" t="s">
        <v>485</v>
      </c>
      <c r="O157" s="142" t="s">
        <v>7472</v>
      </c>
      <c r="P157" s="84">
        <v>44235</v>
      </c>
      <c r="Q157" s="84">
        <v>44238</v>
      </c>
      <c r="R157" s="84">
        <v>44255</v>
      </c>
      <c r="S157" s="45">
        <v>4000000</v>
      </c>
      <c r="T157" s="45">
        <v>0</v>
      </c>
      <c r="U157" s="36">
        <v>12545938</v>
      </c>
      <c r="V157" s="36" t="s">
        <v>168</v>
      </c>
      <c r="W157" s="1"/>
      <c r="X157" s="1"/>
      <c r="Y157" s="1"/>
    </row>
    <row r="158" spans="1:25">
      <c r="A158" s="80">
        <v>891780111</v>
      </c>
      <c r="B158" s="35" t="s">
        <v>3921</v>
      </c>
      <c r="C158" s="36" t="s">
        <v>163</v>
      </c>
      <c r="D158" s="35" t="s">
        <v>20</v>
      </c>
      <c r="E158" s="34" t="s">
        <v>486</v>
      </c>
      <c r="F158" s="35" t="s">
        <v>21</v>
      </c>
      <c r="G158" s="36" t="s">
        <v>165</v>
      </c>
      <c r="H158" s="36" t="s">
        <v>166</v>
      </c>
      <c r="I158" s="45">
        <v>12192007</v>
      </c>
      <c r="J158" s="45">
        <v>0</v>
      </c>
      <c r="K158" s="45">
        <v>0</v>
      </c>
      <c r="L158" s="45">
        <v>0</v>
      </c>
      <c r="M158" s="37">
        <v>819005564</v>
      </c>
      <c r="N158" s="38" t="s">
        <v>487</v>
      </c>
      <c r="O158" s="142" t="s">
        <v>7473</v>
      </c>
      <c r="P158" s="84">
        <v>44231</v>
      </c>
      <c r="Q158" s="84">
        <v>44231</v>
      </c>
      <c r="R158" s="84">
        <v>44236</v>
      </c>
      <c r="S158" s="45">
        <v>12192007</v>
      </c>
      <c r="T158" s="45">
        <v>0</v>
      </c>
      <c r="U158" s="36">
        <v>12545938</v>
      </c>
      <c r="V158" s="36" t="s">
        <v>168</v>
      </c>
      <c r="W158" s="1"/>
      <c r="X158" s="1"/>
      <c r="Y158" s="1"/>
    </row>
    <row r="159" spans="1:25">
      <c r="A159" s="80">
        <v>891780111</v>
      </c>
      <c r="B159" s="35" t="s">
        <v>3921</v>
      </c>
      <c r="C159" s="36" t="s">
        <v>163</v>
      </c>
      <c r="D159" s="35" t="s">
        <v>20</v>
      </c>
      <c r="E159" s="34" t="s">
        <v>488</v>
      </c>
      <c r="F159" s="35" t="s">
        <v>21</v>
      </c>
      <c r="G159" s="36" t="s">
        <v>165</v>
      </c>
      <c r="H159" s="36" t="s">
        <v>166</v>
      </c>
      <c r="I159" s="45">
        <v>25000000</v>
      </c>
      <c r="J159" s="45">
        <v>0</v>
      </c>
      <c r="K159" s="45">
        <v>0</v>
      </c>
      <c r="L159" s="45">
        <v>0</v>
      </c>
      <c r="M159" s="37">
        <v>860512330</v>
      </c>
      <c r="N159" s="38" t="s">
        <v>489</v>
      </c>
      <c r="O159" s="142" t="s">
        <v>7474</v>
      </c>
      <c r="P159" s="84">
        <v>44246</v>
      </c>
      <c r="Q159" s="84">
        <v>44249</v>
      </c>
      <c r="R159" s="84">
        <v>44255</v>
      </c>
      <c r="S159" s="45">
        <v>25000000</v>
      </c>
      <c r="T159" s="45">
        <v>0</v>
      </c>
      <c r="U159" s="36">
        <v>12545938</v>
      </c>
      <c r="V159" s="36" t="s">
        <v>168</v>
      </c>
      <c r="W159" s="1"/>
      <c r="X159" s="1"/>
      <c r="Y159" s="1"/>
    </row>
    <row r="160" spans="1:25">
      <c r="A160" s="80">
        <v>891780111</v>
      </c>
      <c r="B160" s="35" t="s">
        <v>3921</v>
      </c>
      <c r="C160" s="36" t="s">
        <v>163</v>
      </c>
      <c r="D160" s="35" t="s">
        <v>20</v>
      </c>
      <c r="E160" s="34" t="s">
        <v>490</v>
      </c>
      <c r="F160" s="35" t="s">
        <v>21</v>
      </c>
      <c r="G160" s="36" t="s">
        <v>165</v>
      </c>
      <c r="H160" s="36" t="s">
        <v>166</v>
      </c>
      <c r="I160" s="45">
        <v>10257800</v>
      </c>
      <c r="J160" s="45">
        <v>0</v>
      </c>
      <c r="K160" s="45">
        <v>0</v>
      </c>
      <c r="L160" s="45">
        <v>0</v>
      </c>
      <c r="M160" s="37">
        <v>900763287</v>
      </c>
      <c r="N160" s="38" t="s">
        <v>491</v>
      </c>
      <c r="O160" s="142" t="s">
        <v>7475</v>
      </c>
      <c r="P160" s="84">
        <v>44249</v>
      </c>
      <c r="Q160" s="84">
        <v>44250</v>
      </c>
      <c r="R160" s="84">
        <v>44252</v>
      </c>
      <c r="S160" s="45">
        <v>10257800</v>
      </c>
      <c r="T160" s="45">
        <v>0</v>
      </c>
      <c r="U160" s="36">
        <v>12545938</v>
      </c>
      <c r="V160" s="36" t="s">
        <v>168</v>
      </c>
      <c r="W160" s="1"/>
      <c r="X160" s="1"/>
      <c r="Y160" s="1"/>
    </row>
    <row r="161" spans="1:25">
      <c r="A161" s="80">
        <v>891780111</v>
      </c>
      <c r="B161" s="35" t="s">
        <v>3921</v>
      </c>
      <c r="C161" s="36" t="s">
        <v>163</v>
      </c>
      <c r="D161" s="35" t="s">
        <v>20</v>
      </c>
      <c r="E161" s="34" t="s">
        <v>492</v>
      </c>
      <c r="F161" s="35" t="s">
        <v>21</v>
      </c>
      <c r="G161" s="36" t="s">
        <v>165</v>
      </c>
      <c r="H161" s="36" t="s">
        <v>166</v>
      </c>
      <c r="I161" s="45">
        <v>1800000</v>
      </c>
      <c r="J161" s="45">
        <v>0</v>
      </c>
      <c r="K161" s="45">
        <v>0</v>
      </c>
      <c r="L161" s="45">
        <v>0</v>
      </c>
      <c r="M161" s="37">
        <v>1082888522</v>
      </c>
      <c r="N161" s="38" t="s">
        <v>493</v>
      </c>
      <c r="O161" s="142" t="s">
        <v>7476</v>
      </c>
      <c r="P161" s="84">
        <v>44249</v>
      </c>
      <c r="Q161" s="84">
        <v>44251</v>
      </c>
      <c r="R161" s="84">
        <v>44255</v>
      </c>
      <c r="S161" s="45">
        <v>1800000</v>
      </c>
      <c r="T161" s="45">
        <v>0</v>
      </c>
      <c r="U161" s="36">
        <v>12545938</v>
      </c>
      <c r="V161" s="36" t="s">
        <v>168</v>
      </c>
      <c r="W161" s="1"/>
      <c r="X161" s="1"/>
      <c r="Y161" s="1"/>
    </row>
    <row r="162" spans="1:25">
      <c r="A162" s="80">
        <v>891780111</v>
      </c>
      <c r="B162" s="35" t="s">
        <v>3921</v>
      </c>
      <c r="C162" s="36" t="s">
        <v>163</v>
      </c>
      <c r="D162" s="35" t="s">
        <v>20</v>
      </c>
      <c r="E162" s="34" t="s">
        <v>494</v>
      </c>
      <c r="F162" s="35" t="s">
        <v>21</v>
      </c>
      <c r="G162" s="36" t="s">
        <v>165</v>
      </c>
      <c r="H162" s="36" t="s">
        <v>166</v>
      </c>
      <c r="I162" s="45">
        <v>1357380</v>
      </c>
      <c r="J162" s="45">
        <v>0</v>
      </c>
      <c r="K162" s="45">
        <v>0</v>
      </c>
      <c r="L162" s="45">
        <v>0</v>
      </c>
      <c r="M162" s="37">
        <v>1003431674</v>
      </c>
      <c r="N162" s="38" t="s">
        <v>495</v>
      </c>
      <c r="O162" s="142" t="s">
        <v>7477</v>
      </c>
      <c r="P162" s="84">
        <v>44242</v>
      </c>
      <c r="Q162" s="84">
        <v>44243</v>
      </c>
      <c r="R162" s="84">
        <v>44255</v>
      </c>
      <c r="S162" s="45">
        <v>1357380</v>
      </c>
      <c r="T162" s="45">
        <v>0</v>
      </c>
      <c r="U162" s="36">
        <v>12545938</v>
      </c>
      <c r="V162" s="36" t="s">
        <v>168</v>
      </c>
      <c r="W162" s="1"/>
      <c r="X162" s="1"/>
      <c r="Y162" s="1"/>
    </row>
    <row r="163" spans="1:25">
      <c r="A163" s="80">
        <v>891780111</v>
      </c>
      <c r="B163" s="35" t="s">
        <v>3921</v>
      </c>
      <c r="C163" s="36" t="s">
        <v>163</v>
      </c>
      <c r="D163" s="35" t="s">
        <v>20</v>
      </c>
      <c r="E163" s="34" t="s">
        <v>496</v>
      </c>
      <c r="F163" s="35" t="s">
        <v>21</v>
      </c>
      <c r="G163" s="36" t="s">
        <v>165</v>
      </c>
      <c r="H163" s="36" t="s">
        <v>166</v>
      </c>
      <c r="I163" s="45">
        <v>1500000</v>
      </c>
      <c r="J163" s="45">
        <v>0</v>
      </c>
      <c r="K163" s="45">
        <v>0</v>
      </c>
      <c r="L163" s="45">
        <v>0</v>
      </c>
      <c r="M163" s="37">
        <v>1082891465</v>
      </c>
      <c r="N163" s="38" t="s">
        <v>497</v>
      </c>
      <c r="O163" s="142" t="s">
        <v>7478</v>
      </c>
      <c r="P163" s="84">
        <v>44242</v>
      </c>
      <c r="Q163" s="84">
        <v>44243</v>
      </c>
      <c r="R163" s="84">
        <v>44255</v>
      </c>
      <c r="S163" s="45">
        <v>1500000</v>
      </c>
      <c r="T163" s="45">
        <v>0</v>
      </c>
      <c r="U163" s="36">
        <v>12545938</v>
      </c>
      <c r="V163" s="36" t="s">
        <v>168</v>
      </c>
      <c r="W163" s="1"/>
      <c r="X163" s="1"/>
      <c r="Y163" s="1"/>
    </row>
    <row r="164" spans="1:25">
      <c r="A164" s="80">
        <v>891780111</v>
      </c>
      <c r="B164" s="35" t="s">
        <v>3921</v>
      </c>
      <c r="C164" s="36" t="s">
        <v>163</v>
      </c>
      <c r="D164" s="35" t="s">
        <v>20</v>
      </c>
      <c r="E164" s="34" t="s">
        <v>498</v>
      </c>
      <c r="F164" s="35" t="s">
        <v>21</v>
      </c>
      <c r="G164" s="36" t="s">
        <v>165</v>
      </c>
      <c r="H164" s="36" t="s">
        <v>166</v>
      </c>
      <c r="I164" s="45">
        <v>2138280</v>
      </c>
      <c r="J164" s="45">
        <v>0</v>
      </c>
      <c r="K164" s="45">
        <v>0</v>
      </c>
      <c r="L164" s="45">
        <v>0</v>
      </c>
      <c r="M164" s="37">
        <v>1082410248</v>
      </c>
      <c r="N164" s="38" t="s">
        <v>499</v>
      </c>
      <c r="O164" s="142" t="s">
        <v>7479</v>
      </c>
      <c r="P164" s="84">
        <v>44242</v>
      </c>
      <c r="Q164" s="84">
        <v>44243</v>
      </c>
      <c r="R164" s="84">
        <v>44255</v>
      </c>
      <c r="S164" s="45">
        <v>2138280</v>
      </c>
      <c r="T164" s="45">
        <v>0</v>
      </c>
      <c r="U164" s="36">
        <v>12545938</v>
      </c>
      <c r="V164" s="36" t="s">
        <v>168</v>
      </c>
      <c r="W164" s="1"/>
      <c r="X164" s="1"/>
      <c r="Y164" s="1"/>
    </row>
    <row r="165" spans="1:25">
      <c r="A165" s="80">
        <v>891780111</v>
      </c>
      <c r="B165" s="35" t="s">
        <v>3921</v>
      </c>
      <c r="C165" s="36" t="s">
        <v>27</v>
      </c>
      <c r="D165" s="35" t="s">
        <v>20</v>
      </c>
      <c r="E165" s="34" t="s">
        <v>500</v>
      </c>
      <c r="F165" s="35" t="s">
        <v>21</v>
      </c>
      <c r="G165" s="36" t="s">
        <v>165</v>
      </c>
      <c r="H165" s="36" t="s">
        <v>166</v>
      </c>
      <c r="I165" s="45">
        <v>8000000</v>
      </c>
      <c r="J165" s="45">
        <v>12000000</v>
      </c>
      <c r="K165" s="45">
        <v>4000000</v>
      </c>
      <c r="L165" s="45">
        <v>0</v>
      </c>
      <c r="M165" s="37">
        <v>1091662627</v>
      </c>
      <c r="N165" s="38" t="s">
        <v>501</v>
      </c>
      <c r="O165" s="142" t="s">
        <v>7480</v>
      </c>
      <c r="P165" s="84">
        <v>44242</v>
      </c>
      <c r="Q165" s="84">
        <v>44242</v>
      </c>
      <c r="R165" s="84">
        <v>44407</v>
      </c>
      <c r="S165" s="45">
        <v>11999999</v>
      </c>
      <c r="T165" s="45">
        <v>1</v>
      </c>
      <c r="U165" s="36">
        <v>36723796</v>
      </c>
      <c r="V165" s="36" t="s">
        <v>448</v>
      </c>
      <c r="W165" s="1"/>
      <c r="X165" s="1"/>
      <c r="Y165" s="1"/>
    </row>
    <row r="166" spans="1:25">
      <c r="A166" s="80">
        <v>891780111</v>
      </c>
      <c r="B166" s="35" t="s">
        <v>3921</v>
      </c>
      <c r="C166" s="36" t="s">
        <v>163</v>
      </c>
      <c r="D166" s="36" t="s">
        <v>20</v>
      </c>
      <c r="E166" s="34" t="s">
        <v>502</v>
      </c>
      <c r="F166" s="35" t="s">
        <v>21</v>
      </c>
      <c r="G166" s="36" t="s">
        <v>165</v>
      </c>
      <c r="H166" s="36" t="s">
        <v>166</v>
      </c>
      <c r="I166" s="45">
        <v>4300000</v>
      </c>
      <c r="J166" s="45">
        <v>0</v>
      </c>
      <c r="K166" s="45">
        <v>0</v>
      </c>
      <c r="L166" s="45">
        <v>0</v>
      </c>
      <c r="M166" s="37">
        <v>1082902907</v>
      </c>
      <c r="N166" s="38" t="s">
        <v>503</v>
      </c>
      <c r="O166" s="142" t="s">
        <v>7481</v>
      </c>
      <c r="P166" s="84">
        <v>44231</v>
      </c>
      <c r="Q166" s="84">
        <v>44231</v>
      </c>
      <c r="R166" s="84">
        <v>44242</v>
      </c>
      <c r="S166" s="45">
        <v>4300000</v>
      </c>
      <c r="T166" s="45">
        <v>0</v>
      </c>
      <c r="U166" s="36">
        <v>16078654</v>
      </c>
      <c r="V166" s="36" t="s">
        <v>377</v>
      </c>
      <c r="W166" s="1"/>
      <c r="X166" s="1"/>
      <c r="Y166" s="1"/>
    </row>
    <row r="167" spans="1:25">
      <c r="A167" s="80">
        <v>891780111</v>
      </c>
      <c r="B167" s="35" t="s">
        <v>3921</v>
      </c>
      <c r="C167" s="36" t="s">
        <v>27</v>
      </c>
      <c r="D167" s="35" t="s">
        <v>20</v>
      </c>
      <c r="E167" s="34" t="s">
        <v>504</v>
      </c>
      <c r="F167" s="35" t="s">
        <v>21</v>
      </c>
      <c r="G167" s="36" t="s">
        <v>165</v>
      </c>
      <c r="H167" s="36" t="s">
        <v>166</v>
      </c>
      <c r="I167" s="45">
        <v>14068055</v>
      </c>
      <c r="J167" s="45">
        <v>19695277</v>
      </c>
      <c r="K167" s="45">
        <v>5627222</v>
      </c>
      <c r="L167" s="45">
        <v>0</v>
      </c>
      <c r="M167" s="37">
        <v>1065574038</v>
      </c>
      <c r="N167" s="38" t="s">
        <v>505</v>
      </c>
      <c r="O167" s="142" t="s">
        <v>7482</v>
      </c>
      <c r="P167" s="84">
        <v>44242</v>
      </c>
      <c r="Q167" s="84">
        <v>44242</v>
      </c>
      <c r="R167" s="84">
        <v>44407</v>
      </c>
      <c r="S167" s="45">
        <v>19695277</v>
      </c>
      <c r="T167" s="45">
        <v>0</v>
      </c>
      <c r="U167" s="36">
        <v>16078654</v>
      </c>
      <c r="V167" s="36" t="s">
        <v>377</v>
      </c>
      <c r="W167" s="1"/>
      <c r="X167" s="1"/>
      <c r="Y167" s="1"/>
    </row>
    <row r="168" spans="1:25">
      <c r="A168" s="80">
        <v>891780111</v>
      </c>
      <c r="B168" s="35" t="s">
        <v>3921</v>
      </c>
      <c r="C168" s="36" t="s">
        <v>27</v>
      </c>
      <c r="D168" s="35" t="s">
        <v>20</v>
      </c>
      <c r="E168" s="34" t="s">
        <v>506</v>
      </c>
      <c r="F168" s="35" t="s">
        <v>21</v>
      </c>
      <c r="G168" s="36" t="s">
        <v>165</v>
      </c>
      <c r="H168" s="36" t="s">
        <v>166</v>
      </c>
      <c r="I168" s="45">
        <v>14068055</v>
      </c>
      <c r="J168" s="45">
        <v>19695277</v>
      </c>
      <c r="K168" s="45">
        <v>5627222</v>
      </c>
      <c r="L168" s="45">
        <v>0</v>
      </c>
      <c r="M168" s="37">
        <v>1103111491</v>
      </c>
      <c r="N168" s="38" t="s">
        <v>507</v>
      </c>
      <c r="O168" s="142" t="s">
        <v>7483</v>
      </c>
      <c r="P168" s="84">
        <v>44242</v>
      </c>
      <c r="Q168" s="84">
        <v>44242</v>
      </c>
      <c r="R168" s="84">
        <v>44407</v>
      </c>
      <c r="S168" s="45">
        <v>19695277</v>
      </c>
      <c r="T168" s="45">
        <v>0</v>
      </c>
      <c r="U168" s="36">
        <v>16078654</v>
      </c>
      <c r="V168" s="36" t="s">
        <v>377</v>
      </c>
      <c r="W168" s="1"/>
      <c r="X168" s="1"/>
      <c r="Y168" s="1"/>
    </row>
    <row r="169" spans="1:25">
      <c r="A169" s="80">
        <v>891780111</v>
      </c>
      <c r="B169" s="35" t="s">
        <v>3921</v>
      </c>
      <c r="C169" s="36" t="s">
        <v>163</v>
      </c>
      <c r="D169" s="35" t="s">
        <v>20</v>
      </c>
      <c r="E169" s="34" t="s">
        <v>508</v>
      </c>
      <c r="F169" s="35" t="s">
        <v>21</v>
      </c>
      <c r="G169" s="36" t="s">
        <v>165</v>
      </c>
      <c r="H169" s="36" t="s">
        <v>166</v>
      </c>
      <c r="I169" s="45">
        <v>6750000</v>
      </c>
      <c r="J169" s="45">
        <v>8250000</v>
      </c>
      <c r="K169" s="45">
        <v>1500000</v>
      </c>
      <c r="L169" s="45">
        <v>0</v>
      </c>
      <c r="M169" s="37">
        <v>1062402254</v>
      </c>
      <c r="N169" s="38" t="s">
        <v>509</v>
      </c>
      <c r="O169" s="142" t="s">
        <v>7484</v>
      </c>
      <c r="P169" s="84">
        <v>44249</v>
      </c>
      <c r="Q169" s="84">
        <v>44250</v>
      </c>
      <c r="R169" s="84">
        <v>44377</v>
      </c>
      <c r="S169" s="45">
        <v>6750000</v>
      </c>
      <c r="T169" s="45">
        <v>0</v>
      </c>
      <c r="U169" s="36">
        <v>36723796</v>
      </c>
      <c r="V169" s="36" t="s">
        <v>448</v>
      </c>
      <c r="W169" s="1"/>
      <c r="X169" s="1"/>
      <c r="Y169" s="1"/>
    </row>
    <row r="170" spans="1:25">
      <c r="A170" s="80">
        <v>891780111</v>
      </c>
      <c r="B170" s="35" t="s">
        <v>3921</v>
      </c>
      <c r="C170" s="36" t="s">
        <v>163</v>
      </c>
      <c r="D170" s="35" t="s">
        <v>20</v>
      </c>
      <c r="E170" s="34" t="s">
        <v>510</v>
      </c>
      <c r="F170" s="35" t="s">
        <v>21</v>
      </c>
      <c r="G170" s="36" t="s">
        <v>165</v>
      </c>
      <c r="H170" s="36" t="s">
        <v>166</v>
      </c>
      <c r="I170" s="45">
        <v>5075000</v>
      </c>
      <c r="J170" s="45">
        <v>0</v>
      </c>
      <c r="K170" s="45">
        <v>0</v>
      </c>
      <c r="L170" s="45">
        <v>0</v>
      </c>
      <c r="M170" s="37">
        <v>1082845298</v>
      </c>
      <c r="N170" s="38" t="s">
        <v>511</v>
      </c>
      <c r="O170" s="142" t="s">
        <v>7485</v>
      </c>
      <c r="P170" s="84">
        <v>44249</v>
      </c>
      <c r="Q170" s="84">
        <v>44250</v>
      </c>
      <c r="R170" s="84">
        <v>44347</v>
      </c>
      <c r="S170" s="45">
        <v>5075000</v>
      </c>
      <c r="T170" s="45">
        <v>0</v>
      </c>
      <c r="U170" s="36">
        <v>1192791759</v>
      </c>
      <c r="V170" s="36" t="s">
        <v>434</v>
      </c>
      <c r="W170" s="1"/>
      <c r="X170" s="1"/>
      <c r="Y170" s="1"/>
    </row>
    <row r="171" spans="1:25">
      <c r="A171" s="80">
        <v>891780111</v>
      </c>
      <c r="B171" s="35" t="s">
        <v>3921</v>
      </c>
      <c r="C171" s="36" t="s">
        <v>163</v>
      </c>
      <c r="D171" s="35" t="s">
        <v>20</v>
      </c>
      <c r="E171" s="34" t="s">
        <v>512</v>
      </c>
      <c r="F171" s="35" t="s">
        <v>21</v>
      </c>
      <c r="G171" s="36" t="s">
        <v>165</v>
      </c>
      <c r="H171" s="36" t="s">
        <v>166</v>
      </c>
      <c r="I171" s="45">
        <v>23325000</v>
      </c>
      <c r="J171" s="45">
        <v>0</v>
      </c>
      <c r="K171" s="45">
        <v>0</v>
      </c>
      <c r="L171" s="45">
        <v>0</v>
      </c>
      <c r="M171" s="37">
        <v>1120739330</v>
      </c>
      <c r="N171" s="38" t="s">
        <v>513</v>
      </c>
      <c r="O171" s="142" t="s">
        <v>7486</v>
      </c>
      <c r="P171" s="84">
        <v>44250</v>
      </c>
      <c r="Q171" s="84">
        <v>44250</v>
      </c>
      <c r="R171" s="84">
        <v>44316</v>
      </c>
      <c r="S171" s="45">
        <v>15550000</v>
      </c>
      <c r="T171" s="45">
        <v>7775000</v>
      </c>
      <c r="U171" s="36">
        <v>16078654</v>
      </c>
      <c r="V171" s="36" t="s">
        <v>377</v>
      </c>
      <c r="W171" s="1"/>
      <c r="X171" s="1"/>
      <c r="Y171" s="1"/>
    </row>
    <row r="172" spans="1:25">
      <c r="A172" s="80">
        <v>891780111</v>
      </c>
      <c r="B172" s="35" t="s">
        <v>3921</v>
      </c>
      <c r="C172" s="36" t="s">
        <v>163</v>
      </c>
      <c r="D172" s="35" t="s">
        <v>20</v>
      </c>
      <c r="E172" s="34" t="s">
        <v>514</v>
      </c>
      <c r="F172" s="35" t="s">
        <v>21</v>
      </c>
      <c r="G172" s="36" t="s">
        <v>165</v>
      </c>
      <c r="H172" s="36" t="s">
        <v>166</v>
      </c>
      <c r="I172" s="45">
        <v>24800000</v>
      </c>
      <c r="J172" s="45">
        <v>0</v>
      </c>
      <c r="K172" s="45">
        <v>0</v>
      </c>
      <c r="L172" s="45">
        <v>0</v>
      </c>
      <c r="M172" s="37">
        <v>84451796</v>
      </c>
      <c r="N172" s="38" t="s">
        <v>515</v>
      </c>
      <c r="O172" s="142" t="s">
        <v>7487</v>
      </c>
      <c r="P172" s="84">
        <v>44250</v>
      </c>
      <c r="Q172" s="84">
        <v>44250</v>
      </c>
      <c r="R172" s="84">
        <v>44316</v>
      </c>
      <c r="S172" s="45">
        <v>0</v>
      </c>
      <c r="T172" s="45">
        <v>24800000</v>
      </c>
      <c r="U172" s="36">
        <v>72005158</v>
      </c>
      <c r="V172" s="36" t="s">
        <v>516</v>
      </c>
      <c r="W172" s="1"/>
      <c r="X172" s="1"/>
      <c r="Y172" s="1"/>
    </row>
    <row r="173" spans="1:25">
      <c r="A173" s="80">
        <v>891780111</v>
      </c>
      <c r="B173" s="35" t="s">
        <v>3921</v>
      </c>
      <c r="C173" s="36" t="s">
        <v>163</v>
      </c>
      <c r="D173" s="35" t="s">
        <v>20</v>
      </c>
      <c r="E173" s="34" t="s">
        <v>517</v>
      </c>
      <c r="F173" s="35" t="s">
        <v>21</v>
      </c>
      <c r="G173" s="36" t="s">
        <v>165</v>
      </c>
      <c r="H173" s="36" t="s">
        <v>166</v>
      </c>
      <c r="I173" s="45">
        <v>15000000</v>
      </c>
      <c r="J173" s="45">
        <v>0</v>
      </c>
      <c r="K173" s="45">
        <v>0</v>
      </c>
      <c r="L173" s="45">
        <v>0</v>
      </c>
      <c r="M173" s="37">
        <v>77012200</v>
      </c>
      <c r="N173" s="38" t="s">
        <v>518</v>
      </c>
      <c r="O173" s="142" t="s">
        <v>7488</v>
      </c>
      <c r="P173" s="84">
        <v>44250</v>
      </c>
      <c r="Q173" s="84">
        <v>44250</v>
      </c>
      <c r="R173" s="84">
        <v>44316</v>
      </c>
      <c r="S173" s="45">
        <v>15000000</v>
      </c>
      <c r="T173" s="45">
        <v>0</v>
      </c>
      <c r="U173" s="36">
        <v>72005158</v>
      </c>
      <c r="V173" s="36" t="s">
        <v>516</v>
      </c>
      <c r="W173" s="1"/>
      <c r="X173" s="1"/>
      <c r="Y173" s="1"/>
    </row>
    <row r="174" spans="1:25">
      <c r="A174" s="80">
        <v>891780111</v>
      </c>
      <c r="B174" s="35" t="s">
        <v>3921</v>
      </c>
      <c r="C174" s="36" t="s">
        <v>163</v>
      </c>
      <c r="D174" s="35" t="s">
        <v>20</v>
      </c>
      <c r="E174" s="34" t="s">
        <v>519</v>
      </c>
      <c r="F174" s="35" t="s">
        <v>21</v>
      </c>
      <c r="G174" s="36" t="s">
        <v>165</v>
      </c>
      <c r="H174" s="36" t="s">
        <v>166</v>
      </c>
      <c r="I174" s="45">
        <v>12000000</v>
      </c>
      <c r="J174" s="45">
        <v>18000000</v>
      </c>
      <c r="K174" s="45">
        <v>6000000</v>
      </c>
      <c r="L174" s="45">
        <v>0</v>
      </c>
      <c r="M174" s="37">
        <v>64702184</v>
      </c>
      <c r="N174" s="38" t="s">
        <v>520</v>
      </c>
      <c r="O174" s="142" t="s">
        <v>7488</v>
      </c>
      <c r="P174" s="84">
        <v>44250</v>
      </c>
      <c r="Q174" s="84">
        <v>44250</v>
      </c>
      <c r="R174" s="84">
        <v>44316</v>
      </c>
      <c r="S174" s="45">
        <v>0</v>
      </c>
      <c r="T174" s="45">
        <v>18000000</v>
      </c>
      <c r="U174" s="36">
        <v>72005158</v>
      </c>
      <c r="V174" s="36" t="s">
        <v>516</v>
      </c>
      <c r="W174" s="1"/>
      <c r="X174" s="1"/>
      <c r="Y174" s="1"/>
    </row>
    <row r="175" spans="1:25">
      <c r="A175" s="80">
        <v>891780111</v>
      </c>
      <c r="B175" s="35" t="s">
        <v>3921</v>
      </c>
      <c r="C175" s="36" t="s">
        <v>163</v>
      </c>
      <c r="D175" s="35" t="s">
        <v>20</v>
      </c>
      <c r="E175" s="34" t="s">
        <v>521</v>
      </c>
      <c r="F175" s="35" t="s">
        <v>21</v>
      </c>
      <c r="G175" s="36" t="s">
        <v>165</v>
      </c>
      <c r="H175" s="36" t="s">
        <v>166</v>
      </c>
      <c r="I175" s="45">
        <v>24800000</v>
      </c>
      <c r="J175" s="45">
        <v>0</v>
      </c>
      <c r="K175" s="45">
        <v>0</v>
      </c>
      <c r="L175" s="45">
        <v>0</v>
      </c>
      <c r="M175" s="37">
        <v>72002989</v>
      </c>
      <c r="N175" s="38" t="s">
        <v>522</v>
      </c>
      <c r="O175" s="142" t="s">
        <v>7489</v>
      </c>
      <c r="P175" s="84">
        <v>44250</v>
      </c>
      <c r="Q175" s="84">
        <v>44250</v>
      </c>
      <c r="R175" s="84">
        <v>44316</v>
      </c>
      <c r="S175" s="45">
        <v>0</v>
      </c>
      <c r="T175" s="45">
        <v>24800000</v>
      </c>
      <c r="U175" s="36">
        <v>72005158</v>
      </c>
      <c r="V175" s="36" t="s">
        <v>516</v>
      </c>
      <c r="W175" s="1"/>
      <c r="X175" s="1"/>
      <c r="Y175" s="1"/>
    </row>
    <row r="176" spans="1:25">
      <c r="A176" s="80">
        <v>891780111</v>
      </c>
      <c r="B176" s="35" t="s">
        <v>3921</v>
      </c>
      <c r="C176" s="36" t="s">
        <v>163</v>
      </c>
      <c r="D176" s="35" t="s">
        <v>20</v>
      </c>
      <c r="E176" s="34" t="s">
        <v>523</v>
      </c>
      <c r="F176" s="35" t="s">
        <v>21</v>
      </c>
      <c r="G176" s="36" t="s">
        <v>165</v>
      </c>
      <c r="H176" s="36" t="s">
        <v>166</v>
      </c>
      <c r="I176" s="45">
        <v>15000000</v>
      </c>
      <c r="J176" s="45">
        <v>0</v>
      </c>
      <c r="K176" s="45">
        <v>0</v>
      </c>
      <c r="L176" s="45">
        <v>0</v>
      </c>
      <c r="M176" s="37">
        <v>12723842</v>
      </c>
      <c r="N176" s="38" t="s">
        <v>524</v>
      </c>
      <c r="O176" s="142" t="s">
        <v>7490</v>
      </c>
      <c r="P176" s="84">
        <v>44250</v>
      </c>
      <c r="Q176" s="84">
        <v>44250</v>
      </c>
      <c r="R176" s="84">
        <v>44316</v>
      </c>
      <c r="S176" s="45">
        <v>0</v>
      </c>
      <c r="T176" s="45">
        <v>15000000</v>
      </c>
      <c r="U176" s="36">
        <v>72005158</v>
      </c>
      <c r="V176" s="36" t="s">
        <v>516</v>
      </c>
      <c r="W176" s="1"/>
      <c r="X176" s="1"/>
      <c r="Y176" s="1"/>
    </row>
    <row r="177" spans="1:25">
      <c r="A177" s="80">
        <v>891780111</v>
      </c>
      <c r="B177" s="35" t="s">
        <v>3921</v>
      </c>
      <c r="C177" s="36" t="s">
        <v>163</v>
      </c>
      <c r="D177" s="35" t="s">
        <v>20</v>
      </c>
      <c r="E177" s="34" t="s">
        <v>525</v>
      </c>
      <c r="F177" s="35" t="s">
        <v>21</v>
      </c>
      <c r="G177" s="36" t="s">
        <v>165</v>
      </c>
      <c r="H177" s="36" t="s">
        <v>166</v>
      </c>
      <c r="I177" s="45">
        <v>12500000</v>
      </c>
      <c r="J177" s="45">
        <v>0</v>
      </c>
      <c r="K177" s="45">
        <v>0</v>
      </c>
      <c r="L177" s="45">
        <v>0</v>
      </c>
      <c r="M177" s="37">
        <v>64697522</v>
      </c>
      <c r="N177" s="38" t="s">
        <v>526</v>
      </c>
      <c r="O177" s="142" t="s">
        <v>7491</v>
      </c>
      <c r="P177" s="84">
        <v>44250</v>
      </c>
      <c r="Q177" s="84">
        <v>44250</v>
      </c>
      <c r="R177" s="84">
        <v>44316</v>
      </c>
      <c r="S177" s="45">
        <v>12500000</v>
      </c>
      <c r="T177" s="45">
        <v>0</v>
      </c>
      <c r="U177" s="36">
        <v>72005158</v>
      </c>
      <c r="V177" s="36" t="s">
        <v>516</v>
      </c>
      <c r="W177" s="1"/>
      <c r="X177" s="1"/>
      <c r="Y177" s="1"/>
    </row>
    <row r="178" spans="1:25">
      <c r="A178" s="80">
        <v>891780111</v>
      </c>
      <c r="B178" s="35" t="s">
        <v>3921</v>
      </c>
      <c r="C178" s="36" t="s">
        <v>163</v>
      </c>
      <c r="D178" s="35" t="s">
        <v>20</v>
      </c>
      <c r="E178" s="34" t="s">
        <v>527</v>
      </c>
      <c r="F178" s="35" t="s">
        <v>21</v>
      </c>
      <c r="G178" s="36" t="s">
        <v>165</v>
      </c>
      <c r="H178" s="36" t="s">
        <v>166</v>
      </c>
      <c r="I178" s="45">
        <v>38300000</v>
      </c>
      <c r="J178" s="45">
        <v>0</v>
      </c>
      <c r="K178" s="45">
        <v>0</v>
      </c>
      <c r="L178" s="45">
        <v>0</v>
      </c>
      <c r="M178" s="37">
        <v>1120749302</v>
      </c>
      <c r="N178" s="38" t="s">
        <v>528</v>
      </c>
      <c r="O178" s="142" t="s">
        <v>7492</v>
      </c>
      <c r="P178" s="84">
        <v>44250</v>
      </c>
      <c r="Q178" s="84">
        <v>44250</v>
      </c>
      <c r="R178" s="84">
        <v>44316</v>
      </c>
      <c r="S178" s="45">
        <v>0</v>
      </c>
      <c r="T178" s="45">
        <v>38300000</v>
      </c>
      <c r="U178" s="36">
        <v>72005158</v>
      </c>
      <c r="V178" s="36" t="s">
        <v>516</v>
      </c>
      <c r="W178" s="1"/>
      <c r="X178" s="1"/>
      <c r="Y178" s="1"/>
    </row>
    <row r="179" spans="1:25">
      <c r="A179" s="80">
        <v>891780111</v>
      </c>
      <c r="B179" s="35" t="s">
        <v>3921</v>
      </c>
      <c r="C179" s="36" t="s">
        <v>163</v>
      </c>
      <c r="D179" s="35" t="s">
        <v>20</v>
      </c>
      <c r="E179" s="34" t="s">
        <v>529</v>
      </c>
      <c r="F179" s="35" t="s">
        <v>21</v>
      </c>
      <c r="G179" s="36" t="s">
        <v>165</v>
      </c>
      <c r="H179" s="36" t="s">
        <v>166</v>
      </c>
      <c r="I179" s="45">
        <v>12950000</v>
      </c>
      <c r="J179" s="45">
        <v>0</v>
      </c>
      <c r="K179" s="45">
        <v>0</v>
      </c>
      <c r="L179" s="45">
        <v>0</v>
      </c>
      <c r="M179" s="37">
        <v>64703092</v>
      </c>
      <c r="N179" s="38" t="s">
        <v>530</v>
      </c>
      <c r="O179" s="142" t="s">
        <v>7493</v>
      </c>
      <c r="P179" s="84">
        <v>44250</v>
      </c>
      <c r="Q179" s="84">
        <v>44250</v>
      </c>
      <c r="R179" s="84">
        <v>44316</v>
      </c>
      <c r="S179" s="45">
        <v>12950000</v>
      </c>
      <c r="T179" s="45">
        <v>0</v>
      </c>
      <c r="U179" s="36">
        <v>72005158</v>
      </c>
      <c r="V179" s="36" t="s">
        <v>516</v>
      </c>
      <c r="W179" s="1"/>
      <c r="X179" s="1"/>
      <c r="Y179" s="1"/>
    </row>
    <row r="180" spans="1:25">
      <c r="A180" s="80">
        <v>891780111</v>
      </c>
      <c r="B180" s="35" t="s">
        <v>3921</v>
      </c>
      <c r="C180" s="36" t="s">
        <v>163</v>
      </c>
      <c r="D180" s="35" t="s">
        <v>20</v>
      </c>
      <c r="E180" s="34" t="s">
        <v>531</v>
      </c>
      <c r="F180" s="35" t="s">
        <v>21</v>
      </c>
      <c r="G180" s="36" t="s">
        <v>165</v>
      </c>
      <c r="H180" s="36" t="s">
        <v>166</v>
      </c>
      <c r="I180" s="45">
        <v>6700000</v>
      </c>
      <c r="J180" s="45">
        <v>0</v>
      </c>
      <c r="K180" s="45">
        <v>0</v>
      </c>
      <c r="L180" s="45">
        <v>0</v>
      </c>
      <c r="M180" s="37">
        <v>1083024952</v>
      </c>
      <c r="N180" s="38" t="s">
        <v>532</v>
      </c>
      <c r="O180" s="142" t="s">
        <v>7494</v>
      </c>
      <c r="P180" s="84">
        <v>44251</v>
      </c>
      <c r="Q180" s="84">
        <v>44220</v>
      </c>
      <c r="R180" s="84">
        <v>44316</v>
      </c>
      <c r="S180" s="45">
        <v>6700000</v>
      </c>
      <c r="T180" s="45">
        <v>0</v>
      </c>
      <c r="U180" s="36">
        <v>72005158</v>
      </c>
      <c r="V180" s="36" t="s">
        <v>516</v>
      </c>
      <c r="W180" s="1"/>
      <c r="X180" s="1"/>
      <c r="Y180" s="1"/>
    </row>
    <row r="181" spans="1:25">
      <c r="A181" s="80">
        <v>891780111</v>
      </c>
      <c r="B181" s="35" t="s">
        <v>3921</v>
      </c>
      <c r="C181" s="36" t="s">
        <v>163</v>
      </c>
      <c r="D181" s="35" t="s">
        <v>20</v>
      </c>
      <c r="E181" s="34" t="s">
        <v>533</v>
      </c>
      <c r="F181" s="35" t="s">
        <v>21</v>
      </c>
      <c r="G181" s="36" t="s">
        <v>165</v>
      </c>
      <c r="H181" s="36" t="s">
        <v>166</v>
      </c>
      <c r="I181" s="45">
        <v>9000000</v>
      </c>
      <c r="J181" s="45">
        <v>0</v>
      </c>
      <c r="K181" s="45">
        <v>0</v>
      </c>
      <c r="L181" s="45">
        <v>0</v>
      </c>
      <c r="M181" s="37">
        <v>85459575</v>
      </c>
      <c r="N181" s="38" t="s">
        <v>534</v>
      </c>
      <c r="O181" s="142" t="s">
        <v>7495</v>
      </c>
      <c r="P181" s="84">
        <v>44251</v>
      </c>
      <c r="Q181" s="84">
        <v>44220</v>
      </c>
      <c r="R181" s="84">
        <v>44316</v>
      </c>
      <c r="S181" s="45">
        <v>9000000</v>
      </c>
      <c r="T181" s="45">
        <v>0</v>
      </c>
      <c r="U181" s="36">
        <v>72005158</v>
      </c>
      <c r="V181" s="36" t="s">
        <v>516</v>
      </c>
      <c r="W181" s="1"/>
      <c r="X181" s="1"/>
      <c r="Y181" s="1"/>
    </row>
    <row r="182" spans="1:25">
      <c r="A182" s="80">
        <v>891780111</v>
      </c>
      <c r="B182" s="35" t="s">
        <v>3921</v>
      </c>
      <c r="C182" s="36" t="s">
        <v>163</v>
      </c>
      <c r="D182" s="35" t="s">
        <v>20</v>
      </c>
      <c r="E182" s="34" t="s">
        <v>2554</v>
      </c>
      <c r="F182" s="35" t="s">
        <v>21</v>
      </c>
      <c r="G182" s="36" t="s">
        <v>165</v>
      </c>
      <c r="H182" s="36" t="s">
        <v>166</v>
      </c>
      <c r="I182" s="45">
        <v>22500000</v>
      </c>
      <c r="J182" s="45">
        <v>0</v>
      </c>
      <c r="K182" s="45">
        <v>0</v>
      </c>
      <c r="L182" s="45">
        <v>0</v>
      </c>
      <c r="M182" s="37">
        <v>1102881066</v>
      </c>
      <c r="N182" s="38" t="s">
        <v>2555</v>
      </c>
      <c r="O182" s="142" t="s">
        <v>7496</v>
      </c>
      <c r="P182" s="84">
        <v>44256</v>
      </c>
      <c r="Q182" s="84">
        <v>44264</v>
      </c>
      <c r="R182" s="84">
        <v>44316</v>
      </c>
      <c r="S182" s="45">
        <v>0</v>
      </c>
      <c r="T182" s="45">
        <v>22500000</v>
      </c>
      <c r="U182" s="36">
        <v>72005158</v>
      </c>
      <c r="V182" s="36" t="s">
        <v>2551</v>
      </c>
      <c r="W182" s="1"/>
      <c r="X182" s="1"/>
      <c r="Y182" s="1"/>
    </row>
    <row r="183" spans="1:25">
      <c r="A183" s="80">
        <v>891780111</v>
      </c>
      <c r="B183" s="35" t="s">
        <v>3921</v>
      </c>
      <c r="C183" s="36" t="s">
        <v>163</v>
      </c>
      <c r="D183" s="35" t="s">
        <v>20</v>
      </c>
      <c r="E183" s="34" t="s">
        <v>2509</v>
      </c>
      <c r="F183" s="35" t="s">
        <v>21</v>
      </c>
      <c r="G183" s="36" t="s">
        <v>165</v>
      </c>
      <c r="H183" s="36" t="s">
        <v>166</v>
      </c>
      <c r="I183" s="45">
        <v>39840797</v>
      </c>
      <c r="J183" s="45">
        <v>45840797</v>
      </c>
      <c r="K183" s="45">
        <v>6000000</v>
      </c>
      <c r="L183" s="45">
        <v>0</v>
      </c>
      <c r="M183" s="37">
        <v>860002180</v>
      </c>
      <c r="N183" s="38" t="s">
        <v>2510</v>
      </c>
      <c r="O183" s="142" t="s">
        <v>7497</v>
      </c>
      <c r="P183" s="84">
        <v>44259</v>
      </c>
      <c r="Q183" s="84">
        <v>44259</v>
      </c>
      <c r="R183" s="84">
        <v>44560</v>
      </c>
      <c r="S183" s="45">
        <v>45480659</v>
      </c>
      <c r="T183" s="45">
        <v>360138</v>
      </c>
      <c r="U183" s="36">
        <v>16078654</v>
      </c>
      <c r="V183" s="36" t="s">
        <v>377</v>
      </c>
      <c r="W183" s="1"/>
      <c r="X183" s="1"/>
      <c r="Y183" s="1"/>
    </row>
    <row r="184" spans="1:25">
      <c r="A184" s="80">
        <v>891780111</v>
      </c>
      <c r="B184" s="35" t="s">
        <v>3921</v>
      </c>
      <c r="C184" s="36" t="s">
        <v>163</v>
      </c>
      <c r="D184" s="35" t="s">
        <v>20</v>
      </c>
      <c r="E184" s="34" t="s">
        <v>2549</v>
      </c>
      <c r="F184" s="35" t="s">
        <v>21</v>
      </c>
      <c r="G184" s="36" t="s">
        <v>165</v>
      </c>
      <c r="H184" s="36" t="s">
        <v>166</v>
      </c>
      <c r="I184" s="45">
        <v>35750000</v>
      </c>
      <c r="J184" s="45">
        <v>0</v>
      </c>
      <c r="K184" s="45">
        <v>0</v>
      </c>
      <c r="L184" s="45">
        <v>0</v>
      </c>
      <c r="M184" s="37">
        <v>7143229</v>
      </c>
      <c r="N184" s="38" t="s">
        <v>2550</v>
      </c>
      <c r="O184" s="142" t="s">
        <v>7498</v>
      </c>
      <c r="P184" s="84">
        <v>44259</v>
      </c>
      <c r="Q184" s="84">
        <v>44260</v>
      </c>
      <c r="R184" s="84">
        <v>44316</v>
      </c>
      <c r="S184" s="45">
        <v>7150000</v>
      </c>
      <c r="T184" s="45">
        <v>28600000</v>
      </c>
      <c r="U184" s="36">
        <v>72005158</v>
      </c>
      <c r="V184" s="36" t="s">
        <v>2551</v>
      </c>
      <c r="W184" s="1"/>
      <c r="X184" s="1"/>
      <c r="Y184" s="1"/>
    </row>
    <row r="185" spans="1:25">
      <c r="A185" s="80">
        <v>891780111</v>
      </c>
      <c r="B185" s="35" t="s">
        <v>3921</v>
      </c>
      <c r="C185" s="36" t="s">
        <v>163</v>
      </c>
      <c r="D185" s="35" t="s">
        <v>20</v>
      </c>
      <c r="E185" s="34" t="s">
        <v>2515</v>
      </c>
      <c r="F185" s="35" t="s">
        <v>21</v>
      </c>
      <c r="G185" s="36" t="s">
        <v>165</v>
      </c>
      <c r="H185" s="36" t="s">
        <v>166</v>
      </c>
      <c r="I185" s="45">
        <v>4800000</v>
      </c>
      <c r="J185" s="45">
        <v>0</v>
      </c>
      <c r="K185" s="45">
        <v>0</v>
      </c>
      <c r="L185" s="45">
        <v>0</v>
      </c>
      <c r="M185" s="37">
        <v>1082903282</v>
      </c>
      <c r="N185" s="38" t="s">
        <v>2516</v>
      </c>
      <c r="O185" s="142" t="s">
        <v>7499</v>
      </c>
      <c r="P185" s="84">
        <v>44265</v>
      </c>
      <c r="Q185" s="84">
        <v>44267</v>
      </c>
      <c r="R185" s="84">
        <v>44316</v>
      </c>
      <c r="S185" s="45">
        <v>4800000</v>
      </c>
      <c r="T185" s="45">
        <v>0</v>
      </c>
      <c r="U185" s="36">
        <v>57299411</v>
      </c>
      <c r="V185" s="36" t="s">
        <v>370</v>
      </c>
      <c r="W185" s="1"/>
      <c r="X185" s="1"/>
      <c r="Y185" s="1"/>
    </row>
    <row r="186" spans="1:25">
      <c r="A186" s="80">
        <v>891780111</v>
      </c>
      <c r="B186" s="35" t="s">
        <v>3921</v>
      </c>
      <c r="C186" s="36" t="s">
        <v>163</v>
      </c>
      <c r="D186" s="35" t="s">
        <v>20</v>
      </c>
      <c r="E186" s="34" t="s">
        <v>2517</v>
      </c>
      <c r="F186" s="35" t="s">
        <v>21</v>
      </c>
      <c r="G186" s="36" t="s">
        <v>165</v>
      </c>
      <c r="H186" s="36" t="s">
        <v>166</v>
      </c>
      <c r="I186" s="45">
        <v>4800000</v>
      </c>
      <c r="J186" s="45">
        <v>0</v>
      </c>
      <c r="K186" s="45">
        <v>0</v>
      </c>
      <c r="L186" s="45">
        <v>0</v>
      </c>
      <c r="M186" s="37">
        <v>7140330</v>
      </c>
      <c r="N186" s="38" t="s">
        <v>2518</v>
      </c>
      <c r="O186" s="142" t="s">
        <v>7500</v>
      </c>
      <c r="P186" s="84">
        <v>44267</v>
      </c>
      <c r="Q186" s="84">
        <v>44267</v>
      </c>
      <c r="R186" s="84">
        <v>44316</v>
      </c>
      <c r="S186" s="45">
        <v>4800000</v>
      </c>
      <c r="T186" s="45">
        <v>0</v>
      </c>
      <c r="U186" s="36">
        <v>57299411</v>
      </c>
      <c r="V186" s="36" t="s">
        <v>370</v>
      </c>
      <c r="W186" s="1"/>
      <c r="X186" s="1"/>
      <c r="Y186" s="1"/>
    </row>
    <row r="187" spans="1:25">
      <c r="A187" s="80">
        <v>891780111</v>
      </c>
      <c r="B187" s="35" t="s">
        <v>3921</v>
      </c>
      <c r="C187" s="36" t="s">
        <v>163</v>
      </c>
      <c r="D187" s="35" t="s">
        <v>20</v>
      </c>
      <c r="E187" s="34" t="s">
        <v>2519</v>
      </c>
      <c r="F187" s="35" t="s">
        <v>21</v>
      </c>
      <c r="G187" s="36" t="s">
        <v>165</v>
      </c>
      <c r="H187" s="36" t="s">
        <v>166</v>
      </c>
      <c r="I187" s="45">
        <v>4800000</v>
      </c>
      <c r="J187" s="45">
        <v>0</v>
      </c>
      <c r="K187" s="45">
        <v>0</v>
      </c>
      <c r="L187" s="45">
        <v>0</v>
      </c>
      <c r="M187" s="37">
        <v>85154455</v>
      </c>
      <c r="N187" s="38" t="s">
        <v>2520</v>
      </c>
      <c r="O187" s="142" t="s">
        <v>7501</v>
      </c>
      <c r="P187" s="84">
        <v>44265</v>
      </c>
      <c r="Q187" s="84">
        <v>44267</v>
      </c>
      <c r="R187" s="84">
        <v>44316</v>
      </c>
      <c r="S187" s="45">
        <v>4800000</v>
      </c>
      <c r="T187" s="45">
        <v>0</v>
      </c>
      <c r="U187" s="36">
        <v>57299411</v>
      </c>
      <c r="V187" s="36" t="s">
        <v>370</v>
      </c>
      <c r="W187" s="1"/>
      <c r="X187" s="1"/>
      <c r="Y187" s="1"/>
    </row>
    <row r="188" spans="1:25">
      <c r="A188" s="80">
        <v>891780111</v>
      </c>
      <c r="B188" s="35" t="s">
        <v>3921</v>
      </c>
      <c r="C188" s="36" t="s">
        <v>163</v>
      </c>
      <c r="D188" s="35" t="s">
        <v>20</v>
      </c>
      <c r="E188" s="34" t="s">
        <v>2521</v>
      </c>
      <c r="F188" s="35" t="s">
        <v>21</v>
      </c>
      <c r="G188" s="36" t="s">
        <v>165</v>
      </c>
      <c r="H188" s="36" t="s">
        <v>166</v>
      </c>
      <c r="I188" s="45">
        <v>4800000</v>
      </c>
      <c r="J188" s="45">
        <v>0</v>
      </c>
      <c r="K188" s="45">
        <v>0</v>
      </c>
      <c r="L188" s="45">
        <v>0</v>
      </c>
      <c r="M188" s="37">
        <v>12613225</v>
      </c>
      <c r="N188" s="38" t="s">
        <v>2522</v>
      </c>
      <c r="O188" s="142" t="s">
        <v>7502</v>
      </c>
      <c r="P188" s="84">
        <v>44265</v>
      </c>
      <c r="Q188" s="84">
        <v>44267</v>
      </c>
      <c r="R188" s="84">
        <v>44316</v>
      </c>
      <c r="S188" s="45">
        <v>4800000</v>
      </c>
      <c r="T188" s="45">
        <v>0</v>
      </c>
      <c r="U188" s="36">
        <v>57299411</v>
      </c>
      <c r="V188" s="36" t="s">
        <v>370</v>
      </c>
      <c r="W188" s="1"/>
      <c r="X188" s="1"/>
      <c r="Y188" s="1"/>
    </row>
    <row r="189" spans="1:25">
      <c r="A189" s="80">
        <v>891780111</v>
      </c>
      <c r="B189" s="35" t="s">
        <v>3921</v>
      </c>
      <c r="C189" s="36" t="s">
        <v>163</v>
      </c>
      <c r="D189" s="35" t="s">
        <v>20</v>
      </c>
      <c r="E189" s="34" t="s">
        <v>2523</v>
      </c>
      <c r="F189" s="35" t="s">
        <v>21</v>
      </c>
      <c r="G189" s="36" t="s">
        <v>165</v>
      </c>
      <c r="H189" s="36" t="s">
        <v>166</v>
      </c>
      <c r="I189" s="45">
        <v>4800000</v>
      </c>
      <c r="J189" s="45">
        <v>0</v>
      </c>
      <c r="K189" s="45">
        <v>0</v>
      </c>
      <c r="L189" s="45">
        <v>0</v>
      </c>
      <c r="M189" s="37">
        <v>1082986157</v>
      </c>
      <c r="N189" s="38" t="s">
        <v>2524</v>
      </c>
      <c r="O189" s="142" t="s">
        <v>7503</v>
      </c>
      <c r="P189" s="84">
        <v>44263</v>
      </c>
      <c r="Q189" s="84">
        <v>44267</v>
      </c>
      <c r="R189" s="84">
        <v>44316</v>
      </c>
      <c r="S189" s="45">
        <v>4800000</v>
      </c>
      <c r="T189" s="45">
        <v>0</v>
      </c>
      <c r="U189" s="36">
        <v>57299411</v>
      </c>
      <c r="V189" s="36" t="s">
        <v>370</v>
      </c>
      <c r="W189" s="1"/>
      <c r="X189" s="1"/>
      <c r="Y189" s="1"/>
    </row>
    <row r="190" spans="1:25">
      <c r="A190" s="80">
        <v>891780111</v>
      </c>
      <c r="B190" s="35" t="s">
        <v>3921</v>
      </c>
      <c r="C190" s="36" t="s">
        <v>163</v>
      </c>
      <c r="D190" s="35" t="s">
        <v>20</v>
      </c>
      <c r="E190" s="34" t="s">
        <v>2552</v>
      </c>
      <c r="F190" s="35" t="s">
        <v>21</v>
      </c>
      <c r="G190" s="36" t="s">
        <v>165</v>
      </c>
      <c r="H190" s="36" t="s">
        <v>166</v>
      </c>
      <c r="I190" s="45">
        <v>8875000</v>
      </c>
      <c r="J190" s="45">
        <v>0</v>
      </c>
      <c r="K190" s="45">
        <v>0</v>
      </c>
      <c r="L190" s="45">
        <v>0</v>
      </c>
      <c r="M190" s="37">
        <v>1079912160</v>
      </c>
      <c r="N190" s="38" t="s">
        <v>2553</v>
      </c>
      <c r="O190" s="142" t="s">
        <v>7504</v>
      </c>
      <c r="P190" s="84">
        <v>44259</v>
      </c>
      <c r="Q190" s="84">
        <v>44260</v>
      </c>
      <c r="R190" s="84">
        <v>44316</v>
      </c>
      <c r="S190" s="45">
        <v>4437500</v>
      </c>
      <c r="T190" s="45">
        <v>4437500</v>
      </c>
      <c r="U190" s="36">
        <v>72005158</v>
      </c>
      <c r="V190" s="36" t="s">
        <v>2551</v>
      </c>
      <c r="W190" s="1"/>
      <c r="X190" s="1"/>
      <c r="Y190" s="1"/>
    </row>
    <row r="191" spans="1:25">
      <c r="A191" s="80">
        <v>891780111</v>
      </c>
      <c r="B191" s="35" t="s">
        <v>3921</v>
      </c>
      <c r="C191" s="36" t="s">
        <v>27</v>
      </c>
      <c r="D191" s="35" t="s">
        <v>20</v>
      </c>
      <c r="E191" s="34" t="s">
        <v>2560</v>
      </c>
      <c r="F191" s="35" t="s">
        <v>21</v>
      </c>
      <c r="G191" s="36" t="s">
        <v>165</v>
      </c>
      <c r="H191" s="36" t="s">
        <v>166</v>
      </c>
      <c r="I191" s="45">
        <v>7200000</v>
      </c>
      <c r="J191" s="45">
        <v>9600000</v>
      </c>
      <c r="K191" s="45">
        <v>2400000</v>
      </c>
      <c r="L191" s="45">
        <v>0</v>
      </c>
      <c r="M191" s="37">
        <v>19620110</v>
      </c>
      <c r="N191" s="38" t="s">
        <v>2561</v>
      </c>
      <c r="O191" s="142" t="s">
        <v>7505</v>
      </c>
      <c r="P191" s="84">
        <v>44259</v>
      </c>
      <c r="Q191" s="84">
        <v>44264</v>
      </c>
      <c r="R191" s="84">
        <v>44377</v>
      </c>
      <c r="S191" s="45">
        <v>9599999</v>
      </c>
      <c r="T191" s="45">
        <v>1</v>
      </c>
      <c r="U191" s="36">
        <v>36669284</v>
      </c>
      <c r="V191" s="36" t="s">
        <v>471</v>
      </c>
      <c r="W191" s="1"/>
      <c r="X191" s="1"/>
      <c r="Y191" s="1"/>
    </row>
    <row r="192" spans="1:25">
      <c r="A192" s="80">
        <v>891780111</v>
      </c>
      <c r="B192" s="35" t="s">
        <v>3921</v>
      </c>
      <c r="C192" s="36" t="s">
        <v>27</v>
      </c>
      <c r="D192" s="35" t="s">
        <v>20</v>
      </c>
      <c r="E192" s="34" t="s">
        <v>2511</v>
      </c>
      <c r="F192" s="35" t="s">
        <v>21</v>
      </c>
      <c r="G192" s="36" t="s">
        <v>165</v>
      </c>
      <c r="H192" s="36" t="s">
        <v>166</v>
      </c>
      <c r="I192" s="45">
        <v>6300000</v>
      </c>
      <c r="J192" s="45">
        <v>8400000</v>
      </c>
      <c r="K192" s="45">
        <v>2100000</v>
      </c>
      <c r="L192" s="45">
        <v>0</v>
      </c>
      <c r="M192" s="37">
        <v>85460896</v>
      </c>
      <c r="N192" s="38" t="s">
        <v>2512</v>
      </c>
      <c r="O192" s="142" t="s">
        <v>7506</v>
      </c>
      <c r="P192" s="84">
        <v>44263</v>
      </c>
      <c r="Q192" s="84">
        <v>44264</v>
      </c>
      <c r="R192" s="84">
        <v>44377</v>
      </c>
      <c r="S192" s="45">
        <v>8399999</v>
      </c>
      <c r="T192" s="45">
        <v>1</v>
      </c>
      <c r="U192" s="36">
        <v>36669284</v>
      </c>
      <c r="V192" s="36" t="s">
        <v>471</v>
      </c>
      <c r="W192" s="1"/>
      <c r="X192" s="1"/>
      <c r="Y192" s="1"/>
    </row>
    <row r="193" spans="1:25">
      <c r="A193" s="80">
        <v>891780111</v>
      </c>
      <c r="B193" s="35" t="s">
        <v>3921</v>
      </c>
      <c r="C193" s="36" t="s">
        <v>27</v>
      </c>
      <c r="D193" s="35" t="s">
        <v>20</v>
      </c>
      <c r="E193" s="34" t="s">
        <v>2568</v>
      </c>
      <c r="F193" s="35" t="s">
        <v>21</v>
      </c>
      <c r="G193" s="36" t="s">
        <v>165</v>
      </c>
      <c r="H193" s="36" t="s">
        <v>166</v>
      </c>
      <c r="I193" s="45">
        <v>6900000</v>
      </c>
      <c r="J193" s="45">
        <v>9200000</v>
      </c>
      <c r="K193" s="45">
        <v>2300000</v>
      </c>
      <c r="L193" s="45">
        <v>0</v>
      </c>
      <c r="M193" s="37">
        <v>1081825579</v>
      </c>
      <c r="N193" s="38" t="s">
        <v>2569</v>
      </c>
      <c r="O193" s="142" t="s">
        <v>7507</v>
      </c>
      <c r="P193" s="84">
        <v>44265</v>
      </c>
      <c r="Q193" s="84">
        <v>44267</v>
      </c>
      <c r="R193" s="84">
        <v>44377</v>
      </c>
      <c r="S193" s="45">
        <v>9199999</v>
      </c>
      <c r="T193" s="45">
        <v>1</v>
      </c>
      <c r="U193" s="36">
        <v>85467461</v>
      </c>
      <c r="V193" s="36" t="s">
        <v>414</v>
      </c>
      <c r="W193" s="1"/>
      <c r="X193" s="1"/>
      <c r="Y193" s="1"/>
    </row>
    <row r="194" spans="1:25">
      <c r="A194" s="80">
        <v>891780111</v>
      </c>
      <c r="B194" s="35" t="s">
        <v>3921</v>
      </c>
      <c r="C194" s="36" t="s">
        <v>163</v>
      </c>
      <c r="D194" s="35" t="s">
        <v>20</v>
      </c>
      <c r="E194" s="34" t="s">
        <v>2534</v>
      </c>
      <c r="F194" s="35" t="s">
        <v>21</v>
      </c>
      <c r="G194" s="36" t="s">
        <v>165</v>
      </c>
      <c r="H194" s="36" t="s">
        <v>166</v>
      </c>
      <c r="I194" s="45">
        <v>2000000</v>
      </c>
      <c r="J194" s="45">
        <v>0</v>
      </c>
      <c r="K194" s="45">
        <v>0</v>
      </c>
      <c r="L194" s="45">
        <v>0</v>
      </c>
      <c r="M194" s="37">
        <v>7144737</v>
      </c>
      <c r="N194" s="38" t="s">
        <v>2535</v>
      </c>
      <c r="O194" s="142" t="s">
        <v>7508</v>
      </c>
      <c r="P194" s="84">
        <v>44271</v>
      </c>
      <c r="Q194" s="84">
        <v>44271</v>
      </c>
      <c r="R194" s="84">
        <v>44307</v>
      </c>
      <c r="S194" s="45">
        <v>2000000</v>
      </c>
      <c r="T194" s="45">
        <v>0</v>
      </c>
      <c r="U194" s="36">
        <v>7632967</v>
      </c>
      <c r="V194" s="36" t="s">
        <v>2414</v>
      </c>
      <c r="W194" s="1"/>
      <c r="X194" s="1"/>
      <c r="Y194" s="1"/>
    </row>
    <row r="195" spans="1:25">
      <c r="A195" s="80">
        <v>891780111</v>
      </c>
      <c r="B195" s="35" t="s">
        <v>3921</v>
      </c>
      <c r="C195" s="36" t="s">
        <v>163</v>
      </c>
      <c r="D195" s="35" t="s">
        <v>20</v>
      </c>
      <c r="E195" s="34" t="s">
        <v>2536</v>
      </c>
      <c r="F195" s="35" t="s">
        <v>21</v>
      </c>
      <c r="G195" s="36" t="s">
        <v>165</v>
      </c>
      <c r="H195" s="36" t="s">
        <v>166</v>
      </c>
      <c r="I195" s="45">
        <v>9000000</v>
      </c>
      <c r="J195" s="45">
        <v>0</v>
      </c>
      <c r="K195" s="45">
        <v>0</v>
      </c>
      <c r="L195" s="45">
        <v>0</v>
      </c>
      <c r="M195" s="37">
        <v>84088532</v>
      </c>
      <c r="N195" s="38" t="s">
        <v>2537</v>
      </c>
      <c r="O195" s="142" t="s">
        <v>7509</v>
      </c>
      <c r="P195" s="84">
        <v>44271</v>
      </c>
      <c r="Q195" s="84">
        <v>44271</v>
      </c>
      <c r="R195" s="84">
        <v>44347</v>
      </c>
      <c r="S195" s="45">
        <v>9000000</v>
      </c>
      <c r="T195" s="45">
        <v>0</v>
      </c>
      <c r="U195" s="36">
        <v>57299411</v>
      </c>
      <c r="V195" s="36" t="s">
        <v>370</v>
      </c>
      <c r="W195" s="1"/>
      <c r="X195" s="1"/>
      <c r="Y195" s="1"/>
    </row>
    <row r="196" spans="1:25">
      <c r="A196" s="80">
        <v>891780111</v>
      </c>
      <c r="B196" s="35" t="s">
        <v>3921</v>
      </c>
      <c r="C196" s="36" t="s">
        <v>163</v>
      </c>
      <c r="D196" s="35" t="s">
        <v>20</v>
      </c>
      <c r="E196" s="34" t="s">
        <v>2538</v>
      </c>
      <c r="F196" s="35" t="s">
        <v>21</v>
      </c>
      <c r="G196" s="36" t="s">
        <v>165</v>
      </c>
      <c r="H196" s="36" t="s">
        <v>166</v>
      </c>
      <c r="I196" s="45">
        <v>4800000</v>
      </c>
      <c r="J196" s="45">
        <v>0</v>
      </c>
      <c r="K196" s="45">
        <v>0</v>
      </c>
      <c r="L196" s="45">
        <v>0</v>
      </c>
      <c r="M196" s="37">
        <v>36725462</v>
      </c>
      <c r="N196" s="38" t="s">
        <v>369</v>
      </c>
      <c r="O196" s="142" t="s">
        <v>7510</v>
      </c>
      <c r="P196" s="84">
        <v>44271</v>
      </c>
      <c r="Q196" s="84">
        <v>44273</v>
      </c>
      <c r="R196" s="84">
        <v>44316</v>
      </c>
      <c r="S196" s="45">
        <v>4800000</v>
      </c>
      <c r="T196" s="45">
        <v>0</v>
      </c>
      <c r="U196" s="36">
        <v>57299411</v>
      </c>
      <c r="V196" s="36" t="s">
        <v>370</v>
      </c>
      <c r="W196" s="1"/>
      <c r="X196" s="1"/>
      <c r="Y196" s="1"/>
    </row>
    <row r="197" spans="1:25">
      <c r="A197" s="80">
        <v>891780111</v>
      </c>
      <c r="B197" s="35" t="s">
        <v>3921</v>
      </c>
      <c r="C197" s="36" t="s">
        <v>163</v>
      </c>
      <c r="D197" s="35" t="s">
        <v>20</v>
      </c>
      <c r="E197" s="34" t="s">
        <v>2525</v>
      </c>
      <c r="F197" s="35" t="s">
        <v>21</v>
      </c>
      <c r="G197" s="36" t="s">
        <v>165</v>
      </c>
      <c r="H197" s="36" t="s">
        <v>166</v>
      </c>
      <c r="I197" s="45">
        <v>6000000</v>
      </c>
      <c r="J197" s="45">
        <v>0</v>
      </c>
      <c r="K197" s="45">
        <v>0</v>
      </c>
      <c r="L197" s="45">
        <v>0</v>
      </c>
      <c r="M197" s="37">
        <v>32790934</v>
      </c>
      <c r="N197" s="38" t="s">
        <v>2526</v>
      </c>
      <c r="O197" s="142" t="s">
        <v>7511</v>
      </c>
      <c r="P197" s="84">
        <v>44267</v>
      </c>
      <c r="Q197" s="84">
        <v>44267</v>
      </c>
      <c r="R197" s="84">
        <v>44332</v>
      </c>
      <c r="S197" s="45">
        <v>6000000</v>
      </c>
      <c r="T197" s="45">
        <v>0</v>
      </c>
      <c r="U197" s="36">
        <v>84453903</v>
      </c>
      <c r="V197" s="36" t="s">
        <v>2527</v>
      </c>
      <c r="W197" s="1"/>
      <c r="X197" s="1"/>
      <c r="Y197" s="1"/>
    </row>
    <row r="198" spans="1:25">
      <c r="A198" s="80">
        <v>891780111</v>
      </c>
      <c r="B198" s="35" t="s">
        <v>3921</v>
      </c>
      <c r="C198" s="36" t="s">
        <v>163</v>
      </c>
      <c r="D198" s="35" t="s">
        <v>20</v>
      </c>
      <c r="E198" s="34" t="s">
        <v>2528</v>
      </c>
      <c r="F198" s="35" t="s">
        <v>21</v>
      </c>
      <c r="G198" s="36" t="s">
        <v>165</v>
      </c>
      <c r="H198" s="36" t="s">
        <v>166</v>
      </c>
      <c r="I198" s="45">
        <v>4000000</v>
      </c>
      <c r="J198" s="45">
        <v>0</v>
      </c>
      <c r="K198" s="45">
        <v>0</v>
      </c>
      <c r="L198" s="45">
        <v>0</v>
      </c>
      <c r="M198" s="37">
        <v>1085178110</v>
      </c>
      <c r="N198" s="38" t="s">
        <v>2529</v>
      </c>
      <c r="O198" s="142" t="s">
        <v>7512</v>
      </c>
      <c r="P198" s="84">
        <v>44267</v>
      </c>
      <c r="Q198" s="84">
        <v>44267</v>
      </c>
      <c r="R198" s="84">
        <v>44332</v>
      </c>
      <c r="S198" s="45">
        <v>4000000</v>
      </c>
      <c r="T198" s="45">
        <v>0</v>
      </c>
      <c r="U198" s="36">
        <v>84453903</v>
      </c>
      <c r="V198" s="36" t="s">
        <v>2527</v>
      </c>
      <c r="W198" s="1"/>
      <c r="X198" s="1"/>
      <c r="Y198" s="1"/>
    </row>
    <row r="199" spans="1:25">
      <c r="A199" s="80">
        <v>891780111</v>
      </c>
      <c r="B199" s="35" t="s">
        <v>3921</v>
      </c>
      <c r="C199" s="36" t="s">
        <v>163</v>
      </c>
      <c r="D199" s="35" t="s">
        <v>20</v>
      </c>
      <c r="E199" s="34" t="s">
        <v>2530</v>
      </c>
      <c r="F199" s="35" t="s">
        <v>21</v>
      </c>
      <c r="G199" s="36" t="s">
        <v>165</v>
      </c>
      <c r="H199" s="36" t="s">
        <v>166</v>
      </c>
      <c r="I199" s="45">
        <v>2500000</v>
      </c>
      <c r="J199" s="45">
        <v>0</v>
      </c>
      <c r="K199" s="45">
        <v>0</v>
      </c>
      <c r="L199" s="45">
        <v>0</v>
      </c>
      <c r="M199" s="37">
        <v>1083469526</v>
      </c>
      <c r="N199" s="38" t="s">
        <v>2531</v>
      </c>
      <c r="O199" s="142" t="s">
        <v>7513</v>
      </c>
      <c r="P199" s="84">
        <v>44267</v>
      </c>
      <c r="Q199" s="84">
        <v>44267</v>
      </c>
      <c r="R199" s="84">
        <v>44332</v>
      </c>
      <c r="S199" s="45">
        <v>2500000</v>
      </c>
      <c r="T199" s="45">
        <v>0</v>
      </c>
      <c r="U199" s="36">
        <v>84453903</v>
      </c>
      <c r="V199" s="36" t="s">
        <v>2527</v>
      </c>
      <c r="W199" s="1"/>
      <c r="X199" s="1"/>
      <c r="Y199" s="1"/>
    </row>
    <row r="200" spans="1:25">
      <c r="A200" s="80">
        <v>891780111</v>
      </c>
      <c r="B200" s="35" t="s">
        <v>3921</v>
      </c>
      <c r="C200" s="36" t="s">
        <v>163</v>
      </c>
      <c r="D200" s="35" t="s">
        <v>20</v>
      </c>
      <c r="E200" s="34" t="s">
        <v>2532</v>
      </c>
      <c r="F200" s="35" t="s">
        <v>21</v>
      </c>
      <c r="G200" s="36" t="s">
        <v>165</v>
      </c>
      <c r="H200" s="36" t="s">
        <v>166</v>
      </c>
      <c r="I200" s="45">
        <v>9000000</v>
      </c>
      <c r="J200" s="45">
        <v>0</v>
      </c>
      <c r="K200" s="45">
        <v>0</v>
      </c>
      <c r="L200" s="45">
        <v>0</v>
      </c>
      <c r="M200" s="37">
        <v>12542861</v>
      </c>
      <c r="N200" s="38" t="s">
        <v>2533</v>
      </c>
      <c r="O200" s="142" t="s">
        <v>7514</v>
      </c>
      <c r="P200" s="84">
        <v>44270</v>
      </c>
      <c r="Q200" s="84">
        <v>44271</v>
      </c>
      <c r="R200" s="84">
        <v>44332</v>
      </c>
      <c r="S200" s="45">
        <v>9000000</v>
      </c>
      <c r="T200" s="45">
        <v>0</v>
      </c>
      <c r="U200" s="36">
        <v>84453903</v>
      </c>
      <c r="V200" s="36" t="s">
        <v>2527</v>
      </c>
      <c r="W200" s="1"/>
      <c r="X200" s="1"/>
      <c r="Y200" s="1"/>
    </row>
    <row r="201" spans="1:25">
      <c r="A201" s="80">
        <v>891780111</v>
      </c>
      <c r="B201" s="35" t="s">
        <v>3921</v>
      </c>
      <c r="C201" s="36" t="s">
        <v>163</v>
      </c>
      <c r="D201" s="35" t="s">
        <v>20</v>
      </c>
      <c r="E201" s="34" t="s">
        <v>2544</v>
      </c>
      <c r="F201" s="35" t="s">
        <v>21</v>
      </c>
      <c r="G201" s="36" t="s">
        <v>165</v>
      </c>
      <c r="H201" s="36" t="s">
        <v>166</v>
      </c>
      <c r="I201" s="45">
        <v>2300000</v>
      </c>
      <c r="J201" s="45">
        <v>0</v>
      </c>
      <c r="K201" s="45">
        <v>0</v>
      </c>
      <c r="L201" s="45">
        <v>0</v>
      </c>
      <c r="M201" s="37">
        <v>85470058</v>
      </c>
      <c r="N201" s="38" t="s">
        <v>975</v>
      </c>
      <c r="O201" s="142" t="s">
        <v>7515</v>
      </c>
      <c r="P201" s="84">
        <v>44272</v>
      </c>
      <c r="Q201" s="84">
        <v>44278</v>
      </c>
      <c r="R201" s="84">
        <v>44286</v>
      </c>
      <c r="S201" s="45">
        <v>2300000</v>
      </c>
      <c r="T201" s="45">
        <v>0</v>
      </c>
      <c r="U201" s="36">
        <v>7144814</v>
      </c>
      <c r="V201" s="36" t="s">
        <v>2540</v>
      </c>
      <c r="W201" s="1"/>
      <c r="X201" s="1"/>
      <c r="Y201" s="1"/>
    </row>
    <row r="202" spans="1:25">
      <c r="A202" s="80">
        <v>891780111</v>
      </c>
      <c r="B202" s="35" t="s">
        <v>3921</v>
      </c>
      <c r="C202" s="36" t="s">
        <v>27</v>
      </c>
      <c r="D202" s="35" t="s">
        <v>20</v>
      </c>
      <c r="E202" s="34" t="s">
        <v>2513</v>
      </c>
      <c r="F202" s="35" t="s">
        <v>21</v>
      </c>
      <c r="G202" s="36" t="s">
        <v>165</v>
      </c>
      <c r="H202" s="36" t="s">
        <v>166</v>
      </c>
      <c r="I202" s="45">
        <v>6300000</v>
      </c>
      <c r="J202" s="45">
        <v>8400000</v>
      </c>
      <c r="K202" s="45">
        <v>2100000</v>
      </c>
      <c r="L202" s="45">
        <v>0</v>
      </c>
      <c r="M202" s="37">
        <v>85474926</v>
      </c>
      <c r="N202" s="38" t="s">
        <v>2514</v>
      </c>
      <c r="O202" s="142" t="s">
        <v>7516</v>
      </c>
      <c r="P202" s="84">
        <v>44271</v>
      </c>
      <c r="Q202" s="84">
        <v>44271</v>
      </c>
      <c r="R202" s="84">
        <v>44377</v>
      </c>
      <c r="S202" s="45">
        <v>8399999</v>
      </c>
      <c r="T202" s="45">
        <v>1</v>
      </c>
      <c r="U202" s="36">
        <v>36669284</v>
      </c>
      <c r="V202" s="36" t="s">
        <v>471</v>
      </c>
      <c r="W202" s="1"/>
      <c r="X202" s="1"/>
      <c r="Y202" s="1"/>
    </row>
    <row r="203" spans="1:25">
      <c r="A203" s="80">
        <v>891780111</v>
      </c>
      <c r="B203" s="35" t="s">
        <v>3921</v>
      </c>
      <c r="C203" s="36" t="s">
        <v>163</v>
      </c>
      <c r="D203" s="35" t="s">
        <v>20</v>
      </c>
      <c r="E203" s="34" t="s">
        <v>2556</v>
      </c>
      <c r="F203" s="35" t="s">
        <v>21</v>
      </c>
      <c r="G203" s="36" t="s">
        <v>165</v>
      </c>
      <c r="H203" s="36" t="s">
        <v>166</v>
      </c>
      <c r="I203" s="45">
        <v>14000000</v>
      </c>
      <c r="J203" s="45">
        <v>0</v>
      </c>
      <c r="K203" s="45">
        <v>0</v>
      </c>
      <c r="L203" s="45">
        <v>0</v>
      </c>
      <c r="M203" s="37">
        <v>1082993868</v>
      </c>
      <c r="N203" s="38" t="s">
        <v>2557</v>
      </c>
      <c r="O203" s="142" t="s">
        <v>7517</v>
      </c>
      <c r="P203" s="84">
        <v>44271</v>
      </c>
      <c r="Q203" s="84">
        <v>44271</v>
      </c>
      <c r="R203" s="84">
        <v>44316</v>
      </c>
      <c r="S203" s="45">
        <v>0</v>
      </c>
      <c r="T203" s="45">
        <v>14000000</v>
      </c>
      <c r="U203" s="36">
        <v>72005158</v>
      </c>
      <c r="V203" s="36" t="s">
        <v>2551</v>
      </c>
      <c r="W203" s="1"/>
      <c r="X203" s="1"/>
      <c r="Y203" s="1"/>
    </row>
    <row r="204" spans="1:25">
      <c r="A204" s="80">
        <v>891780111</v>
      </c>
      <c r="B204" s="35" t="s">
        <v>3921</v>
      </c>
      <c r="C204" s="36" t="s">
        <v>163</v>
      </c>
      <c r="D204" s="35" t="s">
        <v>20</v>
      </c>
      <c r="E204" s="34" t="s">
        <v>2572</v>
      </c>
      <c r="F204" s="35" t="s">
        <v>21</v>
      </c>
      <c r="G204" s="36" t="s">
        <v>165</v>
      </c>
      <c r="H204" s="36" t="s">
        <v>166</v>
      </c>
      <c r="I204" s="45">
        <v>10000000</v>
      </c>
      <c r="J204" s="45">
        <v>0</v>
      </c>
      <c r="K204" s="45">
        <v>0</v>
      </c>
      <c r="L204" s="45">
        <v>0</v>
      </c>
      <c r="M204" s="37">
        <v>1082942381</v>
      </c>
      <c r="N204" s="38" t="s">
        <v>2573</v>
      </c>
      <c r="O204" s="142" t="s">
        <v>7518</v>
      </c>
      <c r="P204" s="84">
        <v>44271</v>
      </c>
      <c r="Q204" s="84">
        <v>44271</v>
      </c>
      <c r="R204" s="84">
        <v>44377</v>
      </c>
      <c r="S204" s="45">
        <v>10000000</v>
      </c>
      <c r="T204" s="45">
        <v>0</v>
      </c>
      <c r="U204" s="36">
        <v>16078654</v>
      </c>
      <c r="V204" s="36" t="s">
        <v>973</v>
      </c>
      <c r="W204" s="1"/>
      <c r="X204" s="1"/>
      <c r="Y204" s="1"/>
    </row>
    <row r="205" spans="1:25">
      <c r="A205" s="80">
        <v>891780111</v>
      </c>
      <c r="B205" s="35" t="s">
        <v>3921</v>
      </c>
      <c r="C205" s="36" t="s">
        <v>163</v>
      </c>
      <c r="D205" s="35" t="s">
        <v>20</v>
      </c>
      <c r="E205" s="34" t="s">
        <v>2576</v>
      </c>
      <c r="F205" s="35" t="s">
        <v>21</v>
      </c>
      <c r="G205" s="36" t="s">
        <v>165</v>
      </c>
      <c r="H205" s="36" t="s">
        <v>166</v>
      </c>
      <c r="I205" s="45">
        <v>31500000</v>
      </c>
      <c r="J205" s="45">
        <v>0</v>
      </c>
      <c r="K205" s="45">
        <v>0</v>
      </c>
      <c r="L205" s="45">
        <v>0</v>
      </c>
      <c r="M205" s="37">
        <v>1082998091</v>
      </c>
      <c r="N205" s="38" t="s">
        <v>2577</v>
      </c>
      <c r="O205" s="142" t="s">
        <v>7519</v>
      </c>
      <c r="P205" s="84">
        <v>44273</v>
      </c>
      <c r="Q205" s="84">
        <v>44273</v>
      </c>
      <c r="R205" s="84">
        <v>44530</v>
      </c>
      <c r="S205" s="45">
        <v>20100000</v>
      </c>
      <c r="T205" s="45">
        <v>11400000</v>
      </c>
      <c r="U205" s="36">
        <v>12545871</v>
      </c>
      <c r="V205" s="36" t="s">
        <v>168</v>
      </c>
      <c r="W205" s="1"/>
      <c r="X205" s="1"/>
      <c r="Y205" s="1"/>
    </row>
    <row r="206" spans="1:25">
      <c r="A206" s="80">
        <v>891780111</v>
      </c>
      <c r="B206" s="35" t="s">
        <v>3921</v>
      </c>
      <c r="C206" s="36" t="s">
        <v>163</v>
      </c>
      <c r="D206" s="35" t="s">
        <v>20</v>
      </c>
      <c r="E206" s="34" t="s">
        <v>2578</v>
      </c>
      <c r="F206" s="35" t="s">
        <v>21</v>
      </c>
      <c r="G206" s="36" t="s">
        <v>165</v>
      </c>
      <c r="H206" s="36" t="s">
        <v>166</v>
      </c>
      <c r="I206" s="45">
        <v>15010731</v>
      </c>
      <c r="J206" s="45">
        <v>0</v>
      </c>
      <c r="K206" s="45">
        <v>0</v>
      </c>
      <c r="L206" s="45">
        <v>0</v>
      </c>
      <c r="M206" s="37">
        <v>92225865</v>
      </c>
      <c r="N206" s="38" t="s">
        <v>2579</v>
      </c>
      <c r="O206" s="142" t="s">
        <v>7520</v>
      </c>
      <c r="P206" s="84">
        <v>44273</v>
      </c>
      <c r="Q206" s="84">
        <v>44273</v>
      </c>
      <c r="R206" s="84">
        <v>44530</v>
      </c>
      <c r="S206" s="45">
        <v>10007154</v>
      </c>
      <c r="T206" s="45">
        <v>5003577</v>
      </c>
      <c r="U206" s="36">
        <v>12545871</v>
      </c>
      <c r="V206" s="36" t="s">
        <v>168</v>
      </c>
      <c r="W206" s="1"/>
      <c r="X206" s="1"/>
      <c r="Y206" s="1"/>
    </row>
    <row r="207" spans="1:25">
      <c r="A207" s="80">
        <v>891780111</v>
      </c>
      <c r="B207" s="35" t="s">
        <v>3921</v>
      </c>
      <c r="C207" s="36" t="s">
        <v>163</v>
      </c>
      <c r="D207" s="35" t="s">
        <v>20</v>
      </c>
      <c r="E207" s="34" t="s">
        <v>2580</v>
      </c>
      <c r="F207" s="35" t="s">
        <v>21</v>
      </c>
      <c r="G207" s="36" t="s">
        <v>165</v>
      </c>
      <c r="H207" s="36" t="s">
        <v>166</v>
      </c>
      <c r="I207" s="45">
        <v>15010731</v>
      </c>
      <c r="J207" s="45">
        <v>0</v>
      </c>
      <c r="K207" s="45">
        <v>0</v>
      </c>
      <c r="L207" s="45">
        <v>0</v>
      </c>
      <c r="M207" s="37">
        <v>9103222</v>
      </c>
      <c r="N207" s="38" t="s">
        <v>2581</v>
      </c>
      <c r="O207" s="142" t="s">
        <v>7521</v>
      </c>
      <c r="P207" s="84">
        <v>44273</v>
      </c>
      <c r="Q207" s="84">
        <v>44273</v>
      </c>
      <c r="R207" s="84">
        <v>44530</v>
      </c>
      <c r="S207" s="45">
        <v>10007154</v>
      </c>
      <c r="T207" s="45">
        <v>5003577</v>
      </c>
      <c r="U207" s="36">
        <v>12545871</v>
      </c>
      <c r="V207" s="36" t="s">
        <v>168</v>
      </c>
      <c r="W207" s="1"/>
      <c r="X207" s="1"/>
      <c r="Y207" s="1"/>
    </row>
    <row r="208" spans="1:25">
      <c r="A208" s="80">
        <v>891780111</v>
      </c>
      <c r="B208" s="35" t="s">
        <v>3921</v>
      </c>
      <c r="C208" s="36" t="s">
        <v>163</v>
      </c>
      <c r="D208" s="35" t="s">
        <v>20</v>
      </c>
      <c r="E208" s="34" t="s">
        <v>2558</v>
      </c>
      <c r="F208" s="35" t="s">
        <v>21</v>
      </c>
      <c r="G208" s="36" t="s">
        <v>165</v>
      </c>
      <c r="H208" s="36" t="s">
        <v>166</v>
      </c>
      <c r="I208" s="45">
        <v>5000000</v>
      </c>
      <c r="J208" s="45">
        <v>0</v>
      </c>
      <c r="K208" s="45">
        <v>0</v>
      </c>
      <c r="L208" s="45">
        <v>0</v>
      </c>
      <c r="M208" s="37">
        <v>1124034719</v>
      </c>
      <c r="N208" s="38" t="s">
        <v>2559</v>
      </c>
      <c r="O208" s="142" t="s">
        <v>7522</v>
      </c>
      <c r="P208" s="84">
        <v>44259</v>
      </c>
      <c r="Q208" s="84">
        <v>44260</v>
      </c>
      <c r="R208" s="84">
        <v>44316</v>
      </c>
      <c r="S208" s="45">
        <v>5000000</v>
      </c>
      <c r="T208" s="45">
        <v>0</v>
      </c>
      <c r="U208" s="36">
        <v>57299411</v>
      </c>
      <c r="V208" s="36" t="s">
        <v>370</v>
      </c>
      <c r="W208" s="1"/>
      <c r="X208" s="1"/>
      <c r="Y208" s="1"/>
    </row>
    <row r="209" spans="1:25">
      <c r="A209" s="80">
        <v>891780111</v>
      </c>
      <c r="B209" s="35" t="s">
        <v>3921</v>
      </c>
      <c r="C209" s="36" t="s">
        <v>163</v>
      </c>
      <c r="D209" s="35" t="s">
        <v>20</v>
      </c>
      <c r="E209" s="34" t="s">
        <v>2582</v>
      </c>
      <c r="F209" s="35" t="s">
        <v>21</v>
      </c>
      <c r="G209" s="36" t="s">
        <v>165</v>
      </c>
      <c r="H209" s="36" t="s">
        <v>166</v>
      </c>
      <c r="I209" s="45">
        <v>15010731</v>
      </c>
      <c r="J209" s="45">
        <v>0</v>
      </c>
      <c r="K209" s="45">
        <v>0</v>
      </c>
      <c r="L209" s="45">
        <v>0</v>
      </c>
      <c r="M209" s="37">
        <v>94442853</v>
      </c>
      <c r="N209" s="38" t="s">
        <v>2583</v>
      </c>
      <c r="O209" s="142" t="s">
        <v>7523</v>
      </c>
      <c r="P209" s="84">
        <v>44273</v>
      </c>
      <c r="Q209" s="84">
        <v>44273</v>
      </c>
      <c r="R209" s="84">
        <v>44530</v>
      </c>
      <c r="S209" s="45">
        <v>10007154</v>
      </c>
      <c r="T209" s="45">
        <v>5003577</v>
      </c>
      <c r="U209" s="36">
        <v>12545871</v>
      </c>
      <c r="V209" s="36" t="s">
        <v>168</v>
      </c>
      <c r="W209" s="1"/>
      <c r="X209" s="1"/>
      <c r="Y209" s="1"/>
    </row>
    <row r="210" spans="1:25">
      <c r="A210" s="80">
        <v>891780111</v>
      </c>
      <c r="B210" s="35" t="s">
        <v>3921</v>
      </c>
      <c r="C210" s="36" t="s">
        <v>163</v>
      </c>
      <c r="D210" s="35" t="s">
        <v>20</v>
      </c>
      <c r="E210" s="34" t="s">
        <v>2562</v>
      </c>
      <c r="F210" s="35" t="s">
        <v>21</v>
      </c>
      <c r="G210" s="36" t="s">
        <v>165</v>
      </c>
      <c r="H210" s="36" t="s">
        <v>166</v>
      </c>
      <c r="I210" s="45">
        <v>6000000</v>
      </c>
      <c r="J210" s="45">
        <v>0</v>
      </c>
      <c r="K210" s="45">
        <v>0</v>
      </c>
      <c r="L210" s="45">
        <v>0</v>
      </c>
      <c r="M210" s="37">
        <v>1082902907</v>
      </c>
      <c r="N210" s="38" t="s">
        <v>2563</v>
      </c>
      <c r="O210" s="142" t="s">
        <v>7524</v>
      </c>
      <c r="P210" s="84">
        <v>44263</v>
      </c>
      <c r="Q210" s="84">
        <v>44264</v>
      </c>
      <c r="R210" s="84">
        <v>44316</v>
      </c>
      <c r="S210" s="45">
        <v>6000000</v>
      </c>
      <c r="T210" s="45">
        <v>0</v>
      </c>
      <c r="U210" s="36">
        <v>16078654</v>
      </c>
      <c r="V210" s="36" t="s">
        <v>973</v>
      </c>
      <c r="W210" s="1"/>
      <c r="X210" s="1"/>
      <c r="Y210" s="1"/>
    </row>
    <row r="211" spans="1:25">
      <c r="A211" s="80">
        <v>891780111</v>
      </c>
      <c r="B211" s="35" t="s">
        <v>3921</v>
      </c>
      <c r="C211" s="36" t="s">
        <v>163</v>
      </c>
      <c r="D211" s="35" t="s">
        <v>20</v>
      </c>
      <c r="E211" s="34" t="s">
        <v>2564</v>
      </c>
      <c r="F211" s="35" t="s">
        <v>21</v>
      </c>
      <c r="G211" s="36" t="s">
        <v>165</v>
      </c>
      <c r="H211" s="36" t="s">
        <v>166</v>
      </c>
      <c r="I211" s="45">
        <v>5000000</v>
      </c>
      <c r="J211" s="45">
        <v>0</v>
      </c>
      <c r="K211" s="45">
        <v>0</v>
      </c>
      <c r="L211" s="45">
        <v>0</v>
      </c>
      <c r="M211" s="37">
        <v>36722139</v>
      </c>
      <c r="N211" s="38" t="s">
        <v>2565</v>
      </c>
      <c r="O211" s="142" t="s">
        <v>7525</v>
      </c>
      <c r="P211" s="84">
        <v>44263</v>
      </c>
      <c r="Q211" s="84">
        <v>44264</v>
      </c>
      <c r="R211" s="84">
        <v>44316</v>
      </c>
      <c r="S211" s="45">
        <v>5000000</v>
      </c>
      <c r="T211" s="45">
        <v>0</v>
      </c>
      <c r="U211" s="36">
        <v>57299411</v>
      </c>
      <c r="V211" s="36" t="s">
        <v>370</v>
      </c>
      <c r="W211" s="1"/>
      <c r="X211" s="1"/>
      <c r="Y211" s="1"/>
    </row>
    <row r="212" spans="1:25">
      <c r="A212" s="80">
        <v>891780111</v>
      </c>
      <c r="B212" s="35" t="s">
        <v>3921</v>
      </c>
      <c r="C212" s="36" t="s">
        <v>163</v>
      </c>
      <c r="D212" s="35" t="s">
        <v>20</v>
      </c>
      <c r="E212" s="34" t="s">
        <v>2566</v>
      </c>
      <c r="F212" s="35" t="s">
        <v>21</v>
      </c>
      <c r="G212" s="36" t="s">
        <v>165</v>
      </c>
      <c r="H212" s="36" t="s">
        <v>166</v>
      </c>
      <c r="I212" s="45">
        <v>5000000</v>
      </c>
      <c r="J212" s="45">
        <v>0</v>
      </c>
      <c r="K212" s="45">
        <v>0</v>
      </c>
      <c r="L212" s="45">
        <v>0</v>
      </c>
      <c r="M212" s="37">
        <v>26668800</v>
      </c>
      <c r="N212" s="38" t="s">
        <v>2567</v>
      </c>
      <c r="O212" s="142" t="s">
        <v>7526</v>
      </c>
      <c r="P212" s="84">
        <v>44263</v>
      </c>
      <c r="Q212" s="84">
        <v>44264</v>
      </c>
      <c r="R212" s="84">
        <v>44316</v>
      </c>
      <c r="S212" s="45">
        <v>5000000</v>
      </c>
      <c r="T212" s="45">
        <v>0</v>
      </c>
      <c r="U212" s="36">
        <v>57299411</v>
      </c>
      <c r="V212" s="36" t="s">
        <v>370</v>
      </c>
      <c r="W212" s="1"/>
      <c r="X212" s="1"/>
      <c r="Y212" s="1"/>
    </row>
    <row r="213" spans="1:25">
      <c r="A213" s="80">
        <v>891780111</v>
      </c>
      <c r="B213" s="35" t="s">
        <v>3921</v>
      </c>
      <c r="C213" s="36" t="s">
        <v>163</v>
      </c>
      <c r="D213" s="35" t="s">
        <v>20</v>
      </c>
      <c r="E213" s="34" t="s">
        <v>2584</v>
      </c>
      <c r="F213" s="35" t="s">
        <v>21</v>
      </c>
      <c r="G213" s="36" t="s">
        <v>165</v>
      </c>
      <c r="H213" s="36" t="s">
        <v>166</v>
      </c>
      <c r="I213" s="45">
        <v>15010731</v>
      </c>
      <c r="J213" s="45">
        <v>0</v>
      </c>
      <c r="K213" s="45">
        <v>0</v>
      </c>
      <c r="L213" s="45">
        <v>0</v>
      </c>
      <c r="M213" s="37">
        <v>16488500</v>
      </c>
      <c r="N213" s="38" t="s">
        <v>2585</v>
      </c>
      <c r="O213" s="142" t="s">
        <v>7527</v>
      </c>
      <c r="P213" s="84">
        <v>44273</v>
      </c>
      <c r="Q213" s="84">
        <v>44273</v>
      </c>
      <c r="R213" s="84">
        <v>44530</v>
      </c>
      <c r="S213" s="45">
        <v>10007154</v>
      </c>
      <c r="T213" s="45">
        <v>5003577</v>
      </c>
      <c r="U213" s="36">
        <v>12545871</v>
      </c>
      <c r="V213" s="36" t="s">
        <v>168</v>
      </c>
      <c r="W213" s="1"/>
      <c r="X213" s="1"/>
      <c r="Y213" s="1"/>
    </row>
    <row r="214" spans="1:25">
      <c r="A214" s="80">
        <v>891780111</v>
      </c>
      <c r="B214" s="35" t="s">
        <v>3921</v>
      </c>
      <c r="C214" s="36" t="s">
        <v>163</v>
      </c>
      <c r="D214" s="35" t="s">
        <v>20</v>
      </c>
      <c r="E214" s="34" t="s">
        <v>2570</v>
      </c>
      <c r="F214" s="35" t="s">
        <v>21</v>
      </c>
      <c r="G214" s="36" t="s">
        <v>165</v>
      </c>
      <c r="H214" s="36" t="s">
        <v>166</v>
      </c>
      <c r="I214" s="45">
        <v>650000</v>
      </c>
      <c r="J214" s="45">
        <v>0</v>
      </c>
      <c r="K214" s="45">
        <v>0</v>
      </c>
      <c r="L214" s="45">
        <v>0</v>
      </c>
      <c r="M214" s="37">
        <v>1083045823</v>
      </c>
      <c r="N214" s="38" t="s">
        <v>2571</v>
      </c>
      <c r="O214" s="142" t="s">
        <v>7528</v>
      </c>
      <c r="P214" s="84">
        <v>44267</v>
      </c>
      <c r="Q214" s="84">
        <v>44271</v>
      </c>
      <c r="R214" s="84">
        <v>44276</v>
      </c>
      <c r="S214" s="45">
        <v>650000</v>
      </c>
      <c r="T214" s="45">
        <v>0</v>
      </c>
      <c r="U214" s="36">
        <v>16078654</v>
      </c>
      <c r="V214" s="36" t="s">
        <v>973</v>
      </c>
      <c r="W214" s="1"/>
      <c r="X214" s="1"/>
      <c r="Y214" s="1"/>
    </row>
    <row r="215" spans="1:25">
      <c r="A215" s="80">
        <v>891780111</v>
      </c>
      <c r="B215" s="35" t="s">
        <v>3921</v>
      </c>
      <c r="C215" s="36" t="s">
        <v>163</v>
      </c>
      <c r="D215" s="35" t="s">
        <v>20</v>
      </c>
      <c r="E215" s="34" t="s">
        <v>2586</v>
      </c>
      <c r="F215" s="35" t="s">
        <v>21</v>
      </c>
      <c r="G215" s="36" t="s">
        <v>165</v>
      </c>
      <c r="H215" s="36" t="s">
        <v>166</v>
      </c>
      <c r="I215" s="45">
        <v>15010731</v>
      </c>
      <c r="J215" s="45">
        <v>0</v>
      </c>
      <c r="K215" s="45">
        <v>0</v>
      </c>
      <c r="L215" s="45">
        <v>0</v>
      </c>
      <c r="M215" s="37">
        <v>1114729292</v>
      </c>
      <c r="N215" s="38" t="s">
        <v>2587</v>
      </c>
      <c r="O215" s="142" t="s">
        <v>7529</v>
      </c>
      <c r="P215" s="84">
        <v>44273</v>
      </c>
      <c r="Q215" s="84">
        <v>44273</v>
      </c>
      <c r="R215" s="84">
        <v>44530</v>
      </c>
      <c r="S215" s="45">
        <v>10007154</v>
      </c>
      <c r="T215" s="45">
        <v>5003577</v>
      </c>
      <c r="U215" s="36">
        <v>12545871</v>
      </c>
      <c r="V215" s="36" t="s">
        <v>168</v>
      </c>
      <c r="W215" s="1"/>
      <c r="X215" s="1"/>
      <c r="Y215" s="1"/>
    </row>
    <row r="216" spans="1:25">
      <c r="A216" s="80">
        <v>891780111</v>
      </c>
      <c r="B216" s="35" t="s">
        <v>3921</v>
      </c>
      <c r="C216" s="36" t="s">
        <v>163</v>
      </c>
      <c r="D216" s="35" t="s">
        <v>20</v>
      </c>
      <c r="E216" s="34" t="s">
        <v>2588</v>
      </c>
      <c r="F216" s="35" t="s">
        <v>21</v>
      </c>
      <c r="G216" s="36" t="s">
        <v>165</v>
      </c>
      <c r="H216" s="36" t="s">
        <v>166</v>
      </c>
      <c r="I216" s="45">
        <v>15010731</v>
      </c>
      <c r="J216" s="45">
        <v>0</v>
      </c>
      <c r="K216" s="45">
        <v>0</v>
      </c>
      <c r="L216" s="45">
        <v>0</v>
      </c>
      <c r="M216" s="37">
        <v>16702067</v>
      </c>
      <c r="N216" s="38" t="s">
        <v>2589</v>
      </c>
      <c r="O216" s="142" t="s">
        <v>7530</v>
      </c>
      <c r="P216" s="84">
        <v>44273</v>
      </c>
      <c r="Q216" s="84">
        <v>44273</v>
      </c>
      <c r="R216" s="84">
        <v>44530</v>
      </c>
      <c r="S216" s="45">
        <v>10007154</v>
      </c>
      <c r="T216" s="45">
        <v>5003577</v>
      </c>
      <c r="U216" s="36">
        <v>12545871</v>
      </c>
      <c r="V216" s="36" t="s">
        <v>168</v>
      </c>
      <c r="W216" s="1"/>
      <c r="X216" s="1"/>
      <c r="Y216" s="1"/>
    </row>
    <row r="217" spans="1:25">
      <c r="A217" s="80">
        <v>891780111</v>
      </c>
      <c r="B217" s="35" t="s">
        <v>3921</v>
      </c>
      <c r="C217" s="36" t="s">
        <v>163</v>
      </c>
      <c r="D217" s="35" t="s">
        <v>20</v>
      </c>
      <c r="E217" s="34" t="s">
        <v>2590</v>
      </c>
      <c r="F217" s="35" t="s">
        <v>21</v>
      </c>
      <c r="G217" s="36" t="s">
        <v>165</v>
      </c>
      <c r="H217" s="36" t="s">
        <v>166</v>
      </c>
      <c r="I217" s="45">
        <v>19244520</v>
      </c>
      <c r="J217" s="45">
        <v>0</v>
      </c>
      <c r="K217" s="45">
        <v>0</v>
      </c>
      <c r="L217" s="45">
        <v>0</v>
      </c>
      <c r="M217" s="37">
        <v>19431312</v>
      </c>
      <c r="N217" s="38" t="s">
        <v>2591</v>
      </c>
      <c r="O217" s="142" t="s">
        <v>7531</v>
      </c>
      <c r="P217" s="84">
        <v>44273</v>
      </c>
      <c r="Q217" s="84">
        <v>44273</v>
      </c>
      <c r="R217" s="84">
        <v>44530</v>
      </c>
      <c r="S217" s="45">
        <v>11760540</v>
      </c>
      <c r="T217" s="45">
        <v>7483980</v>
      </c>
      <c r="U217" s="36">
        <v>12545871</v>
      </c>
      <c r="V217" s="36" t="s">
        <v>168</v>
      </c>
      <c r="W217" s="1"/>
      <c r="X217" s="1"/>
      <c r="Y217" s="1"/>
    </row>
    <row r="218" spans="1:25">
      <c r="A218" s="80">
        <v>891780111</v>
      </c>
      <c r="B218" s="35" t="s">
        <v>3921</v>
      </c>
      <c r="C218" s="36" t="s">
        <v>163</v>
      </c>
      <c r="D218" s="35" t="s">
        <v>20</v>
      </c>
      <c r="E218" s="34" t="s">
        <v>2592</v>
      </c>
      <c r="F218" s="35" t="s">
        <v>21</v>
      </c>
      <c r="G218" s="36" t="s">
        <v>165</v>
      </c>
      <c r="H218" s="36" t="s">
        <v>166</v>
      </c>
      <c r="I218" s="45">
        <v>24500000</v>
      </c>
      <c r="J218" s="45">
        <v>0</v>
      </c>
      <c r="K218" s="45">
        <v>0</v>
      </c>
      <c r="L218" s="45">
        <v>0</v>
      </c>
      <c r="M218" s="37">
        <v>1082961548</v>
      </c>
      <c r="N218" s="38" t="s">
        <v>2593</v>
      </c>
      <c r="O218" s="142" t="s">
        <v>7532</v>
      </c>
      <c r="P218" s="84">
        <v>44273</v>
      </c>
      <c r="Q218" s="84">
        <v>44273</v>
      </c>
      <c r="R218" s="84">
        <v>44530</v>
      </c>
      <c r="S218" s="45">
        <v>18375000</v>
      </c>
      <c r="T218" s="45">
        <v>6125000</v>
      </c>
      <c r="U218" s="36">
        <v>12545871</v>
      </c>
      <c r="V218" s="36" t="s">
        <v>168</v>
      </c>
      <c r="W218" s="1"/>
      <c r="X218" s="1"/>
      <c r="Y218" s="1"/>
    </row>
    <row r="219" spans="1:25">
      <c r="A219" s="80">
        <v>891780111</v>
      </c>
      <c r="B219" s="35" t="s">
        <v>3921</v>
      </c>
      <c r="C219" s="36" t="s">
        <v>163</v>
      </c>
      <c r="D219" s="35" t="s">
        <v>20</v>
      </c>
      <c r="E219" s="34" t="s">
        <v>2594</v>
      </c>
      <c r="F219" s="35" t="s">
        <v>21</v>
      </c>
      <c r="G219" s="36" t="s">
        <v>165</v>
      </c>
      <c r="H219" s="36" t="s">
        <v>166</v>
      </c>
      <c r="I219" s="45">
        <v>34450000</v>
      </c>
      <c r="J219" s="45">
        <v>0</v>
      </c>
      <c r="K219" s="45">
        <v>0</v>
      </c>
      <c r="L219" s="45">
        <v>0</v>
      </c>
      <c r="M219" s="37">
        <v>1082978022</v>
      </c>
      <c r="N219" s="38" t="s">
        <v>2595</v>
      </c>
      <c r="O219" s="142" t="s">
        <v>7533</v>
      </c>
      <c r="P219" s="84">
        <v>44273</v>
      </c>
      <c r="Q219" s="84">
        <v>44273</v>
      </c>
      <c r="R219" s="84">
        <v>44530</v>
      </c>
      <c r="S219" s="45">
        <v>23866666</v>
      </c>
      <c r="T219" s="45">
        <v>10583334</v>
      </c>
      <c r="U219" s="36">
        <v>12545871</v>
      </c>
      <c r="V219" s="36" t="s">
        <v>168</v>
      </c>
      <c r="W219" s="1"/>
      <c r="X219" s="1"/>
      <c r="Y219" s="1"/>
    </row>
    <row r="220" spans="1:25">
      <c r="A220" s="80">
        <v>891780111</v>
      </c>
      <c r="B220" s="35" t="s">
        <v>3921</v>
      </c>
      <c r="C220" s="36" t="s">
        <v>163</v>
      </c>
      <c r="D220" s="35" t="s">
        <v>20</v>
      </c>
      <c r="E220" s="34" t="s">
        <v>2596</v>
      </c>
      <c r="F220" s="35" t="s">
        <v>21</v>
      </c>
      <c r="G220" s="36" t="s">
        <v>165</v>
      </c>
      <c r="H220" s="36" t="s">
        <v>166</v>
      </c>
      <c r="I220" s="45">
        <v>15700000</v>
      </c>
      <c r="J220" s="45">
        <v>0</v>
      </c>
      <c r="K220" s="45">
        <v>0</v>
      </c>
      <c r="L220" s="45">
        <v>0</v>
      </c>
      <c r="M220" s="37">
        <v>1105788867</v>
      </c>
      <c r="N220" s="38" t="s">
        <v>2597</v>
      </c>
      <c r="O220" s="142" t="s">
        <v>7534</v>
      </c>
      <c r="P220" s="84">
        <v>44273</v>
      </c>
      <c r="Q220" s="84">
        <v>44273</v>
      </c>
      <c r="R220" s="84">
        <v>44530</v>
      </c>
      <c r="S220" s="45">
        <v>11775000</v>
      </c>
      <c r="T220" s="45">
        <v>3925000</v>
      </c>
      <c r="U220" s="36">
        <v>12545871</v>
      </c>
      <c r="V220" s="36" t="s">
        <v>168</v>
      </c>
      <c r="W220" s="1"/>
      <c r="X220" s="1"/>
      <c r="Y220" s="1"/>
    </row>
    <row r="221" spans="1:25">
      <c r="A221" s="80">
        <v>891780111</v>
      </c>
      <c r="B221" s="35" t="s">
        <v>3921</v>
      </c>
      <c r="C221" s="36" t="s">
        <v>163</v>
      </c>
      <c r="D221" s="35" t="s">
        <v>20</v>
      </c>
      <c r="E221" s="34" t="s">
        <v>2598</v>
      </c>
      <c r="F221" s="35" t="s">
        <v>21</v>
      </c>
      <c r="G221" s="36" t="s">
        <v>165</v>
      </c>
      <c r="H221" s="36" t="s">
        <v>166</v>
      </c>
      <c r="I221" s="45">
        <v>14433390</v>
      </c>
      <c r="J221" s="45">
        <v>0</v>
      </c>
      <c r="K221" s="45">
        <v>0</v>
      </c>
      <c r="L221" s="45">
        <v>0</v>
      </c>
      <c r="M221" s="37">
        <v>42548261</v>
      </c>
      <c r="N221" s="38" t="s">
        <v>2599</v>
      </c>
      <c r="O221" s="142" t="s">
        <v>7535</v>
      </c>
      <c r="P221" s="84">
        <v>44273</v>
      </c>
      <c r="Q221" s="84">
        <v>44273</v>
      </c>
      <c r="R221" s="84">
        <v>44530</v>
      </c>
      <c r="S221" s="45">
        <v>9622260</v>
      </c>
      <c r="T221" s="45">
        <v>4811130</v>
      </c>
      <c r="U221" s="36">
        <v>12545871</v>
      </c>
      <c r="V221" s="36" t="s">
        <v>168</v>
      </c>
      <c r="W221" s="1"/>
      <c r="X221" s="1"/>
      <c r="Y221" s="1"/>
    </row>
    <row r="222" spans="1:25">
      <c r="A222" s="80">
        <v>891780111</v>
      </c>
      <c r="B222" s="35" t="s">
        <v>3921</v>
      </c>
      <c r="C222" s="36" t="s">
        <v>163</v>
      </c>
      <c r="D222" s="35" t="s">
        <v>20</v>
      </c>
      <c r="E222" s="34" t="s">
        <v>2600</v>
      </c>
      <c r="F222" s="35" t="s">
        <v>21</v>
      </c>
      <c r="G222" s="36" t="s">
        <v>165</v>
      </c>
      <c r="H222" s="36" t="s">
        <v>166</v>
      </c>
      <c r="I222" s="45">
        <v>14433390</v>
      </c>
      <c r="J222" s="45">
        <v>0</v>
      </c>
      <c r="K222" s="45">
        <v>0</v>
      </c>
      <c r="L222" s="45">
        <v>0</v>
      </c>
      <c r="M222" s="37">
        <v>1121816828</v>
      </c>
      <c r="N222" s="38" t="s">
        <v>2601</v>
      </c>
      <c r="O222" s="142" t="s">
        <v>7536</v>
      </c>
      <c r="P222" s="84">
        <v>44273</v>
      </c>
      <c r="Q222" s="84">
        <v>44273</v>
      </c>
      <c r="R222" s="84">
        <v>44530</v>
      </c>
      <c r="S222" s="45">
        <v>9622260</v>
      </c>
      <c r="T222" s="45">
        <v>4811130</v>
      </c>
      <c r="U222" s="36">
        <v>12545871</v>
      </c>
      <c r="V222" s="36" t="s">
        <v>168</v>
      </c>
      <c r="W222" s="1"/>
      <c r="X222" s="1"/>
      <c r="Y222" s="1"/>
    </row>
    <row r="223" spans="1:25">
      <c r="A223" s="80">
        <v>891780111</v>
      </c>
      <c r="B223" s="35" t="s">
        <v>3921</v>
      </c>
      <c r="C223" s="36" t="s">
        <v>163</v>
      </c>
      <c r="D223" s="35" t="s">
        <v>20</v>
      </c>
      <c r="E223" s="34" t="s">
        <v>2602</v>
      </c>
      <c r="F223" s="35" t="s">
        <v>21</v>
      </c>
      <c r="G223" s="36" t="s">
        <v>165</v>
      </c>
      <c r="H223" s="36" t="s">
        <v>166</v>
      </c>
      <c r="I223" s="45">
        <v>14433390</v>
      </c>
      <c r="J223" s="45">
        <v>0</v>
      </c>
      <c r="K223" s="45">
        <v>0</v>
      </c>
      <c r="L223" s="45">
        <v>0</v>
      </c>
      <c r="M223" s="37">
        <v>1124829922</v>
      </c>
      <c r="N223" s="38" t="s">
        <v>2603</v>
      </c>
      <c r="O223" s="142" t="s">
        <v>7537</v>
      </c>
      <c r="P223" s="84">
        <v>44273</v>
      </c>
      <c r="Q223" s="84">
        <v>44273</v>
      </c>
      <c r="R223" s="84">
        <v>44530</v>
      </c>
      <c r="S223" s="45">
        <v>9622260</v>
      </c>
      <c r="T223" s="45">
        <v>4811130</v>
      </c>
      <c r="U223" s="36">
        <v>12545871</v>
      </c>
      <c r="V223" s="36" t="s">
        <v>168</v>
      </c>
      <c r="W223" s="1"/>
      <c r="X223" s="1"/>
      <c r="Y223" s="1"/>
    </row>
    <row r="224" spans="1:25">
      <c r="A224" s="80">
        <v>891780111</v>
      </c>
      <c r="B224" s="35" t="s">
        <v>3921</v>
      </c>
      <c r="C224" s="36" t="s">
        <v>163</v>
      </c>
      <c r="D224" s="35" t="s">
        <v>20</v>
      </c>
      <c r="E224" s="34" t="s">
        <v>2604</v>
      </c>
      <c r="F224" s="35" t="s">
        <v>21</v>
      </c>
      <c r="G224" s="36" t="s">
        <v>165</v>
      </c>
      <c r="H224" s="36" t="s">
        <v>166</v>
      </c>
      <c r="I224" s="45">
        <v>14433390</v>
      </c>
      <c r="J224" s="45">
        <v>0</v>
      </c>
      <c r="K224" s="45">
        <v>0</v>
      </c>
      <c r="L224" s="45">
        <v>0</v>
      </c>
      <c r="M224" s="37">
        <v>26638171</v>
      </c>
      <c r="N224" s="38" t="s">
        <v>210</v>
      </c>
      <c r="O224" s="142" t="s">
        <v>7534</v>
      </c>
      <c r="P224" s="84">
        <v>44273</v>
      </c>
      <c r="Q224" s="84">
        <v>44273</v>
      </c>
      <c r="R224" s="84">
        <v>44530</v>
      </c>
      <c r="S224" s="45">
        <v>9622260</v>
      </c>
      <c r="T224" s="45">
        <v>4811130</v>
      </c>
      <c r="U224" s="36">
        <v>12545871</v>
      </c>
      <c r="V224" s="36" t="s">
        <v>168</v>
      </c>
      <c r="W224" s="1"/>
      <c r="X224" s="1"/>
      <c r="Y224" s="1"/>
    </row>
    <row r="225" spans="1:25">
      <c r="A225" s="80">
        <v>891780111</v>
      </c>
      <c r="B225" s="35" t="s">
        <v>3921</v>
      </c>
      <c r="C225" s="36" t="s">
        <v>163</v>
      </c>
      <c r="D225" s="35" t="s">
        <v>20</v>
      </c>
      <c r="E225" s="34" t="s">
        <v>2605</v>
      </c>
      <c r="F225" s="35" t="s">
        <v>21</v>
      </c>
      <c r="G225" s="36" t="s">
        <v>165</v>
      </c>
      <c r="H225" s="36" t="s">
        <v>166</v>
      </c>
      <c r="I225" s="45">
        <v>14433390</v>
      </c>
      <c r="J225" s="45">
        <v>0</v>
      </c>
      <c r="K225" s="45">
        <v>0</v>
      </c>
      <c r="L225" s="45">
        <v>0</v>
      </c>
      <c r="M225" s="37">
        <v>1016065714</v>
      </c>
      <c r="N225" s="38" t="s">
        <v>267</v>
      </c>
      <c r="O225" s="142" t="s">
        <v>7538</v>
      </c>
      <c r="P225" s="84">
        <v>44273</v>
      </c>
      <c r="Q225" s="84">
        <v>44273</v>
      </c>
      <c r="R225" s="84">
        <v>44530</v>
      </c>
      <c r="S225" s="45">
        <v>9622260</v>
      </c>
      <c r="T225" s="45">
        <v>4811130</v>
      </c>
      <c r="U225" s="36">
        <v>12545871</v>
      </c>
      <c r="V225" s="36" t="s">
        <v>168</v>
      </c>
      <c r="W225" s="1"/>
      <c r="X225" s="1"/>
      <c r="Y225" s="1"/>
    </row>
    <row r="226" spans="1:25">
      <c r="A226" s="80">
        <v>891780111</v>
      </c>
      <c r="B226" s="35" t="s">
        <v>3921</v>
      </c>
      <c r="C226" s="36" t="s">
        <v>163</v>
      </c>
      <c r="D226" s="35" t="s">
        <v>20</v>
      </c>
      <c r="E226" s="34" t="s">
        <v>2606</v>
      </c>
      <c r="F226" s="35" t="s">
        <v>21</v>
      </c>
      <c r="G226" s="36" t="s">
        <v>165</v>
      </c>
      <c r="H226" s="36" t="s">
        <v>166</v>
      </c>
      <c r="I226" s="45">
        <v>14433390</v>
      </c>
      <c r="J226" s="45">
        <v>0</v>
      </c>
      <c r="K226" s="45">
        <v>0</v>
      </c>
      <c r="L226" s="45">
        <v>0</v>
      </c>
      <c r="M226" s="37">
        <v>35263151</v>
      </c>
      <c r="N226" s="38" t="s">
        <v>2607</v>
      </c>
      <c r="O226" s="142" t="s">
        <v>7534</v>
      </c>
      <c r="P226" s="84">
        <v>44273</v>
      </c>
      <c r="Q226" s="84">
        <v>44273</v>
      </c>
      <c r="R226" s="84">
        <v>44530</v>
      </c>
      <c r="S226" s="45">
        <v>9622260</v>
      </c>
      <c r="T226" s="45">
        <v>4811130</v>
      </c>
      <c r="U226" s="36">
        <v>12545871</v>
      </c>
      <c r="V226" s="36" t="s">
        <v>168</v>
      </c>
      <c r="W226" s="1"/>
      <c r="X226" s="1"/>
      <c r="Y226" s="1"/>
    </row>
    <row r="227" spans="1:25">
      <c r="A227" s="80">
        <v>891780111</v>
      </c>
      <c r="B227" s="35" t="s">
        <v>3921</v>
      </c>
      <c r="C227" s="36" t="s">
        <v>163</v>
      </c>
      <c r="D227" s="35" t="s">
        <v>20</v>
      </c>
      <c r="E227" s="34" t="s">
        <v>2608</v>
      </c>
      <c r="F227" s="35" t="s">
        <v>21</v>
      </c>
      <c r="G227" s="36" t="s">
        <v>165</v>
      </c>
      <c r="H227" s="36" t="s">
        <v>166</v>
      </c>
      <c r="I227" s="45">
        <v>14433390</v>
      </c>
      <c r="J227" s="45">
        <v>0</v>
      </c>
      <c r="K227" s="45">
        <v>0</v>
      </c>
      <c r="L227" s="45">
        <v>0</v>
      </c>
      <c r="M227" s="37">
        <v>1072193234</v>
      </c>
      <c r="N227" s="38" t="s">
        <v>192</v>
      </c>
      <c r="O227" s="142" t="s">
        <v>7539</v>
      </c>
      <c r="P227" s="84">
        <v>44273</v>
      </c>
      <c r="Q227" s="84">
        <v>44273</v>
      </c>
      <c r="R227" s="84">
        <v>44530</v>
      </c>
      <c r="S227" s="45">
        <v>9622260</v>
      </c>
      <c r="T227" s="45">
        <v>4811130</v>
      </c>
      <c r="U227" s="36">
        <v>12545871</v>
      </c>
      <c r="V227" s="36" t="s">
        <v>168</v>
      </c>
      <c r="W227" s="1"/>
      <c r="X227" s="1"/>
      <c r="Y227" s="1"/>
    </row>
    <row r="228" spans="1:25">
      <c r="A228" s="80">
        <v>891780111</v>
      </c>
      <c r="B228" s="35" t="s">
        <v>3921</v>
      </c>
      <c r="C228" s="36" t="s">
        <v>163</v>
      </c>
      <c r="D228" s="35" t="s">
        <v>20</v>
      </c>
      <c r="E228" s="34" t="s">
        <v>2609</v>
      </c>
      <c r="F228" s="35" t="s">
        <v>21</v>
      </c>
      <c r="G228" s="36" t="s">
        <v>165</v>
      </c>
      <c r="H228" s="36" t="s">
        <v>166</v>
      </c>
      <c r="I228" s="45">
        <v>27180000</v>
      </c>
      <c r="J228" s="45">
        <v>0</v>
      </c>
      <c r="K228" s="45">
        <v>0</v>
      </c>
      <c r="L228" s="45">
        <v>0</v>
      </c>
      <c r="M228" s="37">
        <v>36695203</v>
      </c>
      <c r="N228" s="38" t="s">
        <v>2610</v>
      </c>
      <c r="O228" s="142" t="s">
        <v>7540</v>
      </c>
      <c r="P228" s="84">
        <v>44273</v>
      </c>
      <c r="Q228" s="84">
        <v>44273</v>
      </c>
      <c r="R228" s="84">
        <v>44530</v>
      </c>
      <c r="S228" s="45">
        <v>18120000</v>
      </c>
      <c r="T228" s="45">
        <v>9060000</v>
      </c>
      <c r="U228" s="36">
        <v>12545871</v>
      </c>
      <c r="V228" s="36" t="s">
        <v>168</v>
      </c>
      <c r="W228" s="1"/>
      <c r="X228" s="1"/>
      <c r="Y228" s="1"/>
    </row>
    <row r="229" spans="1:25">
      <c r="A229" s="80">
        <v>891780111</v>
      </c>
      <c r="B229" s="35" t="s">
        <v>3921</v>
      </c>
      <c r="C229" s="36" t="s">
        <v>163</v>
      </c>
      <c r="D229" s="35" t="s">
        <v>20</v>
      </c>
      <c r="E229" s="34" t="s">
        <v>2611</v>
      </c>
      <c r="F229" s="35" t="s">
        <v>21</v>
      </c>
      <c r="G229" s="36" t="s">
        <v>165</v>
      </c>
      <c r="H229" s="36" t="s">
        <v>166</v>
      </c>
      <c r="I229" s="45">
        <v>18788139</v>
      </c>
      <c r="J229" s="45">
        <v>0</v>
      </c>
      <c r="K229" s="45">
        <v>0</v>
      </c>
      <c r="L229" s="45">
        <v>0</v>
      </c>
      <c r="M229" s="37">
        <v>1110490275</v>
      </c>
      <c r="N229" s="38" t="s">
        <v>235</v>
      </c>
      <c r="O229" s="142" t="s">
        <v>7541</v>
      </c>
      <c r="P229" s="84">
        <v>44273</v>
      </c>
      <c r="Q229" s="84">
        <v>44273</v>
      </c>
      <c r="R229" s="84">
        <v>44530</v>
      </c>
      <c r="S229" s="45">
        <v>12525426</v>
      </c>
      <c r="T229" s="45">
        <v>6262713</v>
      </c>
      <c r="U229" s="36">
        <v>12545871</v>
      </c>
      <c r="V229" s="36" t="s">
        <v>168</v>
      </c>
      <c r="W229" s="1"/>
      <c r="X229" s="1"/>
      <c r="Y229" s="1"/>
    </row>
    <row r="230" spans="1:25">
      <c r="A230" s="80">
        <v>891780111</v>
      </c>
      <c r="B230" s="35" t="s">
        <v>3921</v>
      </c>
      <c r="C230" s="36" t="s">
        <v>163</v>
      </c>
      <c r="D230" s="35" t="s">
        <v>20</v>
      </c>
      <c r="E230" s="34" t="s">
        <v>2612</v>
      </c>
      <c r="F230" s="35" t="s">
        <v>21</v>
      </c>
      <c r="G230" s="36" t="s">
        <v>165</v>
      </c>
      <c r="H230" s="36" t="s">
        <v>166</v>
      </c>
      <c r="I230" s="45">
        <v>14433390</v>
      </c>
      <c r="J230" s="45">
        <v>0</v>
      </c>
      <c r="K230" s="45">
        <v>0</v>
      </c>
      <c r="L230" s="45">
        <v>0</v>
      </c>
      <c r="M230" s="37">
        <v>41057196</v>
      </c>
      <c r="N230" s="38" t="s">
        <v>2613</v>
      </c>
      <c r="O230" s="142" t="s">
        <v>7542</v>
      </c>
      <c r="P230" s="84">
        <v>44273</v>
      </c>
      <c r="Q230" s="84">
        <v>44273</v>
      </c>
      <c r="R230" s="84">
        <v>44530</v>
      </c>
      <c r="S230" s="45">
        <v>9622260</v>
      </c>
      <c r="T230" s="45">
        <v>4811130</v>
      </c>
      <c r="U230" s="36">
        <v>12545871</v>
      </c>
      <c r="V230" s="36" t="s">
        <v>168</v>
      </c>
      <c r="W230" s="1"/>
      <c r="X230" s="1"/>
      <c r="Y230" s="1"/>
    </row>
    <row r="231" spans="1:25">
      <c r="A231" s="80">
        <v>891780111</v>
      </c>
      <c r="B231" s="35" t="s">
        <v>3921</v>
      </c>
      <c r="C231" s="36" t="s">
        <v>163</v>
      </c>
      <c r="D231" s="35" t="s">
        <v>20</v>
      </c>
      <c r="E231" s="34" t="s">
        <v>2614</v>
      </c>
      <c r="F231" s="35" t="s">
        <v>21</v>
      </c>
      <c r="G231" s="36" t="s">
        <v>165</v>
      </c>
      <c r="H231" s="36" t="s">
        <v>166</v>
      </c>
      <c r="I231" s="45">
        <v>14433390</v>
      </c>
      <c r="J231" s="45">
        <v>0</v>
      </c>
      <c r="K231" s="45">
        <v>0</v>
      </c>
      <c r="L231" s="45">
        <v>0</v>
      </c>
      <c r="M231" s="37">
        <v>17684823</v>
      </c>
      <c r="N231" s="38" t="s">
        <v>2615</v>
      </c>
      <c r="O231" s="142" t="s">
        <v>7543</v>
      </c>
      <c r="P231" s="84">
        <v>44273</v>
      </c>
      <c r="Q231" s="84">
        <v>44273</v>
      </c>
      <c r="R231" s="84">
        <v>44530</v>
      </c>
      <c r="S231" s="45">
        <v>9622260</v>
      </c>
      <c r="T231" s="45">
        <v>4811130</v>
      </c>
      <c r="U231" s="36">
        <v>12545871</v>
      </c>
      <c r="V231" s="36" t="s">
        <v>168</v>
      </c>
      <c r="W231" s="1"/>
      <c r="X231" s="1"/>
      <c r="Y231" s="1"/>
    </row>
    <row r="232" spans="1:25">
      <c r="A232" s="80">
        <v>891780111</v>
      </c>
      <c r="B232" s="35" t="s">
        <v>3921</v>
      </c>
      <c r="C232" s="36" t="s">
        <v>163</v>
      </c>
      <c r="D232" s="35" t="s">
        <v>20</v>
      </c>
      <c r="E232" s="34" t="s">
        <v>2616</v>
      </c>
      <c r="F232" s="35" t="s">
        <v>21</v>
      </c>
      <c r="G232" s="36" t="s">
        <v>165</v>
      </c>
      <c r="H232" s="36" t="s">
        <v>166</v>
      </c>
      <c r="I232" s="45">
        <v>14293260</v>
      </c>
      <c r="J232" s="45">
        <v>0</v>
      </c>
      <c r="K232" s="45">
        <v>0</v>
      </c>
      <c r="L232" s="45">
        <v>0</v>
      </c>
      <c r="M232" s="37">
        <v>1116802818</v>
      </c>
      <c r="N232" s="38" t="s">
        <v>2617</v>
      </c>
      <c r="O232" s="142" t="s">
        <v>7544</v>
      </c>
      <c r="P232" s="84">
        <v>44273</v>
      </c>
      <c r="Q232" s="84">
        <v>44273</v>
      </c>
      <c r="R232" s="84">
        <v>44530</v>
      </c>
      <c r="S232" s="45">
        <v>9528840</v>
      </c>
      <c r="T232" s="45">
        <v>4764420</v>
      </c>
      <c r="U232" s="36">
        <v>12545871</v>
      </c>
      <c r="V232" s="36" t="s">
        <v>168</v>
      </c>
      <c r="W232" s="1"/>
      <c r="X232" s="1"/>
      <c r="Y232" s="1"/>
    </row>
    <row r="233" spans="1:25">
      <c r="A233" s="80">
        <v>891780111</v>
      </c>
      <c r="B233" s="35" t="s">
        <v>3921</v>
      </c>
      <c r="C233" s="36" t="s">
        <v>163</v>
      </c>
      <c r="D233" s="35" t="s">
        <v>20</v>
      </c>
      <c r="E233" s="34" t="s">
        <v>2618</v>
      </c>
      <c r="F233" s="35" t="s">
        <v>21</v>
      </c>
      <c r="G233" s="36" t="s">
        <v>165</v>
      </c>
      <c r="H233" s="36" t="s">
        <v>166</v>
      </c>
      <c r="I233" s="45">
        <v>14293260</v>
      </c>
      <c r="J233" s="45">
        <v>0</v>
      </c>
      <c r="K233" s="45">
        <v>0</v>
      </c>
      <c r="L233" s="45">
        <v>0</v>
      </c>
      <c r="M233" s="37">
        <v>1121904908</v>
      </c>
      <c r="N233" s="38" t="s">
        <v>2619</v>
      </c>
      <c r="O233" s="142" t="s">
        <v>7544</v>
      </c>
      <c r="P233" s="84">
        <v>44273</v>
      </c>
      <c r="Q233" s="84">
        <v>44273</v>
      </c>
      <c r="R233" s="84">
        <v>44530</v>
      </c>
      <c r="S233" s="45">
        <v>9528840</v>
      </c>
      <c r="T233" s="45">
        <v>4764420</v>
      </c>
      <c r="U233" s="36">
        <v>12545871</v>
      </c>
      <c r="V233" s="36" t="s">
        <v>168</v>
      </c>
      <c r="W233" s="1"/>
      <c r="X233" s="1"/>
      <c r="Y233" s="1"/>
    </row>
    <row r="234" spans="1:25">
      <c r="A234" s="80">
        <v>891780111</v>
      </c>
      <c r="B234" s="35" t="s">
        <v>3921</v>
      </c>
      <c r="C234" s="36" t="s">
        <v>163</v>
      </c>
      <c r="D234" s="35" t="s">
        <v>20</v>
      </c>
      <c r="E234" s="34" t="s">
        <v>2620</v>
      </c>
      <c r="F234" s="35" t="s">
        <v>21</v>
      </c>
      <c r="G234" s="36" t="s">
        <v>165</v>
      </c>
      <c r="H234" s="36" t="s">
        <v>166</v>
      </c>
      <c r="I234" s="45">
        <v>14293260</v>
      </c>
      <c r="J234" s="45">
        <v>0</v>
      </c>
      <c r="K234" s="45">
        <v>0</v>
      </c>
      <c r="L234" s="45">
        <v>0</v>
      </c>
      <c r="M234" s="37">
        <v>1122129350</v>
      </c>
      <c r="N234" s="38" t="s">
        <v>2621</v>
      </c>
      <c r="O234" s="142" t="s">
        <v>7544</v>
      </c>
      <c r="P234" s="84">
        <v>44273</v>
      </c>
      <c r="Q234" s="84">
        <v>44273</v>
      </c>
      <c r="R234" s="84">
        <v>44530</v>
      </c>
      <c r="S234" s="45">
        <v>9528840</v>
      </c>
      <c r="T234" s="45">
        <v>4764420</v>
      </c>
      <c r="U234" s="36">
        <v>12545871</v>
      </c>
      <c r="V234" s="36" t="s">
        <v>168</v>
      </c>
      <c r="W234" s="1"/>
      <c r="X234" s="1"/>
      <c r="Y234" s="1"/>
    </row>
    <row r="235" spans="1:25">
      <c r="A235" s="80">
        <v>891780111</v>
      </c>
      <c r="B235" s="35" t="s">
        <v>3921</v>
      </c>
      <c r="C235" s="36" t="s">
        <v>163</v>
      </c>
      <c r="D235" s="35" t="s">
        <v>20</v>
      </c>
      <c r="E235" s="34" t="s">
        <v>2622</v>
      </c>
      <c r="F235" s="35" t="s">
        <v>21</v>
      </c>
      <c r="G235" s="36" t="s">
        <v>165</v>
      </c>
      <c r="H235" s="36" t="s">
        <v>166</v>
      </c>
      <c r="I235" s="45">
        <v>14433390</v>
      </c>
      <c r="J235" s="45">
        <v>0</v>
      </c>
      <c r="K235" s="45">
        <v>0</v>
      </c>
      <c r="L235" s="45">
        <v>0</v>
      </c>
      <c r="M235" s="37">
        <v>1096192035</v>
      </c>
      <c r="N235" s="38" t="s">
        <v>2623</v>
      </c>
      <c r="O235" s="142" t="s">
        <v>7544</v>
      </c>
      <c r="P235" s="84">
        <v>44273</v>
      </c>
      <c r="Q235" s="84">
        <v>44273</v>
      </c>
      <c r="R235" s="84">
        <v>44530</v>
      </c>
      <c r="S235" s="45">
        <v>9622260</v>
      </c>
      <c r="T235" s="45">
        <v>4811130</v>
      </c>
      <c r="U235" s="36">
        <v>12545871</v>
      </c>
      <c r="V235" s="36" t="s">
        <v>168</v>
      </c>
      <c r="W235" s="1"/>
      <c r="X235" s="1"/>
      <c r="Y235" s="1"/>
    </row>
    <row r="236" spans="1:25">
      <c r="A236" s="80">
        <v>891780111</v>
      </c>
      <c r="B236" s="35" t="s">
        <v>3921</v>
      </c>
      <c r="C236" s="36" t="s">
        <v>163</v>
      </c>
      <c r="D236" s="35" t="s">
        <v>20</v>
      </c>
      <c r="E236" s="34" t="s">
        <v>2624</v>
      </c>
      <c r="F236" s="35" t="s">
        <v>21</v>
      </c>
      <c r="G236" s="36" t="s">
        <v>165</v>
      </c>
      <c r="H236" s="36" t="s">
        <v>166</v>
      </c>
      <c r="I236" s="45">
        <v>14433390</v>
      </c>
      <c r="J236" s="45">
        <v>0</v>
      </c>
      <c r="K236" s="45">
        <v>0</v>
      </c>
      <c r="L236" s="45">
        <v>0</v>
      </c>
      <c r="M236" s="37">
        <v>22565443</v>
      </c>
      <c r="N236" s="38" t="s">
        <v>2625</v>
      </c>
      <c r="O236" s="142" t="s">
        <v>7545</v>
      </c>
      <c r="P236" s="84">
        <v>44273</v>
      </c>
      <c r="Q236" s="84">
        <v>44273</v>
      </c>
      <c r="R236" s="84">
        <v>44530</v>
      </c>
      <c r="S236" s="45">
        <v>9622260</v>
      </c>
      <c r="T236" s="45">
        <v>4811130</v>
      </c>
      <c r="U236" s="36">
        <v>12545871</v>
      </c>
      <c r="V236" s="36" t="s">
        <v>168</v>
      </c>
      <c r="W236" s="1"/>
      <c r="X236" s="1"/>
      <c r="Y236" s="1"/>
    </row>
    <row r="237" spans="1:25">
      <c r="A237" s="80">
        <v>891780111</v>
      </c>
      <c r="B237" s="35" t="s">
        <v>3921</v>
      </c>
      <c r="C237" s="36" t="s">
        <v>163</v>
      </c>
      <c r="D237" s="35" t="s">
        <v>20</v>
      </c>
      <c r="E237" s="34" t="s">
        <v>2626</v>
      </c>
      <c r="F237" s="35" t="s">
        <v>21</v>
      </c>
      <c r="G237" s="36" t="s">
        <v>165</v>
      </c>
      <c r="H237" s="36" t="s">
        <v>166</v>
      </c>
      <c r="I237" s="45">
        <v>14433390</v>
      </c>
      <c r="J237" s="45">
        <v>0</v>
      </c>
      <c r="K237" s="45">
        <v>0</v>
      </c>
      <c r="L237" s="45">
        <v>0</v>
      </c>
      <c r="M237" s="37">
        <v>52506924</v>
      </c>
      <c r="N237" s="38" t="s">
        <v>2627</v>
      </c>
      <c r="O237" s="142" t="s">
        <v>7544</v>
      </c>
      <c r="P237" s="84">
        <v>44273</v>
      </c>
      <c r="Q237" s="84">
        <v>44273</v>
      </c>
      <c r="R237" s="84">
        <v>44530</v>
      </c>
      <c r="S237" s="45">
        <v>9622260</v>
      </c>
      <c r="T237" s="45">
        <v>4811130</v>
      </c>
      <c r="U237" s="36">
        <v>12545871</v>
      </c>
      <c r="V237" s="36" t="s">
        <v>168</v>
      </c>
      <c r="W237" s="1"/>
      <c r="X237" s="1"/>
      <c r="Y237" s="1"/>
    </row>
    <row r="238" spans="1:25">
      <c r="A238" s="80">
        <v>891780111</v>
      </c>
      <c r="B238" s="35" t="s">
        <v>3921</v>
      </c>
      <c r="C238" s="36" t="s">
        <v>163</v>
      </c>
      <c r="D238" s="35" t="s">
        <v>20</v>
      </c>
      <c r="E238" s="34" t="s">
        <v>2628</v>
      </c>
      <c r="F238" s="35" t="s">
        <v>21</v>
      </c>
      <c r="G238" s="36" t="s">
        <v>165</v>
      </c>
      <c r="H238" s="36" t="s">
        <v>166</v>
      </c>
      <c r="I238" s="45">
        <v>14433390</v>
      </c>
      <c r="J238" s="45">
        <v>0</v>
      </c>
      <c r="K238" s="45">
        <v>0</v>
      </c>
      <c r="L238" s="45">
        <v>0</v>
      </c>
      <c r="M238" s="37">
        <v>1026576561</v>
      </c>
      <c r="N238" s="38" t="s">
        <v>2629</v>
      </c>
      <c r="O238" s="142" t="s">
        <v>7546</v>
      </c>
      <c r="P238" s="84">
        <v>44273</v>
      </c>
      <c r="Q238" s="84">
        <v>44273</v>
      </c>
      <c r="R238" s="84">
        <v>44530</v>
      </c>
      <c r="S238" s="45">
        <v>9622260</v>
      </c>
      <c r="T238" s="45">
        <v>4811130</v>
      </c>
      <c r="U238" s="36">
        <v>12545871</v>
      </c>
      <c r="V238" s="36" t="s">
        <v>168</v>
      </c>
      <c r="W238" s="1"/>
      <c r="X238" s="1"/>
      <c r="Y238" s="1"/>
    </row>
    <row r="239" spans="1:25">
      <c r="A239" s="80">
        <v>891780111</v>
      </c>
      <c r="B239" s="35" t="s">
        <v>3921</v>
      </c>
      <c r="C239" s="36" t="s">
        <v>163</v>
      </c>
      <c r="D239" s="35" t="s">
        <v>20</v>
      </c>
      <c r="E239" s="34" t="s">
        <v>2630</v>
      </c>
      <c r="F239" s="35" t="s">
        <v>21</v>
      </c>
      <c r="G239" s="36" t="s">
        <v>165</v>
      </c>
      <c r="H239" s="36" t="s">
        <v>166</v>
      </c>
      <c r="I239" s="45">
        <v>14433390</v>
      </c>
      <c r="J239" s="45">
        <v>0</v>
      </c>
      <c r="K239" s="45">
        <v>0</v>
      </c>
      <c r="L239" s="45">
        <v>0</v>
      </c>
      <c r="M239" s="37">
        <v>60323839</v>
      </c>
      <c r="N239" s="38" t="s">
        <v>2631</v>
      </c>
      <c r="O239" s="142" t="s">
        <v>7547</v>
      </c>
      <c r="P239" s="84">
        <v>44273</v>
      </c>
      <c r="Q239" s="84">
        <v>44273</v>
      </c>
      <c r="R239" s="84">
        <v>44530</v>
      </c>
      <c r="S239" s="45">
        <v>9622260</v>
      </c>
      <c r="T239" s="45">
        <v>4811130</v>
      </c>
      <c r="U239" s="36">
        <v>12545871</v>
      </c>
      <c r="V239" s="36" t="s">
        <v>168</v>
      </c>
      <c r="W239" s="1"/>
      <c r="X239" s="1"/>
      <c r="Y239" s="1"/>
    </row>
    <row r="240" spans="1:25">
      <c r="A240" s="80">
        <v>891780111</v>
      </c>
      <c r="B240" s="35" t="s">
        <v>3921</v>
      </c>
      <c r="C240" s="36" t="s">
        <v>163</v>
      </c>
      <c r="D240" s="35" t="s">
        <v>20</v>
      </c>
      <c r="E240" s="34" t="s">
        <v>2632</v>
      </c>
      <c r="F240" s="35" t="s">
        <v>21</v>
      </c>
      <c r="G240" s="36" t="s">
        <v>165</v>
      </c>
      <c r="H240" s="36" t="s">
        <v>166</v>
      </c>
      <c r="I240" s="45">
        <v>14433390</v>
      </c>
      <c r="J240" s="45">
        <v>0</v>
      </c>
      <c r="K240" s="45">
        <v>0</v>
      </c>
      <c r="L240" s="45">
        <v>0</v>
      </c>
      <c r="M240" s="37">
        <v>38604254</v>
      </c>
      <c r="N240" s="38" t="s">
        <v>2633</v>
      </c>
      <c r="O240" s="142" t="s">
        <v>7548</v>
      </c>
      <c r="P240" s="84">
        <v>44273</v>
      </c>
      <c r="Q240" s="84">
        <v>44273</v>
      </c>
      <c r="R240" s="84">
        <v>44530</v>
      </c>
      <c r="S240" s="45">
        <v>9622260</v>
      </c>
      <c r="T240" s="45">
        <v>4811130</v>
      </c>
      <c r="U240" s="36">
        <v>12545871</v>
      </c>
      <c r="V240" s="36" t="s">
        <v>168</v>
      </c>
      <c r="W240" s="1"/>
      <c r="X240" s="1"/>
      <c r="Y240" s="1"/>
    </row>
    <row r="241" spans="1:25">
      <c r="A241" s="80">
        <v>891780111</v>
      </c>
      <c r="B241" s="35" t="s">
        <v>3921</v>
      </c>
      <c r="C241" s="36" t="s">
        <v>163</v>
      </c>
      <c r="D241" s="35" t="s">
        <v>20</v>
      </c>
      <c r="E241" s="34" t="s">
        <v>2634</v>
      </c>
      <c r="F241" s="35" t="s">
        <v>21</v>
      </c>
      <c r="G241" s="36" t="s">
        <v>165</v>
      </c>
      <c r="H241" s="36" t="s">
        <v>166</v>
      </c>
      <c r="I241" s="45">
        <v>14433390</v>
      </c>
      <c r="J241" s="45">
        <v>0</v>
      </c>
      <c r="K241" s="45">
        <v>0</v>
      </c>
      <c r="L241" s="45">
        <v>0</v>
      </c>
      <c r="M241" s="37">
        <v>1111766301</v>
      </c>
      <c r="N241" s="38" t="s">
        <v>343</v>
      </c>
      <c r="O241" s="142" t="s">
        <v>7545</v>
      </c>
      <c r="P241" s="84">
        <v>44273</v>
      </c>
      <c r="Q241" s="84">
        <v>44273</v>
      </c>
      <c r="R241" s="84">
        <v>44530</v>
      </c>
      <c r="S241" s="45">
        <v>9622260</v>
      </c>
      <c r="T241" s="45">
        <v>4811130</v>
      </c>
      <c r="U241" s="36">
        <v>12545871</v>
      </c>
      <c r="V241" s="36" t="s">
        <v>168</v>
      </c>
      <c r="W241" s="1"/>
      <c r="X241" s="1"/>
      <c r="Y241" s="1"/>
    </row>
    <row r="242" spans="1:25">
      <c r="A242" s="80">
        <v>891780111</v>
      </c>
      <c r="B242" s="35" t="s">
        <v>3921</v>
      </c>
      <c r="C242" s="36" t="s">
        <v>163</v>
      </c>
      <c r="D242" s="35" t="s">
        <v>20</v>
      </c>
      <c r="E242" s="34" t="s">
        <v>2635</v>
      </c>
      <c r="F242" s="35" t="s">
        <v>21</v>
      </c>
      <c r="G242" s="36" t="s">
        <v>165</v>
      </c>
      <c r="H242" s="36" t="s">
        <v>166</v>
      </c>
      <c r="I242" s="45">
        <v>14433390</v>
      </c>
      <c r="J242" s="45">
        <v>0</v>
      </c>
      <c r="K242" s="45">
        <v>0</v>
      </c>
      <c r="L242" s="45">
        <v>0</v>
      </c>
      <c r="M242" s="37">
        <v>88260836</v>
      </c>
      <c r="N242" s="38" t="s">
        <v>2636</v>
      </c>
      <c r="O242" s="142" t="s">
        <v>7545</v>
      </c>
      <c r="P242" s="84">
        <v>44273</v>
      </c>
      <c r="Q242" s="84">
        <v>44273</v>
      </c>
      <c r="R242" s="84">
        <v>44530</v>
      </c>
      <c r="S242" s="45">
        <v>9622260</v>
      </c>
      <c r="T242" s="45">
        <v>4811130</v>
      </c>
      <c r="U242" s="36">
        <v>12545871</v>
      </c>
      <c r="V242" s="36" t="s">
        <v>168</v>
      </c>
      <c r="W242" s="1"/>
      <c r="X242" s="1"/>
      <c r="Y242" s="1"/>
    </row>
    <row r="243" spans="1:25">
      <c r="A243" s="80">
        <v>891780111</v>
      </c>
      <c r="B243" s="35" t="s">
        <v>3921</v>
      </c>
      <c r="C243" s="36" t="s">
        <v>163</v>
      </c>
      <c r="D243" s="35" t="s">
        <v>20</v>
      </c>
      <c r="E243" s="34" t="s">
        <v>2637</v>
      </c>
      <c r="F243" s="35" t="s">
        <v>21</v>
      </c>
      <c r="G243" s="36" t="s">
        <v>165</v>
      </c>
      <c r="H243" s="36" t="s">
        <v>166</v>
      </c>
      <c r="I243" s="45">
        <v>14433390</v>
      </c>
      <c r="J243" s="45">
        <v>0</v>
      </c>
      <c r="K243" s="45">
        <v>0</v>
      </c>
      <c r="L243" s="45">
        <v>0</v>
      </c>
      <c r="M243" s="37">
        <v>78757699</v>
      </c>
      <c r="N243" s="38" t="s">
        <v>313</v>
      </c>
      <c r="O243" s="142" t="s">
        <v>7545</v>
      </c>
      <c r="P243" s="84">
        <v>44273</v>
      </c>
      <c r="Q243" s="84">
        <v>44273</v>
      </c>
      <c r="R243" s="84">
        <v>44530</v>
      </c>
      <c r="S243" s="45">
        <v>9622260</v>
      </c>
      <c r="T243" s="45">
        <v>4811130</v>
      </c>
      <c r="U243" s="36">
        <v>12545871</v>
      </c>
      <c r="V243" s="36" t="s">
        <v>168</v>
      </c>
      <c r="W243" s="1"/>
      <c r="X243" s="1"/>
      <c r="Y243" s="1"/>
    </row>
    <row r="244" spans="1:25">
      <c r="A244" s="80">
        <v>891780111</v>
      </c>
      <c r="B244" s="35" t="s">
        <v>3921</v>
      </c>
      <c r="C244" s="36" t="s">
        <v>163</v>
      </c>
      <c r="D244" s="35" t="s">
        <v>20</v>
      </c>
      <c r="E244" s="34" t="s">
        <v>2638</v>
      </c>
      <c r="F244" s="35" t="s">
        <v>21</v>
      </c>
      <c r="G244" s="36" t="s">
        <v>165</v>
      </c>
      <c r="H244" s="36" t="s">
        <v>166</v>
      </c>
      <c r="I244" s="45">
        <v>14433390</v>
      </c>
      <c r="J244" s="45">
        <v>0</v>
      </c>
      <c r="K244" s="45">
        <v>0</v>
      </c>
      <c r="L244" s="45">
        <v>0</v>
      </c>
      <c r="M244" s="37">
        <v>1087047043</v>
      </c>
      <c r="N244" s="38" t="s">
        <v>2639</v>
      </c>
      <c r="O244" s="142" t="s">
        <v>7545</v>
      </c>
      <c r="P244" s="84">
        <v>44273</v>
      </c>
      <c r="Q244" s="84">
        <v>44273</v>
      </c>
      <c r="R244" s="84">
        <v>44530</v>
      </c>
      <c r="S244" s="45">
        <v>9622260</v>
      </c>
      <c r="T244" s="45">
        <v>4811130</v>
      </c>
      <c r="U244" s="36">
        <v>12545871</v>
      </c>
      <c r="V244" s="36" t="s">
        <v>168</v>
      </c>
      <c r="W244" s="1"/>
      <c r="X244" s="1"/>
      <c r="Y244" s="1"/>
    </row>
    <row r="245" spans="1:25">
      <c r="A245" s="80">
        <v>891780111</v>
      </c>
      <c r="B245" s="35" t="s">
        <v>3921</v>
      </c>
      <c r="C245" s="36" t="s">
        <v>163</v>
      </c>
      <c r="D245" s="35" t="s">
        <v>20</v>
      </c>
      <c r="E245" s="34" t="s">
        <v>2640</v>
      </c>
      <c r="F245" s="35" t="s">
        <v>21</v>
      </c>
      <c r="G245" s="36" t="s">
        <v>165</v>
      </c>
      <c r="H245" s="36" t="s">
        <v>166</v>
      </c>
      <c r="I245" s="45">
        <v>14433390</v>
      </c>
      <c r="J245" s="45">
        <v>0</v>
      </c>
      <c r="K245" s="45">
        <v>0</v>
      </c>
      <c r="L245" s="45">
        <v>0</v>
      </c>
      <c r="M245" s="37">
        <v>18505463</v>
      </c>
      <c r="N245" s="38" t="s">
        <v>2641</v>
      </c>
      <c r="O245" s="142" t="s">
        <v>7545</v>
      </c>
      <c r="P245" s="84">
        <v>44273</v>
      </c>
      <c r="Q245" s="84">
        <v>44273</v>
      </c>
      <c r="R245" s="84">
        <v>44530</v>
      </c>
      <c r="S245" s="45">
        <v>9622260</v>
      </c>
      <c r="T245" s="45">
        <v>4811130</v>
      </c>
      <c r="U245" s="36">
        <v>12545871</v>
      </c>
      <c r="V245" s="36" t="s">
        <v>168</v>
      </c>
      <c r="W245" s="1"/>
      <c r="X245" s="1"/>
      <c r="Y245" s="1"/>
    </row>
    <row r="246" spans="1:25">
      <c r="A246" s="80">
        <v>891780111</v>
      </c>
      <c r="B246" s="35" t="s">
        <v>3921</v>
      </c>
      <c r="C246" s="36" t="s">
        <v>163</v>
      </c>
      <c r="D246" s="35" t="s">
        <v>20</v>
      </c>
      <c r="E246" s="34" t="s">
        <v>2644</v>
      </c>
      <c r="F246" s="35" t="s">
        <v>21</v>
      </c>
      <c r="G246" s="36" t="s">
        <v>165</v>
      </c>
      <c r="H246" s="36" t="s">
        <v>166</v>
      </c>
      <c r="I246" s="45">
        <v>14433390</v>
      </c>
      <c r="J246" s="45">
        <v>0</v>
      </c>
      <c r="K246" s="45">
        <v>0</v>
      </c>
      <c r="L246" s="45">
        <v>0</v>
      </c>
      <c r="M246" s="37">
        <v>41061085</v>
      </c>
      <c r="N246" s="38" t="s">
        <v>2645</v>
      </c>
      <c r="O246" s="142" t="s">
        <v>7549</v>
      </c>
      <c r="P246" s="84">
        <v>44273</v>
      </c>
      <c r="Q246" s="84">
        <v>44273</v>
      </c>
      <c r="R246" s="84">
        <v>44530</v>
      </c>
      <c r="S246" s="45">
        <v>9622260</v>
      </c>
      <c r="T246" s="45">
        <v>4811130</v>
      </c>
      <c r="U246" s="36">
        <v>12545871</v>
      </c>
      <c r="V246" s="36" t="s">
        <v>168</v>
      </c>
      <c r="W246" s="1"/>
      <c r="X246" s="1"/>
      <c r="Y246" s="1"/>
    </row>
    <row r="247" spans="1:25">
      <c r="A247" s="80">
        <v>891780111</v>
      </c>
      <c r="B247" s="35" t="s">
        <v>3921</v>
      </c>
      <c r="C247" s="36" t="s">
        <v>163</v>
      </c>
      <c r="D247" s="35" t="s">
        <v>20</v>
      </c>
      <c r="E247" s="34" t="s">
        <v>2646</v>
      </c>
      <c r="F247" s="35" t="s">
        <v>21</v>
      </c>
      <c r="G247" s="36" t="s">
        <v>165</v>
      </c>
      <c r="H247" s="36" t="s">
        <v>166</v>
      </c>
      <c r="I247" s="45">
        <v>14433390</v>
      </c>
      <c r="J247" s="45">
        <v>0</v>
      </c>
      <c r="K247" s="45">
        <v>0</v>
      </c>
      <c r="L247" s="45">
        <v>0</v>
      </c>
      <c r="M247" s="37">
        <v>1085263803</v>
      </c>
      <c r="N247" s="38" t="s">
        <v>2647</v>
      </c>
      <c r="O247" s="142" t="s">
        <v>7550</v>
      </c>
      <c r="P247" s="84">
        <v>44273</v>
      </c>
      <c r="Q247" s="84">
        <v>44273</v>
      </c>
      <c r="R247" s="84">
        <v>44530</v>
      </c>
      <c r="S247" s="45">
        <v>9622260</v>
      </c>
      <c r="T247" s="45">
        <v>4811130</v>
      </c>
      <c r="U247" s="36">
        <v>12545871</v>
      </c>
      <c r="V247" s="36" t="s">
        <v>168</v>
      </c>
      <c r="W247" s="1"/>
      <c r="X247" s="1"/>
      <c r="Y247" s="1"/>
    </row>
    <row r="248" spans="1:25">
      <c r="A248" s="80">
        <v>891780111</v>
      </c>
      <c r="B248" s="35" t="s">
        <v>3921</v>
      </c>
      <c r="C248" s="36" t="s">
        <v>163</v>
      </c>
      <c r="D248" s="35" t="s">
        <v>20</v>
      </c>
      <c r="E248" s="34" t="s">
        <v>2648</v>
      </c>
      <c r="F248" s="35" t="s">
        <v>21</v>
      </c>
      <c r="G248" s="36" t="s">
        <v>165</v>
      </c>
      <c r="H248" s="36" t="s">
        <v>166</v>
      </c>
      <c r="I248" s="45">
        <v>14433390</v>
      </c>
      <c r="J248" s="45">
        <v>0</v>
      </c>
      <c r="K248" s="45">
        <v>0</v>
      </c>
      <c r="L248" s="45">
        <v>0</v>
      </c>
      <c r="M248" s="37">
        <v>36669639</v>
      </c>
      <c r="N248" s="38" t="s">
        <v>269</v>
      </c>
      <c r="O248" s="142" t="s">
        <v>7551</v>
      </c>
      <c r="P248" s="84">
        <v>44273</v>
      </c>
      <c r="Q248" s="84">
        <v>44273</v>
      </c>
      <c r="R248" s="84">
        <v>44530</v>
      </c>
      <c r="S248" s="45">
        <v>9622260</v>
      </c>
      <c r="T248" s="45">
        <v>4811130</v>
      </c>
      <c r="U248" s="36">
        <v>12545871</v>
      </c>
      <c r="V248" s="36" t="s">
        <v>168</v>
      </c>
      <c r="W248" s="1"/>
      <c r="X248" s="1"/>
      <c r="Y248" s="1"/>
    </row>
    <row r="249" spans="1:25">
      <c r="A249" s="80">
        <v>891780111</v>
      </c>
      <c r="B249" s="35" t="s">
        <v>3921</v>
      </c>
      <c r="C249" s="36" t="s">
        <v>163</v>
      </c>
      <c r="D249" s="35" t="s">
        <v>20</v>
      </c>
      <c r="E249" s="34" t="s">
        <v>2649</v>
      </c>
      <c r="F249" s="35" t="s">
        <v>21</v>
      </c>
      <c r="G249" s="36" t="s">
        <v>165</v>
      </c>
      <c r="H249" s="36" t="s">
        <v>166</v>
      </c>
      <c r="I249" s="45">
        <v>14433390</v>
      </c>
      <c r="J249" s="45">
        <v>0</v>
      </c>
      <c r="K249" s="45">
        <v>0</v>
      </c>
      <c r="L249" s="45">
        <v>0</v>
      </c>
      <c r="M249" s="37">
        <v>59666037</v>
      </c>
      <c r="N249" s="38" t="s">
        <v>2650</v>
      </c>
      <c r="O249" s="142" t="s">
        <v>7549</v>
      </c>
      <c r="P249" s="84">
        <v>44273</v>
      </c>
      <c r="Q249" s="84">
        <v>44273</v>
      </c>
      <c r="R249" s="84">
        <v>44530</v>
      </c>
      <c r="S249" s="45">
        <v>9622260</v>
      </c>
      <c r="T249" s="45">
        <v>4811130</v>
      </c>
      <c r="U249" s="36">
        <v>12545871</v>
      </c>
      <c r="V249" s="36" t="s">
        <v>168</v>
      </c>
      <c r="W249" s="1"/>
      <c r="X249" s="1"/>
      <c r="Y249" s="1"/>
    </row>
    <row r="250" spans="1:25">
      <c r="A250" s="80">
        <v>891780111</v>
      </c>
      <c r="B250" s="35" t="s">
        <v>3921</v>
      </c>
      <c r="C250" s="36" t="s">
        <v>163</v>
      </c>
      <c r="D250" s="35" t="s">
        <v>20</v>
      </c>
      <c r="E250" s="34" t="s">
        <v>2651</v>
      </c>
      <c r="F250" s="35" t="s">
        <v>21</v>
      </c>
      <c r="G250" s="36" t="s">
        <v>165</v>
      </c>
      <c r="H250" s="36" t="s">
        <v>166</v>
      </c>
      <c r="I250" s="45">
        <v>14433390</v>
      </c>
      <c r="J250" s="45">
        <v>0</v>
      </c>
      <c r="K250" s="45">
        <v>0</v>
      </c>
      <c r="L250" s="45">
        <v>0</v>
      </c>
      <c r="M250" s="37">
        <v>1085170561</v>
      </c>
      <c r="N250" s="38" t="s">
        <v>2652</v>
      </c>
      <c r="O250" s="142" t="s">
        <v>7552</v>
      </c>
      <c r="P250" s="84">
        <v>44273</v>
      </c>
      <c r="Q250" s="84">
        <v>44273</v>
      </c>
      <c r="R250" s="84">
        <v>44530</v>
      </c>
      <c r="S250" s="45">
        <v>9622260</v>
      </c>
      <c r="T250" s="45">
        <v>4811130</v>
      </c>
      <c r="U250" s="36">
        <v>12545871</v>
      </c>
      <c r="V250" s="36" t="s">
        <v>168</v>
      </c>
      <c r="W250" s="1"/>
      <c r="X250" s="1"/>
      <c r="Y250" s="1"/>
    </row>
    <row r="251" spans="1:25">
      <c r="A251" s="80">
        <v>891780111</v>
      </c>
      <c r="B251" s="35" t="s">
        <v>3921</v>
      </c>
      <c r="C251" s="36" t="s">
        <v>163</v>
      </c>
      <c r="D251" s="35" t="s">
        <v>20</v>
      </c>
      <c r="E251" s="34" t="s">
        <v>2653</v>
      </c>
      <c r="F251" s="35" t="s">
        <v>21</v>
      </c>
      <c r="G251" s="36" t="s">
        <v>165</v>
      </c>
      <c r="H251" s="36" t="s">
        <v>166</v>
      </c>
      <c r="I251" s="45">
        <v>14433390</v>
      </c>
      <c r="J251" s="45">
        <v>0</v>
      </c>
      <c r="K251" s="45">
        <v>0</v>
      </c>
      <c r="L251" s="45">
        <v>0</v>
      </c>
      <c r="M251" s="37">
        <v>1121879687</v>
      </c>
      <c r="N251" s="38" t="s">
        <v>2654</v>
      </c>
      <c r="O251" s="142" t="s">
        <v>7551</v>
      </c>
      <c r="P251" s="84">
        <v>44273</v>
      </c>
      <c r="Q251" s="84">
        <v>44273</v>
      </c>
      <c r="R251" s="84">
        <v>44530</v>
      </c>
      <c r="S251" s="45">
        <v>9622260</v>
      </c>
      <c r="T251" s="45">
        <v>4811130</v>
      </c>
      <c r="U251" s="36">
        <v>12545871</v>
      </c>
      <c r="V251" s="36" t="s">
        <v>168</v>
      </c>
      <c r="W251" s="1"/>
      <c r="X251" s="1"/>
      <c r="Y251" s="1"/>
    </row>
    <row r="252" spans="1:25">
      <c r="A252" s="80">
        <v>891780111</v>
      </c>
      <c r="B252" s="35" t="s">
        <v>3921</v>
      </c>
      <c r="C252" s="36" t="s">
        <v>163</v>
      </c>
      <c r="D252" s="35" t="s">
        <v>20</v>
      </c>
      <c r="E252" s="34" t="s">
        <v>2655</v>
      </c>
      <c r="F252" s="35" t="s">
        <v>21</v>
      </c>
      <c r="G252" s="36" t="s">
        <v>165</v>
      </c>
      <c r="H252" s="36" t="s">
        <v>166</v>
      </c>
      <c r="I252" s="45">
        <v>14293260</v>
      </c>
      <c r="J252" s="45">
        <v>0</v>
      </c>
      <c r="K252" s="45">
        <v>0</v>
      </c>
      <c r="L252" s="45">
        <v>0</v>
      </c>
      <c r="M252" s="37">
        <v>1098700784</v>
      </c>
      <c r="N252" s="38" t="s">
        <v>2656</v>
      </c>
      <c r="O252" s="142" t="s">
        <v>7549</v>
      </c>
      <c r="P252" s="84">
        <v>44273</v>
      </c>
      <c r="Q252" s="84">
        <v>44273</v>
      </c>
      <c r="R252" s="84">
        <v>44530</v>
      </c>
      <c r="S252" s="45">
        <v>9528840</v>
      </c>
      <c r="T252" s="45">
        <v>4764420</v>
      </c>
      <c r="U252" s="36">
        <v>12545871</v>
      </c>
      <c r="V252" s="36" t="s">
        <v>168</v>
      </c>
      <c r="W252" s="1"/>
      <c r="X252" s="1"/>
      <c r="Y252" s="1"/>
    </row>
    <row r="253" spans="1:25">
      <c r="A253" s="80">
        <v>891780111</v>
      </c>
      <c r="B253" s="35" t="s">
        <v>3921</v>
      </c>
      <c r="C253" s="36" t="s">
        <v>163</v>
      </c>
      <c r="D253" s="35" t="s">
        <v>20</v>
      </c>
      <c r="E253" s="34" t="s">
        <v>2642</v>
      </c>
      <c r="F253" s="35" t="s">
        <v>21</v>
      </c>
      <c r="G253" s="36" t="s">
        <v>165</v>
      </c>
      <c r="H253" s="36" t="s">
        <v>166</v>
      </c>
      <c r="I253" s="45">
        <v>14433390</v>
      </c>
      <c r="J253" s="45">
        <v>0</v>
      </c>
      <c r="K253" s="45">
        <v>0</v>
      </c>
      <c r="L253" s="45">
        <v>0</v>
      </c>
      <c r="M253" s="37">
        <v>98671471</v>
      </c>
      <c r="N253" s="38" t="s">
        <v>2643</v>
      </c>
      <c r="O253" s="142" t="s">
        <v>7553</v>
      </c>
      <c r="P253" s="84">
        <v>44273</v>
      </c>
      <c r="Q253" s="84">
        <v>44273</v>
      </c>
      <c r="R253" s="84">
        <v>44530</v>
      </c>
      <c r="S253" s="45">
        <v>9622260</v>
      </c>
      <c r="T253" s="45">
        <v>4811130</v>
      </c>
      <c r="U253" s="36">
        <v>12545871</v>
      </c>
      <c r="V253" s="36" t="s">
        <v>168</v>
      </c>
      <c r="W253" s="1"/>
      <c r="X253" s="1"/>
      <c r="Y253" s="1"/>
    </row>
    <row r="254" spans="1:25">
      <c r="A254" s="80">
        <v>891780111</v>
      </c>
      <c r="B254" s="35" t="s">
        <v>3921</v>
      </c>
      <c r="C254" s="36" t="s">
        <v>163</v>
      </c>
      <c r="D254" s="35" t="s">
        <v>20</v>
      </c>
      <c r="E254" s="34" t="s">
        <v>2657</v>
      </c>
      <c r="F254" s="35" t="s">
        <v>21</v>
      </c>
      <c r="G254" s="36" t="s">
        <v>165</v>
      </c>
      <c r="H254" s="36" t="s">
        <v>166</v>
      </c>
      <c r="I254" s="45">
        <v>30299375</v>
      </c>
      <c r="J254" s="45">
        <v>0</v>
      </c>
      <c r="K254" s="45">
        <v>0</v>
      </c>
      <c r="L254" s="45">
        <v>0</v>
      </c>
      <c r="M254" s="37">
        <v>39048264</v>
      </c>
      <c r="N254" s="38" t="s">
        <v>2658</v>
      </c>
      <c r="O254" s="142" t="s">
        <v>7551</v>
      </c>
      <c r="P254" s="84">
        <v>44273</v>
      </c>
      <c r="Q254" s="84">
        <v>44273</v>
      </c>
      <c r="R254" s="84">
        <v>44530</v>
      </c>
      <c r="S254" s="45">
        <v>20199582</v>
      </c>
      <c r="T254" s="45">
        <v>10099793</v>
      </c>
      <c r="U254" s="36">
        <v>12545871</v>
      </c>
      <c r="V254" s="36" t="s">
        <v>168</v>
      </c>
      <c r="W254" s="1"/>
      <c r="X254" s="1"/>
      <c r="Y254" s="1"/>
    </row>
    <row r="255" spans="1:25">
      <c r="A255" s="80">
        <v>891780111</v>
      </c>
      <c r="B255" s="35" t="s">
        <v>3921</v>
      </c>
      <c r="C255" s="36" t="s">
        <v>163</v>
      </c>
      <c r="D255" s="35" t="s">
        <v>20</v>
      </c>
      <c r="E255" s="34" t="s">
        <v>2659</v>
      </c>
      <c r="F255" s="35" t="s">
        <v>21</v>
      </c>
      <c r="G255" s="36" t="s">
        <v>165</v>
      </c>
      <c r="H255" s="36" t="s">
        <v>166</v>
      </c>
      <c r="I255" s="45">
        <v>13499190</v>
      </c>
      <c r="J255" s="45">
        <v>0</v>
      </c>
      <c r="K255" s="45">
        <v>0</v>
      </c>
      <c r="L255" s="45">
        <v>0</v>
      </c>
      <c r="M255" s="37">
        <v>1001800259</v>
      </c>
      <c r="N255" s="38" t="s">
        <v>2660</v>
      </c>
      <c r="O255" s="142" t="s">
        <v>7554</v>
      </c>
      <c r="P255" s="84">
        <v>44273</v>
      </c>
      <c r="Q255" s="84">
        <v>44273</v>
      </c>
      <c r="R255" s="84">
        <v>44530</v>
      </c>
      <c r="S255" s="45">
        <v>8734770</v>
      </c>
      <c r="T255" s="45">
        <v>4764420</v>
      </c>
      <c r="U255" s="36">
        <v>12545871</v>
      </c>
      <c r="V255" s="36" t="s">
        <v>168</v>
      </c>
      <c r="W255" s="1"/>
      <c r="X255" s="1"/>
      <c r="Y255" s="1"/>
    </row>
    <row r="256" spans="1:25">
      <c r="A256" s="80">
        <v>891780111</v>
      </c>
      <c r="B256" s="35" t="s">
        <v>3921</v>
      </c>
      <c r="C256" s="36" t="s">
        <v>163</v>
      </c>
      <c r="D256" s="35" t="s">
        <v>20</v>
      </c>
      <c r="E256" s="34" t="s">
        <v>2661</v>
      </c>
      <c r="F256" s="35" t="s">
        <v>21</v>
      </c>
      <c r="G256" s="36" t="s">
        <v>165</v>
      </c>
      <c r="H256" s="36" t="s">
        <v>166</v>
      </c>
      <c r="I256" s="45">
        <v>28800000</v>
      </c>
      <c r="J256" s="45">
        <v>0</v>
      </c>
      <c r="K256" s="45">
        <v>0</v>
      </c>
      <c r="L256" s="45">
        <v>0</v>
      </c>
      <c r="M256" s="37">
        <v>1082921309</v>
      </c>
      <c r="N256" s="38" t="s">
        <v>2662</v>
      </c>
      <c r="O256" s="142" t="s">
        <v>7549</v>
      </c>
      <c r="P256" s="84">
        <v>44273</v>
      </c>
      <c r="Q256" s="84">
        <v>44273</v>
      </c>
      <c r="R256" s="84">
        <v>44530</v>
      </c>
      <c r="S256" s="45">
        <v>24035580</v>
      </c>
      <c r="T256" s="45">
        <v>4764420</v>
      </c>
      <c r="U256" s="36">
        <v>12545871</v>
      </c>
      <c r="V256" s="36" t="s">
        <v>168</v>
      </c>
      <c r="W256" s="1"/>
      <c r="X256" s="1"/>
      <c r="Y256" s="1"/>
    </row>
    <row r="257" spans="1:25">
      <c r="A257" s="80">
        <v>891780111</v>
      </c>
      <c r="B257" s="35" t="s">
        <v>3921</v>
      </c>
      <c r="C257" s="36" t="s">
        <v>163</v>
      </c>
      <c r="D257" s="35" t="s">
        <v>20</v>
      </c>
      <c r="E257" s="34" t="s">
        <v>2663</v>
      </c>
      <c r="F257" s="35" t="s">
        <v>21</v>
      </c>
      <c r="G257" s="36" t="s">
        <v>165</v>
      </c>
      <c r="H257" s="36" t="s">
        <v>166</v>
      </c>
      <c r="I257" s="45">
        <v>21887500</v>
      </c>
      <c r="J257" s="45">
        <v>0</v>
      </c>
      <c r="K257" s="45">
        <v>0</v>
      </c>
      <c r="L257" s="45">
        <v>0</v>
      </c>
      <c r="M257" s="37">
        <v>17343238</v>
      </c>
      <c r="N257" s="38" t="s">
        <v>2664</v>
      </c>
      <c r="O257" s="142" t="s">
        <v>7549</v>
      </c>
      <c r="P257" s="84">
        <v>44273</v>
      </c>
      <c r="Q257" s="84">
        <v>44273</v>
      </c>
      <c r="R257" s="84">
        <v>44530</v>
      </c>
      <c r="S257" s="45">
        <v>14162500</v>
      </c>
      <c r="T257" s="45">
        <v>7725000</v>
      </c>
      <c r="U257" s="36">
        <v>12545871</v>
      </c>
      <c r="V257" s="36" t="s">
        <v>168</v>
      </c>
      <c r="W257" s="1"/>
      <c r="X257" s="1"/>
      <c r="Y257" s="1"/>
    </row>
    <row r="258" spans="1:25">
      <c r="A258" s="80">
        <v>891780111</v>
      </c>
      <c r="B258" s="35" t="s">
        <v>3921</v>
      </c>
      <c r="C258" s="36" t="s">
        <v>163</v>
      </c>
      <c r="D258" s="35" t="s">
        <v>20</v>
      </c>
      <c r="E258" s="34" t="s">
        <v>2665</v>
      </c>
      <c r="F258" s="35" t="s">
        <v>21</v>
      </c>
      <c r="G258" s="36" t="s">
        <v>165</v>
      </c>
      <c r="H258" s="36" t="s">
        <v>166</v>
      </c>
      <c r="I258" s="45">
        <v>34780000</v>
      </c>
      <c r="J258" s="45">
        <v>0</v>
      </c>
      <c r="K258" s="45">
        <v>0</v>
      </c>
      <c r="L258" s="45">
        <v>0</v>
      </c>
      <c r="M258" s="37">
        <v>1082914133</v>
      </c>
      <c r="N258" s="38" t="s">
        <v>2666</v>
      </c>
      <c r="O258" s="142" t="s">
        <v>7551</v>
      </c>
      <c r="P258" s="84">
        <v>44273</v>
      </c>
      <c r="Q258" s="84">
        <v>44273</v>
      </c>
      <c r="R258" s="84">
        <v>44530</v>
      </c>
      <c r="S258" s="45">
        <v>23186664</v>
      </c>
      <c r="T258" s="45">
        <v>11593336</v>
      </c>
      <c r="U258" s="36">
        <v>12545871</v>
      </c>
      <c r="V258" s="36" t="s">
        <v>168</v>
      </c>
      <c r="W258" s="1"/>
      <c r="X258" s="1"/>
      <c r="Y258" s="1"/>
    </row>
    <row r="259" spans="1:25">
      <c r="A259" s="80">
        <v>891780111</v>
      </c>
      <c r="B259" s="35" t="s">
        <v>3921</v>
      </c>
      <c r="C259" s="36" t="s">
        <v>163</v>
      </c>
      <c r="D259" s="35" t="s">
        <v>20</v>
      </c>
      <c r="E259" s="34" t="s">
        <v>2667</v>
      </c>
      <c r="F259" s="35" t="s">
        <v>21</v>
      </c>
      <c r="G259" s="36" t="s">
        <v>165</v>
      </c>
      <c r="H259" s="36" t="s">
        <v>166</v>
      </c>
      <c r="I259" s="45">
        <v>13300000</v>
      </c>
      <c r="J259" s="45">
        <v>0</v>
      </c>
      <c r="K259" s="45">
        <v>0</v>
      </c>
      <c r="L259" s="45">
        <v>0</v>
      </c>
      <c r="M259" s="37">
        <v>1117509030</v>
      </c>
      <c r="N259" s="38" t="s">
        <v>2668</v>
      </c>
      <c r="O259" s="142" t="s">
        <v>7549</v>
      </c>
      <c r="P259" s="84">
        <v>44273</v>
      </c>
      <c r="Q259" s="84">
        <v>44273</v>
      </c>
      <c r="R259" s="84">
        <v>44530</v>
      </c>
      <c r="S259" s="45">
        <v>6650000</v>
      </c>
      <c r="T259" s="45">
        <v>6650000</v>
      </c>
      <c r="U259" s="36">
        <v>12545871</v>
      </c>
      <c r="V259" s="36" t="s">
        <v>168</v>
      </c>
      <c r="W259" s="1"/>
      <c r="X259" s="1"/>
      <c r="Y259" s="1"/>
    </row>
    <row r="260" spans="1:25">
      <c r="A260" s="80">
        <v>891780111</v>
      </c>
      <c r="B260" s="35" t="s">
        <v>3921</v>
      </c>
      <c r="C260" s="36" t="s">
        <v>163</v>
      </c>
      <c r="D260" s="35" t="s">
        <v>20</v>
      </c>
      <c r="E260" s="34" t="s">
        <v>2669</v>
      </c>
      <c r="F260" s="35" t="s">
        <v>21</v>
      </c>
      <c r="G260" s="36" t="s">
        <v>165</v>
      </c>
      <c r="H260" s="36" t="s">
        <v>166</v>
      </c>
      <c r="I260" s="45">
        <v>11340000</v>
      </c>
      <c r="J260" s="45">
        <v>0</v>
      </c>
      <c r="K260" s="45">
        <v>0</v>
      </c>
      <c r="L260" s="45">
        <v>0</v>
      </c>
      <c r="M260" s="37">
        <v>1013598054</v>
      </c>
      <c r="N260" s="38" t="s">
        <v>2670</v>
      </c>
      <c r="O260" s="142" t="s">
        <v>7549</v>
      </c>
      <c r="P260" s="84">
        <v>44273</v>
      </c>
      <c r="Q260" s="84">
        <v>44273</v>
      </c>
      <c r="R260" s="84">
        <v>44530</v>
      </c>
      <c r="S260" s="45">
        <v>7210000</v>
      </c>
      <c r="T260" s="45">
        <v>4130000</v>
      </c>
      <c r="U260" s="36">
        <v>12545871</v>
      </c>
      <c r="V260" s="36" t="s">
        <v>168</v>
      </c>
      <c r="W260" s="1"/>
      <c r="X260" s="1"/>
      <c r="Y260" s="1"/>
    </row>
    <row r="261" spans="1:25">
      <c r="A261" s="80">
        <v>891780111</v>
      </c>
      <c r="B261" s="35" t="s">
        <v>3921</v>
      </c>
      <c r="C261" s="36" t="s">
        <v>163</v>
      </c>
      <c r="D261" s="35" t="s">
        <v>20</v>
      </c>
      <c r="E261" s="34" t="s">
        <v>2671</v>
      </c>
      <c r="F261" s="35" t="s">
        <v>21</v>
      </c>
      <c r="G261" s="36" t="s">
        <v>165</v>
      </c>
      <c r="H261" s="36" t="s">
        <v>166</v>
      </c>
      <c r="I261" s="45">
        <v>19250000</v>
      </c>
      <c r="J261" s="45">
        <v>0</v>
      </c>
      <c r="K261" s="45">
        <v>0</v>
      </c>
      <c r="L261" s="45">
        <v>0</v>
      </c>
      <c r="M261" s="37">
        <v>1110575761</v>
      </c>
      <c r="N261" s="38" t="s">
        <v>2672</v>
      </c>
      <c r="O261" s="142" t="s">
        <v>7549</v>
      </c>
      <c r="P261" s="84">
        <v>44273</v>
      </c>
      <c r="Q261" s="84">
        <v>44273</v>
      </c>
      <c r="R261" s="84">
        <v>44530</v>
      </c>
      <c r="S261" s="45">
        <v>11620000</v>
      </c>
      <c r="T261" s="45">
        <v>7630000</v>
      </c>
      <c r="U261" s="36">
        <v>12545871</v>
      </c>
      <c r="V261" s="36" t="s">
        <v>168</v>
      </c>
      <c r="W261" s="1"/>
      <c r="X261" s="1"/>
      <c r="Y261" s="1"/>
    </row>
    <row r="262" spans="1:25">
      <c r="A262" s="80">
        <v>891780111</v>
      </c>
      <c r="B262" s="35" t="s">
        <v>3921</v>
      </c>
      <c r="C262" s="36" t="s">
        <v>163</v>
      </c>
      <c r="D262" s="35" t="s">
        <v>20</v>
      </c>
      <c r="E262" s="34" t="s">
        <v>2673</v>
      </c>
      <c r="F262" s="35" t="s">
        <v>21</v>
      </c>
      <c r="G262" s="36" t="s">
        <v>165</v>
      </c>
      <c r="H262" s="36" t="s">
        <v>166</v>
      </c>
      <c r="I262" s="45">
        <v>9310000</v>
      </c>
      <c r="J262" s="45">
        <v>0</v>
      </c>
      <c r="K262" s="45">
        <v>0</v>
      </c>
      <c r="L262" s="45">
        <v>0</v>
      </c>
      <c r="M262" s="37">
        <v>1038804735</v>
      </c>
      <c r="N262" s="38" t="s">
        <v>204</v>
      </c>
      <c r="O262" s="142" t="s">
        <v>7551</v>
      </c>
      <c r="P262" s="84">
        <v>44273</v>
      </c>
      <c r="Q262" s="84">
        <v>44273</v>
      </c>
      <c r="R262" s="84">
        <v>44530</v>
      </c>
      <c r="S262" s="45">
        <v>8400000</v>
      </c>
      <c r="T262" s="45">
        <v>910000</v>
      </c>
      <c r="U262" s="36">
        <v>12545871</v>
      </c>
      <c r="V262" s="36" t="s">
        <v>168</v>
      </c>
      <c r="W262" s="1"/>
      <c r="X262" s="1"/>
      <c r="Y262" s="1"/>
    </row>
    <row r="263" spans="1:25">
      <c r="A263" s="80">
        <v>891780111</v>
      </c>
      <c r="B263" s="35" t="s">
        <v>3921</v>
      </c>
      <c r="C263" s="36" t="s">
        <v>163</v>
      </c>
      <c r="D263" s="35" t="s">
        <v>20</v>
      </c>
      <c r="E263" s="34" t="s">
        <v>2674</v>
      </c>
      <c r="F263" s="35" t="s">
        <v>21</v>
      </c>
      <c r="G263" s="36" t="s">
        <v>165</v>
      </c>
      <c r="H263" s="36" t="s">
        <v>166</v>
      </c>
      <c r="I263" s="45">
        <v>22680000</v>
      </c>
      <c r="J263" s="45">
        <v>0</v>
      </c>
      <c r="K263" s="45">
        <v>0</v>
      </c>
      <c r="L263" s="45">
        <v>0</v>
      </c>
      <c r="M263" s="37">
        <v>10775608</v>
      </c>
      <c r="N263" s="38" t="s">
        <v>2675</v>
      </c>
      <c r="O263" s="142" t="s">
        <v>7555</v>
      </c>
      <c r="P263" s="84">
        <v>44273</v>
      </c>
      <c r="Q263" s="84">
        <v>44273</v>
      </c>
      <c r="R263" s="84">
        <v>44530</v>
      </c>
      <c r="S263" s="45">
        <v>15400000</v>
      </c>
      <c r="T263" s="45">
        <v>7280000</v>
      </c>
      <c r="U263" s="36">
        <v>12545871</v>
      </c>
      <c r="V263" s="36" t="s">
        <v>168</v>
      </c>
      <c r="W263" s="1"/>
      <c r="X263" s="1"/>
      <c r="Y263" s="1"/>
    </row>
    <row r="264" spans="1:25">
      <c r="A264" s="80">
        <v>891780111</v>
      </c>
      <c r="B264" s="35" t="s">
        <v>3921</v>
      </c>
      <c r="C264" s="36" t="s">
        <v>163</v>
      </c>
      <c r="D264" s="35" t="s">
        <v>20</v>
      </c>
      <c r="E264" s="34" t="s">
        <v>2676</v>
      </c>
      <c r="F264" s="35" t="s">
        <v>21</v>
      </c>
      <c r="G264" s="36" t="s">
        <v>165</v>
      </c>
      <c r="H264" s="36" t="s">
        <v>166</v>
      </c>
      <c r="I264" s="45">
        <v>22400000</v>
      </c>
      <c r="J264" s="45">
        <v>0</v>
      </c>
      <c r="K264" s="45">
        <v>0</v>
      </c>
      <c r="L264" s="45">
        <v>0</v>
      </c>
      <c r="M264" s="37">
        <v>11039943</v>
      </c>
      <c r="N264" s="38" t="s">
        <v>2677</v>
      </c>
      <c r="O264" s="142" t="s">
        <v>7555</v>
      </c>
      <c r="P264" s="84">
        <v>44273</v>
      </c>
      <c r="Q264" s="84">
        <v>44273</v>
      </c>
      <c r="R264" s="84">
        <v>44530</v>
      </c>
      <c r="S264" s="45">
        <v>17850000</v>
      </c>
      <c r="T264" s="45">
        <v>4550000</v>
      </c>
      <c r="U264" s="36">
        <v>12545871</v>
      </c>
      <c r="V264" s="36" t="s">
        <v>168</v>
      </c>
      <c r="W264" s="1"/>
      <c r="X264" s="1"/>
      <c r="Y264" s="1"/>
    </row>
    <row r="265" spans="1:25">
      <c r="A265" s="80">
        <v>891780111</v>
      </c>
      <c r="B265" s="35" t="s">
        <v>3921</v>
      </c>
      <c r="C265" s="36" t="s">
        <v>163</v>
      </c>
      <c r="D265" s="35" t="s">
        <v>20</v>
      </c>
      <c r="E265" s="34" t="s">
        <v>2678</v>
      </c>
      <c r="F265" s="35" t="s">
        <v>21</v>
      </c>
      <c r="G265" s="36" t="s">
        <v>165</v>
      </c>
      <c r="H265" s="36" t="s">
        <v>166</v>
      </c>
      <c r="I265" s="45">
        <v>11200000</v>
      </c>
      <c r="J265" s="45">
        <v>0</v>
      </c>
      <c r="K265" s="45">
        <v>0</v>
      </c>
      <c r="L265" s="45">
        <v>0</v>
      </c>
      <c r="M265" s="37">
        <v>1104698529</v>
      </c>
      <c r="N265" s="38" t="s">
        <v>2679</v>
      </c>
      <c r="O265" s="142" t="s">
        <v>7556</v>
      </c>
      <c r="P265" s="84">
        <v>44273</v>
      </c>
      <c r="Q265" s="84">
        <v>44273</v>
      </c>
      <c r="R265" s="84">
        <v>44530</v>
      </c>
      <c r="S265" s="45">
        <v>11200000</v>
      </c>
      <c r="T265" s="45">
        <v>0</v>
      </c>
      <c r="U265" s="36">
        <v>12545871</v>
      </c>
      <c r="V265" s="36" t="s">
        <v>168</v>
      </c>
      <c r="W265" s="1"/>
      <c r="X265" s="1"/>
      <c r="Y265" s="1"/>
    </row>
    <row r="266" spans="1:25">
      <c r="A266" s="80">
        <v>891780111</v>
      </c>
      <c r="B266" s="35" t="s">
        <v>3921</v>
      </c>
      <c r="C266" s="36" t="s">
        <v>163</v>
      </c>
      <c r="D266" s="35" t="s">
        <v>20</v>
      </c>
      <c r="E266" s="34" t="s">
        <v>2680</v>
      </c>
      <c r="F266" s="35" t="s">
        <v>21</v>
      </c>
      <c r="G266" s="36" t="s">
        <v>165</v>
      </c>
      <c r="H266" s="36" t="s">
        <v>166</v>
      </c>
      <c r="I266" s="45">
        <v>29400000</v>
      </c>
      <c r="J266" s="45">
        <v>0</v>
      </c>
      <c r="K266" s="45">
        <v>0</v>
      </c>
      <c r="L266" s="45">
        <v>0</v>
      </c>
      <c r="M266" s="37">
        <v>1037613672</v>
      </c>
      <c r="N266" s="38" t="s">
        <v>2681</v>
      </c>
      <c r="O266" s="142" t="s">
        <v>7557</v>
      </c>
      <c r="P266" s="84">
        <v>44273</v>
      </c>
      <c r="Q266" s="84">
        <v>44273</v>
      </c>
      <c r="R266" s="84">
        <v>44530</v>
      </c>
      <c r="S266" s="45">
        <v>17920000</v>
      </c>
      <c r="T266" s="45">
        <v>11480000</v>
      </c>
      <c r="U266" s="36">
        <v>12545871</v>
      </c>
      <c r="V266" s="36" t="s">
        <v>168</v>
      </c>
      <c r="W266" s="1"/>
      <c r="X266" s="1"/>
      <c r="Y266" s="1"/>
    </row>
    <row r="267" spans="1:25">
      <c r="A267" s="80">
        <v>891780111</v>
      </c>
      <c r="B267" s="35" t="s">
        <v>3921</v>
      </c>
      <c r="C267" s="36" t="s">
        <v>163</v>
      </c>
      <c r="D267" s="35" t="s">
        <v>20</v>
      </c>
      <c r="E267" s="34" t="s">
        <v>2682</v>
      </c>
      <c r="F267" s="35" t="s">
        <v>21</v>
      </c>
      <c r="G267" s="36" t="s">
        <v>165</v>
      </c>
      <c r="H267" s="36" t="s">
        <v>166</v>
      </c>
      <c r="I267" s="45">
        <v>16800000</v>
      </c>
      <c r="J267" s="45">
        <v>0</v>
      </c>
      <c r="K267" s="45">
        <v>0</v>
      </c>
      <c r="L267" s="45">
        <v>0</v>
      </c>
      <c r="M267" s="37">
        <v>63254783</v>
      </c>
      <c r="N267" s="38" t="s">
        <v>2683</v>
      </c>
      <c r="O267" s="142" t="s">
        <v>7558</v>
      </c>
      <c r="P267" s="84">
        <v>44273</v>
      </c>
      <c r="Q267" s="84">
        <v>44273</v>
      </c>
      <c r="R267" s="84">
        <v>44530</v>
      </c>
      <c r="S267" s="45">
        <v>8400000</v>
      </c>
      <c r="T267" s="45">
        <v>8400000</v>
      </c>
      <c r="U267" s="36">
        <v>12545871</v>
      </c>
      <c r="V267" s="36" t="s">
        <v>168</v>
      </c>
      <c r="W267" s="1"/>
      <c r="X267" s="1"/>
      <c r="Y267" s="1"/>
    </row>
    <row r="268" spans="1:25">
      <c r="A268" s="80">
        <v>891780111</v>
      </c>
      <c r="B268" s="35" t="s">
        <v>3921</v>
      </c>
      <c r="C268" s="36" t="s">
        <v>163</v>
      </c>
      <c r="D268" s="35" t="s">
        <v>20</v>
      </c>
      <c r="E268" s="34" t="s">
        <v>2684</v>
      </c>
      <c r="F268" s="35" t="s">
        <v>21</v>
      </c>
      <c r="G268" s="36" t="s">
        <v>165</v>
      </c>
      <c r="H268" s="36" t="s">
        <v>166</v>
      </c>
      <c r="I268" s="45">
        <v>19180000</v>
      </c>
      <c r="J268" s="45">
        <v>0</v>
      </c>
      <c r="K268" s="45">
        <v>0</v>
      </c>
      <c r="L268" s="45">
        <v>0</v>
      </c>
      <c r="M268" s="37">
        <v>50896535</v>
      </c>
      <c r="N268" s="38" t="s">
        <v>2685</v>
      </c>
      <c r="O268" s="142" t="s">
        <v>7559</v>
      </c>
      <c r="P268" s="84">
        <v>44273</v>
      </c>
      <c r="Q268" s="84">
        <v>44273</v>
      </c>
      <c r="R268" s="84">
        <v>44530</v>
      </c>
      <c r="S268" s="45">
        <v>12390000</v>
      </c>
      <c r="T268" s="45">
        <v>6790000</v>
      </c>
      <c r="U268" s="36">
        <v>12545871</v>
      </c>
      <c r="V268" s="36" t="s">
        <v>168</v>
      </c>
      <c r="W268" s="1"/>
      <c r="X268" s="1"/>
      <c r="Y268" s="1"/>
    </row>
    <row r="269" spans="1:25">
      <c r="A269" s="80">
        <v>891780111</v>
      </c>
      <c r="B269" s="35" t="s">
        <v>3921</v>
      </c>
      <c r="C269" s="36" t="s">
        <v>163</v>
      </c>
      <c r="D269" s="35" t="s">
        <v>20</v>
      </c>
      <c r="E269" s="34" t="s">
        <v>2686</v>
      </c>
      <c r="F269" s="35" t="s">
        <v>21</v>
      </c>
      <c r="G269" s="36" t="s">
        <v>165</v>
      </c>
      <c r="H269" s="36" t="s">
        <v>166</v>
      </c>
      <c r="I269" s="45">
        <v>12180000</v>
      </c>
      <c r="J269" s="45">
        <v>0</v>
      </c>
      <c r="K269" s="45">
        <v>0</v>
      </c>
      <c r="L269" s="45">
        <v>0</v>
      </c>
      <c r="M269" s="37">
        <v>11342388</v>
      </c>
      <c r="N269" s="38" t="s">
        <v>265</v>
      </c>
      <c r="O269" s="142" t="s">
        <v>7560</v>
      </c>
      <c r="P269" s="84">
        <v>44273</v>
      </c>
      <c r="Q269" s="84">
        <v>44273</v>
      </c>
      <c r="R269" s="84">
        <v>44530</v>
      </c>
      <c r="S269" s="45">
        <v>9870000</v>
      </c>
      <c r="T269" s="45">
        <v>2310000</v>
      </c>
      <c r="U269" s="36">
        <v>12545871</v>
      </c>
      <c r="V269" s="36" t="s">
        <v>168</v>
      </c>
      <c r="W269" s="1"/>
      <c r="X269" s="1"/>
      <c r="Y269" s="1"/>
    </row>
    <row r="270" spans="1:25">
      <c r="A270" s="80">
        <v>891780111</v>
      </c>
      <c r="B270" s="35" t="s">
        <v>3921</v>
      </c>
      <c r="C270" s="36" t="s">
        <v>163</v>
      </c>
      <c r="D270" s="35" t="s">
        <v>20</v>
      </c>
      <c r="E270" s="34" t="s">
        <v>2687</v>
      </c>
      <c r="F270" s="35" t="s">
        <v>21</v>
      </c>
      <c r="G270" s="36" t="s">
        <v>165</v>
      </c>
      <c r="H270" s="36" t="s">
        <v>166</v>
      </c>
      <c r="I270" s="45">
        <v>24360000</v>
      </c>
      <c r="J270" s="45">
        <v>0</v>
      </c>
      <c r="K270" s="45">
        <v>0</v>
      </c>
      <c r="L270" s="45">
        <v>0</v>
      </c>
      <c r="M270" s="37">
        <v>1088255808</v>
      </c>
      <c r="N270" s="38" t="s">
        <v>2688</v>
      </c>
      <c r="O270" s="142" t="s">
        <v>7561</v>
      </c>
      <c r="P270" s="84">
        <v>44273</v>
      </c>
      <c r="Q270" s="84">
        <v>44273</v>
      </c>
      <c r="R270" s="84">
        <v>44530</v>
      </c>
      <c r="S270" s="45">
        <v>14070000</v>
      </c>
      <c r="T270" s="45">
        <v>10290000</v>
      </c>
      <c r="U270" s="36">
        <v>12545871</v>
      </c>
      <c r="V270" s="36" t="s">
        <v>168</v>
      </c>
      <c r="W270" s="1"/>
      <c r="X270" s="1"/>
      <c r="Y270" s="1"/>
    </row>
    <row r="271" spans="1:25">
      <c r="A271" s="80">
        <v>891780111</v>
      </c>
      <c r="B271" s="35" t="s">
        <v>3921</v>
      </c>
      <c r="C271" s="36" t="s">
        <v>163</v>
      </c>
      <c r="D271" s="35" t="s">
        <v>20</v>
      </c>
      <c r="E271" s="34" t="s">
        <v>2689</v>
      </c>
      <c r="F271" s="35" t="s">
        <v>21</v>
      </c>
      <c r="G271" s="36" t="s">
        <v>165</v>
      </c>
      <c r="H271" s="36" t="s">
        <v>166</v>
      </c>
      <c r="I271" s="45">
        <v>14433390</v>
      </c>
      <c r="J271" s="45">
        <v>0</v>
      </c>
      <c r="K271" s="45">
        <v>0</v>
      </c>
      <c r="L271" s="45">
        <v>0</v>
      </c>
      <c r="M271" s="37">
        <v>1059449930</v>
      </c>
      <c r="N271" s="38" t="s">
        <v>2690</v>
      </c>
      <c r="O271" s="142" t="s">
        <v>7562</v>
      </c>
      <c r="P271" s="84">
        <v>44273</v>
      </c>
      <c r="Q271" s="84">
        <v>44273</v>
      </c>
      <c r="R271" s="84">
        <v>44530</v>
      </c>
      <c r="S271" s="45">
        <v>9622260</v>
      </c>
      <c r="T271" s="45">
        <v>4811130</v>
      </c>
      <c r="U271" s="36">
        <v>12545871</v>
      </c>
      <c r="V271" s="36" t="s">
        <v>168</v>
      </c>
      <c r="W271" s="1"/>
      <c r="X271" s="1"/>
      <c r="Y271" s="1"/>
    </row>
    <row r="272" spans="1:25">
      <c r="A272" s="80">
        <v>891780111</v>
      </c>
      <c r="B272" s="35" t="s">
        <v>3921</v>
      </c>
      <c r="C272" s="36" t="s">
        <v>163</v>
      </c>
      <c r="D272" s="35" t="s">
        <v>20</v>
      </c>
      <c r="E272" s="34" t="s">
        <v>2691</v>
      </c>
      <c r="F272" s="35" t="s">
        <v>21</v>
      </c>
      <c r="G272" s="36" t="s">
        <v>165</v>
      </c>
      <c r="H272" s="36" t="s">
        <v>166</v>
      </c>
      <c r="I272" s="45">
        <v>14433390</v>
      </c>
      <c r="J272" s="45">
        <v>0</v>
      </c>
      <c r="K272" s="45">
        <v>0</v>
      </c>
      <c r="L272" s="45">
        <v>0</v>
      </c>
      <c r="M272" s="37">
        <v>34678739</v>
      </c>
      <c r="N272" s="38" t="s">
        <v>2692</v>
      </c>
      <c r="O272" s="142" t="s">
        <v>7563</v>
      </c>
      <c r="P272" s="84">
        <v>44273</v>
      </c>
      <c r="Q272" s="84">
        <v>44273</v>
      </c>
      <c r="R272" s="84">
        <v>44530</v>
      </c>
      <c r="S272" s="45">
        <v>9622260</v>
      </c>
      <c r="T272" s="45">
        <v>4811130</v>
      </c>
      <c r="U272" s="36">
        <v>12545871</v>
      </c>
      <c r="V272" s="36" t="s">
        <v>168</v>
      </c>
      <c r="W272" s="1"/>
      <c r="X272" s="1"/>
      <c r="Y272" s="1"/>
    </row>
    <row r="273" spans="1:25">
      <c r="A273" s="80">
        <v>891780111</v>
      </c>
      <c r="B273" s="35" t="s">
        <v>3921</v>
      </c>
      <c r="C273" s="36" t="s">
        <v>163</v>
      </c>
      <c r="D273" s="35" t="s">
        <v>20</v>
      </c>
      <c r="E273" s="34" t="s">
        <v>2695</v>
      </c>
      <c r="F273" s="35" t="s">
        <v>21</v>
      </c>
      <c r="G273" s="36" t="s">
        <v>165</v>
      </c>
      <c r="H273" s="36" t="s">
        <v>166</v>
      </c>
      <c r="I273" s="45">
        <v>14433390</v>
      </c>
      <c r="J273" s="45">
        <v>0</v>
      </c>
      <c r="K273" s="45">
        <v>0</v>
      </c>
      <c r="L273" s="45">
        <v>0</v>
      </c>
      <c r="M273" s="37">
        <v>1089796649</v>
      </c>
      <c r="N273" s="38" t="s">
        <v>2696</v>
      </c>
      <c r="O273" s="142" t="s">
        <v>7564</v>
      </c>
      <c r="P273" s="84">
        <v>44273</v>
      </c>
      <c r="Q273" s="84">
        <v>44273</v>
      </c>
      <c r="R273" s="84">
        <v>44530</v>
      </c>
      <c r="S273" s="45">
        <v>9622260</v>
      </c>
      <c r="T273" s="45">
        <v>4811130</v>
      </c>
      <c r="U273" s="36">
        <v>12545871</v>
      </c>
      <c r="V273" s="36" t="s">
        <v>168</v>
      </c>
      <c r="W273" s="1"/>
      <c r="X273" s="1"/>
      <c r="Y273" s="1"/>
    </row>
    <row r="274" spans="1:25">
      <c r="A274" s="80">
        <v>891780111</v>
      </c>
      <c r="B274" s="35" t="s">
        <v>3921</v>
      </c>
      <c r="C274" s="36" t="s">
        <v>163</v>
      </c>
      <c r="D274" s="35" t="s">
        <v>20</v>
      </c>
      <c r="E274" s="34" t="s">
        <v>2697</v>
      </c>
      <c r="F274" s="35" t="s">
        <v>21</v>
      </c>
      <c r="G274" s="36" t="s">
        <v>165</v>
      </c>
      <c r="H274" s="36" t="s">
        <v>166</v>
      </c>
      <c r="I274" s="45">
        <v>14433390</v>
      </c>
      <c r="J274" s="45">
        <v>0</v>
      </c>
      <c r="K274" s="45">
        <v>0</v>
      </c>
      <c r="L274" s="45">
        <v>0</v>
      </c>
      <c r="M274" s="37">
        <v>1061198346</v>
      </c>
      <c r="N274" s="38" t="s">
        <v>347</v>
      </c>
      <c r="O274" s="142" t="s">
        <v>7565</v>
      </c>
      <c r="P274" s="84">
        <v>44273</v>
      </c>
      <c r="Q274" s="84">
        <v>44273</v>
      </c>
      <c r="R274" s="84">
        <v>44530</v>
      </c>
      <c r="S274" s="45">
        <v>9622260</v>
      </c>
      <c r="T274" s="45">
        <v>4811130</v>
      </c>
      <c r="U274" s="36">
        <v>12545871</v>
      </c>
      <c r="V274" s="36" t="s">
        <v>168</v>
      </c>
      <c r="W274" s="1"/>
      <c r="X274" s="1"/>
      <c r="Y274" s="1"/>
    </row>
    <row r="275" spans="1:25">
      <c r="A275" s="80">
        <v>891780111</v>
      </c>
      <c r="B275" s="35" t="s">
        <v>3921</v>
      </c>
      <c r="C275" s="36" t="s">
        <v>163</v>
      </c>
      <c r="D275" s="35" t="s">
        <v>20</v>
      </c>
      <c r="E275" s="34" t="s">
        <v>2698</v>
      </c>
      <c r="F275" s="35" t="s">
        <v>21</v>
      </c>
      <c r="G275" s="36" t="s">
        <v>165</v>
      </c>
      <c r="H275" s="36" t="s">
        <v>166</v>
      </c>
      <c r="I275" s="45">
        <v>14433390</v>
      </c>
      <c r="J275" s="45">
        <v>0</v>
      </c>
      <c r="K275" s="45">
        <v>0</v>
      </c>
      <c r="L275" s="45">
        <v>0</v>
      </c>
      <c r="M275" s="37">
        <v>59688810</v>
      </c>
      <c r="N275" s="38" t="s">
        <v>180</v>
      </c>
      <c r="O275" s="142" t="s">
        <v>7566</v>
      </c>
      <c r="P275" s="84">
        <v>44273</v>
      </c>
      <c r="Q275" s="84">
        <v>44273</v>
      </c>
      <c r="R275" s="84">
        <v>44530</v>
      </c>
      <c r="S275" s="45">
        <v>9622260</v>
      </c>
      <c r="T275" s="45">
        <v>4811130</v>
      </c>
      <c r="U275" s="36">
        <v>12545871</v>
      </c>
      <c r="V275" s="36" t="s">
        <v>168</v>
      </c>
      <c r="W275" s="1"/>
      <c r="X275" s="1"/>
      <c r="Y275" s="1"/>
    </row>
    <row r="276" spans="1:25">
      <c r="A276" s="80">
        <v>891780111</v>
      </c>
      <c r="B276" s="35" t="s">
        <v>3921</v>
      </c>
      <c r="C276" s="36" t="s">
        <v>163</v>
      </c>
      <c r="D276" s="35" t="s">
        <v>20</v>
      </c>
      <c r="E276" s="34" t="s">
        <v>2699</v>
      </c>
      <c r="F276" s="35" t="s">
        <v>21</v>
      </c>
      <c r="G276" s="36" t="s">
        <v>165</v>
      </c>
      <c r="H276" s="36" t="s">
        <v>166</v>
      </c>
      <c r="I276" s="45">
        <v>14433390</v>
      </c>
      <c r="J276" s="45">
        <v>0</v>
      </c>
      <c r="K276" s="45">
        <v>0</v>
      </c>
      <c r="L276" s="45">
        <v>0</v>
      </c>
      <c r="M276" s="37">
        <v>1151445611</v>
      </c>
      <c r="N276" s="38" t="s">
        <v>2700</v>
      </c>
      <c r="O276" s="142" t="s">
        <v>7567</v>
      </c>
      <c r="P276" s="84">
        <v>44273</v>
      </c>
      <c r="Q276" s="84">
        <v>44273</v>
      </c>
      <c r="R276" s="84">
        <v>44530</v>
      </c>
      <c r="S276" s="45">
        <v>9622260</v>
      </c>
      <c r="T276" s="45">
        <v>4811130</v>
      </c>
      <c r="U276" s="36">
        <v>12545871</v>
      </c>
      <c r="V276" s="36" t="s">
        <v>168</v>
      </c>
      <c r="W276" s="1"/>
      <c r="X276" s="1"/>
      <c r="Y276" s="1"/>
    </row>
    <row r="277" spans="1:25">
      <c r="A277" s="80">
        <v>891780111</v>
      </c>
      <c r="B277" s="35" t="s">
        <v>3921</v>
      </c>
      <c r="C277" s="36" t="s">
        <v>163</v>
      </c>
      <c r="D277" s="35" t="s">
        <v>20</v>
      </c>
      <c r="E277" s="34" t="s">
        <v>2701</v>
      </c>
      <c r="F277" s="35" t="s">
        <v>21</v>
      </c>
      <c r="G277" s="36" t="s">
        <v>165</v>
      </c>
      <c r="H277" s="36" t="s">
        <v>166</v>
      </c>
      <c r="I277" s="45">
        <v>14433390</v>
      </c>
      <c r="J277" s="45">
        <v>0</v>
      </c>
      <c r="K277" s="45">
        <v>0</v>
      </c>
      <c r="L277" s="45">
        <v>0</v>
      </c>
      <c r="M277" s="37">
        <v>59684609</v>
      </c>
      <c r="N277" s="38" t="s">
        <v>363</v>
      </c>
      <c r="O277" s="142" t="s">
        <v>7568</v>
      </c>
      <c r="P277" s="84">
        <v>44273</v>
      </c>
      <c r="Q277" s="84">
        <v>44273</v>
      </c>
      <c r="R277" s="84">
        <v>44530</v>
      </c>
      <c r="S277" s="45">
        <v>9622260</v>
      </c>
      <c r="T277" s="45">
        <v>4811130</v>
      </c>
      <c r="U277" s="36">
        <v>12545871</v>
      </c>
      <c r="V277" s="36" t="s">
        <v>168</v>
      </c>
      <c r="W277" s="1"/>
      <c r="X277" s="1"/>
      <c r="Y277" s="1"/>
    </row>
    <row r="278" spans="1:25">
      <c r="A278" s="80">
        <v>891780111</v>
      </c>
      <c r="B278" s="35" t="s">
        <v>3921</v>
      </c>
      <c r="C278" s="36" t="s">
        <v>163</v>
      </c>
      <c r="D278" s="35" t="s">
        <v>20</v>
      </c>
      <c r="E278" s="34" t="s">
        <v>2702</v>
      </c>
      <c r="F278" s="35" t="s">
        <v>21</v>
      </c>
      <c r="G278" s="36" t="s">
        <v>165</v>
      </c>
      <c r="H278" s="36" t="s">
        <v>166</v>
      </c>
      <c r="I278" s="45">
        <v>14433390</v>
      </c>
      <c r="J278" s="45">
        <v>0</v>
      </c>
      <c r="K278" s="45">
        <v>0</v>
      </c>
      <c r="L278" s="45">
        <v>0</v>
      </c>
      <c r="M278" s="37">
        <v>87941793</v>
      </c>
      <c r="N278" s="38" t="s">
        <v>2703</v>
      </c>
      <c r="O278" s="142" t="s">
        <v>7569</v>
      </c>
      <c r="P278" s="84">
        <v>44273</v>
      </c>
      <c r="Q278" s="84">
        <v>44273</v>
      </c>
      <c r="R278" s="84">
        <v>44530</v>
      </c>
      <c r="S278" s="45">
        <v>9622260</v>
      </c>
      <c r="T278" s="45">
        <v>4811130</v>
      </c>
      <c r="U278" s="36">
        <v>12545871</v>
      </c>
      <c r="V278" s="36" t="s">
        <v>168</v>
      </c>
      <c r="W278" s="1"/>
      <c r="X278" s="1"/>
      <c r="Y278" s="1"/>
    </row>
    <row r="279" spans="1:25">
      <c r="A279" s="80">
        <v>891780111</v>
      </c>
      <c r="B279" s="35" t="s">
        <v>3921</v>
      </c>
      <c r="C279" s="36" t="s">
        <v>163</v>
      </c>
      <c r="D279" s="35" t="s">
        <v>20</v>
      </c>
      <c r="E279" s="34" t="s">
        <v>2704</v>
      </c>
      <c r="F279" s="35" t="s">
        <v>21</v>
      </c>
      <c r="G279" s="36" t="s">
        <v>165</v>
      </c>
      <c r="H279" s="36" t="s">
        <v>166</v>
      </c>
      <c r="I279" s="45">
        <v>14433390</v>
      </c>
      <c r="J279" s="45">
        <v>0</v>
      </c>
      <c r="K279" s="45">
        <v>0</v>
      </c>
      <c r="L279" s="45">
        <v>0</v>
      </c>
      <c r="M279" s="37">
        <v>87945062</v>
      </c>
      <c r="N279" s="38" t="s">
        <v>307</v>
      </c>
      <c r="O279" s="142" t="s">
        <v>7570</v>
      </c>
      <c r="P279" s="84">
        <v>44273</v>
      </c>
      <c r="Q279" s="84">
        <v>44273</v>
      </c>
      <c r="R279" s="84">
        <v>44530</v>
      </c>
      <c r="S279" s="45">
        <v>7751265</v>
      </c>
      <c r="T279" s="45">
        <v>6682125</v>
      </c>
      <c r="U279" s="36">
        <v>12545871</v>
      </c>
      <c r="V279" s="36" t="s">
        <v>168</v>
      </c>
      <c r="W279" s="1"/>
      <c r="X279" s="1"/>
      <c r="Y279" s="1"/>
    </row>
    <row r="280" spans="1:25">
      <c r="A280" s="80">
        <v>891780111</v>
      </c>
      <c r="B280" s="35" t="s">
        <v>3921</v>
      </c>
      <c r="C280" s="36" t="s">
        <v>163</v>
      </c>
      <c r="D280" s="35" t="s">
        <v>20</v>
      </c>
      <c r="E280" s="34" t="s">
        <v>2693</v>
      </c>
      <c r="F280" s="35" t="s">
        <v>21</v>
      </c>
      <c r="G280" s="36" t="s">
        <v>165</v>
      </c>
      <c r="H280" s="36" t="s">
        <v>166</v>
      </c>
      <c r="I280" s="45">
        <v>14433390</v>
      </c>
      <c r="J280" s="45">
        <v>0</v>
      </c>
      <c r="K280" s="45">
        <v>0</v>
      </c>
      <c r="L280" s="45">
        <v>0</v>
      </c>
      <c r="M280" s="37">
        <v>1064489627</v>
      </c>
      <c r="N280" s="38" t="s">
        <v>2694</v>
      </c>
      <c r="O280" s="142" t="s">
        <v>7571</v>
      </c>
      <c r="P280" s="84">
        <v>44273</v>
      </c>
      <c r="Q280" s="84">
        <v>44273</v>
      </c>
      <c r="R280" s="84">
        <v>44530</v>
      </c>
      <c r="S280" s="45">
        <v>9622260</v>
      </c>
      <c r="T280" s="45">
        <v>4811130</v>
      </c>
      <c r="U280" s="36">
        <v>12545871</v>
      </c>
      <c r="V280" s="36" t="s">
        <v>168</v>
      </c>
      <c r="W280" s="1"/>
      <c r="X280" s="1"/>
      <c r="Y280" s="1"/>
    </row>
    <row r="281" spans="1:25">
      <c r="A281" s="80">
        <v>891780111</v>
      </c>
      <c r="B281" s="35" t="s">
        <v>3921</v>
      </c>
      <c r="C281" s="36" t="s">
        <v>163</v>
      </c>
      <c r="D281" s="35" t="s">
        <v>20</v>
      </c>
      <c r="E281" s="34" t="s">
        <v>2705</v>
      </c>
      <c r="F281" s="35" t="s">
        <v>21</v>
      </c>
      <c r="G281" s="36" t="s">
        <v>165</v>
      </c>
      <c r="H281" s="36" t="s">
        <v>166</v>
      </c>
      <c r="I281" s="45">
        <v>14433390</v>
      </c>
      <c r="J281" s="45">
        <v>0</v>
      </c>
      <c r="K281" s="45">
        <v>0</v>
      </c>
      <c r="L281" s="45">
        <v>0</v>
      </c>
      <c r="M281" s="37">
        <v>59679871</v>
      </c>
      <c r="N281" s="38" t="s">
        <v>2706</v>
      </c>
      <c r="O281" s="142" t="s">
        <v>7572</v>
      </c>
      <c r="P281" s="84">
        <v>44273</v>
      </c>
      <c r="Q281" s="84">
        <v>44273</v>
      </c>
      <c r="R281" s="84">
        <v>44530</v>
      </c>
      <c r="S281" s="45">
        <v>9622260</v>
      </c>
      <c r="T281" s="45">
        <v>4811130</v>
      </c>
      <c r="U281" s="36">
        <v>12545871</v>
      </c>
      <c r="V281" s="36" t="s">
        <v>168</v>
      </c>
      <c r="W281" s="1"/>
      <c r="X281" s="1"/>
      <c r="Y281" s="1"/>
    </row>
    <row r="282" spans="1:25">
      <c r="A282" s="80">
        <v>891780111</v>
      </c>
      <c r="B282" s="35" t="s">
        <v>3921</v>
      </c>
      <c r="C282" s="36" t="s">
        <v>163</v>
      </c>
      <c r="D282" s="35" t="s">
        <v>20</v>
      </c>
      <c r="E282" s="34" t="s">
        <v>2709</v>
      </c>
      <c r="F282" s="35" t="s">
        <v>21</v>
      </c>
      <c r="G282" s="36" t="s">
        <v>165</v>
      </c>
      <c r="H282" s="36" t="s">
        <v>166</v>
      </c>
      <c r="I282" s="45">
        <v>14433390</v>
      </c>
      <c r="J282" s="45">
        <v>0</v>
      </c>
      <c r="K282" s="45">
        <v>0</v>
      </c>
      <c r="L282" s="45">
        <v>0</v>
      </c>
      <c r="M282" s="37">
        <v>1111779001</v>
      </c>
      <c r="N282" s="38" t="s">
        <v>2710</v>
      </c>
      <c r="O282" s="142" t="s">
        <v>7570</v>
      </c>
      <c r="P282" s="84">
        <v>44273</v>
      </c>
      <c r="Q282" s="84">
        <v>44273</v>
      </c>
      <c r="R282" s="84">
        <v>44530</v>
      </c>
      <c r="S282" s="45">
        <v>9622260</v>
      </c>
      <c r="T282" s="45">
        <v>4811130</v>
      </c>
      <c r="U282" s="36">
        <v>12545871</v>
      </c>
      <c r="V282" s="36" t="s">
        <v>168</v>
      </c>
      <c r="W282" s="1"/>
      <c r="X282" s="1"/>
      <c r="Y282" s="1"/>
    </row>
    <row r="283" spans="1:25">
      <c r="A283" s="80">
        <v>891780111</v>
      </c>
      <c r="B283" s="35" t="s">
        <v>3921</v>
      </c>
      <c r="C283" s="36" t="s">
        <v>163</v>
      </c>
      <c r="D283" s="35" t="s">
        <v>20</v>
      </c>
      <c r="E283" s="34" t="s">
        <v>2711</v>
      </c>
      <c r="F283" s="35" t="s">
        <v>21</v>
      </c>
      <c r="G283" s="36" t="s">
        <v>165</v>
      </c>
      <c r="H283" s="36" t="s">
        <v>166</v>
      </c>
      <c r="I283" s="45">
        <v>14433390</v>
      </c>
      <c r="J283" s="45">
        <v>0</v>
      </c>
      <c r="K283" s="45">
        <v>0</v>
      </c>
      <c r="L283" s="45">
        <v>0</v>
      </c>
      <c r="M283" s="37">
        <v>16496548</v>
      </c>
      <c r="N283" s="38" t="s">
        <v>2712</v>
      </c>
      <c r="O283" s="142" t="s">
        <v>7571</v>
      </c>
      <c r="P283" s="84">
        <v>44273</v>
      </c>
      <c r="Q283" s="84">
        <v>44273</v>
      </c>
      <c r="R283" s="84">
        <v>44530</v>
      </c>
      <c r="S283" s="45">
        <v>9622260</v>
      </c>
      <c r="T283" s="45">
        <v>4811130</v>
      </c>
      <c r="U283" s="36">
        <v>12545871</v>
      </c>
      <c r="V283" s="36" t="s">
        <v>168</v>
      </c>
      <c r="W283" s="1"/>
      <c r="X283" s="1"/>
      <c r="Y283" s="1"/>
    </row>
    <row r="284" spans="1:25">
      <c r="A284" s="80">
        <v>891780111</v>
      </c>
      <c r="B284" s="35" t="s">
        <v>3921</v>
      </c>
      <c r="C284" s="36" t="s">
        <v>163</v>
      </c>
      <c r="D284" s="35" t="s">
        <v>20</v>
      </c>
      <c r="E284" s="34" t="s">
        <v>2713</v>
      </c>
      <c r="F284" s="35" t="s">
        <v>21</v>
      </c>
      <c r="G284" s="36" t="s">
        <v>165</v>
      </c>
      <c r="H284" s="36" t="s">
        <v>166</v>
      </c>
      <c r="I284" s="45">
        <v>14433390</v>
      </c>
      <c r="J284" s="45">
        <v>0</v>
      </c>
      <c r="K284" s="45">
        <v>0</v>
      </c>
      <c r="L284" s="45">
        <v>0</v>
      </c>
      <c r="M284" s="37">
        <v>16487096</v>
      </c>
      <c r="N284" s="38" t="s">
        <v>2714</v>
      </c>
      <c r="O284" s="142" t="s">
        <v>7570</v>
      </c>
      <c r="P284" s="84">
        <v>44273</v>
      </c>
      <c r="Q284" s="84">
        <v>44273</v>
      </c>
      <c r="R284" s="84">
        <v>44530</v>
      </c>
      <c r="S284" s="45">
        <v>9622260</v>
      </c>
      <c r="T284" s="45">
        <v>4811130</v>
      </c>
      <c r="U284" s="36">
        <v>12545871</v>
      </c>
      <c r="V284" s="36" t="s">
        <v>168</v>
      </c>
      <c r="W284" s="1"/>
      <c r="X284" s="1"/>
      <c r="Y284" s="1"/>
    </row>
    <row r="285" spans="1:25">
      <c r="A285" s="80">
        <v>891780111</v>
      </c>
      <c r="B285" s="35" t="s">
        <v>3921</v>
      </c>
      <c r="C285" s="36" t="s">
        <v>163</v>
      </c>
      <c r="D285" s="35" t="s">
        <v>20</v>
      </c>
      <c r="E285" s="34" t="s">
        <v>2715</v>
      </c>
      <c r="F285" s="35" t="s">
        <v>21</v>
      </c>
      <c r="G285" s="36" t="s">
        <v>165</v>
      </c>
      <c r="H285" s="36" t="s">
        <v>166</v>
      </c>
      <c r="I285" s="45">
        <v>14433390</v>
      </c>
      <c r="J285" s="45">
        <v>0</v>
      </c>
      <c r="K285" s="45">
        <v>0</v>
      </c>
      <c r="L285" s="45">
        <v>0</v>
      </c>
      <c r="M285" s="37">
        <v>1111771690</v>
      </c>
      <c r="N285" s="38" t="s">
        <v>2716</v>
      </c>
      <c r="O285" s="142" t="s">
        <v>7571</v>
      </c>
      <c r="P285" s="84">
        <v>44273</v>
      </c>
      <c r="Q285" s="84">
        <v>44273</v>
      </c>
      <c r="R285" s="84">
        <v>44530</v>
      </c>
      <c r="S285" s="45">
        <v>9622260</v>
      </c>
      <c r="T285" s="45">
        <v>4811130</v>
      </c>
      <c r="U285" s="36">
        <v>12545871</v>
      </c>
      <c r="V285" s="36" t="s">
        <v>168</v>
      </c>
      <c r="W285" s="1"/>
      <c r="X285" s="1"/>
      <c r="Y285" s="1"/>
    </row>
    <row r="286" spans="1:25">
      <c r="A286" s="80">
        <v>891780111</v>
      </c>
      <c r="B286" s="35" t="s">
        <v>3921</v>
      </c>
      <c r="C286" s="36" t="s">
        <v>163</v>
      </c>
      <c r="D286" s="35" t="s">
        <v>20</v>
      </c>
      <c r="E286" s="34" t="s">
        <v>2717</v>
      </c>
      <c r="F286" s="35" t="s">
        <v>21</v>
      </c>
      <c r="G286" s="36" t="s">
        <v>165</v>
      </c>
      <c r="H286" s="36" t="s">
        <v>166</v>
      </c>
      <c r="I286" s="45">
        <v>14433390</v>
      </c>
      <c r="J286" s="45">
        <v>0</v>
      </c>
      <c r="K286" s="45">
        <v>0</v>
      </c>
      <c r="L286" s="45">
        <v>0</v>
      </c>
      <c r="M286" s="37">
        <v>1028182964</v>
      </c>
      <c r="N286" s="38" t="s">
        <v>2718</v>
      </c>
      <c r="O286" s="142" t="s">
        <v>7573</v>
      </c>
      <c r="P286" s="84">
        <v>44273</v>
      </c>
      <c r="Q286" s="84">
        <v>44273</v>
      </c>
      <c r="R286" s="84">
        <v>44530</v>
      </c>
      <c r="S286" s="45">
        <v>9622260</v>
      </c>
      <c r="T286" s="45">
        <v>4811130</v>
      </c>
      <c r="U286" s="36">
        <v>12545871</v>
      </c>
      <c r="V286" s="36" t="s">
        <v>168</v>
      </c>
      <c r="W286" s="1"/>
      <c r="X286" s="1"/>
      <c r="Y286" s="1"/>
    </row>
    <row r="287" spans="1:25">
      <c r="A287" s="80">
        <v>891780111</v>
      </c>
      <c r="B287" s="35" t="s">
        <v>3921</v>
      </c>
      <c r="C287" s="36" t="s">
        <v>163</v>
      </c>
      <c r="D287" s="35" t="s">
        <v>20</v>
      </c>
      <c r="E287" s="34" t="s">
        <v>2719</v>
      </c>
      <c r="F287" s="35" t="s">
        <v>21</v>
      </c>
      <c r="G287" s="36" t="s">
        <v>165</v>
      </c>
      <c r="H287" s="36" t="s">
        <v>166</v>
      </c>
      <c r="I287" s="45">
        <v>14433390</v>
      </c>
      <c r="J287" s="45">
        <v>0</v>
      </c>
      <c r="K287" s="45">
        <v>0</v>
      </c>
      <c r="L287" s="45">
        <v>0</v>
      </c>
      <c r="M287" s="37">
        <v>1006186749</v>
      </c>
      <c r="N287" s="38" t="s">
        <v>2720</v>
      </c>
      <c r="O287" s="142" t="s">
        <v>7571</v>
      </c>
      <c r="P287" s="84">
        <v>44273</v>
      </c>
      <c r="Q287" s="84">
        <v>44273</v>
      </c>
      <c r="R287" s="84">
        <v>44530</v>
      </c>
      <c r="S287" s="45">
        <v>9622260</v>
      </c>
      <c r="T287" s="45">
        <v>4811130</v>
      </c>
      <c r="U287" s="36">
        <v>12545871</v>
      </c>
      <c r="V287" s="36" t="s">
        <v>168</v>
      </c>
      <c r="W287" s="1"/>
      <c r="X287" s="1"/>
      <c r="Y287" s="1"/>
    </row>
    <row r="288" spans="1:25">
      <c r="A288" s="80">
        <v>891780111</v>
      </c>
      <c r="B288" s="35" t="s">
        <v>3921</v>
      </c>
      <c r="C288" s="36" t="s">
        <v>163</v>
      </c>
      <c r="D288" s="35" t="s">
        <v>20</v>
      </c>
      <c r="E288" s="34" t="s">
        <v>2721</v>
      </c>
      <c r="F288" s="35" t="s">
        <v>21</v>
      </c>
      <c r="G288" s="36" t="s">
        <v>165</v>
      </c>
      <c r="H288" s="36" t="s">
        <v>166</v>
      </c>
      <c r="I288" s="45">
        <v>14433390</v>
      </c>
      <c r="J288" s="45">
        <v>0</v>
      </c>
      <c r="K288" s="45">
        <v>0</v>
      </c>
      <c r="L288" s="45">
        <v>0</v>
      </c>
      <c r="M288" s="37">
        <v>1111793216</v>
      </c>
      <c r="N288" s="38" t="s">
        <v>2722</v>
      </c>
      <c r="O288" s="142" t="s">
        <v>7571</v>
      </c>
      <c r="P288" s="84">
        <v>44273</v>
      </c>
      <c r="Q288" s="84">
        <v>44273</v>
      </c>
      <c r="R288" s="84">
        <v>44530</v>
      </c>
      <c r="S288" s="45">
        <v>9622260</v>
      </c>
      <c r="T288" s="45">
        <v>4811130</v>
      </c>
      <c r="U288" s="36">
        <v>12545871</v>
      </c>
      <c r="V288" s="36" t="s">
        <v>168</v>
      </c>
      <c r="W288" s="1"/>
      <c r="X288" s="1"/>
      <c r="Y288" s="1"/>
    </row>
    <row r="289" spans="1:25">
      <c r="A289" s="80">
        <v>891780111</v>
      </c>
      <c r="B289" s="35" t="s">
        <v>3921</v>
      </c>
      <c r="C289" s="36" t="s">
        <v>163</v>
      </c>
      <c r="D289" s="35" t="s">
        <v>20</v>
      </c>
      <c r="E289" s="34" t="s">
        <v>2707</v>
      </c>
      <c r="F289" s="35" t="s">
        <v>21</v>
      </c>
      <c r="G289" s="36" t="s">
        <v>165</v>
      </c>
      <c r="H289" s="36" t="s">
        <v>166</v>
      </c>
      <c r="I289" s="45">
        <v>15934463</v>
      </c>
      <c r="J289" s="45">
        <v>0</v>
      </c>
      <c r="K289" s="45">
        <v>0</v>
      </c>
      <c r="L289" s="45">
        <v>0</v>
      </c>
      <c r="M289" s="37">
        <v>1024461712</v>
      </c>
      <c r="N289" s="38" t="s">
        <v>2708</v>
      </c>
      <c r="O289" s="142" t="s">
        <v>7574</v>
      </c>
      <c r="P289" s="84">
        <v>44273</v>
      </c>
      <c r="Q289" s="84">
        <v>44273</v>
      </c>
      <c r="R289" s="84">
        <v>44530</v>
      </c>
      <c r="S289" s="45">
        <v>10622976</v>
      </c>
      <c r="T289" s="45">
        <v>5311487</v>
      </c>
      <c r="U289" s="36">
        <v>12545871</v>
      </c>
      <c r="V289" s="36" t="s">
        <v>168</v>
      </c>
      <c r="W289" s="1"/>
      <c r="X289" s="1"/>
      <c r="Y289" s="1"/>
    </row>
    <row r="290" spans="1:25">
      <c r="A290" s="80">
        <v>891780111</v>
      </c>
      <c r="B290" s="35" t="s">
        <v>3921</v>
      </c>
      <c r="C290" s="36" t="s">
        <v>163</v>
      </c>
      <c r="D290" s="35" t="s">
        <v>20</v>
      </c>
      <c r="E290" s="34" t="s">
        <v>2725</v>
      </c>
      <c r="F290" s="35" t="s">
        <v>21</v>
      </c>
      <c r="G290" s="36" t="s">
        <v>165</v>
      </c>
      <c r="H290" s="36" t="s">
        <v>166</v>
      </c>
      <c r="I290" s="45">
        <v>15934463</v>
      </c>
      <c r="J290" s="45">
        <v>0</v>
      </c>
      <c r="K290" s="45">
        <v>0</v>
      </c>
      <c r="L290" s="45">
        <v>0</v>
      </c>
      <c r="M290" s="37">
        <v>15618407</v>
      </c>
      <c r="N290" s="38" t="s">
        <v>2726</v>
      </c>
      <c r="O290" s="142" t="s">
        <v>7571</v>
      </c>
      <c r="P290" s="84">
        <v>44273</v>
      </c>
      <c r="Q290" s="84">
        <v>44273</v>
      </c>
      <c r="R290" s="84">
        <v>44530</v>
      </c>
      <c r="S290" s="45">
        <v>9855761</v>
      </c>
      <c r="T290" s="45">
        <v>6078702</v>
      </c>
      <c r="U290" s="36">
        <v>12545871</v>
      </c>
      <c r="V290" s="36" t="s">
        <v>168</v>
      </c>
      <c r="W290" s="1"/>
      <c r="X290" s="1"/>
      <c r="Y290" s="1"/>
    </row>
    <row r="291" spans="1:25">
      <c r="A291" s="80">
        <v>891780111</v>
      </c>
      <c r="B291" s="35" t="s">
        <v>3921</v>
      </c>
      <c r="C291" s="36" t="s">
        <v>163</v>
      </c>
      <c r="D291" s="35" t="s">
        <v>20</v>
      </c>
      <c r="E291" s="34" t="s">
        <v>2727</v>
      </c>
      <c r="F291" s="35" t="s">
        <v>21</v>
      </c>
      <c r="G291" s="36" t="s">
        <v>165</v>
      </c>
      <c r="H291" s="36" t="s">
        <v>166</v>
      </c>
      <c r="I291" s="45">
        <v>15934463</v>
      </c>
      <c r="J291" s="45">
        <v>0</v>
      </c>
      <c r="K291" s="45">
        <v>0</v>
      </c>
      <c r="L291" s="45">
        <v>0</v>
      </c>
      <c r="M291" s="37">
        <v>78079726</v>
      </c>
      <c r="N291" s="38" t="s">
        <v>2728</v>
      </c>
      <c r="O291" s="142" t="s">
        <v>7571</v>
      </c>
      <c r="P291" s="84">
        <v>44273</v>
      </c>
      <c r="Q291" s="84">
        <v>44273</v>
      </c>
      <c r="R291" s="84">
        <v>44530</v>
      </c>
      <c r="S291" s="45">
        <v>10622976</v>
      </c>
      <c r="T291" s="45">
        <v>5311487</v>
      </c>
      <c r="U291" s="36">
        <v>12545871</v>
      </c>
      <c r="V291" s="36" t="s">
        <v>168</v>
      </c>
      <c r="W291" s="1"/>
      <c r="X291" s="1"/>
      <c r="Y291" s="1"/>
    </row>
    <row r="292" spans="1:25">
      <c r="A292" s="80">
        <v>891780111</v>
      </c>
      <c r="B292" s="35" t="s">
        <v>3921</v>
      </c>
      <c r="C292" s="36" t="s">
        <v>163</v>
      </c>
      <c r="D292" s="35" t="s">
        <v>20</v>
      </c>
      <c r="E292" s="34" t="s">
        <v>2729</v>
      </c>
      <c r="F292" s="35" t="s">
        <v>21</v>
      </c>
      <c r="G292" s="36" t="s">
        <v>165</v>
      </c>
      <c r="H292" s="36" t="s">
        <v>166</v>
      </c>
      <c r="I292" s="45">
        <v>15934463</v>
      </c>
      <c r="J292" s="45">
        <v>0</v>
      </c>
      <c r="K292" s="45">
        <v>0</v>
      </c>
      <c r="L292" s="45">
        <v>0</v>
      </c>
      <c r="M292" s="37">
        <v>1063150198</v>
      </c>
      <c r="N292" s="38" t="s">
        <v>2730</v>
      </c>
      <c r="O292" s="142" t="s">
        <v>7570</v>
      </c>
      <c r="P292" s="84">
        <v>44273</v>
      </c>
      <c r="Q292" s="84">
        <v>44273</v>
      </c>
      <c r="R292" s="84">
        <v>44530</v>
      </c>
      <c r="S292" s="45">
        <v>10622976</v>
      </c>
      <c r="T292" s="45">
        <v>5311487</v>
      </c>
      <c r="U292" s="36">
        <v>12545871</v>
      </c>
      <c r="V292" s="36" t="s">
        <v>168</v>
      </c>
      <c r="W292" s="1"/>
      <c r="X292" s="1"/>
      <c r="Y292" s="1"/>
    </row>
    <row r="293" spans="1:25">
      <c r="A293" s="80">
        <v>891780111</v>
      </c>
      <c r="B293" s="35" t="s">
        <v>3921</v>
      </c>
      <c r="C293" s="36" t="s">
        <v>163</v>
      </c>
      <c r="D293" s="35" t="s">
        <v>20</v>
      </c>
      <c r="E293" s="34" t="s">
        <v>2731</v>
      </c>
      <c r="F293" s="35" t="s">
        <v>21</v>
      </c>
      <c r="G293" s="36" t="s">
        <v>165</v>
      </c>
      <c r="H293" s="36" t="s">
        <v>166</v>
      </c>
      <c r="I293" s="45">
        <v>15934463</v>
      </c>
      <c r="J293" s="45">
        <v>0</v>
      </c>
      <c r="K293" s="45">
        <v>0</v>
      </c>
      <c r="L293" s="45">
        <v>0</v>
      </c>
      <c r="M293" s="37">
        <v>1063147301</v>
      </c>
      <c r="N293" s="38" t="s">
        <v>2732</v>
      </c>
      <c r="O293" s="142" t="s">
        <v>7570</v>
      </c>
      <c r="P293" s="84">
        <v>44273</v>
      </c>
      <c r="Q293" s="84">
        <v>44273</v>
      </c>
      <c r="R293" s="84">
        <v>44530</v>
      </c>
      <c r="S293" s="45">
        <v>10622976</v>
      </c>
      <c r="T293" s="45">
        <v>5311487</v>
      </c>
      <c r="U293" s="36">
        <v>12545871</v>
      </c>
      <c r="V293" s="36" t="s">
        <v>168</v>
      </c>
      <c r="W293" s="1"/>
      <c r="X293" s="1"/>
      <c r="Y293" s="1"/>
    </row>
    <row r="294" spans="1:25">
      <c r="A294" s="80">
        <v>891780111</v>
      </c>
      <c r="B294" s="35" t="s">
        <v>3921</v>
      </c>
      <c r="C294" s="36" t="s">
        <v>163</v>
      </c>
      <c r="D294" s="35" t="s">
        <v>20</v>
      </c>
      <c r="E294" s="34" t="s">
        <v>2733</v>
      </c>
      <c r="F294" s="35" t="s">
        <v>21</v>
      </c>
      <c r="G294" s="36" t="s">
        <v>165</v>
      </c>
      <c r="H294" s="36" t="s">
        <v>166</v>
      </c>
      <c r="I294" s="45">
        <v>15934463</v>
      </c>
      <c r="J294" s="45">
        <v>0</v>
      </c>
      <c r="K294" s="45">
        <v>0</v>
      </c>
      <c r="L294" s="45">
        <v>0</v>
      </c>
      <c r="M294" s="37">
        <v>1063164409</v>
      </c>
      <c r="N294" s="38" t="s">
        <v>2734</v>
      </c>
      <c r="O294" s="142" t="s">
        <v>7570</v>
      </c>
      <c r="P294" s="84">
        <v>44273</v>
      </c>
      <c r="Q294" s="84">
        <v>44273</v>
      </c>
      <c r="R294" s="84">
        <v>44530</v>
      </c>
      <c r="S294" s="45">
        <v>10622976</v>
      </c>
      <c r="T294" s="45">
        <v>5311487</v>
      </c>
      <c r="U294" s="36">
        <v>12545871</v>
      </c>
      <c r="V294" s="36" t="s">
        <v>168</v>
      </c>
      <c r="W294" s="1"/>
      <c r="X294" s="1"/>
      <c r="Y294" s="1"/>
    </row>
    <row r="295" spans="1:25">
      <c r="A295" s="80">
        <v>891780111</v>
      </c>
      <c r="B295" s="35" t="s">
        <v>3921</v>
      </c>
      <c r="C295" s="36" t="s">
        <v>163</v>
      </c>
      <c r="D295" s="35" t="s">
        <v>20</v>
      </c>
      <c r="E295" s="34" t="s">
        <v>2735</v>
      </c>
      <c r="F295" s="35" t="s">
        <v>21</v>
      </c>
      <c r="G295" s="36" t="s">
        <v>165</v>
      </c>
      <c r="H295" s="36" t="s">
        <v>166</v>
      </c>
      <c r="I295" s="45">
        <v>15934463</v>
      </c>
      <c r="J295" s="45">
        <v>0</v>
      </c>
      <c r="K295" s="45">
        <v>0</v>
      </c>
      <c r="L295" s="45">
        <v>0</v>
      </c>
      <c r="M295" s="37">
        <v>1003457692</v>
      </c>
      <c r="N295" s="38" t="s">
        <v>2736</v>
      </c>
      <c r="O295" s="142" t="s">
        <v>7570</v>
      </c>
      <c r="P295" s="84">
        <v>44273</v>
      </c>
      <c r="Q295" s="84">
        <v>44273</v>
      </c>
      <c r="R295" s="84">
        <v>44530</v>
      </c>
      <c r="S295" s="45">
        <v>10622976</v>
      </c>
      <c r="T295" s="45">
        <v>5311487</v>
      </c>
      <c r="U295" s="36">
        <v>12545871</v>
      </c>
      <c r="V295" s="36" t="s">
        <v>168</v>
      </c>
      <c r="W295" s="1"/>
      <c r="X295" s="1"/>
      <c r="Y295" s="1"/>
    </row>
    <row r="296" spans="1:25">
      <c r="A296" s="80">
        <v>891780111</v>
      </c>
      <c r="B296" s="35" t="s">
        <v>3921</v>
      </c>
      <c r="C296" s="36" t="s">
        <v>163</v>
      </c>
      <c r="D296" s="35" t="s">
        <v>20</v>
      </c>
      <c r="E296" s="34" t="s">
        <v>2737</v>
      </c>
      <c r="F296" s="35" t="s">
        <v>21</v>
      </c>
      <c r="G296" s="36" t="s">
        <v>165</v>
      </c>
      <c r="H296" s="36" t="s">
        <v>166</v>
      </c>
      <c r="I296" s="45">
        <v>15934463</v>
      </c>
      <c r="J296" s="45">
        <v>0</v>
      </c>
      <c r="K296" s="45">
        <v>0</v>
      </c>
      <c r="L296" s="45">
        <v>0</v>
      </c>
      <c r="M296" s="37">
        <v>1066726236</v>
      </c>
      <c r="N296" s="38" t="s">
        <v>2738</v>
      </c>
      <c r="O296" s="142" t="s">
        <v>7571</v>
      </c>
      <c r="P296" s="84">
        <v>44273</v>
      </c>
      <c r="Q296" s="84">
        <v>44273</v>
      </c>
      <c r="R296" s="84">
        <v>44530</v>
      </c>
      <c r="S296" s="45">
        <v>10622976</v>
      </c>
      <c r="T296" s="45">
        <v>5311487</v>
      </c>
      <c r="U296" s="36">
        <v>12545871</v>
      </c>
      <c r="V296" s="36" t="s">
        <v>168</v>
      </c>
      <c r="W296" s="1"/>
      <c r="X296" s="1"/>
      <c r="Y296" s="1"/>
    </row>
    <row r="297" spans="1:25">
      <c r="A297" s="80">
        <v>891780111</v>
      </c>
      <c r="B297" s="35" t="s">
        <v>3921</v>
      </c>
      <c r="C297" s="36" t="s">
        <v>163</v>
      </c>
      <c r="D297" s="35" t="s">
        <v>20</v>
      </c>
      <c r="E297" s="34" t="s">
        <v>2723</v>
      </c>
      <c r="F297" s="35" t="s">
        <v>21</v>
      </c>
      <c r="G297" s="36" t="s">
        <v>165</v>
      </c>
      <c r="H297" s="36" t="s">
        <v>166</v>
      </c>
      <c r="I297" s="45">
        <v>30891449</v>
      </c>
      <c r="J297" s="45">
        <v>0</v>
      </c>
      <c r="K297" s="45">
        <v>0</v>
      </c>
      <c r="L297" s="45">
        <v>0</v>
      </c>
      <c r="M297" s="37">
        <v>30665173</v>
      </c>
      <c r="N297" s="38" t="s">
        <v>2724</v>
      </c>
      <c r="O297" s="142" t="s">
        <v>7570</v>
      </c>
      <c r="P297" s="84">
        <v>44273</v>
      </c>
      <c r="Q297" s="84">
        <v>44273</v>
      </c>
      <c r="R297" s="84">
        <v>44530</v>
      </c>
      <c r="S297" s="45">
        <v>19694298</v>
      </c>
      <c r="T297" s="45">
        <v>11197151</v>
      </c>
      <c r="U297" s="36">
        <v>12545871</v>
      </c>
      <c r="V297" s="36" t="s">
        <v>168</v>
      </c>
      <c r="W297" s="1"/>
      <c r="X297" s="1"/>
      <c r="Y297" s="1"/>
    </row>
    <row r="298" spans="1:25">
      <c r="A298" s="80">
        <v>891780111</v>
      </c>
      <c r="B298" s="35" t="s">
        <v>3921</v>
      </c>
      <c r="C298" s="36" t="s">
        <v>163</v>
      </c>
      <c r="D298" s="35" t="s">
        <v>20</v>
      </c>
      <c r="E298" s="34" t="s">
        <v>2739</v>
      </c>
      <c r="F298" s="35" t="s">
        <v>21</v>
      </c>
      <c r="G298" s="36" t="s">
        <v>165</v>
      </c>
      <c r="H298" s="36" t="s">
        <v>166</v>
      </c>
      <c r="I298" s="45">
        <v>15934463</v>
      </c>
      <c r="J298" s="45">
        <v>0</v>
      </c>
      <c r="K298" s="45">
        <v>0</v>
      </c>
      <c r="L298" s="45">
        <v>0</v>
      </c>
      <c r="M298" s="37">
        <v>1065375537</v>
      </c>
      <c r="N298" s="38" t="s">
        <v>2740</v>
      </c>
      <c r="O298" s="142" t="s">
        <v>7571</v>
      </c>
      <c r="P298" s="84">
        <v>44273</v>
      </c>
      <c r="Q298" s="84">
        <v>44273</v>
      </c>
      <c r="R298" s="84">
        <v>44530</v>
      </c>
      <c r="S298" s="45">
        <v>10622976</v>
      </c>
      <c r="T298" s="45">
        <v>5311487</v>
      </c>
      <c r="U298" s="36">
        <v>12545871</v>
      </c>
      <c r="V298" s="36" t="s">
        <v>168</v>
      </c>
      <c r="W298" s="1"/>
      <c r="X298" s="1"/>
      <c r="Y298" s="1"/>
    </row>
    <row r="299" spans="1:25">
      <c r="A299" s="80">
        <v>891780111</v>
      </c>
      <c r="B299" s="35" t="s">
        <v>3921</v>
      </c>
      <c r="C299" s="36" t="s">
        <v>163</v>
      </c>
      <c r="D299" s="35" t="s">
        <v>20</v>
      </c>
      <c r="E299" s="34" t="s">
        <v>2743</v>
      </c>
      <c r="F299" s="35" t="s">
        <v>21</v>
      </c>
      <c r="G299" s="36" t="s">
        <v>165</v>
      </c>
      <c r="H299" s="36" t="s">
        <v>166</v>
      </c>
      <c r="I299" s="45">
        <v>15934463</v>
      </c>
      <c r="J299" s="45">
        <v>0</v>
      </c>
      <c r="K299" s="45">
        <v>0</v>
      </c>
      <c r="L299" s="45">
        <v>0</v>
      </c>
      <c r="M299" s="37">
        <v>50970558</v>
      </c>
      <c r="N299" s="38" t="s">
        <v>198</v>
      </c>
      <c r="O299" s="142" t="s">
        <v>7571</v>
      </c>
      <c r="P299" s="84">
        <v>44273</v>
      </c>
      <c r="Q299" s="84">
        <v>44273</v>
      </c>
      <c r="R299" s="84">
        <v>44530</v>
      </c>
      <c r="S299" s="45">
        <v>10622976</v>
      </c>
      <c r="T299" s="45">
        <v>5311487</v>
      </c>
      <c r="U299" s="36">
        <v>12545871</v>
      </c>
      <c r="V299" s="36" t="s">
        <v>168</v>
      </c>
      <c r="W299" s="1"/>
      <c r="X299" s="1"/>
      <c r="Y299" s="1"/>
    </row>
    <row r="300" spans="1:25">
      <c r="A300" s="80">
        <v>891780111</v>
      </c>
      <c r="B300" s="35" t="s">
        <v>3921</v>
      </c>
      <c r="C300" s="36" t="s">
        <v>163</v>
      </c>
      <c r="D300" s="35" t="s">
        <v>20</v>
      </c>
      <c r="E300" s="34" t="s">
        <v>2744</v>
      </c>
      <c r="F300" s="35" t="s">
        <v>21</v>
      </c>
      <c r="G300" s="36" t="s">
        <v>165</v>
      </c>
      <c r="H300" s="36" t="s">
        <v>166</v>
      </c>
      <c r="I300" s="45">
        <v>15934463</v>
      </c>
      <c r="J300" s="45">
        <v>0</v>
      </c>
      <c r="K300" s="45">
        <v>0</v>
      </c>
      <c r="L300" s="45">
        <v>0</v>
      </c>
      <c r="M300" s="37">
        <v>35115955</v>
      </c>
      <c r="N300" s="38" t="s">
        <v>2745</v>
      </c>
      <c r="O300" s="142" t="s">
        <v>7570</v>
      </c>
      <c r="P300" s="84">
        <v>44273</v>
      </c>
      <c r="Q300" s="84">
        <v>44273</v>
      </c>
      <c r="R300" s="84">
        <v>44530</v>
      </c>
      <c r="S300" s="45">
        <v>10622976</v>
      </c>
      <c r="T300" s="45">
        <v>5311487</v>
      </c>
      <c r="U300" s="36">
        <v>12545871</v>
      </c>
      <c r="V300" s="36" t="s">
        <v>168</v>
      </c>
      <c r="W300" s="1"/>
      <c r="X300" s="1"/>
      <c r="Y300" s="1"/>
    </row>
    <row r="301" spans="1:25">
      <c r="A301" s="80">
        <v>891780111</v>
      </c>
      <c r="B301" s="35" t="s">
        <v>3921</v>
      </c>
      <c r="C301" s="36" t="s">
        <v>163</v>
      </c>
      <c r="D301" s="35" t="s">
        <v>20</v>
      </c>
      <c r="E301" s="34" t="s">
        <v>2748</v>
      </c>
      <c r="F301" s="35" t="s">
        <v>21</v>
      </c>
      <c r="G301" s="36" t="s">
        <v>165</v>
      </c>
      <c r="H301" s="36" t="s">
        <v>166</v>
      </c>
      <c r="I301" s="45">
        <v>15934463</v>
      </c>
      <c r="J301" s="45">
        <v>0</v>
      </c>
      <c r="K301" s="45">
        <v>0</v>
      </c>
      <c r="L301" s="45">
        <v>0</v>
      </c>
      <c r="M301" s="37">
        <v>1101455706</v>
      </c>
      <c r="N301" s="38" t="s">
        <v>2749</v>
      </c>
      <c r="O301" s="142" t="s">
        <v>7575</v>
      </c>
      <c r="P301" s="84">
        <v>44273</v>
      </c>
      <c r="Q301" s="84">
        <v>44273</v>
      </c>
      <c r="R301" s="84">
        <v>44530</v>
      </c>
      <c r="S301" s="45">
        <v>10622976</v>
      </c>
      <c r="T301" s="45">
        <v>5311487</v>
      </c>
      <c r="U301" s="36">
        <v>12545871</v>
      </c>
      <c r="V301" s="36" t="s">
        <v>168</v>
      </c>
      <c r="W301" s="1"/>
      <c r="X301" s="1"/>
      <c r="Y301" s="1"/>
    </row>
    <row r="302" spans="1:25">
      <c r="A302" s="80">
        <v>891780111</v>
      </c>
      <c r="B302" s="35" t="s">
        <v>3921</v>
      </c>
      <c r="C302" s="36" t="s">
        <v>163</v>
      </c>
      <c r="D302" s="35" t="s">
        <v>20</v>
      </c>
      <c r="E302" s="34" t="s">
        <v>2750</v>
      </c>
      <c r="F302" s="35" t="s">
        <v>21</v>
      </c>
      <c r="G302" s="36" t="s">
        <v>165</v>
      </c>
      <c r="H302" s="36" t="s">
        <v>166</v>
      </c>
      <c r="I302" s="45">
        <v>14433390</v>
      </c>
      <c r="J302" s="45">
        <v>0</v>
      </c>
      <c r="K302" s="45">
        <v>0</v>
      </c>
      <c r="L302" s="45">
        <v>0</v>
      </c>
      <c r="M302" s="37">
        <v>1104871190</v>
      </c>
      <c r="N302" s="38" t="s">
        <v>2751</v>
      </c>
      <c r="O302" s="142" t="s">
        <v>7562</v>
      </c>
      <c r="P302" s="84">
        <v>44273</v>
      </c>
      <c r="Q302" s="84">
        <v>44273</v>
      </c>
      <c r="R302" s="84">
        <v>44530</v>
      </c>
      <c r="S302" s="45">
        <v>9622260</v>
      </c>
      <c r="T302" s="45">
        <v>4811130</v>
      </c>
      <c r="U302" s="36">
        <v>12545871</v>
      </c>
      <c r="V302" s="36" t="s">
        <v>168</v>
      </c>
      <c r="W302" s="1"/>
      <c r="X302" s="1"/>
      <c r="Y302" s="1"/>
    </row>
    <row r="303" spans="1:25">
      <c r="A303" s="80">
        <v>891780111</v>
      </c>
      <c r="B303" s="35" t="s">
        <v>3921</v>
      </c>
      <c r="C303" s="36" t="s">
        <v>163</v>
      </c>
      <c r="D303" s="35" t="s">
        <v>20</v>
      </c>
      <c r="E303" s="34" t="s">
        <v>2752</v>
      </c>
      <c r="F303" s="35" t="s">
        <v>21</v>
      </c>
      <c r="G303" s="36" t="s">
        <v>165</v>
      </c>
      <c r="H303" s="36" t="s">
        <v>166</v>
      </c>
      <c r="I303" s="45">
        <v>14433390</v>
      </c>
      <c r="J303" s="45">
        <v>0</v>
      </c>
      <c r="K303" s="45">
        <v>0</v>
      </c>
      <c r="L303" s="45">
        <v>0</v>
      </c>
      <c r="M303" s="37">
        <v>1101455713</v>
      </c>
      <c r="N303" s="38" t="s">
        <v>2753</v>
      </c>
      <c r="O303" s="142" t="s">
        <v>7573</v>
      </c>
      <c r="P303" s="84">
        <v>44273</v>
      </c>
      <c r="Q303" s="84">
        <v>44273</v>
      </c>
      <c r="R303" s="84">
        <v>44530</v>
      </c>
      <c r="S303" s="45">
        <v>9622260</v>
      </c>
      <c r="T303" s="45">
        <v>4811130</v>
      </c>
      <c r="U303" s="36">
        <v>12545871</v>
      </c>
      <c r="V303" s="36" t="s">
        <v>168</v>
      </c>
      <c r="W303" s="1"/>
      <c r="X303" s="1"/>
      <c r="Y303" s="1"/>
    </row>
    <row r="304" spans="1:25">
      <c r="A304" s="80">
        <v>891780111</v>
      </c>
      <c r="B304" s="35" t="s">
        <v>3921</v>
      </c>
      <c r="C304" s="36" t="s">
        <v>163</v>
      </c>
      <c r="D304" s="35" t="s">
        <v>20</v>
      </c>
      <c r="E304" s="34" t="s">
        <v>2754</v>
      </c>
      <c r="F304" s="35" t="s">
        <v>21</v>
      </c>
      <c r="G304" s="36" t="s">
        <v>165</v>
      </c>
      <c r="H304" s="36" t="s">
        <v>166</v>
      </c>
      <c r="I304" s="45">
        <v>14433390</v>
      </c>
      <c r="J304" s="45">
        <v>0</v>
      </c>
      <c r="K304" s="45">
        <v>0</v>
      </c>
      <c r="L304" s="45">
        <v>0</v>
      </c>
      <c r="M304" s="37">
        <v>1104871007</v>
      </c>
      <c r="N304" s="38" t="s">
        <v>2755</v>
      </c>
      <c r="O304" s="142" t="s">
        <v>7576</v>
      </c>
      <c r="P304" s="84">
        <v>44273</v>
      </c>
      <c r="Q304" s="84">
        <v>44273</v>
      </c>
      <c r="R304" s="84">
        <v>44530</v>
      </c>
      <c r="S304" s="45">
        <v>9622260</v>
      </c>
      <c r="T304" s="45">
        <v>4811130</v>
      </c>
      <c r="U304" s="36">
        <v>12545871</v>
      </c>
      <c r="V304" s="36" t="s">
        <v>168</v>
      </c>
      <c r="W304" s="1"/>
      <c r="X304" s="1"/>
      <c r="Y304" s="1"/>
    </row>
    <row r="305" spans="1:25">
      <c r="A305" s="80">
        <v>891780111</v>
      </c>
      <c r="B305" s="35" t="s">
        <v>3921</v>
      </c>
      <c r="C305" s="36" t="s">
        <v>163</v>
      </c>
      <c r="D305" s="35" t="s">
        <v>20</v>
      </c>
      <c r="E305" s="34" t="s">
        <v>2756</v>
      </c>
      <c r="F305" s="35" t="s">
        <v>21</v>
      </c>
      <c r="G305" s="36" t="s">
        <v>165</v>
      </c>
      <c r="H305" s="36" t="s">
        <v>166</v>
      </c>
      <c r="I305" s="45">
        <v>14433390</v>
      </c>
      <c r="J305" s="45">
        <v>0</v>
      </c>
      <c r="K305" s="45">
        <v>0</v>
      </c>
      <c r="L305" s="45">
        <v>0</v>
      </c>
      <c r="M305" s="37">
        <v>26371430</v>
      </c>
      <c r="N305" s="38" t="s">
        <v>2757</v>
      </c>
      <c r="O305" s="142" t="s">
        <v>7571</v>
      </c>
      <c r="P305" s="84">
        <v>44273</v>
      </c>
      <c r="Q305" s="84">
        <v>44273</v>
      </c>
      <c r="R305" s="84">
        <v>44530</v>
      </c>
      <c r="S305" s="45">
        <v>9622260</v>
      </c>
      <c r="T305" s="45">
        <v>4811130</v>
      </c>
      <c r="U305" s="36">
        <v>12545871</v>
      </c>
      <c r="V305" s="36" t="s">
        <v>168</v>
      </c>
      <c r="W305" s="1"/>
      <c r="X305" s="1"/>
      <c r="Y305" s="1"/>
    </row>
    <row r="306" spans="1:25">
      <c r="A306" s="80">
        <v>891780111</v>
      </c>
      <c r="B306" s="35" t="s">
        <v>3921</v>
      </c>
      <c r="C306" s="36" t="s">
        <v>163</v>
      </c>
      <c r="D306" s="35" t="s">
        <v>20</v>
      </c>
      <c r="E306" s="34" t="s">
        <v>2741</v>
      </c>
      <c r="F306" s="35" t="s">
        <v>21</v>
      </c>
      <c r="G306" s="36" t="s">
        <v>165</v>
      </c>
      <c r="H306" s="36" t="s">
        <v>166</v>
      </c>
      <c r="I306" s="45">
        <v>14433390</v>
      </c>
      <c r="J306" s="45">
        <v>0</v>
      </c>
      <c r="K306" s="45">
        <v>0</v>
      </c>
      <c r="L306" s="45">
        <v>0</v>
      </c>
      <c r="M306" s="37">
        <v>50989436</v>
      </c>
      <c r="N306" s="38" t="s">
        <v>2742</v>
      </c>
      <c r="O306" s="142" t="s">
        <v>7571</v>
      </c>
      <c r="P306" s="84">
        <v>44273</v>
      </c>
      <c r="Q306" s="84">
        <v>44273</v>
      </c>
      <c r="R306" s="84">
        <v>44530</v>
      </c>
      <c r="S306" s="45">
        <v>9461889</v>
      </c>
      <c r="T306" s="45">
        <v>4971501</v>
      </c>
      <c r="U306" s="36">
        <v>12545871</v>
      </c>
      <c r="V306" s="36" t="s">
        <v>168</v>
      </c>
      <c r="W306" s="1"/>
      <c r="X306" s="1"/>
      <c r="Y306" s="1"/>
    </row>
    <row r="307" spans="1:25">
      <c r="A307" s="80">
        <v>891780111</v>
      </c>
      <c r="B307" s="35" t="s">
        <v>3921</v>
      </c>
      <c r="C307" s="36" t="s">
        <v>163</v>
      </c>
      <c r="D307" s="35" t="s">
        <v>20</v>
      </c>
      <c r="E307" s="34" t="s">
        <v>2758</v>
      </c>
      <c r="F307" s="35" t="s">
        <v>21</v>
      </c>
      <c r="G307" s="36" t="s">
        <v>165</v>
      </c>
      <c r="H307" s="36" t="s">
        <v>166</v>
      </c>
      <c r="I307" s="45">
        <v>14433390</v>
      </c>
      <c r="J307" s="45">
        <v>0</v>
      </c>
      <c r="K307" s="45">
        <v>0</v>
      </c>
      <c r="L307" s="45">
        <v>0</v>
      </c>
      <c r="M307" s="37">
        <v>26366809</v>
      </c>
      <c r="N307" s="38" t="s">
        <v>2759</v>
      </c>
      <c r="O307" s="142" t="s">
        <v>7570</v>
      </c>
      <c r="P307" s="84">
        <v>44273</v>
      </c>
      <c r="Q307" s="84">
        <v>44273</v>
      </c>
      <c r="R307" s="84">
        <v>44530</v>
      </c>
      <c r="S307" s="45">
        <v>9622260</v>
      </c>
      <c r="T307" s="45">
        <v>4811130</v>
      </c>
      <c r="U307" s="36">
        <v>12545871</v>
      </c>
      <c r="V307" s="36" t="s">
        <v>168</v>
      </c>
      <c r="W307" s="1"/>
      <c r="X307" s="1"/>
      <c r="Y307" s="1"/>
    </row>
    <row r="308" spans="1:25">
      <c r="A308" s="80">
        <v>891780111</v>
      </c>
      <c r="B308" s="35" t="s">
        <v>3921</v>
      </c>
      <c r="C308" s="36" t="s">
        <v>163</v>
      </c>
      <c r="D308" s="35" t="s">
        <v>20</v>
      </c>
      <c r="E308" s="34" t="s">
        <v>2760</v>
      </c>
      <c r="F308" s="35" t="s">
        <v>21</v>
      </c>
      <c r="G308" s="36" t="s">
        <v>165</v>
      </c>
      <c r="H308" s="36" t="s">
        <v>166</v>
      </c>
      <c r="I308" s="45">
        <v>14433390</v>
      </c>
      <c r="J308" s="45">
        <v>0</v>
      </c>
      <c r="K308" s="45">
        <v>0</v>
      </c>
      <c r="L308" s="45">
        <v>0</v>
      </c>
      <c r="M308" s="37">
        <v>26363262</v>
      </c>
      <c r="N308" s="38" t="s">
        <v>2761</v>
      </c>
      <c r="O308" s="142" t="s">
        <v>7577</v>
      </c>
      <c r="P308" s="84">
        <v>44273</v>
      </c>
      <c r="Q308" s="84">
        <v>44273</v>
      </c>
      <c r="R308" s="84">
        <v>44530</v>
      </c>
      <c r="S308" s="45">
        <v>9622260</v>
      </c>
      <c r="T308" s="45">
        <v>4811130</v>
      </c>
      <c r="U308" s="36">
        <v>12545871</v>
      </c>
      <c r="V308" s="36" t="s">
        <v>168</v>
      </c>
      <c r="W308" s="1"/>
      <c r="X308" s="1"/>
      <c r="Y308" s="1"/>
    </row>
    <row r="309" spans="1:25">
      <c r="A309" s="80">
        <v>891780111</v>
      </c>
      <c r="B309" s="35" t="s">
        <v>3921</v>
      </c>
      <c r="C309" s="36" t="s">
        <v>163</v>
      </c>
      <c r="D309" s="35" t="s">
        <v>20</v>
      </c>
      <c r="E309" s="34" t="s">
        <v>2746</v>
      </c>
      <c r="F309" s="35" t="s">
        <v>21</v>
      </c>
      <c r="G309" s="36" t="s">
        <v>165</v>
      </c>
      <c r="H309" s="36" t="s">
        <v>166</v>
      </c>
      <c r="I309" s="45">
        <v>15934463</v>
      </c>
      <c r="J309" s="45">
        <v>0</v>
      </c>
      <c r="K309" s="45">
        <v>0</v>
      </c>
      <c r="L309" s="45">
        <v>0</v>
      </c>
      <c r="M309" s="37">
        <v>50570411</v>
      </c>
      <c r="N309" s="38" t="s">
        <v>2747</v>
      </c>
      <c r="O309" s="142" t="s">
        <v>7578</v>
      </c>
      <c r="P309" s="84">
        <v>44273</v>
      </c>
      <c r="Q309" s="84">
        <v>44273</v>
      </c>
      <c r="R309" s="84">
        <v>44530</v>
      </c>
      <c r="S309" s="45">
        <v>10622976</v>
      </c>
      <c r="T309" s="45">
        <v>5311487</v>
      </c>
      <c r="U309" s="36">
        <v>12545871</v>
      </c>
      <c r="V309" s="36" t="s">
        <v>168</v>
      </c>
      <c r="W309" s="1"/>
      <c r="X309" s="1"/>
      <c r="Y309" s="1"/>
    </row>
    <row r="310" spans="1:25">
      <c r="A310" s="80">
        <v>891780111</v>
      </c>
      <c r="B310" s="35" t="s">
        <v>3921</v>
      </c>
      <c r="C310" s="36" t="s">
        <v>163</v>
      </c>
      <c r="D310" s="35" t="s">
        <v>20</v>
      </c>
      <c r="E310" s="34" t="s">
        <v>2762</v>
      </c>
      <c r="F310" s="35" t="s">
        <v>21</v>
      </c>
      <c r="G310" s="36" t="s">
        <v>165</v>
      </c>
      <c r="H310" s="36" t="s">
        <v>166</v>
      </c>
      <c r="I310" s="45">
        <v>14433390</v>
      </c>
      <c r="J310" s="45">
        <v>0</v>
      </c>
      <c r="K310" s="45">
        <v>0</v>
      </c>
      <c r="L310" s="45">
        <v>0</v>
      </c>
      <c r="M310" s="37">
        <v>1079358494</v>
      </c>
      <c r="N310" s="38" t="s">
        <v>2763</v>
      </c>
      <c r="O310" s="142" t="s">
        <v>7562</v>
      </c>
      <c r="P310" s="84">
        <v>44273</v>
      </c>
      <c r="Q310" s="84">
        <v>44273</v>
      </c>
      <c r="R310" s="84">
        <v>44530</v>
      </c>
      <c r="S310" s="45">
        <v>9622260</v>
      </c>
      <c r="T310" s="45">
        <v>4811130</v>
      </c>
      <c r="U310" s="36">
        <v>12545871</v>
      </c>
      <c r="V310" s="36" t="s">
        <v>168</v>
      </c>
      <c r="W310" s="1"/>
      <c r="X310" s="1"/>
      <c r="Y310" s="1"/>
    </row>
    <row r="311" spans="1:25">
      <c r="A311" s="80">
        <v>891780111</v>
      </c>
      <c r="B311" s="35" t="s">
        <v>3921</v>
      </c>
      <c r="C311" s="36" t="s">
        <v>163</v>
      </c>
      <c r="D311" s="35" t="s">
        <v>20</v>
      </c>
      <c r="E311" s="34" t="s">
        <v>2764</v>
      </c>
      <c r="F311" s="35" t="s">
        <v>21</v>
      </c>
      <c r="G311" s="36" t="s">
        <v>165</v>
      </c>
      <c r="H311" s="36" t="s">
        <v>166</v>
      </c>
      <c r="I311" s="45">
        <v>14433390</v>
      </c>
      <c r="J311" s="45">
        <v>0</v>
      </c>
      <c r="K311" s="45">
        <v>0</v>
      </c>
      <c r="L311" s="45">
        <v>0</v>
      </c>
      <c r="M311" s="37">
        <v>1077632445</v>
      </c>
      <c r="N311" s="38" t="s">
        <v>2765</v>
      </c>
      <c r="O311" s="142" t="s">
        <v>7578</v>
      </c>
      <c r="P311" s="84">
        <v>44273</v>
      </c>
      <c r="Q311" s="84">
        <v>44273</v>
      </c>
      <c r="R311" s="84">
        <v>44530</v>
      </c>
      <c r="S311" s="45">
        <v>9622260</v>
      </c>
      <c r="T311" s="45">
        <v>4811130</v>
      </c>
      <c r="U311" s="36">
        <v>12545871</v>
      </c>
      <c r="V311" s="36" t="s">
        <v>168</v>
      </c>
      <c r="W311" s="1"/>
      <c r="X311" s="1"/>
      <c r="Y311" s="1"/>
    </row>
    <row r="312" spans="1:25">
      <c r="A312" s="80">
        <v>891780111</v>
      </c>
      <c r="B312" s="35" t="s">
        <v>3921</v>
      </c>
      <c r="C312" s="36" t="s">
        <v>163</v>
      </c>
      <c r="D312" s="35" t="s">
        <v>20</v>
      </c>
      <c r="E312" s="34" t="s">
        <v>2766</v>
      </c>
      <c r="F312" s="35" t="s">
        <v>21</v>
      </c>
      <c r="G312" s="36" t="s">
        <v>165</v>
      </c>
      <c r="H312" s="36" t="s">
        <v>166</v>
      </c>
      <c r="I312" s="45">
        <v>14433390</v>
      </c>
      <c r="J312" s="45">
        <v>0</v>
      </c>
      <c r="K312" s="45">
        <v>0</v>
      </c>
      <c r="L312" s="45">
        <v>0</v>
      </c>
      <c r="M312" s="37">
        <v>1079359625</v>
      </c>
      <c r="N312" s="38" t="s">
        <v>331</v>
      </c>
      <c r="O312" s="142" t="s">
        <v>7571</v>
      </c>
      <c r="P312" s="84">
        <v>44273</v>
      </c>
      <c r="Q312" s="84">
        <v>44273</v>
      </c>
      <c r="R312" s="84">
        <v>44530</v>
      </c>
      <c r="S312" s="45">
        <v>9622260</v>
      </c>
      <c r="T312" s="45">
        <v>4811130</v>
      </c>
      <c r="U312" s="36">
        <v>12545871</v>
      </c>
      <c r="V312" s="36" t="s">
        <v>168</v>
      </c>
      <c r="W312" s="1"/>
      <c r="X312" s="1"/>
      <c r="Y312" s="1"/>
    </row>
    <row r="313" spans="1:25">
      <c r="A313" s="80">
        <v>891780111</v>
      </c>
      <c r="B313" s="35" t="s">
        <v>3921</v>
      </c>
      <c r="C313" s="36" t="s">
        <v>163</v>
      </c>
      <c r="D313" s="35" t="s">
        <v>20</v>
      </c>
      <c r="E313" s="34" t="s">
        <v>2767</v>
      </c>
      <c r="F313" s="35" t="s">
        <v>21</v>
      </c>
      <c r="G313" s="36" t="s">
        <v>165</v>
      </c>
      <c r="H313" s="36" t="s">
        <v>166</v>
      </c>
      <c r="I313" s="45">
        <v>14433390</v>
      </c>
      <c r="J313" s="45">
        <v>0</v>
      </c>
      <c r="K313" s="45">
        <v>0</v>
      </c>
      <c r="L313" s="45">
        <v>0</v>
      </c>
      <c r="M313" s="37">
        <v>1077649063</v>
      </c>
      <c r="N313" s="38" t="s">
        <v>2768</v>
      </c>
      <c r="O313" s="142" t="s">
        <v>7579</v>
      </c>
      <c r="P313" s="84">
        <v>44273</v>
      </c>
      <c r="Q313" s="84">
        <v>44273</v>
      </c>
      <c r="R313" s="84">
        <v>44530</v>
      </c>
      <c r="S313" s="45">
        <v>9622260</v>
      </c>
      <c r="T313" s="45">
        <v>4811130</v>
      </c>
      <c r="U313" s="36">
        <v>12545871</v>
      </c>
      <c r="V313" s="36" t="s">
        <v>168</v>
      </c>
      <c r="W313" s="1"/>
      <c r="X313" s="1"/>
      <c r="Y313" s="1"/>
    </row>
    <row r="314" spans="1:25">
      <c r="A314" s="80">
        <v>891780111</v>
      </c>
      <c r="B314" s="35" t="s">
        <v>3921</v>
      </c>
      <c r="C314" s="36" t="s">
        <v>163</v>
      </c>
      <c r="D314" s="35" t="s">
        <v>20</v>
      </c>
      <c r="E314" s="34" t="s">
        <v>2769</v>
      </c>
      <c r="F314" s="35" t="s">
        <v>21</v>
      </c>
      <c r="G314" s="36" t="s">
        <v>165</v>
      </c>
      <c r="H314" s="36" t="s">
        <v>166</v>
      </c>
      <c r="I314" s="45">
        <v>14433390</v>
      </c>
      <c r="J314" s="45">
        <v>0</v>
      </c>
      <c r="K314" s="45">
        <v>0</v>
      </c>
      <c r="L314" s="45">
        <v>0</v>
      </c>
      <c r="M314" s="37">
        <v>1111768195</v>
      </c>
      <c r="N314" s="38" t="s">
        <v>2770</v>
      </c>
      <c r="O314" s="142" t="s">
        <v>7570</v>
      </c>
      <c r="P314" s="84">
        <v>44273</v>
      </c>
      <c r="Q314" s="84">
        <v>44273</v>
      </c>
      <c r="R314" s="84">
        <v>44530</v>
      </c>
      <c r="S314" s="45">
        <v>9622260</v>
      </c>
      <c r="T314" s="45">
        <v>4811130</v>
      </c>
      <c r="U314" s="36">
        <v>12545871</v>
      </c>
      <c r="V314" s="36" t="s">
        <v>168</v>
      </c>
      <c r="W314" s="1"/>
      <c r="X314" s="1"/>
      <c r="Y314" s="1"/>
    </row>
    <row r="315" spans="1:25">
      <c r="A315" s="80">
        <v>891780111</v>
      </c>
      <c r="B315" s="35" t="s">
        <v>3921</v>
      </c>
      <c r="C315" s="36" t="s">
        <v>163</v>
      </c>
      <c r="D315" s="35" t="s">
        <v>20</v>
      </c>
      <c r="E315" s="34" t="s">
        <v>2771</v>
      </c>
      <c r="F315" s="35" t="s">
        <v>21</v>
      </c>
      <c r="G315" s="36" t="s">
        <v>165</v>
      </c>
      <c r="H315" s="36" t="s">
        <v>166</v>
      </c>
      <c r="I315" s="45">
        <v>14433390</v>
      </c>
      <c r="J315" s="45">
        <v>0</v>
      </c>
      <c r="K315" s="45">
        <v>0</v>
      </c>
      <c r="L315" s="45">
        <v>0</v>
      </c>
      <c r="M315" s="37">
        <v>4816234</v>
      </c>
      <c r="N315" s="38" t="s">
        <v>275</v>
      </c>
      <c r="O315" s="142" t="s">
        <v>7573</v>
      </c>
      <c r="P315" s="84">
        <v>44273</v>
      </c>
      <c r="Q315" s="84">
        <v>44273</v>
      </c>
      <c r="R315" s="84">
        <v>44530</v>
      </c>
      <c r="S315" s="45">
        <v>9622260</v>
      </c>
      <c r="T315" s="45">
        <v>4811130</v>
      </c>
      <c r="U315" s="36">
        <v>12545871</v>
      </c>
      <c r="V315" s="36" t="s">
        <v>168</v>
      </c>
      <c r="W315" s="1"/>
      <c r="X315" s="1"/>
      <c r="Y315" s="1"/>
    </row>
    <row r="316" spans="1:25">
      <c r="A316" s="80">
        <v>891780111</v>
      </c>
      <c r="B316" s="35" t="s">
        <v>3921</v>
      </c>
      <c r="C316" s="36" t="s">
        <v>163</v>
      </c>
      <c r="D316" s="35" t="s">
        <v>20</v>
      </c>
      <c r="E316" s="34" t="s">
        <v>2773</v>
      </c>
      <c r="F316" s="35" t="s">
        <v>21</v>
      </c>
      <c r="G316" s="36" t="s">
        <v>165</v>
      </c>
      <c r="H316" s="36" t="s">
        <v>166</v>
      </c>
      <c r="I316" s="45">
        <v>37165644</v>
      </c>
      <c r="J316" s="45">
        <v>0</v>
      </c>
      <c r="K316" s="45">
        <v>0</v>
      </c>
      <c r="L316" s="45">
        <v>0</v>
      </c>
      <c r="M316" s="37">
        <v>91437155</v>
      </c>
      <c r="N316" s="38" t="s">
        <v>2774</v>
      </c>
      <c r="O316" s="142" t="s">
        <v>7570</v>
      </c>
      <c r="P316" s="84">
        <v>44273</v>
      </c>
      <c r="Q316" s="84">
        <v>44273</v>
      </c>
      <c r="R316" s="84">
        <v>44530</v>
      </c>
      <c r="S316" s="45">
        <v>23877096</v>
      </c>
      <c r="T316" s="45">
        <v>13288548</v>
      </c>
      <c r="U316" s="36">
        <v>12545871</v>
      </c>
      <c r="V316" s="36" t="s">
        <v>168</v>
      </c>
      <c r="W316" s="1"/>
      <c r="X316" s="1"/>
      <c r="Y316" s="1"/>
    </row>
    <row r="317" spans="1:25">
      <c r="A317" s="80">
        <v>891780111</v>
      </c>
      <c r="B317" s="35" t="s">
        <v>3921</v>
      </c>
      <c r="C317" s="36" t="s">
        <v>163</v>
      </c>
      <c r="D317" s="35" t="s">
        <v>20</v>
      </c>
      <c r="E317" s="34" t="s">
        <v>2775</v>
      </c>
      <c r="F317" s="35" t="s">
        <v>21</v>
      </c>
      <c r="G317" s="36" t="s">
        <v>165</v>
      </c>
      <c r="H317" s="36" t="s">
        <v>166</v>
      </c>
      <c r="I317" s="45">
        <v>15934463</v>
      </c>
      <c r="J317" s="45">
        <v>0</v>
      </c>
      <c r="K317" s="45">
        <v>0</v>
      </c>
      <c r="L317" s="45">
        <v>0</v>
      </c>
      <c r="M317" s="37">
        <v>71190766</v>
      </c>
      <c r="N317" s="38" t="s">
        <v>2776</v>
      </c>
      <c r="O317" s="142" t="s">
        <v>7571</v>
      </c>
      <c r="P317" s="84">
        <v>44273</v>
      </c>
      <c r="Q317" s="84">
        <v>44273</v>
      </c>
      <c r="R317" s="84">
        <v>44530</v>
      </c>
      <c r="S317" s="45">
        <v>10622976</v>
      </c>
      <c r="T317" s="45">
        <v>5311487</v>
      </c>
      <c r="U317" s="36">
        <v>12545871</v>
      </c>
      <c r="V317" s="36" t="s">
        <v>168</v>
      </c>
      <c r="W317" s="1"/>
      <c r="X317" s="1"/>
      <c r="Y317" s="1"/>
    </row>
    <row r="318" spans="1:25">
      <c r="A318" s="80">
        <v>891780111</v>
      </c>
      <c r="B318" s="35" t="s">
        <v>3921</v>
      </c>
      <c r="C318" s="36" t="s">
        <v>163</v>
      </c>
      <c r="D318" s="35" t="s">
        <v>20</v>
      </c>
      <c r="E318" s="34" t="s">
        <v>2777</v>
      </c>
      <c r="F318" s="35" t="s">
        <v>21</v>
      </c>
      <c r="G318" s="36" t="s">
        <v>165</v>
      </c>
      <c r="H318" s="36" t="s">
        <v>166</v>
      </c>
      <c r="I318" s="45">
        <v>14433390</v>
      </c>
      <c r="J318" s="45">
        <v>0</v>
      </c>
      <c r="K318" s="45">
        <v>0</v>
      </c>
      <c r="L318" s="45">
        <v>0</v>
      </c>
      <c r="M318" s="37">
        <v>1096189855</v>
      </c>
      <c r="N318" s="38" t="s">
        <v>2778</v>
      </c>
      <c r="O318" s="142" t="s">
        <v>7571</v>
      </c>
      <c r="P318" s="84">
        <v>44273</v>
      </c>
      <c r="Q318" s="84">
        <v>44273</v>
      </c>
      <c r="R318" s="84">
        <v>44530</v>
      </c>
      <c r="S318" s="45">
        <v>9622260</v>
      </c>
      <c r="T318" s="45">
        <v>4811130</v>
      </c>
      <c r="U318" s="36">
        <v>12545871</v>
      </c>
      <c r="V318" s="36" t="s">
        <v>168</v>
      </c>
      <c r="W318" s="1"/>
      <c r="X318" s="1"/>
      <c r="Y318" s="1"/>
    </row>
    <row r="319" spans="1:25">
      <c r="A319" s="80">
        <v>891780111</v>
      </c>
      <c r="B319" s="35" t="s">
        <v>3921</v>
      </c>
      <c r="C319" s="36" t="s">
        <v>163</v>
      </c>
      <c r="D319" s="35" t="s">
        <v>20</v>
      </c>
      <c r="E319" s="34" t="s">
        <v>2779</v>
      </c>
      <c r="F319" s="35" t="s">
        <v>21</v>
      </c>
      <c r="G319" s="36" t="s">
        <v>165</v>
      </c>
      <c r="H319" s="36" t="s">
        <v>166</v>
      </c>
      <c r="I319" s="45">
        <v>14433390</v>
      </c>
      <c r="J319" s="45">
        <v>0</v>
      </c>
      <c r="K319" s="45">
        <v>0</v>
      </c>
      <c r="L319" s="45">
        <v>0</v>
      </c>
      <c r="M319" s="37">
        <v>1056774767</v>
      </c>
      <c r="N319" s="38" t="s">
        <v>2780</v>
      </c>
      <c r="O319" s="142" t="s">
        <v>7571</v>
      </c>
      <c r="P319" s="84">
        <v>44273</v>
      </c>
      <c r="Q319" s="84">
        <v>44273</v>
      </c>
      <c r="R319" s="84">
        <v>44530</v>
      </c>
      <c r="S319" s="45">
        <v>9622260</v>
      </c>
      <c r="T319" s="45">
        <v>4811130</v>
      </c>
      <c r="U319" s="36">
        <v>12545871</v>
      </c>
      <c r="V319" s="36" t="s">
        <v>168</v>
      </c>
      <c r="W319" s="1"/>
      <c r="X319" s="1"/>
      <c r="Y319" s="1"/>
    </row>
    <row r="320" spans="1:25">
      <c r="A320" s="80">
        <v>891780111</v>
      </c>
      <c r="B320" s="35" t="s">
        <v>3921</v>
      </c>
      <c r="C320" s="36" t="s">
        <v>163</v>
      </c>
      <c r="D320" s="35" t="s">
        <v>20</v>
      </c>
      <c r="E320" s="34" t="s">
        <v>2781</v>
      </c>
      <c r="F320" s="35" t="s">
        <v>21</v>
      </c>
      <c r="G320" s="36" t="s">
        <v>165</v>
      </c>
      <c r="H320" s="36" t="s">
        <v>166</v>
      </c>
      <c r="I320" s="45">
        <v>15934463</v>
      </c>
      <c r="J320" s="45">
        <v>0</v>
      </c>
      <c r="K320" s="45">
        <v>0</v>
      </c>
      <c r="L320" s="45">
        <v>0</v>
      </c>
      <c r="M320" s="37">
        <v>1054553214</v>
      </c>
      <c r="N320" s="38" t="s">
        <v>2782</v>
      </c>
      <c r="O320" s="142" t="s">
        <v>7562</v>
      </c>
      <c r="P320" s="84">
        <v>44273</v>
      </c>
      <c r="Q320" s="84">
        <v>44273</v>
      </c>
      <c r="R320" s="84">
        <v>44530</v>
      </c>
      <c r="S320" s="45">
        <v>10622976</v>
      </c>
      <c r="T320" s="45">
        <v>5311487</v>
      </c>
      <c r="U320" s="36">
        <v>12545871</v>
      </c>
      <c r="V320" s="36" t="s">
        <v>168</v>
      </c>
      <c r="W320" s="1"/>
      <c r="X320" s="1"/>
      <c r="Y320" s="1"/>
    </row>
    <row r="321" spans="1:25">
      <c r="A321" s="80">
        <v>891780111</v>
      </c>
      <c r="B321" s="35" t="s">
        <v>3921</v>
      </c>
      <c r="C321" s="36" t="s">
        <v>163</v>
      </c>
      <c r="D321" s="35" t="s">
        <v>20</v>
      </c>
      <c r="E321" s="34" t="s">
        <v>2783</v>
      </c>
      <c r="F321" s="35" t="s">
        <v>21</v>
      </c>
      <c r="G321" s="36" t="s">
        <v>165</v>
      </c>
      <c r="H321" s="36" t="s">
        <v>166</v>
      </c>
      <c r="I321" s="45">
        <v>15934463</v>
      </c>
      <c r="J321" s="45">
        <v>0</v>
      </c>
      <c r="K321" s="45">
        <v>0</v>
      </c>
      <c r="L321" s="45">
        <v>0</v>
      </c>
      <c r="M321" s="37">
        <v>1105785568</v>
      </c>
      <c r="N321" s="38" t="s">
        <v>2784</v>
      </c>
      <c r="O321" s="142" t="s">
        <v>7571</v>
      </c>
      <c r="P321" s="84">
        <v>44273</v>
      </c>
      <c r="Q321" s="84">
        <v>44273</v>
      </c>
      <c r="R321" s="84">
        <v>44530</v>
      </c>
      <c r="S321" s="45">
        <v>10622976</v>
      </c>
      <c r="T321" s="45">
        <v>5311487</v>
      </c>
      <c r="U321" s="36">
        <v>12545871</v>
      </c>
      <c r="V321" s="36" t="s">
        <v>168</v>
      </c>
      <c r="W321" s="1"/>
      <c r="X321" s="1"/>
      <c r="Y321" s="1"/>
    </row>
    <row r="322" spans="1:25">
      <c r="A322" s="80">
        <v>891780111</v>
      </c>
      <c r="B322" s="35" t="s">
        <v>3921</v>
      </c>
      <c r="C322" s="36" t="s">
        <v>163</v>
      </c>
      <c r="D322" s="35" t="s">
        <v>20</v>
      </c>
      <c r="E322" s="34" t="s">
        <v>2785</v>
      </c>
      <c r="F322" s="35" t="s">
        <v>21</v>
      </c>
      <c r="G322" s="36" t="s">
        <v>165</v>
      </c>
      <c r="H322" s="36" t="s">
        <v>166</v>
      </c>
      <c r="I322" s="45">
        <v>14433390</v>
      </c>
      <c r="J322" s="45">
        <v>0</v>
      </c>
      <c r="K322" s="45">
        <v>0</v>
      </c>
      <c r="L322" s="45">
        <v>0</v>
      </c>
      <c r="M322" s="37">
        <v>15926964</v>
      </c>
      <c r="N322" s="38" t="s">
        <v>2786</v>
      </c>
      <c r="O322" s="142" t="s">
        <v>7570</v>
      </c>
      <c r="P322" s="84">
        <v>44273</v>
      </c>
      <c r="Q322" s="84">
        <v>44273</v>
      </c>
      <c r="R322" s="84">
        <v>44530</v>
      </c>
      <c r="S322" s="45">
        <v>9622260</v>
      </c>
      <c r="T322" s="45">
        <v>4811130</v>
      </c>
      <c r="U322" s="36">
        <v>12545871</v>
      </c>
      <c r="V322" s="36" t="s">
        <v>168</v>
      </c>
      <c r="W322" s="1"/>
      <c r="X322" s="1"/>
      <c r="Y322" s="1"/>
    </row>
    <row r="323" spans="1:25">
      <c r="A323" s="80">
        <v>891780111</v>
      </c>
      <c r="B323" s="35" t="s">
        <v>3921</v>
      </c>
      <c r="C323" s="36" t="s">
        <v>163</v>
      </c>
      <c r="D323" s="35" t="s">
        <v>20</v>
      </c>
      <c r="E323" s="34" t="s">
        <v>2772</v>
      </c>
      <c r="F323" s="35" t="s">
        <v>21</v>
      </c>
      <c r="G323" s="36" t="s">
        <v>165</v>
      </c>
      <c r="H323" s="36" t="s">
        <v>166</v>
      </c>
      <c r="I323" s="45">
        <v>39000000</v>
      </c>
      <c r="J323" s="45">
        <v>0</v>
      </c>
      <c r="K323" s="45">
        <v>0</v>
      </c>
      <c r="L323" s="45">
        <v>0</v>
      </c>
      <c r="M323" s="37">
        <v>94430288</v>
      </c>
      <c r="N323" s="38" t="s">
        <v>485</v>
      </c>
      <c r="O323" s="142" t="s">
        <v>7571</v>
      </c>
      <c r="P323" s="84">
        <v>44273</v>
      </c>
      <c r="Q323" s="84">
        <v>44273</v>
      </c>
      <c r="R323" s="84">
        <v>44530</v>
      </c>
      <c r="S323" s="45">
        <v>25999998</v>
      </c>
      <c r="T323" s="45">
        <v>13000002</v>
      </c>
      <c r="U323" s="36">
        <v>12545871</v>
      </c>
      <c r="V323" s="36" t="s">
        <v>168</v>
      </c>
      <c r="W323" s="1"/>
      <c r="X323" s="1"/>
      <c r="Y323" s="1"/>
    </row>
    <row r="324" spans="1:25">
      <c r="A324" s="80">
        <v>891780111</v>
      </c>
      <c r="B324" s="35" t="s">
        <v>3921</v>
      </c>
      <c r="C324" s="36" t="s">
        <v>163</v>
      </c>
      <c r="D324" s="35" t="s">
        <v>20</v>
      </c>
      <c r="E324" s="34" t="s">
        <v>2787</v>
      </c>
      <c r="F324" s="35" t="s">
        <v>21</v>
      </c>
      <c r="G324" s="36" t="s">
        <v>165</v>
      </c>
      <c r="H324" s="36" t="s">
        <v>166</v>
      </c>
      <c r="I324" s="45">
        <v>15934463</v>
      </c>
      <c r="J324" s="45">
        <v>0</v>
      </c>
      <c r="K324" s="45">
        <v>0</v>
      </c>
      <c r="L324" s="45">
        <v>0</v>
      </c>
      <c r="M324" s="37">
        <v>1063560382</v>
      </c>
      <c r="N324" s="38" t="s">
        <v>2788</v>
      </c>
      <c r="O324" s="142" t="s">
        <v>7571</v>
      </c>
      <c r="P324" s="84">
        <v>44273</v>
      </c>
      <c r="Q324" s="84">
        <v>44273</v>
      </c>
      <c r="R324" s="84">
        <v>44530</v>
      </c>
      <c r="S324" s="45">
        <v>10622976</v>
      </c>
      <c r="T324" s="45">
        <v>5311487</v>
      </c>
      <c r="U324" s="36">
        <v>12545871</v>
      </c>
      <c r="V324" s="36" t="s">
        <v>168</v>
      </c>
      <c r="W324" s="1"/>
      <c r="X324" s="1"/>
      <c r="Y324" s="1"/>
    </row>
    <row r="325" spans="1:25">
      <c r="A325" s="80">
        <v>891780111</v>
      </c>
      <c r="B325" s="35" t="s">
        <v>3921</v>
      </c>
      <c r="C325" s="36" t="s">
        <v>163</v>
      </c>
      <c r="D325" s="35" t="s">
        <v>20</v>
      </c>
      <c r="E325" s="34" t="s">
        <v>2789</v>
      </c>
      <c r="F325" s="35" t="s">
        <v>21</v>
      </c>
      <c r="G325" s="36" t="s">
        <v>165</v>
      </c>
      <c r="H325" s="36" t="s">
        <v>166</v>
      </c>
      <c r="I325" s="45">
        <v>14433390</v>
      </c>
      <c r="J325" s="45">
        <v>0</v>
      </c>
      <c r="K325" s="45">
        <v>0</v>
      </c>
      <c r="L325" s="45">
        <v>0</v>
      </c>
      <c r="M325" s="37">
        <v>1062876391</v>
      </c>
      <c r="N325" s="38" t="s">
        <v>2790</v>
      </c>
      <c r="O325" s="142" t="s">
        <v>7571</v>
      </c>
      <c r="P325" s="84">
        <v>44273</v>
      </c>
      <c r="Q325" s="84">
        <v>44273</v>
      </c>
      <c r="R325" s="84">
        <v>44530</v>
      </c>
      <c r="S325" s="45">
        <v>9622260</v>
      </c>
      <c r="T325" s="45">
        <v>4811130</v>
      </c>
      <c r="U325" s="36">
        <v>12545871</v>
      </c>
      <c r="V325" s="36" t="s">
        <v>168</v>
      </c>
      <c r="W325" s="1"/>
      <c r="X325" s="1"/>
      <c r="Y325" s="1"/>
    </row>
    <row r="326" spans="1:25">
      <c r="A326" s="80">
        <v>891780111</v>
      </c>
      <c r="B326" s="35" t="s">
        <v>3921</v>
      </c>
      <c r="C326" s="36" t="s">
        <v>163</v>
      </c>
      <c r="D326" s="35" t="s">
        <v>20</v>
      </c>
      <c r="E326" s="34" t="s">
        <v>2791</v>
      </c>
      <c r="F326" s="35" t="s">
        <v>21</v>
      </c>
      <c r="G326" s="36" t="s">
        <v>165</v>
      </c>
      <c r="H326" s="36" t="s">
        <v>166</v>
      </c>
      <c r="I326" s="45">
        <v>15934463</v>
      </c>
      <c r="J326" s="45">
        <v>0</v>
      </c>
      <c r="K326" s="45">
        <v>0</v>
      </c>
      <c r="L326" s="45">
        <v>0</v>
      </c>
      <c r="M326" s="37">
        <v>83237964</v>
      </c>
      <c r="N326" s="38" t="s">
        <v>2792</v>
      </c>
      <c r="O326" s="142" t="s">
        <v>7571</v>
      </c>
      <c r="P326" s="84">
        <v>44273</v>
      </c>
      <c r="Q326" s="84">
        <v>44273</v>
      </c>
      <c r="R326" s="84">
        <v>44530</v>
      </c>
      <c r="S326" s="45">
        <v>10622976</v>
      </c>
      <c r="T326" s="45">
        <v>5311487</v>
      </c>
      <c r="U326" s="36">
        <v>12545871</v>
      </c>
      <c r="V326" s="36" t="s">
        <v>168</v>
      </c>
      <c r="W326" s="1"/>
      <c r="X326" s="1"/>
      <c r="Y326" s="1"/>
    </row>
    <row r="327" spans="1:25">
      <c r="A327" s="80">
        <v>891780111</v>
      </c>
      <c r="B327" s="35" t="s">
        <v>3921</v>
      </c>
      <c r="C327" s="36" t="s">
        <v>163</v>
      </c>
      <c r="D327" s="35" t="s">
        <v>20</v>
      </c>
      <c r="E327" s="34" t="s">
        <v>2795</v>
      </c>
      <c r="F327" s="35" t="s">
        <v>21</v>
      </c>
      <c r="G327" s="36" t="s">
        <v>165</v>
      </c>
      <c r="H327" s="36" t="s">
        <v>166</v>
      </c>
      <c r="I327" s="45">
        <v>18540000</v>
      </c>
      <c r="J327" s="45">
        <v>0</v>
      </c>
      <c r="K327" s="45">
        <v>0</v>
      </c>
      <c r="L327" s="45">
        <v>0</v>
      </c>
      <c r="M327" s="37">
        <v>28483728</v>
      </c>
      <c r="N327" s="38" t="s">
        <v>2796</v>
      </c>
      <c r="O327" s="142" t="s">
        <v>7580</v>
      </c>
      <c r="P327" s="84">
        <v>44273</v>
      </c>
      <c r="Q327" s="84">
        <v>44273</v>
      </c>
      <c r="R327" s="84">
        <v>44530</v>
      </c>
      <c r="S327" s="45">
        <v>12360000</v>
      </c>
      <c r="T327" s="45">
        <v>6180000</v>
      </c>
      <c r="U327" s="36">
        <v>12545871</v>
      </c>
      <c r="V327" s="36" t="s">
        <v>168</v>
      </c>
      <c r="W327" s="1"/>
      <c r="X327" s="1"/>
      <c r="Y327" s="1"/>
    </row>
    <row r="328" spans="1:25">
      <c r="A328" s="80">
        <v>891780111</v>
      </c>
      <c r="B328" s="35" t="s">
        <v>3921</v>
      </c>
      <c r="C328" s="36" t="s">
        <v>163</v>
      </c>
      <c r="D328" s="35" t="s">
        <v>20</v>
      </c>
      <c r="E328" s="34" t="s">
        <v>2797</v>
      </c>
      <c r="F328" s="35" t="s">
        <v>21</v>
      </c>
      <c r="G328" s="36" t="s">
        <v>165</v>
      </c>
      <c r="H328" s="36" t="s">
        <v>166</v>
      </c>
      <c r="I328" s="45">
        <v>15934463</v>
      </c>
      <c r="J328" s="45">
        <v>0</v>
      </c>
      <c r="K328" s="45">
        <v>0</v>
      </c>
      <c r="L328" s="45">
        <v>0</v>
      </c>
      <c r="M328" s="37">
        <v>1096240107</v>
      </c>
      <c r="N328" s="38" t="s">
        <v>2798</v>
      </c>
      <c r="O328" s="142" t="s">
        <v>7571</v>
      </c>
      <c r="P328" s="84">
        <v>44273</v>
      </c>
      <c r="Q328" s="84">
        <v>44273</v>
      </c>
      <c r="R328" s="84">
        <v>44530</v>
      </c>
      <c r="S328" s="45">
        <v>10622976</v>
      </c>
      <c r="T328" s="45">
        <v>5311487</v>
      </c>
      <c r="U328" s="36">
        <v>12545871</v>
      </c>
      <c r="V328" s="36" t="s">
        <v>168</v>
      </c>
      <c r="W328" s="1"/>
      <c r="X328" s="1"/>
      <c r="Y328" s="1"/>
    </row>
    <row r="329" spans="1:25">
      <c r="A329" s="80">
        <v>891780111</v>
      </c>
      <c r="B329" s="35" t="s">
        <v>3921</v>
      </c>
      <c r="C329" s="36" t="s">
        <v>163</v>
      </c>
      <c r="D329" s="35" t="s">
        <v>20</v>
      </c>
      <c r="E329" s="34" t="s">
        <v>2799</v>
      </c>
      <c r="F329" s="35" t="s">
        <v>21</v>
      </c>
      <c r="G329" s="36" t="s">
        <v>165</v>
      </c>
      <c r="H329" s="36" t="s">
        <v>166</v>
      </c>
      <c r="I329" s="45">
        <v>14433390</v>
      </c>
      <c r="J329" s="45">
        <v>0</v>
      </c>
      <c r="K329" s="45">
        <v>0</v>
      </c>
      <c r="L329" s="45">
        <v>0</v>
      </c>
      <c r="M329" s="37">
        <v>14327338</v>
      </c>
      <c r="N329" s="38" t="s">
        <v>2800</v>
      </c>
      <c r="O329" s="142" t="s">
        <v>7570</v>
      </c>
      <c r="P329" s="84">
        <v>44273</v>
      </c>
      <c r="Q329" s="84">
        <v>44273</v>
      </c>
      <c r="R329" s="84">
        <v>44530</v>
      </c>
      <c r="S329" s="45">
        <v>9622260</v>
      </c>
      <c r="T329" s="45">
        <v>4811130</v>
      </c>
      <c r="U329" s="36">
        <v>12545871</v>
      </c>
      <c r="V329" s="36" t="s">
        <v>168</v>
      </c>
      <c r="W329" s="1"/>
      <c r="X329" s="1"/>
      <c r="Y329" s="1"/>
    </row>
    <row r="330" spans="1:25">
      <c r="A330" s="80">
        <v>891780111</v>
      </c>
      <c r="B330" s="35" t="s">
        <v>3921</v>
      </c>
      <c r="C330" s="36" t="s">
        <v>163</v>
      </c>
      <c r="D330" s="35" t="s">
        <v>20</v>
      </c>
      <c r="E330" s="34" t="s">
        <v>2801</v>
      </c>
      <c r="F330" s="35" t="s">
        <v>21</v>
      </c>
      <c r="G330" s="36" t="s">
        <v>165</v>
      </c>
      <c r="H330" s="36" t="s">
        <v>166</v>
      </c>
      <c r="I330" s="45">
        <v>15934463</v>
      </c>
      <c r="J330" s="45">
        <v>0</v>
      </c>
      <c r="K330" s="45">
        <v>0</v>
      </c>
      <c r="L330" s="45">
        <v>0</v>
      </c>
      <c r="M330" s="37">
        <v>1104130224</v>
      </c>
      <c r="N330" s="38" t="s">
        <v>281</v>
      </c>
      <c r="O330" s="142" t="s">
        <v>7570</v>
      </c>
      <c r="P330" s="84">
        <v>44273</v>
      </c>
      <c r="Q330" s="84">
        <v>44273</v>
      </c>
      <c r="R330" s="84">
        <v>44530</v>
      </c>
      <c r="S330" s="45">
        <v>10622976</v>
      </c>
      <c r="T330" s="45">
        <v>5311487</v>
      </c>
      <c r="U330" s="36">
        <v>12545871</v>
      </c>
      <c r="V330" s="36" t="s">
        <v>168</v>
      </c>
      <c r="W330" s="1"/>
      <c r="X330" s="1"/>
      <c r="Y330" s="1"/>
    </row>
    <row r="331" spans="1:25">
      <c r="A331" s="80">
        <v>891780111</v>
      </c>
      <c r="B331" s="35" t="s">
        <v>3921</v>
      </c>
      <c r="C331" s="36" t="s">
        <v>163</v>
      </c>
      <c r="D331" s="35" t="s">
        <v>20</v>
      </c>
      <c r="E331" s="34" t="s">
        <v>2802</v>
      </c>
      <c r="F331" s="35" t="s">
        <v>21</v>
      </c>
      <c r="G331" s="36" t="s">
        <v>165</v>
      </c>
      <c r="H331" s="36" t="s">
        <v>166</v>
      </c>
      <c r="I331" s="45">
        <v>15934463</v>
      </c>
      <c r="J331" s="45">
        <v>0</v>
      </c>
      <c r="K331" s="45">
        <v>0</v>
      </c>
      <c r="L331" s="45">
        <v>0</v>
      </c>
      <c r="M331" s="37">
        <v>36306323</v>
      </c>
      <c r="N331" s="38" t="s">
        <v>2803</v>
      </c>
      <c r="O331" s="142" t="s">
        <v>7581</v>
      </c>
      <c r="P331" s="84">
        <v>44273</v>
      </c>
      <c r="Q331" s="84">
        <v>44273</v>
      </c>
      <c r="R331" s="84">
        <v>44530</v>
      </c>
      <c r="S331" s="45">
        <v>10622976</v>
      </c>
      <c r="T331" s="45">
        <v>5311487</v>
      </c>
      <c r="U331" s="36">
        <v>12545871</v>
      </c>
      <c r="V331" s="36" t="s">
        <v>168</v>
      </c>
      <c r="W331" s="1"/>
      <c r="X331" s="1"/>
      <c r="Y331" s="1"/>
    </row>
    <row r="332" spans="1:25">
      <c r="A332" s="80">
        <v>891780111</v>
      </c>
      <c r="B332" s="35" t="s">
        <v>3921</v>
      </c>
      <c r="C332" s="36" t="s">
        <v>163</v>
      </c>
      <c r="D332" s="35" t="s">
        <v>20</v>
      </c>
      <c r="E332" s="34" t="s">
        <v>2804</v>
      </c>
      <c r="F332" s="35" t="s">
        <v>21</v>
      </c>
      <c r="G332" s="36" t="s">
        <v>165</v>
      </c>
      <c r="H332" s="36" t="s">
        <v>166</v>
      </c>
      <c r="I332" s="45">
        <v>14433390</v>
      </c>
      <c r="J332" s="45">
        <v>0</v>
      </c>
      <c r="K332" s="45">
        <v>0</v>
      </c>
      <c r="L332" s="45">
        <v>0</v>
      </c>
      <c r="M332" s="37">
        <v>50885658</v>
      </c>
      <c r="N332" s="38" t="s">
        <v>2805</v>
      </c>
      <c r="O332" s="142" t="s">
        <v>7570</v>
      </c>
      <c r="P332" s="84">
        <v>44273</v>
      </c>
      <c r="Q332" s="84">
        <v>44273</v>
      </c>
      <c r="R332" s="84">
        <v>44530</v>
      </c>
      <c r="S332" s="45">
        <v>9622260</v>
      </c>
      <c r="T332" s="45">
        <v>4811130</v>
      </c>
      <c r="U332" s="36">
        <v>12545871</v>
      </c>
      <c r="V332" s="36" t="s">
        <v>168</v>
      </c>
      <c r="W332" s="1"/>
      <c r="X332" s="1"/>
      <c r="Y332" s="1"/>
    </row>
    <row r="333" spans="1:25">
      <c r="A333" s="80">
        <v>891780111</v>
      </c>
      <c r="B333" s="35" t="s">
        <v>3921</v>
      </c>
      <c r="C333" s="36" t="s">
        <v>163</v>
      </c>
      <c r="D333" s="35" t="s">
        <v>20</v>
      </c>
      <c r="E333" s="34" t="s">
        <v>2806</v>
      </c>
      <c r="F333" s="35" t="s">
        <v>21</v>
      </c>
      <c r="G333" s="36" t="s">
        <v>165</v>
      </c>
      <c r="H333" s="36" t="s">
        <v>166</v>
      </c>
      <c r="I333" s="45">
        <v>14433390</v>
      </c>
      <c r="J333" s="45">
        <v>0</v>
      </c>
      <c r="K333" s="45">
        <v>0</v>
      </c>
      <c r="L333" s="45">
        <v>0</v>
      </c>
      <c r="M333" s="37">
        <v>1054568963</v>
      </c>
      <c r="N333" s="38" t="s">
        <v>345</v>
      </c>
      <c r="O333" s="142" t="s">
        <v>7571</v>
      </c>
      <c r="P333" s="84">
        <v>44273</v>
      </c>
      <c r="Q333" s="84">
        <v>44273</v>
      </c>
      <c r="R333" s="84">
        <v>44530</v>
      </c>
      <c r="S333" s="45">
        <v>9622260</v>
      </c>
      <c r="T333" s="45">
        <v>4811130</v>
      </c>
      <c r="U333" s="36">
        <v>12545871</v>
      </c>
      <c r="V333" s="36" t="s">
        <v>168</v>
      </c>
      <c r="W333" s="1"/>
      <c r="X333" s="1"/>
      <c r="Y333" s="1"/>
    </row>
    <row r="334" spans="1:25">
      <c r="A334" s="80">
        <v>891780111</v>
      </c>
      <c r="B334" s="35" t="s">
        <v>3921</v>
      </c>
      <c r="C334" s="36" t="s">
        <v>163</v>
      </c>
      <c r="D334" s="35" t="s">
        <v>20</v>
      </c>
      <c r="E334" s="34" t="s">
        <v>2793</v>
      </c>
      <c r="F334" s="35" t="s">
        <v>21</v>
      </c>
      <c r="G334" s="36" t="s">
        <v>165</v>
      </c>
      <c r="H334" s="36" t="s">
        <v>166</v>
      </c>
      <c r="I334" s="45">
        <v>14433390</v>
      </c>
      <c r="J334" s="45">
        <v>0</v>
      </c>
      <c r="K334" s="45">
        <v>0</v>
      </c>
      <c r="L334" s="45">
        <v>0</v>
      </c>
      <c r="M334" s="37">
        <v>72334966</v>
      </c>
      <c r="N334" s="38" t="s">
        <v>2794</v>
      </c>
      <c r="O334" s="142" t="s">
        <v>7582</v>
      </c>
      <c r="P334" s="84">
        <v>44273</v>
      </c>
      <c r="Q334" s="84">
        <v>44273</v>
      </c>
      <c r="R334" s="84">
        <v>44530</v>
      </c>
      <c r="S334" s="45">
        <v>9622260</v>
      </c>
      <c r="T334" s="45">
        <v>4811130</v>
      </c>
      <c r="U334" s="36">
        <v>12545871</v>
      </c>
      <c r="V334" s="36" t="s">
        <v>168</v>
      </c>
      <c r="W334" s="1"/>
      <c r="X334" s="1"/>
      <c r="Y334" s="1"/>
    </row>
    <row r="335" spans="1:25">
      <c r="A335" s="80">
        <v>891780111</v>
      </c>
      <c r="B335" s="35" t="s">
        <v>3921</v>
      </c>
      <c r="C335" s="36" t="s">
        <v>163</v>
      </c>
      <c r="D335" s="35" t="s">
        <v>20</v>
      </c>
      <c r="E335" s="34" t="s">
        <v>2807</v>
      </c>
      <c r="F335" s="35" t="s">
        <v>21</v>
      </c>
      <c r="G335" s="36" t="s">
        <v>165</v>
      </c>
      <c r="H335" s="36" t="s">
        <v>166</v>
      </c>
      <c r="I335" s="45">
        <v>14433390</v>
      </c>
      <c r="J335" s="45">
        <v>0</v>
      </c>
      <c r="K335" s="45">
        <v>0</v>
      </c>
      <c r="L335" s="45">
        <v>0</v>
      </c>
      <c r="M335" s="37">
        <v>1075212826</v>
      </c>
      <c r="N335" s="38" t="s">
        <v>2808</v>
      </c>
      <c r="O335" s="142" t="s">
        <v>7571</v>
      </c>
      <c r="P335" s="84">
        <v>44273</v>
      </c>
      <c r="Q335" s="84">
        <v>44273</v>
      </c>
      <c r="R335" s="84">
        <v>44530</v>
      </c>
      <c r="S335" s="45">
        <v>9622260</v>
      </c>
      <c r="T335" s="45">
        <v>4811130</v>
      </c>
      <c r="U335" s="36">
        <v>12545871</v>
      </c>
      <c r="V335" s="36" t="s">
        <v>168</v>
      </c>
      <c r="W335" s="1"/>
      <c r="X335" s="1"/>
      <c r="Y335" s="1"/>
    </row>
    <row r="336" spans="1:25">
      <c r="A336" s="80">
        <v>891780111</v>
      </c>
      <c r="B336" s="35" t="s">
        <v>3921</v>
      </c>
      <c r="C336" s="36" t="s">
        <v>163</v>
      </c>
      <c r="D336" s="35" t="s">
        <v>20</v>
      </c>
      <c r="E336" s="34" t="s">
        <v>2809</v>
      </c>
      <c r="F336" s="35" t="s">
        <v>21</v>
      </c>
      <c r="G336" s="36" t="s">
        <v>165</v>
      </c>
      <c r="H336" s="36" t="s">
        <v>166</v>
      </c>
      <c r="I336" s="45">
        <v>13499190</v>
      </c>
      <c r="J336" s="45">
        <v>0</v>
      </c>
      <c r="K336" s="45">
        <v>0</v>
      </c>
      <c r="L336" s="45">
        <v>0</v>
      </c>
      <c r="M336" s="37">
        <v>1048994605</v>
      </c>
      <c r="N336" s="38" t="s">
        <v>2810</v>
      </c>
      <c r="O336" s="142" t="s">
        <v>7570</v>
      </c>
      <c r="P336" s="84">
        <v>44273</v>
      </c>
      <c r="Q336" s="84">
        <v>44273</v>
      </c>
      <c r="R336" s="84">
        <v>44530</v>
      </c>
      <c r="S336" s="45">
        <v>8999460</v>
      </c>
      <c r="T336" s="45">
        <v>4499730</v>
      </c>
      <c r="U336" s="36">
        <v>12545871</v>
      </c>
      <c r="V336" s="36" t="s">
        <v>168</v>
      </c>
      <c r="W336" s="1"/>
      <c r="X336" s="1"/>
      <c r="Y336" s="1"/>
    </row>
    <row r="337" spans="1:25">
      <c r="A337" s="80">
        <v>891780111</v>
      </c>
      <c r="B337" s="35" t="s">
        <v>3921</v>
      </c>
      <c r="C337" s="36" t="s">
        <v>163</v>
      </c>
      <c r="D337" s="35" t="s">
        <v>20</v>
      </c>
      <c r="E337" s="34" t="s">
        <v>2811</v>
      </c>
      <c r="F337" s="35" t="s">
        <v>21</v>
      </c>
      <c r="G337" s="36" t="s">
        <v>165</v>
      </c>
      <c r="H337" s="36" t="s">
        <v>166</v>
      </c>
      <c r="I337" s="45">
        <v>14433390</v>
      </c>
      <c r="J337" s="45">
        <v>0</v>
      </c>
      <c r="K337" s="45">
        <v>0</v>
      </c>
      <c r="L337" s="45">
        <v>0</v>
      </c>
      <c r="M337" s="37">
        <v>26203230</v>
      </c>
      <c r="N337" s="38" t="s">
        <v>2812</v>
      </c>
      <c r="O337" s="142" t="s">
        <v>7583</v>
      </c>
      <c r="P337" s="84">
        <v>44273</v>
      </c>
      <c r="Q337" s="84">
        <v>44273</v>
      </c>
      <c r="R337" s="84">
        <v>44530</v>
      </c>
      <c r="S337" s="45">
        <v>9622260</v>
      </c>
      <c r="T337" s="45">
        <v>4811130</v>
      </c>
      <c r="U337" s="36">
        <v>12545871</v>
      </c>
      <c r="V337" s="36" t="s">
        <v>168</v>
      </c>
      <c r="W337" s="1"/>
      <c r="X337" s="1"/>
      <c r="Y337" s="1"/>
    </row>
    <row r="338" spans="1:25">
      <c r="A338" s="80">
        <v>891780111</v>
      </c>
      <c r="B338" s="35" t="s">
        <v>3921</v>
      </c>
      <c r="C338" s="36" t="s">
        <v>163</v>
      </c>
      <c r="D338" s="35" t="s">
        <v>20</v>
      </c>
      <c r="E338" s="34" t="s">
        <v>2813</v>
      </c>
      <c r="F338" s="35" t="s">
        <v>21</v>
      </c>
      <c r="G338" s="36" t="s">
        <v>165</v>
      </c>
      <c r="H338" s="36" t="s">
        <v>166</v>
      </c>
      <c r="I338" s="45">
        <v>15934463</v>
      </c>
      <c r="J338" s="45">
        <v>0</v>
      </c>
      <c r="K338" s="45">
        <v>0</v>
      </c>
      <c r="L338" s="45">
        <v>0</v>
      </c>
      <c r="M338" s="37">
        <v>1062680061</v>
      </c>
      <c r="N338" s="38" t="s">
        <v>2814</v>
      </c>
      <c r="O338" s="142" t="s">
        <v>7584</v>
      </c>
      <c r="P338" s="84">
        <v>44273</v>
      </c>
      <c r="Q338" s="84">
        <v>44273</v>
      </c>
      <c r="R338" s="84">
        <v>44530</v>
      </c>
      <c r="S338" s="45">
        <v>10622976</v>
      </c>
      <c r="T338" s="45">
        <v>5311487</v>
      </c>
      <c r="U338" s="36">
        <v>12545871</v>
      </c>
      <c r="V338" s="36" t="s">
        <v>168</v>
      </c>
      <c r="W338" s="1"/>
      <c r="X338" s="1"/>
      <c r="Y338" s="1"/>
    </row>
    <row r="339" spans="1:25">
      <c r="A339" s="80">
        <v>891780111</v>
      </c>
      <c r="B339" s="35" t="s">
        <v>3921</v>
      </c>
      <c r="C339" s="36" t="s">
        <v>163</v>
      </c>
      <c r="D339" s="35" t="s">
        <v>20</v>
      </c>
      <c r="E339" s="34" t="s">
        <v>2815</v>
      </c>
      <c r="F339" s="35" t="s">
        <v>21</v>
      </c>
      <c r="G339" s="36" t="s">
        <v>165</v>
      </c>
      <c r="H339" s="36" t="s">
        <v>166</v>
      </c>
      <c r="I339" s="45">
        <v>15934463</v>
      </c>
      <c r="J339" s="45">
        <v>0</v>
      </c>
      <c r="K339" s="45">
        <v>0</v>
      </c>
      <c r="L339" s="45">
        <v>0</v>
      </c>
      <c r="M339" s="37">
        <v>1069481219</v>
      </c>
      <c r="N339" s="38" t="s">
        <v>245</v>
      </c>
      <c r="O339" s="142" t="s">
        <v>7571</v>
      </c>
      <c r="P339" s="84">
        <v>44273</v>
      </c>
      <c r="Q339" s="84">
        <v>44273</v>
      </c>
      <c r="R339" s="84">
        <v>44530</v>
      </c>
      <c r="S339" s="45">
        <v>10622976</v>
      </c>
      <c r="T339" s="45">
        <v>5311487</v>
      </c>
      <c r="U339" s="36">
        <v>12545871</v>
      </c>
      <c r="V339" s="36" t="s">
        <v>168</v>
      </c>
      <c r="W339" s="1"/>
      <c r="X339" s="1"/>
      <c r="Y339" s="1"/>
    </row>
    <row r="340" spans="1:25">
      <c r="A340" s="80">
        <v>891780111</v>
      </c>
      <c r="B340" s="35" t="s">
        <v>3921</v>
      </c>
      <c r="C340" s="36" t="s">
        <v>163</v>
      </c>
      <c r="D340" s="35" t="s">
        <v>20</v>
      </c>
      <c r="E340" s="34" t="s">
        <v>2816</v>
      </c>
      <c r="F340" s="35" t="s">
        <v>21</v>
      </c>
      <c r="G340" s="36" t="s">
        <v>165</v>
      </c>
      <c r="H340" s="36" t="s">
        <v>166</v>
      </c>
      <c r="I340" s="45">
        <v>14433390</v>
      </c>
      <c r="J340" s="45">
        <v>0</v>
      </c>
      <c r="K340" s="45">
        <v>0</v>
      </c>
      <c r="L340" s="45">
        <v>0</v>
      </c>
      <c r="M340" s="37">
        <v>1102232242</v>
      </c>
      <c r="N340" s="38" t="s">
        <v>2817</v>
      </c>
      <c r="O340" s="142" t="s">
        <v>7573</v>
      </c>
      <c r="P340" s="84">
        <v>44273</v>
      </c>
      <c r="Q340" s="84">
        <v>44273</v>
      </c>
      <c r="R340" s="84">
        <v>44530</v>
      </c>
      <c r="S340" s="45">
        <v>9622260</v>
      </c>
      <c r="T340" s="45">
        <v>4811130</v>
      </c>
      <c r="U340" s="36">
        <v>12545871</v>
      </c>
      <c r="V340" s="36" t="s">
        <v>168</v>
      </c>
      <c r="W340" s="1"/>
      <c r="X340" s="1"/>
      <c r="Y340" s="1"/>
    </row>
    <row r="341" spans="1:25">
      <c r="A341" s="80">
        <v>891780111</v>
      </c>
      <c r="B341" s="35" t="s">
        <v>3921</v>
      </c>
      <c r="C341" s="36" t="s">
        <v>163</v>
      </c>
      <c r="D341" s="35" t="s">
        <v>20</v>
      </c>
      <c r="E341" s="34" t="s">
        <v>2818</v>
      </c>
      <c r="F341" s="35" t="s">
        <v>21</v>
      </c>
      <c r="G341" s="36" t="s">
        <v>165</v>
      </c>
      <c r="H341" s="36" t="s">
        <v>166</v>
      </c>
      <c r="I341" s="45">
        <v>15934463</v>
      </c>
      <c r="J341" s="45">
        <v>0</v>
      </c>
      <c r="K341" s="45">
        <v>0</v>
      </c>
      <c r="L341" s="45">
        <v>0</v>
      </c>
      <c r="M341" s="37">
        <v>78741875</v>
      </c>
      <c r="N341" s="38" t="s">
        <v>2819</v>
      </c>
      <c r="O341" s="142" t="s">
        <v>7571</v>
      </c>
      <c r="P341" s="84">
        <v>44273</v>
      </c>
      <c r="Q341" s="84">
        <v>44273</v>
      </c>
      <c r="R341" s="84">
        <v>44530</v>
      </c>
      <c r="S341" s="45">
        <v>10622976</v>
      </c>
      <c r="T341" s="45">
        <v>5311487</v>
      </c>
      <c r="U341" s="36">
        <v>12545871</v>
      </c>
      <c r="V341" s="36" t="s">
        <v>168</v>
      </c>
      <c r="W341" s="1"/>
      <c r="X341" s="1"/>
      <c r="Y341" s="1"/>
    </row>
    <row r="342" spans="1:25">
      <c r="A342" s="80">
        <v>891780111</v>
      </c>
      <c r="B342" s="35" t="s">
        <v>3921</v>
      </c>
      <c r="C342" s="36" t="s">
        <v>163</v>
      </c>
      <c r="D342" s="35" t="s">
        <v>20</v>
      </c>
      <c r="E342" s="34" t="s">
        <v>2820</v>
      </c>
      <c r="F342" s="35" t="s">
        <v>21</v>
      </c>
      <c r="G342" s="36" t="s">
        <v>165</v>
      </c>
      <c r="H342" s="36" t="s">
        <v>166</v>
      </c>
      <c r="I342" s="45">
        <v>15934463</v>
      </c>
      <c r="J342" s="45">
        <v>0</v>
      </c>
      <c r="K342" s="45">
        <v>0</v>
      </c>
      <c r="L342" s="45">
        <v>0</v>
      </c>
      <c r="M342" s="37">
        <v>1005677667</v>
      </c>
      <c r="N342" s="38" t="s">
        <v>2821</v>
      </c>
      <c r="O342" s="142" t="s">
        <v>7579</v>
      </c>
      <c r="P342" s="84">
        <v>44273</v>
      </c>
      <c r="Q342" s="84">
        <v>44273</v>
      </c>
      <c r="R342" s="84">
        <v>44530</v>
      </c>
      <c r="S342" s="45">
        <v>10622976</v>
      </c>
      <c r="T342" s="45">
        <v>5311487</v>
      </c>
      <c r="U342" s="36">
        <v>12545871</v>
      </c>
      <c r="V342" s="36" t="s">
        <v>168</v>
      </c>
      <c r="W342" s="1"/>
      <c r="X342" s="1"/>
      <c r="Y342" s="1"/>
    </row>
    <row r="343" spans="1:25">
      <c r="A343" s="80">
        <v>891780111</v>
      </c>
      <c r="B343" s="35" t="s">
        <v>3921</v>
      </c>
      <c r="C343" s="36" t="s">
        <v>163</v>
      </c>
      <c r="D343" s="35" t="s">
        <v>20</v>
      </c>
      <c r="E343" s="34" t="s">
        <v>2822</v>
      </c>
      <c r="F343" s="35" t="s">
        <v>21</v>
      </c>
      <c r="G343" s="36" t="s">
        <v>165</v>
      </c>
      <c r="H343" s="36" t="s">
        <v>166</v>
      </c>
      <c r="I343" s="45">
        <v>15934463</v>
      </c>
      <c r="J343" s="45">
        <v>0</v>
      </c>
      <c r="K343" s="45">
        <v>0</v>
      </c>
      <c r="L343" s="45">
        <v>0</v>
      </c>
      <c r="M343" s="37">
        <v>1104417336</v>
      </c>
      <c r="N343" s="38" t="s">
        <v>263</v>
      </c>
      <c r="O343" s="142" t="s">
        <v>7579</v>
      </c>
      <c r="P343" s="84">
        <v>44273</v>
      </c>
      <c r="Q343" s="84">
        <v>44273</v>
      </c>
      <c r="R343" s="84">
        <v>44530</v>
      </c>
      <c r="S343" s="45">
        <v>10622976</v>
      </c>
      <c r="T343" s="45">
        <v>5311487</v>
      </c>
      <c r="U343" s="36">
        <v>12545871</v>
      </c>
      <c r="V343" s="36" t="s">
        <v>168</v>
      </c>
      <c r="W343" s="1"/>
      <c r="X343" s="1"/>
      <c r="Y343" s="1"/>
    </row>
    <row r="344" spans="1:25">
      <c r="A344" s="80">
        <v>891780111</v>
      </c>
      <c r="B344" s="35" t="s">
        <v>3921</v>
      </c>
      <c r="C344" s="36" t="s">
        <v>163</v>
      </c>
      <c r="D344" s="35" t="s">
        <v>20</v>
      </c>
      <c r="E344" s="34" t="s">
        <v>2825</v>
      </c>
      <c r="F344" s="35" t="s">
        <v>21</v>
      </c>
      <c r="G344" s="36" t="s">
        <v>165</v>
      </c>
      <c r="H344" s="36" t="s">
        <v>166</v>
      </c>
      <c r="I344" s="45">
        <v>15934463</v>
      </c>
      <c r="J344" s="45">
        <v>0</v>
      </c>
      <c r="K344" s="45">
        <v>0</v>
      </c>
      <c r="L344" s="45">
        <v>0</v>
      </c>
      <c r="M344" s="37">
        <v>1045234747</v>
      </c>
      <c r="N344" s="38" t="s">
        <v>2826</v>
      </c>
      <c r="O344" s="142" t="s">
        <v>7570</v>
      </c>
      <c r="P344" s="84">
        <v>44273</v>
      </c>
      <c r="Q344" s="84">
        <v>44273</v>
      </c>
      <c r="R344" s="84">
        <v>44530</v>
      </c>
      <c r="S344" s="45">
        <v>1770496</v>
      </c>
      <c r="T344" s="45">
        <v>14163967</v>
      </c>
      <c r="U344" s="36">
        <v>12545871</v>
      </c>
      <c r="V344" s="36" t="s">
        <v>168</v>
      </c>
      <c r="W344" s="1"/>
      <c r="X344" s="1"/>
      <c r="Y344" s="1"/>
    </row>
    <row r="345" spans="1:25">
      <c r="A345" s="80">
        <v>891780111</v>
      </c>
      <c r="B345" s="35" t="s">
        <v>3921</v>
      </c>
      <c r="C345" s="36" t="s">
        <v>163</v>
      </c>
      <c r="D345" s="35" t="s">
        <v>20</v>
      </c>
      <c r="E345" s="34" t="s">
        <v>2827</v>
      </c>
      <c r="F345" s="35" t="s">
        <v>21</v>
      </c>
      <c r="G345" s="36" t="s">
        <v>165</v>
      </c>
      <c r="H345" s="36" t="s">
        <v>166</v>
      </c>
      <c r="I345" s="45">
        <v>15934463</v>
      </c>
      <c r="J345" s="45">
        <v>0</v>
      </c>
      <c r="K345" s="45">
        <v>0</v>
      </c>
      <c r="L345" s="45">
        <v>0</v>
      </c>
      <c r="M345" s="37">
        <v>9197754</v>
      </c>
      <c r="N345" s="38" t="s">
        <v>2828</v>
      </c>
      <c r="O345" s="142" t="s">
        <v>7570</v>
      </c>
      <c r="P345" s="84">
        <v>44273</v>
      </c>
      <c r="Q345" s="84">
        <v>44273</v>
      </c>
      <c r="R345" s="84">
        <v>44530</v>
      </c>
      <c r="S345" s="45">
        <v>10622976</v>
      </c>
      <c r="T345" s="45">
        <v>5311487</v>
      </c>
      <c r="U345" s="36">
        <v>12545871</v>
      </c>
      <c r="V345" s="36" t="s">
        <v>168</v>
      </c>
      <c r="W345" s="1"/>
      <c r="X345" s="1"/>
      <c r="Y345" s="1"/>
    </row>
    <row r="346" spans="1:25">
      <c r="A346" s="80">
        <v>891780111</v>
      </c>
      <c r="B346" s="35" t="s">
        <v>3921</v>
      </c>
      <c r="C346" s="36" t="s">
        <v>163</v>
      </c>
      <c r="D346" s="35" t="s">
        <v>20</v>
      </c>
      <c r="E346" s="34" t="s">
        <v>2829</v>
      </c>
      <c r="F346" s="35" t="s">
        <v>21</v>
      </c>
      <c r="G346" s="36" t="s">
        <v>165</v>
      </c>
      <c r="H346" s="36" t="s">
        <v>166</v>
      </c>
      <c r="I346" s="45">
        <v>14433390</v>
      </c>
      <c r="J346" s="45">
        <v>0</v>
      </c>
      <c r="K346" s="45">
        <v>0</v>
      </c>
      <c r="L346" s="45">
        <v>0</v>
      </c>
      <c r="M346" s="37">
        <v>92098350</v>
      </c>
      <c r="N346" s="38" t="s">
        <v>2830</v>
      </c>
      <c r="O346" s="142" t="s">
        <v>7570</v>
      </c>
      <c r="P346" s="84">
        <v>44273</v>
      </c>
      <c r="Q346" s="84">
        <v>44273</v>
      </c>
      <c r="R346" s="84">
        <v>44530</v>
      </c>
      <c r="S346" s="45">
        <v>9622260</v>
      </c>
      <c r="T346" s="45">
        <v>4811130</v>
      </c>
      <c r="U346" s="36">
        <v>12545871</v>
      </c>
      <c r="V346" s="36" t="s">
        <v>168</v>
      </c>
      <c r="W346" s="1"/>
      <c r="X346" s="1"/>
      <c r="Y346" s="1"/>
    </row>
    <row r="347" spans="1:25">
      <c r="A347" s="80">
        <v>891780111</v>
      </c>
      <c r="B347" s="35" t="s">
        <v>3921</v>
      </c>
      <c r="C347" s="36" t="s">
        <v>163</v>
      </c>
      <c r="D347" s="35" t="s">
        <v>20</v>
      </c>
      <c r="E347" s="34" t="s">
        <v>2831</v>
      </c>
      <c r="F347" s="35" t="s">
        <v>21</v>
      </c>
      <c r="G347" s="36" t="s">
        <v>165</v>
      </c>
      <c r="H347" s="36" t="s">
        <v>166</v>
      </c>
      <c r="I347" s="45">
        <v>14433390</v>
      </c>
      <c r="J347" s="45">
        <v>0</v>
      </c>
      <c r="K347" s="45">
        <v>0</v>
      </c>
      <c r="L347" s="45">
        <v>0</v>
      </c>
      <c r="M347" s="37">
        <v>1129184612</v>
      </c>
      <c r="N347" s="38" t="s">
        <v>2832</v>
      </c>
      <c r="O347" s="142" t="s">
        <v>7573</v>
      </c>
      <c r="P347" s="84">
        <v>44273</v>
      </c>
      <c r="Q347" s="84">
        <v>44273</v>
      </c>
      <c r="R347" s="84">
        <v>44530</v>
      </c>
      <c r="S347" s="45">
        <v>9622260</v>
      </c>
      <c r="T347" s="45">
        <v>4811130</v>
      </c>
      <c r="U347" s="36">
        <v>12545871</v>
      </c>
      <c r="V347" s="36" t="s">
        <v>168</v>
      </c>
      <c r="W347" s="1"/>
      <c r="X347" s="1"/>
      <c r="Y347" s="1"/>
    </row>
    <row r="348" spans="1:25">
      <c r="A348" s="80">
        <v>891780111</v>
      </c>
      <c r="B348" s="35" t="s">
        <v>3921</v>
      </c>
      <c r="C348" s="36" t="s">
        <v>163</v>
      </c>
      <c r="D348" s="35" t="s">
        <v>20</v>
      </c>
      <c r="E348" s="34" t="s">
        <v>2833</v>
      </c>
      <c r="F348" s="35" t="s">
        <v>21</v>
      </c>
      <c r="G348" s="36" t="s">
        <v>165</v>
      </c>
      <c r="H348" s="36" t="s">
        <v>166</v>
      </c>
      <c r="I348" s="45">
        <v>38281059</v>
      </c>
      <c r="J348" s="45">
        <v>0</v>
      </c>
      <c r="K348" s="45">
        <v>0</v>
      </c>
      <c r="L348" s="45">
        <v>0</v>
      </c>
      <c r="M348" s="37">
        <v>7382848</v>
      </c>
      <c r="N348" s="38" t="s">
        <v>2834</v>
      </c>
      <c r="O348" s="142" t="s">
        <v>7578</v>
      </c>
      <c r="P348" s="84">
        <v>44273</v>
      </c>
      <c r="Q348" s="84">
        <v>44273</v>
      </c>
      <c r="R348" s="84">
        <v>44530</v>
      </c>
      <c r="S348" s="45">
        <v>25520706</v>
      </c>
      <c r="T348" s="45">
        <v>12760353</v>
      </c>
      <c r="U348" s="36">
        <v>12545871</v>
      </c>
      <c r="V348" s="36" t="s">
        <v>168</v>
      </c>
      <c r="W348" s="1"/>
      <c r="X348" s="1"/>
      <c r="Y348" s="1"/>
    </row>
    <row r="349" spans="1:25">
      <c r="A349" s="80">
        <v>891780111</v>
      </c>
      <c r="B349" s="35" t="s">
        <v>3921</v>
      </c>
      <c r="C349" s="36" t="s">
        <v>163</v>
      </c>
      <c r="D349" s="35" t="s">
        <v>20</v>
      </c>
      <c r="E349" s="34" t="s">
        <v>2835</v>
      </c>
      <c r="F349" s="35" t="s">
        <v>21</v>
      </c>
      <c r="G349" s="36" t="s">
        <v>165</v>
      </c>
      <c r="H349" s="36" t="s">
        <v>166</v>
      </c>
      <c r="I349" s="45">
        <v>15934463</v>
      </c>
      <c r="J349" s="45">
        <v>0</v>
      </c>
      <c r="K349" s="45">
        <v>0</v>
      </c>
      <c r="L349" s="45">
        <v>0</v>
      </c>
      <c r="M349" s="37">
        <v>10766717</v>
      </c>
      <c r="N349" s="38" t="s">
        <v>2836</v>
      </c>
      <c r="O349" s="142" t="s">
        <v>7578</v>
      </c>
      <c r="P349" s="84">
        <v>44273</v>
      </c>
      <c r="Q349" s="84">
        <v>44273</v>
      </c>
      <c r="R349" s="84">
        <v>44530</v>
      </c>
      <c r="S349" s="45">
        <v>10622976</v>
      </c>
      <c r="T349" s="45">
        <v>5311487</v>
      </c>
      <c r="U349" s="36">
        <v>12545871</v>
      </c>
      <c r="V349" s="36" t="s">
        <v>168</v>
      </c>
      <c r="W349" s="1"/>
      <c r="X349" s="1"/>
      <c r="Y349" s="1"/>
    </row>
    <row r="350" spans="1:25">
      <c r="A350" s="80">
        <v>891780111</v>
      </c>
      <c r="B350" s="35" t="s">
        <v>3921</v>
      </c>
      <c r="C350" s="36" t="s">
        <v>163</v>
      </c>
      <c r="D350" s="35" t="s">
        <v>20</v>
      </c>
      <c r="E350" s="34" t="s">
        <v>2837</v>
      </c>
      <c r="F350" s="35" t="s">
        <v>21</v>
      </c>
      <c r="G350" s="36" t="s">
        <v>165</v>
      </c>
      <c r="H350" s="36" t="s">
        <v>166</v>
      </c>
      <c r="I350" s="45">
        <v>15934463</v>
      </c>
      <c r="J350" s="45">
        <v>0</v>
      </c>
      <c r="K350" s="45">
        <v>0</v>
      </c>
      <c r="L350" s="45">
        <v>0</v>
      </c>
      <c r="M350" s="37">
        <v>1038434216</v>
      </c>
      <c r="N350" s="38" t="s">
        <v>2838</v>
      </c>
      <c r="O350" s="142" t="s">
        <v>7571</v>
      </c>
      <c r="P350" s="84">
        <v>44273</v>
      </c>
      <c r="Q350" s="84">
        <v>44273</v>
      </c>
      <c r="R350" s="84">
        <v>44530</v>
      </c>
      <c r="S350" s="45">
        <v>10622976</v>
      </c>
      <c r="T350" s="45">
        <v>5311487</v>
      </c>
      <c r="U350" s="36">
        <v>12545871</v>
      </c>
      <c r="V350" s="36" t="s">
        <v>168</v>
      </c>
      <c r="W350" s="1"/>
      <c r="X350" s="1"/>
      <c r="Y350" s="1"/>
    </row>
    <row r="351" spans="1:25">
      <c r="A351" s="80">
        <v>891780111</v>
      </c>
      <c r="B351" s="35" t="s">
        <v>3921</v>
      </c>
      <c r="C351" s="36" t="s">
        <v>163</v>
      </c>
      <c r="D351" s="35" t="s">
        <v>20</v>
      </c>
      <c r="E351" s="34" t="s">
        <v>2823</v>
      </c>
      <c r="F351" s="35" t="s">
        <v>21</v>
      </c>
      <c r="G351" s="36" t="s">
        <v>165</v>
      </c>
      <c r="H351" s="36" t="s">
        <v>166</v>
      </c>
      <c r="I351" s="45">
        <v>15934463</v>
      </c>
      <c r="J351" s="45">
        <v>0</v>
      </c>
      <c r="K351" s="45">
        <v>0</v>
      </c>
      <c r="L351" s="45">
        <v>0</v>
      </c>
      <c r="M351" s="37">
        <v>1064999111</v>
      </c>
      <c r="N351" s="38" t="s">
        <v>2824</v>
      </c>
      <c r="O351" s="142" t="s">
        <v>7571</v>
      </c>
      <c r="P351" s="84">
        <v>44273</v>
      </c>
      <c r="Q351" s="84">
        <v>44273</v>
      </c>
      <c r="R351" s="84">
        <v>44530</v>
      </c>
      <c r="S351" s="45">
        <v>10622976</v>
      </c>
      <c r="T351" s="45">
        <v>5311487</v>
      </c>
      <c r="U351" s="36">
        <v>12545871</v>
      </c>
      <c r="V351" s="36" t="s">
        <v>168</v>
      </c>
      <c r="W351" s="1"/>
      <c r="X351" s="1"/>
      <c r="Y351" s="1"/>
    </row>
    <row r="352" spans="1:25">
      <c r="A352" s="80">
        <v>891780111</v>
      </c>
      <c r="B352" s="35" t="s">
        <v>3921</v>
      </c>
      <c r="C352" s="36" t="s">
        <v>163</v>
      </c>
      <c r="D352" s="35" t="s">
        <v>20</v>
      </c>
      <c r="E352" s="34" t="s">
        <v>2839</v>
      </c>
      <c r="F352" s="35" t="s">
        <v>21</v>
      </c>
      <c r="G352" s="36" t="s">
        <v>165</v>
      </c>
      <c r="H352" s="36" t="s">
        <v>166</v>
      </c>
      <c r="I352" s="45">
        <v>15934463</v>
      </c>
      <c r="J352" s="45">
        <v>0</v>
      </c>
      <c r="K352" s="45">
        <v>0</v>
      </c>
      <c r="L352" s="45">
        <v>0</v>
      </c>
      <c r="M352" s="37">
        <v>1066741065</v>
      </c>
      <c r="N352" s="38" t="s">
        <v>2840</v>
      </c>
      <c r="O352" s="142" t="s">
        <v>7571</v>
      </c>
      <c r="P352" s="84">
        <v>44273</v>
      </c>
      <c r="Q352" s="84">
        <v>44273</v>
      </c>
      <c r="R352" s="84">
        <v>44530</v>
      </c>
      <c r="S352" s="45">
        <v>10622976</v>
      </c>
      <c r="T352" s="45">
        <v>5311487</v>
      </c>
      <c r="U352" s="36">
        <v>12545871</v>
      </c>
      <c r="V352" s="36" t="s">
        <v>168</v>
      </c>
      <c r="W352" s="1"/>
      <c r="X352" s="1"/>
      <c r="Y352" s="1"/>
    </row>
    <row r="353" spans="1:25">
      <c r="A353" s="80">
        <v>891780111</v>
      </c>
      <c r="B353" s="35" t="s">
        <v>3921</v>
      </c>
      <c r="C353" s="36" t="s">
        <v>163</v>
      </c>
      <c r="D353" s="35" t="s">
        <v>20</v>
      </c>
      <c r="E353" s="34" t="s">
        <v>2843</v>
      </c>
      <c r="F353" s="35" t="s">
        <v>21</v>
      </c>
      <c r="G353" s="36" t="s">
        <v>165</v>
      </c>
      <c r="H353" s="36" t="s">
        <v>166</v>
      </c>
      <c r="I353" s="45">
        <v>14433390</v>
      </c>
      <c r="J353" s="45">
        <v>0</v>
      </c>
      <c r="K353" s="45">
        <v>0</v>
      </c>
      <c r="L353" s="45">
        <v>0</v>
      </c>
      <c r="M353" s="37">
        <v>1050066045</v>
      </c>
      <c r="N353" s="38" t="s">
        <v>2844</v>
      </c>
      <c r="O353" s="142" t="s">
        <v>7571</v>
      </c>
      <c r="P353" s="84">
        <v>44273</v>
      </c>
      <c r="Q353" s="84">
        <v>44273</v>
      </c>
      <c r="R353" s="84">
        <v>44530</v>
      </c>
      <c r="S353" s="45">
        <v>9622260</v>
      </c>
      <c r="T353" s="45">
        <v>4811130</v>
      </c>
      <c r="U353" s="36">
        <v>12545871</v>
      </c>
      <c r="V353" s="36" t="s">
        <v>168</v>
      </c>
      <c r="W353" s="1"/>
      <c r="X353" s="1"/>
      <c r="Y353" s="1"/>
    </row>
    <row r="354" spans="1:25">
      <c r="A354" s="80">
        <v>891780111</v>
      </c>
      <c r="B354" s="35" t="s">
        <v>3921</v>
      </c>
      <c r="C354" s="36" t="s">
        <v>163</v>
      </c>
      <c r="D354" s="35" t="s">
        <v>20</v>
      </c>
      <c r="E354" s="34" t="s">
        <v>2845</v>
      </c>
      <c r="F354" s="35" t="s">
        <v>21</v>
      </c>
      <c r="G354" s="36" t="s">
        <v>165</v>
      </c>
      <c r="H354" s="36" t="s">
        <v>166</v>
      </c>
      <c r="I354" s="45">
        <v>15934463</v>
      </c>
      <c r="J354" s="45">
        <v>0</v>
      </c>
      <c r="K354" s="45">
        <v>0</v>
      </c>
      <c r="L354" s="45">
        <v>0</v>
      </c>
      <c r="M354" s="37">
        <v>7383468</v>
      </c>
      <c r="N354" s="38" t="s">
        <v>2846</v>
      </c>
      <c r="O354" s="142" t="s">
        <v>7571</v>
      </c>
      <c r="P354" s="84">
        <v>44273</v>
      </c>
      <c r="Q354" s="84">
        <v>44273</v>
      </c>
      <c r="R354" s="84">
        <v>44530</v>
      </c>
      <c r="S354" s="45">
        <v>10622976</v>
      </c>
      <c r="T354" s="45">
        <v>5311487</v>
      </c>
      <c r="U354" s="36">
        <v>12545871</v>
      </c>
      <c r="V354" s="36" t="s">
        <v>168</v>
      </c>
      <c r="W354" s="1"/>
      <c r="X354" s="1"/>
      <c r="Y354" s="1"/>
    </row>
    <row r="355" spans="1:25">
      <c r="A355" s="80">
        <v>891780111</v>
      </c>
      <c r="B355" s="35" t="s">
        <v>3921</v>
      </c>
      <c r="C355" s="36" t="s">
        <v>163</v>
      </c>
      <c r="D355" s="35" t="s">
        <v>20</v>
      </c>
      <c r="E355" s="34" t="s">
        <v>2847</v>
      </c>
      <c r="F355" s="35" t="s">
        <v>21</v>
      </c>
      <c r="G355" s="36" t="s">
        <v>165</v>
      </c>
      <c r="H355" s="36" t="s">
        <v>166</v>
      </c>
      <c r="I355" s="45">
        <v>14433390</v>
      </c>
      <c r="J355" s="45">
        <v>0</v>
      </c>
      <c r="K355" s="45">
        <v>0</v>
      </c>
      <c r="L355" s="45">
        <v>0</v>
      </c>
      <c r="M355" s="37">
        <v>1007972470</v>
      </c>
      <c r="N355" s="38" t="s">
        <v>241</v>
      </c>
      <c r="O355" s="142" t="s">
        <v>7570</v>
      </c>
      <c r="P355" s="84">
        <v>44273</v>
      </c>
      <c r="Q355" s="84">
        <v>44273</v>
      </c>
      <c r="R355" s="84">
        <v>44530</v>
      </c>
      <c r="S355" s="45">
        <v>1603710</v>
      </c>
      <c r="T355" s="45">
        <v>12829680</v>
      </c>
      <c r="U355" s="36">
        <v>12545871</v>
      </c>
      <c r="V355" s="36" t="s">
        <v>168</v>
      </c>
      <c r="W355" s="1"/>
      <c r="X355" s="1"/>
      <c r="Y355" s="1"/>
    </row>
    <row r="356" spans="1:25">
      <c r="A356" s="80">
        <v>891780111</v>
      </c>
      <c r="B356" s="35" t="s">
        <v>3921</v>
      </c>
      <c r="C356" s="36" t="s">
        <v>163</v>
      </c>
      <c r="D356" s="35" t="s">
        <v>20</v>
      </c>
      <c r="E356" s="34" t="s">
        <v>2848</v>
      </c>
      <c r="F356" s="35" t="s">
        <v>21</v>
      </c>
      <c r="G356" s="36" t="s">
        <v>165</v>
      </c>
      <c r="H356" s="36" t="s">
        <v>166</v>
      </c>
      <c r="I356" s="45">
        <v>15934463</v>
      </c>
      <c r="J356" s="45">
        <v>0</v>
      </c>
      <c r="K356" s="45">
        <v>0</v>
      </c>
      <c r="L356" s="45">
        <v>0</v>
      </c>
      <c r="M356" s="37">
        <v>1066726401</v>
      </c>
      <c r="N356" s="38" t="s">
        <v>2849</v>
      </c>
      <c r="O356" s="142" t="s">
        <v>7570</v>
      </c>
      <c r="P356" s="84">
        <v>44273</v>
      </c>
      <c r="Q356" s="84">
        <v>44273</v>
      </c>
      <c r="R356" s="84">
        <v>44530</v>
      </c>
      <c r="S356" s="45">
        <v>10622976</v>
      </c>
      <c r="T356" s="45">
        <v>5311487</v>
      </c>
      <c r="U356" s="36">
        <v>12545871</v>
      </c>
      <c r="V356" s="36" t="s">
        <v>168</v>
      </c>
      <c r="W356" s="1"/>
      <c r="X356" s="1"/>
      <c r="Y356" s="1"/>
    </row>
    <row r="357" spans="1:25">
      <c r="A357" s="80">
        <v>891780111</v>
      </c>
      <c r="B357" s="35" t="s">
        <v>3921</v>
      </c>
      <c r="C357" s="36" t="s">
        <v>163</v>
      </c>
      <c r="D357" s="35" t="s">
        <v>20</v>
      </c>
      <c r="E357" s="34" t="s">
        <v>2850</v>
      </c>
      <c r="F357" s="35" t="s">
        <v>21</v>
      </c>
      <c r="G357" s="36" t="s">
        <v>165</v>
      </c>
      <c r="H357" s="36" t="s">
        <v>166</v>
      </c>
      <c r="I357" s="45">
        <v>15934463</v>
      </c>
      <c r="J357" s="45">
        <v>0</v>
      </c>
      <c r="K357" s="45">
        <v>0</v>
      </c>
      <c r="L357" s="45">
        <v>0</v>
      </c>
      <c r="M357" s="37">
        <v>78114767</v>
      </c>
      <c r="N357" s="38" t="s">
        <v>2851</v>
      </c>
      <c r="O357" s="142" t="s">
        <v>7570</v>
      </c>
      <c r="P357" s="84">
        <v>44273</v>
      </c>
      <c r="Q357" s="84">
        <v>44273</v>
      </c>
      <c r="R357" s="84">
        <v>44530</v>
      </c>
      <c r="S357" s="45">
        <v>10622976</v>
      </c>
      <c r="T357" s="45">
        <v>5311487</v>
      </c>
      <c r="U357" s="36">
        <v>12545871</v>
      </c>
      <c r="V357" s="36" t="s">
        <v>168</v>
      </c>
      <c r="W357" s="1"/>
      <c r="X357" s="1"/>
      <c r="Y357" s="1"/>
    </row>
    <row r="358" spans="1:25">
      <c r="A358" s="80">
        <v>891780111</v>
      </c>
      <c r="B358" s="35" t="s">
        <v>3921</v>
      </c>
      <c r="C358" s="36" t="s">
        <v>163</v>
      </c>
      <c r="D358" s="35" t="s">
        <v>20</v>
      </c>
      <c r="E358" s="34" t="s">
        <v>2852</v>
      </c>
      <c r="F358" s="35" t="s">
        <v>21</v>
      </c>
      <c r="G358" s="36" t="s">
        <v>165</v>
      </c>
      <c r="H358" s="36" t="s">
        <v>166</v>
      </c>
      <c r="I358" s="45">
        <v>15934463</v>
      </c>
      <c r="J358" s="45">
        <v>0</v>
      </c>
      <c r="K358" s="45">
        <v>0</v>
      </c>
      <c r="L358" s="45">
        <v>0</v>
      </c>
      <c r="M358" s="37">
        <v>1067844949</v>
      </c>
      <c r="N358" s="38" t="s">
        <v>2853</v>
      </c>
      <c r="O358" s="142" t="s">
        <v>7571</v>
      </c>
      <c r="P358" s="84">
        <v>44273</v>
      </c>
      <c r="Q358" s="84">
        <v>44273</v>
      </c>
      <c r="R358" s="84">
        <v>44530</v>
      </c>
      <c r="S358" s="45">
        <v>10622976</v>
      </c>
      <c r="T358" s="45">
        <v>5311487</v>
      </c>
      <c r="U358" s="36">
        <v>12545871</v>
      </c>
      <c r="V358" s="36" t="s">
        <v>168</v>
      </c>
      <c r="W358" s="1"/>
      <c r="X358" s="1"/>
      <c r="Y358" s="1"/>
    </row>
    <row r="359" spans="1:25">
      <c r="A359" s="80">
        <v>891780111</v>
      </c>
      <c r="B359" s="35" t="s">
        <v>3921</v>
      </c>
      <c r="C359" s="36" t="s">
        <v>163</v>
      </c>
      <c r="D359" s="35" t="s">
        <v>20</v>
      </c>
      <c r="E359" s="34" t="s">
        <v>2854</v>
      </c>
      <c r="F359" s="35" t="s">
        <v>21</v>
      </c>
      <c r="G359" s="36" t="s">
        <v>165</v>
      </c>
      <c r="H359" s="36" t="s">
        <v>166</v>
      </c>
      <c r="I359" s="45">
        <v>15934463</v>
      </c>
      <c r="J359" s="45">
        <v>0</v>
      </c>
      <c r="K359" s="45">
        <v>0</v>
      </c>
      <c r="L359" s="45">
        <v>0</v>
      </c>
      <c r="M359" s="37">
        <v>1003034022</v>
      </c>
      <c r="N359" s="38" t="s">
        <v>2855</v>
      </c>
      <c r="O359" s="142" t="s">
        <v>7585</v>
      </c>
      <c r="P359" s="84">
        <v>44273</v>
      </c>
      <c r="Q359" s="84">
        <v>44273</v>
      </c>
      <c r="R359" s="84">
        <v>44530</v>
      </c>
      <c r="S359" s="45">
        <v>10622976</v>
      </c>
      <c r="T359" s="45">
        <v>5311487</v>
      </c>
      <c r="U359" s="36">
        <v>12545871</v>
      </c>
      <c r="V359" s="36" t="s">
        <v>168</v>
      </c>
      <c r="W359" s="1"/>
      <c r="X359" s="1"/>
      <c r="Y359" s="1"/>
    </row>
    <row r="360" spans="1:25">
      <c r="A360" s="80">
        <v>891780111</v>
      </c>
      <c r="B360" s="35" t="s">
        <v>3921</v>
      </c>
      <c r="C360" s="36" t="s">
        <v>163</v>
      </c>
      <c r="D360" s="35" t="s">
        <v>20</v>
      </c>
      <c r="E360" s="34" t="s">
        <v>2841</v>
      </c>
      <c r="F360" s="35" t="s">
        <v>21</v>
      </c>
      <c r="G360" s="36" t="s">
        <v>165</v>
      </c>
      <c r="H360" s="36" t="s">
        <v>166</v>
      </c>
      <c r="I360" s="45">
        <v>15934463</v>
      </c>
      <c r="J360" s="45">
        <v>0</v>
      </c>
      <c r="K360" s="45">
        <v>0</v>
      </c>
      <c r="L360" s="45">
        <v>0</v>
      </c>
      <c r="M360" s="37">
        <v>1007388246</v>
      </c>
      <c r="N360" s="38" t="s">
        <v>2842</v>
      </c>
      <c r="O360" s="142" t="s">
        <v>7562</v>
      </c>
      <c r="P360" s="84">
        <v>44273</v>
      </c>
      <c r="Q360" s="84">
        <v>44273</v>
      </c>
      <c r="R360" s="84">
        <v>44530</v>
      </c>
      <c r="S360" s="45">
        <v>10622976</v>
      </c>
      <c r="T360" s="45">
        <v>5311487</v>
      </c>
      <c r="U360" s="36">
        <v>12545871</v>
      </c>
      <c r="V360" s="36" t="s">
        <v>168</v>
      </c>
      <c r="W360" s="1"/>
      <c r="X360" s="1"/>
      <c r="Y360" s="1"/>
    </row>
    <row r="361" spans="1:25">
      <c r="A361" s="80">
        <v>891780111</v>
      </c>
      <c r="B361" s="35" t="s">
        <v>3921</v>
      </c>
      <c r="C361" s="36" t="s">
        <v>163</v>
      </c>
      <c r="D361" s="35" t="s">
        <v>20</v>
      </c>
      <c r="E361" s="34" t="s">
        <v>2856</v>
      </c>
      <c r="F361" s="35" t="s">
        <v>21</v>
      </c>
      <c r="G361" s="36" t="s">
        <v>165</v>
      </c>
      <c r="H361" s="36" t="s">
        <v>166</v>
      </c>
      <c r="I361" s="45">
        <v>15934463</v>
      </c>
      <c r="J361" s="45">
        <v>0</v>
      </c>
      <c r="K361" s="45">
        <v>0</v>
      </c>
      <c r="L361" s="45">
        <v>0</v>
      </c>
      <c r="M361" s="37">
        <v>1066524284</v>
      </c>
      <c r="N361" s="38" t="s">
        <v>2857</v>
      </c>
      <c r="O361" s="142" t="s">
        <v>7571</v>
      </c>
      <c r="P361" s="84">
        <v>44273</v>
      </c>
      <c r="Q361" s="84">
        <v>44273</v>
      </c>
      <c r="R361" s="84">
        <v>44530</v>
      </c>
      <c r="S361" s="45">
        <v>10622976</v>
      </c>
      <c r="T361" s="45">
        <v>5311487</v>
      </c>
      <c r="U361" s="36">
        <v>12545871</v>
      </c>
      <c r="V361" s="36" t="s">
        <v>168</v>
      </c>
      <c r="W361" s="1"/>
      <c r="X361" s="1"/>
      <c r="Y361" s="1"/>
    </row>
    <row r="362" spans="1:25">
      <c r="A362" s="80">
        <v>891780111</v>
      </c>
      <c r="B362" s="35" t="s">
        <v>3921</v>
      </c>
      <c r="C362" s="36" t="s">
        <v>163</v>
      </c>
      <c r="D362" s="35" t="s">
        <v>20</v>
      </c>
      <c r="E362" s="34" t="s">
        <v>2858</v>
      </c>
      <c r="F362" s="35" t="s">
        <v>21</v>
      </c>
      <c r="G362" s="36" t="s">
        <v>165</v>
      </c>
      <c r="H362" s="36" t="s">
        <v>166</v>
      </c>
      <c r="I362" s="45">
        <v>15934463</v>
      </c>
      <c r="J362" s="45">
        <v>0</v>
      </c>
      <c r="K362" s="45">
        <v>0</v>
      </c>
      <c r="L362" s="45">
        <v>0</v>
      </c>
      <c r="M362" s="37">
        <v>1066522398</v>
      </c>
      <c r="N362" s="38" t="s">
        <v>2859</v>
      </c>
      <c r="O362" s="142" t="s">
        <v>7562</v>
      </c>
      <c r="P362" s="84">
        <v>44273</v>
      </c>
      <c r="Q362" s="84">
        <v>44273</v>
      </c>
      <c r="R362" s="84">
        <v>44530</v>
      </c>
      <c r="S362" s="45">
        <v>10622976</v>
      </c>
      <c r="T362" s="45">
        <v>5311487</v>
      </c>
      <c r="U362" s="36">
        <v>12545871</v>
      </c>
      <c r="V362" s="36" t="s">
        <v>168</v>
      </c>
      <c r="W362" s="1"/>
      <c r="X362" s="1"/>
      <c r="Y362" s="1"/>
    </row>
    <row r="363" spans="1:25">
      <c r="A363" s="80">
        <v>891780111</v>
      </c>
      <c r="B363" s="35" t="s">
        <v>3921</v>
      </c>
      <c r="C363" s="36" t="s">
        <v>163</v>
      </c>
      <c r="D363" s="35" t="s">
        <v>20</v>
      </c>
      <c r="E363" s="34" t="s">
        <v>2860</v>
      </c>
      <c r="F363" s="35" t="s">
        <v>21</v>
      </c>
      <c r="G363" s="36" t="s">
        <v>165</v>
      </c>
      <c r="H363" s="36" t="s">
        <v>166</v>
      </c>
      <c r="I363" s="45">
        <v>14433390</v>
      </c>
      <c r="J363" s="45">
        <v>0</v>
      </c>
      <c r="K363" s="45">
        <v>0</v>
      </c>
      <c r="L363" s="45">
        <v>0</v>
      </c>
      <c r="M363" s="37">
        <v>73170639</v>
      </c>
      <c r="N363" s="38" t="s">
        <v>2861</v>
      </c>
      <c r="O363" s="142" t="s">
        <v>7578</v>
      </c>
      <c r="P363" s="84">
        <v>44273</v>
      </c>
      <c r="Q363" s="84">
        <v>44273</v>
      </c>
      <c r="R363" s="84">
        <v>44530</v>
      </c>
      <c r="S363" s="45">
        <v>9622260</v>
      </c>
      <c r="T363" s="45">
        <v>4811130</v>
      </c>
      <c r="U363" s="36">
        <v>12545871</v>
      </c>
      <c r="V363" s="36" t="s">
        <v>168</v>
      </c>
      <c r="W363" s="1"/>
      <c r="X363" s="1"/>
      <c r="Y363" s="1"/>
    </row>
    <row r="364" spans="1:25">
      <c r="A364" s="80">
        <v>891780111</v>
      </c>
      <c r="B364" s="35" t="s">
        <v>3921</v>
      </c>
      <c r="C364" s="36" t="s">
        <v>163</v>
      </c>
      <c r="D364" s="35" t="s">
        <v>20</v>
      </c>
      <c r="E364" s="34" t="s">
        <v>2862</v>
      </c>
      <c r="F364" s="35" t="s">
        <v>21</v>
      </c>
      <c r="G364" s="36" t="s">
        <v>165</v>
      </c>
      <c r="H364" s="36" t="s">
        <v>166</v>
      </c>
      <c r="I364" s="45">
        <v>14433390</v>
      </c>
      <c r="J364" s="45">
        <v>0</v>
      </c>
      <c r="K364" s="45">
        <v>0</v>
      </c>
      <c r="L364" s="45">
        <v>0</v>
      </c>
      <c r="M364" s="37">
        <v>1050428747</v>
      </c>
      <c r="N364" s="38" t="s">
        <v>2863</v>
      </c>
      <c r="O364" s="142" t="s">
        <v>7571</v>
      </c>
      <c r="P364" s="84">
        <v>44273</v>
      </c>
      <c r="Q364" s="84">
        <v>44273</v>
      </c>
      <c r="R364" s="84">
        <v>44530</v>
      </c>
      <c r="S364" s="45">
        <v>9622260</v>
      </c>
      <c r="T364" s="45">
        <v>4811130</v>
      </c>
      <c r="U364" s="36">
        <v>12545871</v>
      </c>
      <c r="V364" s="36" t="s">
        <v>168</v>
      </c>
      <c r="W364" s="1"/>
      <c r="X364" s="1"/>
      <c r="Y364" s="1"/>
    </row>
    <row r="365" spans="1:25">
      <c r="A365" s="80">
        <v>891780111</v>
      </c>
      <c r="B365" s="35" t="s">
        <v>3921</v>
      </c>
      <c r="C365" s="36" t="s">
        <v>163</v>
      </c>
      <c r="D365" s="35" t="s">
        <v>20</v>
      </c>
      <c r="E365" s="34" t="s">
        <v>2864</v>
      </c>
      <c r="F365" s="35" t="s">
        <v>21</v>
      </c>
      <c r="G365" s="36" t="s">
        <v>165</v>
      </c>
      <c r="H365" s="36" t="s">
        <v>166</v>
      </c>
      <c r="I365" s="45">
        <v>14433390</v>
      </c>
      <c r="J365" s="45">
        <v>0</v>
      </c>
      <c r="K365" s="45">
        <v>0</v>
      </c>
      <c r="L365" s="45">
        <v>0</v>
      </c>
      <c r="M365" s="37">
        <v>1010072597</v>
      </c>
      <c r="N365" s="38" t="s">
        <v>2865</v>
      </c>
      <c r="O365" s="142" t="s">
        <v>7571</v>
      </c>
      <c r="P365" s="84">
        <v>44273</v>
      </c>
      <c r="Q365" s="84">
        <v>44273</v>
      </c>
      <c r="R365" s="84">
        <v>44530</v>
      </c>
      <c r="S365" s="45">
        <v>9622260</v>
      </c>
      <c r="T365" s="45">
        <v>4811130</v>
      </c>
      <c r="U365" s="36">
        <v>12545871</v>
      </c>
      <c r="V365" s="36" t="s">
        <v>168</v>
      </c>
      <c r="W365" s="1"/>
      <c r="X365" s="1"/>
      <c r="Y365" s="1"/>
    </row>
    <row r="366" spans="1:25">
      <c r="A366" s="80">
        <v>891780111</v>
      </c>
      <c r="B366" s="35" t="s">
        <v>3921</v>
      </c>
      <c r="C366" s="36" t="s">
        <v>163</v>
      </c>
      <c r="D366" s="35" t="s">
        <v>20</v>
      </c>
      <c r="E366" s="34" t="s">
        <v>2866</v>
      </c>
      <c r="F366" s="35" t="s">
        <v>21</v>
      </c>
      <c r="G366" s="36" t="s">
        <v>165</v>
      </c>
      <c r="H366" s="36" t="s">
        <v>166</v>
      </c>
      <c r="I366" s="45">
        <v>15934463</v>
      </c>
      <c r="J366" s="45">
        <v>0</v>
      </c>
      <c r="K366" s="45">
        <v>0</v>
      </c>
      <c r="L366" s="45">
        <v>0</v>
      </c>
      <c r="M366" s="37">
        <v>1003431674</v>
      </c>
      <c r="N366" s="38" t="s">
        <v>495</v>
      </c>
      <c r="O366" s="142" t="s">
        <v>7570</v>
      </c>
      <c r="P366" s="84">
        <v>44273</v>
      </c>
      <c r="Q366" s="84">
        <v>44273</v>
      </c>
      <c r="R366" s="84">
        <v>44530</v>
      </c>
      <c r="S366" s="45">
        <v>10622976</v>
      </c>
      <c r="T366" s="45">
        <v>5311487</v>
      </c>
      <c r="U366" s="36">
        <v>12545871</v>
      </c>
      <c r="V366" s="36" t="s">
        <v>168</v>
      </c>
      <c r="W366" s="1"/>
      <c r="X366" s="1"/>
      <c r="Y366" s="1"/>
    </row>
    <row r="367" spans="1:25">
      <c r="A367" s="80">
        <v>891780111</v>
      </c>
      <c r="B367" s="35" t="s">
        <v>3921</v>
      </c>
      <c r="C367" s="36" t="s">
        <v>163</v>
      </c>
      <c r="D367" s="35" t="s">
        <v>20</v>
      </c>
      <c r="E367" s="34" t="s">
        <v>2867</v>
      </c>
      <c r="F367" s="35" t="s">
        <v>21</v>
      </c>
      <c r="G367" s="36" t="s">
        <v>165</v>
      </c>
      <c r="H367" s="36" t="s">
        <v>166</v>
      </c>
      <c r="I367" s="45">
        <v>14903106</v>
      </c>
      <c r="J367" s="45">
        <v>0</v>
      </c>
      <c r="K367" s="45">
        <v>0</v>
      </c>
      <c r="L367" s="45">
        <v>0</v>
      </c>
      <c r="M367" s="37">
        <v>1003503289</v>
      </c>
      <c r="N367" s="38" t="s">
        <v>2868</v>
      </c>
      <c r="O367" s="142" t="s">
        <v>7578</v>
      </c>
      <c r="P367" s="84">
        <v>44273</v>
      </c>
      <c r="Q367" s="84">
        <v>44273</v>
      </c>
      <c r="R367" s="84">
        <v>44530</v>
      </c>
      <c r="S367" s="45">
        <v>9643187</v>
      </c>
      <c r="T367" s="45">
        <v>5259919</v>
      </c>
      <c r="U367" s="36">
        <v>12545871</v>
      </c>
      <c r="V367" s="36" t="s">
        <v>168</v>
      </c>
      <c r="W367" s="1"/>
      <c r="X367" s="1"/>
      <c r="Y367" s="1"/>
    </row>
    <row r="368" spans="1:25">
      <c r="A368" s="80">
        <v>891780111</v>
      </c>
      <c r="B368" s="35" t="s">
        <v>3921</v>
      </c>
      <c r="C368" s="36" t="s">
        <v>163</v>
      </c>
      <c r="D368" s="35" t="s">
        <v>20</v>
      </c>
      <c r="E368" s="34" t="s">
        <v>2869</v>
      </c>
      <c r="F368" s="35" t="s">
        <v>21</v>
      </c>
      <c r="G368" s="36" t="s">
        <v>165</v>
      </c>
      <c r="H368" s="36" t="s">
        <v>166</v>
      </c>
      <c r="I368" s="45">
        <v>15934463</v>
      </c>
      <c r="J368" s="45">
        <v>0</v>
      </c>
      <c r="K368" s="45">
        <v>0</v>
      </c>
      <c r="L368" s="45">
        <v>0</v>
      </c>
      <c r="M368" s="37">
        <v>50986069</v>
      </c>
      <c r="N368" s="38" t="s">
        <v>464</v>
      </c>
      <c r="O368" s="142" t="s">
        <v>7570</v>
      </c>
      <c r="P368" s="84">
        <v>44273</v>
      </c>
      <c r="Q368" s="84">
        <v>44273</v>
      </c>
      <c r="R368" s="84">
        <v>44530</v>
      </c>
      <c r="S368" s="45">
        <v>10622976</v>
      </c>
      <c r="T368" s="45">
        <v>5311487</v>
      </c>
      <c r="U368" s="36">
        <v>12545871</v>
      </c>
      <c r="V368" s="36" t="s">
        <v>168</v>
      </c>
      <c r="W368" s="1"/>
      <c r="X368" s="1"/>
      <c r="Y368" s="1"/>
    </row>
    <row r="369" spans="1:25">
      <c r="A369" s="80">
        <v>891780111</v>
      </c>
      <c r="B369" s="35" t="s">
        <v>3921</v>
      </c>
      <c r="C369" s="36" t="s">
        <v>163</v>
      </c>
      <c r="D369" s="35" t="s">
        <v>20</v>
      </c>
      <c r="E369" s="34" t="s">
        <v>2870</v>
      </c>
      <c r="F369" s="35" t="s">
        <v>21</v>
      </c>
      <c r="G369" s="36" t="s">
        <v>165</v>
      </c>
      <c r="H369" s="36" t="s">
        <v>166</v>
      </c>
      <c r="I369" s="45">
        <v>35373024</v>
      </c>
      <c r="J369" s="45">
        <v>0</v>
      </c>
      <c r="K369" s="45">
        <v>0</v>
      </c>
      <c r="L369" s="45">
        <v>0</v>
      </c>
      <c r="M369" s="37">
        <v>33311261</v>
      </c>
      <c r="N369" s="38" t="s">
        <v>2871</v>
      </c>
      <c r="O369" s="142" t="s">
        <v>7570</v>
      </c>
      <c r="P369" s="84">
        <v>44273</v>
      </c>
      <c r="Q369" s="84">
        <v>44273</v>
      </c>
      <c r="R369" s="84">
        <v>44530</v>
      </c>
      <c r="S369" s="45">
        <v>23582016</v>
      </c>
      <c r="T369" s="45">
        <v>11791008</v>
      </c>
      <c r="U369" s="36">
        <v>12545871</v>
      </c>
      <c r="V369" s="36" t="s">
        <v>168</v>
      </c>
      <c r="W369" s="1"/>
      <c r="X369" s="1"/>
      <c r="Y369" s="1"/>
    </row>
    <row r="370" spans="1:25">
      <c r="A370" s="80">
        <v>891780111</v>
      </c>
      <c r="B370" s="35" t="s">
        <v>3921</v>
      </c>
      <c r="C370" s="36" t="s">
        <v>163</v>
      </c>
      <c r="D370" s="35" t="s">
        <v>20</v>
      </c>
      <c r="E370" s="34" t="s">
        <v>2872</v>
      </c>
      <c r="F370" s="35" t="s">
        <v>21</v>
      </c>
      <c r="G370" s="36" t="s">
        <v>165</v>
      </c>
      <c r="H370" s="36" t="s">
        <v>166</v>
      </c>
      <c r="I370" s="45">
        <v>15934463</v>
      </c>
      <c r="J370" s="45">
        <v>0</v>
      </c>
      <c r="K370" s="45">
        <v>0</v>
      </c>
      <c r="L370" s="45">
        <v>0</v>
      </c>
      <c r="M370" s="37">
        <v>1067929244</v>
      </c>
      <c r="N370" s="38" t="s">
        <v>2873</v>
      </c>
      <c r="O370" s="142" t="s">
        <v>7570</v>
      </c>
      <c r="P370" s="84">
        <v>44273</v>
      </c>
      <c r="Q370" s="84">
        <v>44273</v>
      </c>
      <c r="R370" s="84">
        <v>44530</v>
      </c>
      <c r="S370" s="45">
        <v>10622976</v>
      </c>
      <c r="T370" s="45">
        <v>5311487</v>
      </c>
      <c r="U370" s="36">
        <v>12545871</v>
      </c>
      <c r="V370" s="36" t="s">
        <v>168</v>
      </c>
      <c r="W370" s="1"/>
      <c r="X370" s="1"/>
      <c r="Y370" s="1"/>
    </row>
    <row r="371" spans="1:25">
      <c r="A371" s="80">
        <v>891780111</v>
      </c>
      <c r="B371" s="35" t="s">
        <v>3921</v>
      </c>
      <c r="C371" s="36" t="s">
        <v>163</v>
      </c>
      <c r="D371" s="35" t="s">
        <v>20</v>
      </c>
      <c r="E371" s="34" t="s">
        <v>2874</v>
      </c>
      <c r="F371" s="35" t="s">
        <v>21</v>
      </c>
      <c r="G371" s="36" t="s">
        <v>165</v>
      </c>
      <c r="H371" s="36" t="s">
        <v>166</v>
      </c>
      <c r="I371" s="45">
        <v>15934463</v>
      </c>
      <c r="J371" s="45">
        <v>0</v>
      </c>
      <c r="K371" s="45">
        <v>0</v>
      </c>
      <c r="L371" s="45">
        <v>0</v>
      </c>
      <c r="M371" s="37">
        <v>1052040936</v>
      </c>
      <c r="N371" s="38" t="s">
        <v>2875</v>
      </c>
      <c r="O371" s="142" t="s">
        <v>7570</v>
      </c>
      <c r="P371" s="84">
        <v>44273</v>
      </c>
      <c r="Q371" s="84">
        <v>44273</v>
      </c>
      <c r="R371" s="84">
        <v>44530</v>
      </c>
      <c r="S371" s="45">
        <v>10622976</v>
      </c>
      <c r="T371" s="45">
        <v>5311487</v>
      </c>
      <c r="U371" s="36">
        <v>12545871</v>
      </c>
      <c r="V371" s="36" t="s">
        <v>168</v>
      </c>
      <c r="W371" s="1"/>
      <c r="X371" s="1"/>
      <c r="Y371" s="1"/>
    </row>
    <row r="372" spans="1:25">
      <c r="A372" s="80">
        <v>891780111</v>
      </c>
      <c r="B372" s="35" t="s">
        <v>3921</v>
      </c>
      <c r="C372" s="36" t="s">
        <v>163</v>
      </c>
      <c r="D372" s="35" t="s">
        <v>20</v>
      </c>
      <c r="E372" s="34" t="s">
        <v>2876</v>
      </c>
      <c r="F372" s="35" t="s">
        <v>21</v>
      </c>
      <c r="G372" s="36" t="s">
        <v>165</v>
      </c>
      <c r="H372" s="36" t="s">
        <v>166</v>
      </c>
      <c r="I372" s="45">
        <v>15934463</v>
      </c>
      <c r="J372" s="45">
        <v>0</v>
      </c>
      <c r="K372" s="45">
        <v>0</v>
      </c>
      <c r="L372" s="45">
        <v>0</v>
      </c>
      <c r="M372" s="37">
        <v>1067860539</v>
      </c>
      <c r="N372" s="38" t="s">
        <v>2877</v>
      </c>
      <c r="O372" s="142" t="s">
        <v>7570</v>
      </c>
      <c r="P372" s="84">
        <v>44273</v>
      </c>
      <c r="Q372" s="84">
        <v>44273</v>
      </c>
      <c r="R372" s="84">
        <v>44530</v>
      </c>
      <c r="S372" s="45">
        <v>10622976</v>
      </c>
      <c r="T372" s="45">
        <v>5311487</v>
      </c>
      <c r="U372" s="36">
        <v>12545871</v>
      </c>
      <c r="V372" s="36" t="s">
        <v>168</v>
      </c>
      <c r="W372" s="1"/>
      <c r="X372" s="1"/>
      <c r="Y372" s="1"/>
    </row>
    <row r="373" spans="1:25">
      <c r="A373" s="80">
        <v>891780111</v>
      </c>
      <c r="B373" s="35" t="s">
        <v>3921</v>
      </c>
      <c r="C373" s="36" t="s">
        <v>163</v>
      </c>
      <c r="D373" s="35" t="s">
        <v>20</v>
      </c>
      <c r="E373" s="34" t="s">
        <v>2878</v>
      </c>
      <c r="F373" s="35" t="s">
        <v>21</v>
      </c>
      <c r="G373" s="36" t="s">
        <v>165</v>
      </c>
      <c r="H373" s="36" t="s">
        <v>166</v>
      </c>
      <c r="I373" s="45">
        <v>15934463</v>
      </c>
      <c r="J373" s="45">
        <v>0</v>
      </c>
      <c r="K373" s="45">
        <v>0</v>
      </c>
      <c r="L373" s="45">
        <v>0</v>
      </c>
      <c r="M373" s="37">
        <v>1065004881</v>
      </c>
      <c r="N373" s="38" t="s">
        <v>2879</v>
      </c>
      <c r="O373" s="142" t="s">
        <v>7570</v>
      </c>
      <c r="P373" s="84">
        <v>44273</v>
      </c>
      <c r="Q373" s="84">
        <v>44273</v>
      </c>
      <c r="R373" s="84">
        <v>44530</v>
      </c>
      <c r="S373" s="45">
        <v>6196736</v>
      </c>
      <c r="T373" s="45">
        <v>9737727</v>
      </c>
      <c r="U373" s="36">
        <v>12545871</v>
      </c>
      <c r="V373" s="36" t="s">
        <v>168</v>
      </c>
      <c r="W373" s="1"/>
      <c r="X373" s="1"/>
      <c r="Y373" s="1"/>
    </row>
    <row r="374" spans="1:25">
      <c r="A374" s="80">
        <v>891780111</v>
      </c>
      <c r="B374" s="35" t="s">
        <v>3921</v>
      </c>
      <c r="C374" s="36" t="s">
        <v>163</v>
      </c>
      <c r="D374" s="35" t="s">
        <v>20</v>
      </c>
      <c r="E374" s="34" t="s">
        <v>2880</v>
      </c>
      <c r="F374" s="35" t="s">
        <v>21</v>
      </c>
      <c r="G374" s="36" t="s">
        <v>165</v>
      </c>
      <c r="H374" s="36" t="s">
        <v>166</v>
      </c>
      <c r="I374" s="45">
        <v>14433390</v>
      </c>
      <c r="J374" s="45">
        <v>0</v>
      </c>
      <c r="K374" s="45">
        <v>0</v>
      </c>
      <c r="L374" s="45">
        <v>0</v>
      </c>
      <c r="M374" s="37">
        <v>1003721980</v>
      </c>
      <c r="N374" s="38" t="s">
        <v>2881</v>
      </c>
      <c r="O374" s="142" t="s">
        <v>7571</v>
      </c>
      <c r="P374" s="84">
        <v>44273</v>
      </c>
      <c r="Q374" s="84">
        <v>44273</v>
      </c>
      <c r="R374" s="84">
        <v>44530</v>
      </c>
      <c r="S374" s="45">
        <v>9622260</v>
      </c>
      <c r="T374" s="45">
        <v>4811130</v>
      </c>
      <c r="U374" s="36">
        <v>12545871</v>
      </c>
      <c r="V374" s="36" t="s">
        <v>168</v>
      </c>
      <c r="W374" s="1"/>
      <c r="X374" s="1"/>
      <c r="Y374" s="1"/>
    </row>
    <row r="375" spans="1:25">
      <c r="A375" s="80">
        <v>891780111</v>
      </c>
      <c r="B375" s="35" t="s">
        <v>3921</v>
      </c>
      <c r="C375" s="36" t="s">
        <v>163</v>
      </c>
      <c r="D375" s="35" t="s">
        <v>20</v>
      </c>
      <c r="E375" s="34" t="s">
        <v>2882</v>
      </c>
      <c r="F375" s="35" t="s">
        <v>21</v>
      </c>
      <c r="G375" s="36" t="s">
        <v>165</v>
      </c>
      <c r="H375" s="36" t="s">
        <v>166</v>
      </c>
      <c r="I375" s="45">
        <v>15934463</v>
      </c>
      <c r="J375" s="45">
        <v>0</v>
      </c>
      <c r="K375" s="45">
        <v>0</v>
      </c>
      <c r="L375" s="45">
        <v>0</v>
      </c>
      <c r="M375" s="37">
        <v>98599167</v>
      </c>
      <c r="N375" s="38" t="s">
        <v>2883</v>
      </c>
      <c r="O375" s="142" t="s">
        <v>7570</v>
      </c>
      <c r="P375" s="84">
        <v>44273</v>
      </c>
      <c r="Q375" s="84">
        <v>44273</v>
      </c>
      <c r="R375" s="84">
        <v>44530</v>
      </c>
      <c r="S375" s="45">
        <v>10622976</v>
      </c>
      <c r="T375" s="45">
        <v>5311487</v>
      </c>
      <c r="U375" s="36">
        <v>12545871</v>
      </c>
      <c r="V375" s="36" t="s">
        <v>168</v>
      </c>
      <c r="W375" s="1"/>
      <c r="X375" s="1"/>
      <c r="Y375" s="1"/>
    </row>
    <row r="376" spans="1:25">
      <c r="A376" s="80">
        <v>891780111</v>
      </c>
      <c r="B376" s="35" t="s">
        <v>3921</v>
      </c>
      <c r="C376" s="36" t="s">
        <v>163</v>
      </c>
      <c r="D376" s="35" t="s">
        <v>20</v>
      </c>
      <c r="E376" s="34" t="s">
        <v>2884</v>
      </c>
      <c r="F376" s="35" t="s">
        <v>21</v>
      </c>
      <c r="G376" s="36" t="s">
        <v>165</v>
      </c>
      <c r="H376" s="36" t="s">
        <v>166</v>
      </c>
      <c r="I376" s="45">
        <v>14433390</v>
      </c>
      <c r="J376" s="45">
        <v>0</v>
      </c>
      <c r="K376" s="45">
        <v>0</v>
      </c>
      <c r="L376" s="45">
        <v>0</v>
      </c>
      <c r="M376" s="37">
        <v>1051740871</v>
      </c>
      <c r="N376" s="38" t="s">
        <v>2885</v>
      </c>
      <c r="O376" s="142" t="s">
        <v>7570</v>
      </c>
      <c r="P376" s="84">
        <v>44273</v>
      </c>
      <c r="Q376" s="84">
        <v>44273</v>
      </c>
      <c r="R376" s="84">
        <v>44530</v>
      </c>
      <c r="S376" s="45">
        <v>9622260</v>
      </c>
      <c r="T376" s="45">
        <v>4811130</v>
      </c>
      <c r="U376" s="36">
        <v>12545871</v>
      </c>
      <c r="V376" s="36" t="s">
        <v>168</v>
      </c>
      <c r="W376" s="1"/>
      <c r="X376" s="1"/>
      <c r="Y376" s="1"/>
    </row>
    <row r="377" spans="1:25">
      <c r="A377" s="80">
        <v>891780111</v>
      </c>
      <c r="B377" s="35" t="s">
        <v>3921</v>
      </c>
      <c r="C377" s="36" t="s">
        <v>163</v>
      </c>
      <c r="D377" s="35" t="s">
        <v>20</v>
      </c>
      <c r="E377" s="34" t="s">
        <v>2886</v>
      </c>
      <c r="F377" s="35" t="s">
        <v>21</v>
      </c>
      <c r="G377" s="36" t="s">
        <v>165</v>
      </c>
      <c r="H377" s="36" t="s">
        <v>166</v>
      </c>
      <c r="I377" s="45">
        <v>14433390</v>
      </c>
      <c r="J377" s="45">
        <v>13499190</v>
      </c>
      <c r="K377" s="45">
        <v>0</v>
      </c>
      <c r="L377" s="45">
        <v>934200</v>
      </c>
      <c r="M377" s="37">
        <v>1051746030</v>
      </c>
      <c r="N377" s="38" t="s">
        <v>2887</v>
      </c>
      <c r="O377" s="142" t="s">
        <v>7579</v>
      </c>
      <c r="P377" s="84">
        <v>44273</v>
      </c>
      <c r="Q377" s="84">
        <v>44273</v>
      </c>
      <c r="R377" s="84">
        <v>44530</v>
      </c>
      <c r="S377" s="45">
        <v>9668970</v>
      </c>
      <c r="T377" s="45">
        <v>4764420</v>
      </c>
      <c r="U377" s="36">
        <v>12545871</v>
      </c>
      <c r="V377" s="36" t="s">
        <v>168</v>
      </c>
      <c r="W377" s="1"/>
      <c r="X377" s="1"/>
      <c r="Y377" s="1"/>
    </row>
    <row r="378" spans="1:25">
      <c r="A378" s="80">
        <v>891780111</v>
      </c>
      <c r="B378" s="35" t="s">
        <v>3921</v>
      </c>
      <c r="C378" s="36" t="s">
        <v>163</v>
      </c>
      <c r="D378" s="35" t="s">
        <v>20</v>
      </c>
      <c r="E378" s="34" t="s">
        <v>2888</v>
      </c>
      <c r="F378" s="35" t="s">
        <v>21</v>
      </c>
      <c r="G378" s="36" t="s">
        <v>165</v>
      </c>
      <c r="H378" s="36" t="s">
        <v>166</v>
      </c>
      <c r="I378" s="45">
        <v>17324963</v>
      </c>
      <c r="J378" s="45">
        <v>0</v>
      </c>
      <c r="K378" s="45">
        <v>0</v>
      </c>
      <c r="L378" s="45">
        <v>0</v>
      </c>
      <c r="M378" s="37">
        <v>30687111</v>
      </c>
      <c r="N378" s="38" t="s">
        <v>361</v>
      </c>
      <c r="O378" s="142" t="s">
        <v>7570</v>
      </c>
      <c r="P378" s="84">
        <v>44273</v>
      </c>
      <c r="Q378" s="84">
        <v>44273</v>
      </c>
      <c r="R378" s="84">
        <v>44530</v>
      </c>
      <c r="S378" s="45">
        <v>11549976</v>
      </c>
      <c r="T378" s="45">
        <v>5774987</v>
      </c>
      <c r="U378" s="36">
        <v>12545871</v>
      </c>
      <c r="V378" s="36" t="s">
        <v>168</v>
      </c>
      <c r="W378" s="1"/>
      <c r="X378" s="1"/>
      <c r="Y378" s="1"/>
    </row>
    <row r="379" spans="1:25">
      <c r="A379" s="80">
        <v>891780111</v>
      </c>
      <c r="B379" s="35" t="s">
        <v>3921</v>
      </c>
      <c r="C379" s="36" t="s">
        <v>163</v>
      </c>
      <c r="D379" s="35" t="s">
        <v>20</v>
      </c>
      <c r="E379" s="34" t="s">
        <v>2889</v>
      </c>
      <c r="F379" s="35" t="s">
        <v>21</v>
      </c>
      <c r="G379" s="36" t="s">
        <v>165</v>
      </c>
      <c r="H379" s="36" t="s">
        <v>166</v>
      </c>
      <c r="I379" s="45">
        <v>14433390</v>
      </c>
      <c r="J379" s="45">
        <v>0</v>
      </c>
      <c r="K379" s="45">
        <v>0</v>
      </c>
      <c r="L379" s="45">
        <v>0</v>
      </c>
      <c r="M379" s="37">
        <v>49754969</v>
      </c>
      <c r="N379" s="38" t="s">
        <v>295</v>
      </c>
      <c r="O379" s="142" t="s">
        <v>7570</v>
      </c>
      <c r="P379" s="84">
        <v>44273</v>
      </c>
      <c r="Q379" s="84">
        <v>44273</v>
      </c>
      <c r="R379" s="84">
        <v>44530</v>
      </c>
      <c r="S379" s="45">
        <v>9622260</v>
      </c>
      <c r="T379" s="45">
        <v>4811130</v>
      </c>
      <c r="U379" s="36">
        <v>12545871</v>
      </c>
      <c r="V379" s="36" t="s">
        <v>168</v>
      </c>
      <c r="W379" s="1"/>
      <c r="X379" s="1"/>
      <c r="Y379" s="1"/>
    </row>
    <row r="380" spans="1:25">
      <c r="A380" s="80">
        <v>891780111</v>
      </c>
      <c r="B380" s="35" t="s">
        <v>3921</v>
      </c>
      <c r="C380" s="36" t="s">
        <v>163</v>
      </c>
      <c r="D380" s="35" t="s">
        <v>20</v>
      </c>
      <c r="E380" s="34" t="s">
        <v>2890</v>
      </c>
      <c r="F380" s="35" t="s">
        <v>21</v>
      </c>
      <c r="G380" s="36" t="s">
        <v>165</v>
      </c>
      <c r="H380" s="36" t="s">
        <v>166</v>
      </c>
      <c r="I380" s="45">
        <v>14433390</v>
      </c>
      <c r="J380" s="45">
        <v>0</v>
      </c>
      <c r="K380" s="45">
        <v>0</v>
      </c>
      <c r="L380" s="45">
        <v>0</v>
      </c>
      <c r="M380" s="37">
        <v>1193529136</v>
      </c>
      <c r="N380" s="38" t="s">
        <v>2891</v>
      </c>
      <c r="O380" s="142" t="s">
        <v>7586</v>
      </c>
      <c r="P380" s="84">
        <v>44273</v>
      </c>
      <c r="Q380" s="84">
        <v>44273</v>
      </c>
      <c r="R380" s="84">
        <v>44530</v>
      </c>
      <c r="S380" s="45">
        <v>9622260</v>
      </c>
      <c r="T380" s="45">
        <v>4811130</v>
      </c>
      <c r="U380" s="36">
        <v>12545871</v>
      </c>
      <c r="V380" s="36" t="s">
        <v>168</v>
      </c>
      <c r="W380" s="1"/>
      <c r="X380" s="1"/>
      <c r="Y380" s="1"/>
    </row>
    <row r="381" spans="1:25">
      <c r="A381" s="80">
        <v>891780111</v>
      </c>
      <c r="B381" s="35" t="s">
        <v>3921</v>
      </c>
      <c r="C381" s="36" t="s">
        <v>163</v>
      </c>
      <c r="D381" s="35" t="s">
        <v>20</v>
      </c>
      <c r="E381" s="34" t="s">
        <v>2892</v>
      </c>
      <c r="F381" s="35" t="s">
        <v>21</v>
      </c>
      <c r="G381" s="36" t="s">
        <v>165</v>
      </c>
      <c r="H381" s="36" t="s">
        <v>166</v>
      </c>
      <c r="I381" s="45">
        <v>14433390</v>
      </c>
      <c r="J381" s="45">
        <v>0</v>
      </c>
      <c r="K381" s="45">
        <v>0</v>
      </c>
      <c r="L381" s="45">
        <v>0</v>
      </c>
      <c r="M381" s="37">
        <v>1085100449</v>
      </c>
      <c r="N381" s="38" t="s">
        <v>2893</v>
      </c>
      <c r="O381" s="142" t="s">
        <v>7571</v>
      </c>
      <c r="P381" s="84">
        <v>44273</v>
      </c>
      <c r="Q381" s="84">
        <v>44273</v>
      </c>
      <c r="R381" s="84">
        <v>44530</v>
      </c>
      <c r="S381" s="45">
        <v>9622260</v>
      </c>
      <c r="T381" s="45">
        <v>4811130</v>
      </c>
      <c r="U381" s="36">
        <v>12545871</v>
      </c>
      <c r="V381" s="36" t="s">
        <v>168</v>
      </c>
      <c r="W381" s="1"/>
      <c r="X381" s="1"/>
      <c r="Y381" s="1"/>
    </row>
    <row r="382" spans="1:25">
      <c r="A382" s="80">
        <v>891780111</v>
      </c>
      <c r="B382" s="35" t="s">
        <v>3921</v>
      </c>
      <c r="C382" s="36" t="s">
        <v>163</v>
      </c>
      <c r="D382" s="35" t="s">
        <v>20</v>
      </c>
      <c r="E382" s="34" t="s">
        <v>2894</v>
      </c>
      <c r="F382" s="35" t="s">
        <v>21</v>
      </c>
      <c r="G382" s="36" t="s">
        <v>165</v>
      </c>
      <c r="H382" s="36" t="s">
        <v>166</v>
      </c>
      <c r="I382" s="45">
        <v>15934463</v>
      </c>
      <c r="J382" s="45">
        <v>0</v>
      </c>
      <c r="K382" s="45">
        <v>0</v>
      </c>
      <c r="L382" s="45">
        <v>0</v>
      </c>
      <c r="M382" s="37">
        <v>5010318</v>
      </c>
      <c r="N382" s="38" t="s">
        <v>239</v>
      </c>
      <c r="O382" s="142" t="s">
        <v>7570</v>
      </c>
      <c r="P382" s="84">
        <v>44273</v>
      </c>
      <c r="Q382" s="84">
        <v>44273</v>
      </c>
      <c r="R382" s="84">
        <v>44530</v>
      </c>
      <c r="S382" s="45">
        <v>10622976</v>
      </c>
      <c r="T382" s="45">
        <v>5311487</v>
      </c>
      <c r="U382" s="36">
        <v>12545871</v>
      </c>
      <c r="V382" s="36" t="s">
        <v>168</v>
      </c>
      <c r="W382" s="1"/>
      <c r="X382" s="1"/>
      <c r="Y382" s="1"/>
    </row>
    <row r="383" spans="1:25">
      <c r="A383" s="80">
        <v>891780111</v>
      </c>
      <c r="B383" s="35" t="s">
        <v>3921</v>
      </c>
      <c r="C383" s="36" t="s">
        <v>163</v>
      </c>
      <c r="D383" s="35" t="s">
        <v>20</v>
      </c>
      <c r="E383" s="34" t="s">
        <v>2895</v>
      </c>
      <c r="F383" s="35" t="s">
        <v>21</v>
      </c>
      <c r="G383" s="36" t="s">
        <v>165</v>
      </c>
      <c r="H383" s="36" t="s">
        <v>166</v>
      </c>
      <c r="I383" s="45">
        <v>15934463</v>
      </c>
      <c r="J383" s="45">
        <v>0</v>
      </c>
      <c r="K383" s="45">
        <v>0</v>
      </c>
      <c r="L383" s="45">
        <v>0</v>
      </c>
      <c r="M383" s="37">
        <v>92257950</v>
      </c>
      <c r="N383" s="38" t="s">
        <v>2896</v>
      </c>
      <c r="O383" s="142" t="s">
        <v>7578</v>
      </c>
      <c r="P383" s="84">
        <v>44273</v>
      </c>
      <c r="Q383" s="84">
        <v>44273</v>
      </c>
      <c r="R383" s="84">
        <v>44530</v>
      </c>
      <c r="S383" s="45">
        <v>10622976</v>
      </c>
      <c r="T383" s="45">
        <v>5311487</v>
      </c>
      <c r="U383" s="36">
        <v>12545871</v>
      </c>
      <c r="V383" s="36" t="s">
        <v>168</v>
      </c>
      <c r="W383" s="1"/>
      <c r="X383" s="1"/>
      <c r="Y383" s="1"/>
    </row>
    <row r="384" spans="1:25">
      <c r="A384" s="80">
        <v>891780111</v>
      </c>
      <c r="B384" s="35" t="s">
        <v>3921</v>
      </c>
      <c r="C384" s="36" t="s">
        <v>163</v>
      </c>
      <c r="D384" s="35" t="s">
        <v>20</v>
      </c>
      <c r="E384" s="34" t="s">
        <v>2897</v>
      </c>
      <c r="F384" s="35" t="s">
        <v>21</v>
      </c>
      <c r="G384" s="36" t="s">
        <v>165</v>
      </c>
      <c r="H384" s="36" t="s">
        <v>166</v>
      </c>
      <c r="I384" s="45">
        <v>14433390</v>
      </c>
      <c r="J384" s="45">
        <v>0</v>
      </c>
      <c r="K384" s="45">
        <v>0</v>
      </c>
      <c r="L384" s="45">
        <v>0</v>
      </c>
      <c r="M384" s="37">
        <v>77184929</v>
      </c>
      <c r="N384" s="38" t="s">
        <v>2898</v>
      </c>
      <c r="O384" s="142" t="s">
        <v>7571</v>
      </c>
      <c r="P384" s="84">
        <v>44273</v>
      </c>
      <c r="Q384" s="84">
        <v>44273</v>
      </c>
      <c r="R384" s="84">
        <v>44530</v>
      </c>
      <c r="S384" s="45">
        <v>8980776</v>
      </c>
      <c r="T384" s="45">
        <v>5452614</v>
      </c>
      <c r="U384" s="36">
        <v>12545871</v>
      </c>
      <c r="V384" s="36" t="s">
        <v>168</v>
      </c>
      <c r="W384" s="1"/>
      <c r="X384" s="1"/>
      <c r="Y384" s="1"/>
    </row>
    <row r="385" spans="1:25">
      <c r="A385" s="80">
        <v>891780111</v>
      </c>
      <c r="B385" s="35" t="s">
        <v>3921</v>
      </c>
      <c r="C385" s="36" t="s">
        <v>163</v>
      </c>
      <c r="D385" s="35" t="s">
        <v>20</v>
      </c>
      <c r="E385" s="34" t="s">
        <v>2899</v>
      </c>
      <c r="F385" s="35" t="s">
        <v>21</v>
      </c>
      <c r="G385" s="36" t="s">
        <v>165</v>
      </c>
      <c r="H385" s="36" t="s">
        <v>166</v>
      </c>
      <c r="I385" s="45">
        <v>15934463</v>
      </c>
      <c r="J385" s="45">
        <v>0</v>
      </c>
      <c r="K385" s="45">
        <v>0</v>
      </c>
      <c r="L385" s="45">
        <v>0</v>
      </c>
      <c r="M385" s="37">
        <v>19871174</v>
      </c>
      <c r="N385" s="38" t="s">
        <v>2900</v>
      </c>
      <c r="O385" s="142" t="s">
        <v>7578</v>
      </c>
      <c r="P385" s="84">
        <v>44273</v>
      </c>
      <c r="Q385" s="84">
        <v>44273</v>
      </c>
      <c r="R385" s="84">
        <v>44530</v>
      </c>
      <c r="S385" s="45">
        <v>10622976</v>
      </c>
      <c r="T385" s="45">
        <v>5311487</v>
      </c>
      <c r="U385" s="36">
        <v>12545871</v>
      </c>
      <c r="V385" s="36" t="s">
        <v>168</v>
      </c>
      <c r="W385" s="1"/>
      <c r="X385" s="1"/>
      <c r="Y385" s="1"/>
    </row>
    <row r="386" spans="1:25">
      <c r="A386" s="80">
        <v>891780111</v>
      </c>
      <c r="B386" s="35" t="s">
        <v>3921</v>
      </c>
      <c r="C386" s="36" t="s">
        <v>163</v>
      </c>
      <c r="D386" s="35" t="s">
        <v>20</v>
      </c>
      <c r="E386" s="34" t="s">
        <v>2901</v>
      </c>
      <c r="F386" s="35" t="s">
        <v>21</v>
      </c>
      <c r="G386" s="36" t="s">
        <v>165</v>
      </c>
      <c r="H386" s="36" t="s">
        <v>166</v>
      </c>
      <c r="I386" s="45">
        <v>15934463</v>
      </c>
      <c r="J386" s="45">
        <v>0</v>
      </c>
      <c r="K386" s="45">
        <v>0</v>
      </c>
      <c r="L386" s="45">
        <v>0</v>
      </c>
      <c r="M386" s="37">
        <v>92537926</v>
      </c>
      <c r="N386" s="38" t="s">
        <v>2902</v>
      </c>
      <c r="O386" s="142" t="s">
        <v>7578</v>
      </c>
      <c r="P386" s="84">
        <v>44273</v>
      </c>
      <c r="Q386" s="84">
        <v>44273</v>
      </c>
      <c r="R386" s="84">
        <v>44530</v>
      </c>
      <c r="S386" s="45">
        <v>10622976</v>
      </c>
      <c r="T386" s="45">
        <v>5311487</v>
      </c>
      <c r="U386" s="36">
        <v>12545871</v>
      </c>
      <c r="V386" s="36" t="s">
        <v>168</v>
      </c>
      <c r="W386" s="1"/>
      <c r="X386" s="1"/>
      <c r="Y386" s="1"/>
    </row>
    <row r="387" spans="1:25">
      <c r="A387" s="80">
        <v>891780111</v>
      </c>
      <c r="B387" s="35" t="s">
        <v>3921</v>
      </c>
      <c r="C387" s="36" t="s">
        <v>163</v>
      </c>
      <c r="D387" s="35" t="s">
        <v>20</v>
      </c>
      <c r="E387" s="34" t="s">
        <v>2903</v>
      </c>
      <c r="F387" s="35" t="s">
        <v>21</v>
      </c>
      <c r="G387" s="36" t="s">
        <v>165</v>
      </c>
      <c r="H387" s="36" t="s">
        <v>166</v>
      </c>
      <c r="I387" s="45">
        <v>17324963</v>
      </c>
      <c r="J387" s="45">
        <v>0</v>
      </c>
      <c r="K387" s="45">
        <v>0</v>
      </c>
      <c r="L387" s="45">
        <v>0</v>
      </c>
      <c r="M387" s="37">
        <v>1070809045</v>
      </c>
      <c r="N387" s="38" t="s">
        <v>2904</v>
      </c>
      <c r="O387" s="142" t="s">
        <v>7571</v>
      </c>
      <c r="P387" s="84">
        <v>44273</v>
      </c>
      <c r="Q387" s="84">
        <v>44273</v>
      </c>
      <c r="R387" s="84">
        <v>44530</v>
      </c>
      <c r="S387" s="45">
        <v>12013476</v>
      </c>
      <c r="T387" s="45">
        <v>5311487</v>
      </c>
      <c r="U387" s="36">
        <v>12545871</v>
      </c>
      <c r="V387" s="36" t="s">
        <v>168</v>
      </c>
      <c r="W387" s="1"/>
      <c r="X387" s="1"/>
      <c r="Y387" s="1"/>
    </row>
    <row r="388" spans="1:25">
      <c r="A388" s="80">
        <v>891780111</v>
      </c>
      <c r="B388" s="35" t="s">
        <v>3921</v>
      </c>
      <c r="C388" s="36" t="s">
        <v>163</v>
      </c>
      <c r="D388" s="35" t="s">
        <v>20</v>
      </c>
      <c r="E388" s="34" t="s">
        <v>2905</v>
      </c>
      <c r="F388" s="35" t="s">
        <v>21</v>
      </c>
      <c r="G388" s="36" t="s">
        <v>165</v>
      </c>
      <c r="H388" s="36" t="s">
        <v>166</v>
      </c>
      <c r="I388" s="45">
        <v>14433390</v>
      </c>
      <c r="J388" s="45">
        <v>0</v>
      </c>
      <c r="K388" s="45">
        <v>0</v>
      </c>
      <c r="L388" s="45">
        <v>0</v>
      </c>
      <c r="M388" s="37">
        <v>1063481862</v>
      </c>
      <c r="N388" s="38" t="s">
        <v>227</v>
      </c>
      <c r="O388" s="142" t="s">
        <v>7571</v>
      </c>
      <c r="P388" s="84">
        <v>44273</v>
      </c>
      <c r="Q388" s="84">
        <v>44273</v>
      </c>
      <c r="R388" s="84">
        <v>44530</v>
      </c>
      <c r="S388" s="45">
        <v>9622260</v>
      </c>
      <c r="T388" s="45">
        <v>4811130</v>
      </c>
      <c r="U388" s="36">
        <v>12545871</v>
      </c>
      <c r="V388" s="36" t="s">
        <v>168</v>
      </c>
      <c r="W388" s="1"/>
      <c r="X388" s="1"/>
      <c r="Y388" s="1"/>
    </row>
    <row r="389" spans="1:25">
      <c r="A389" s="80">
        <v>891780111</v>
      </c>
      <c r="B389" s="35" t="s">
        <v>3921</v>
      </c>
      <c r="C389" s="36" t="s">
        <v>163</v>
      </c>
      <c r="D389" s="35" t="s">
        <v>20</v>
      </c>
      <c r="E389" s="34" t="s">
        <v>2906</v>
      </c>
      <c r="F389" s="35" t="s">
        <v>21</v>
      </c>
      <c r="G389" s="36" t="s">
        <v>165</v>
      </c>
      <c r="H389" s="36" t="s">
        <v>166</v>
      </c>
      <c r="I389" s="45">
        <v>14433390</v>
      </c>
      <c r="J389" s="45">
        <v>0</v>
      </c>
      <c r="K389" s="45">
        <v>0</v>
      </c>
      <c r="L389" s="45">
        <v>0</v>
      </c>
      <c r="M389" s="37">
        <v>1067032134</v>
      </c>
      <c r="N389" s="38" t="s">
        <v>2907</v>
      </c>
      <c r="O389" s="142" t="s">
        <v>7570</v>
      </c>
      <c r="P389" s="84">
        <v>44273</v>
      </c>
      <c r="Q389" s="84">
        <v>44273</v>
      </c>
      <c r="R389" s="84">
        <v>44530</v>
      </c>
      <c r="S389" s="45">
        <v>9622260</v>
      </c>
      <c r="T389" s="45">
        <v>4811130</v>
      </c>
      <c r="U389" s="36">
        <v>12545871</v>
      </c>
      <c r="V389" s="36" t="s">
        <v>168</v>
      </c>
      <c r="W389" s="1"/>
      <c r="X389" s="1"/>
      <c r="Y389" s="1"/>
    </row>
    <row r="390" spans="1:25">
      <c r="A390" s="80">
        <v>891780111</v>
      </c>
      <c r="B390" s="35" t="s">
        <v>3921</v>
      </c>
      <c r="C390" s="36" t="s">
        <v>163</v>
      </c>
      <c r="D390" s="35" t="s">
        <v>20</v>
      </c>
      <c r="E390" s="34" t="s">
        <v>2908</v>
      </c>
      <c r="F390" s="35" t="s">
        <v>21</v>
      </c>
      <c r="G390" s="36" t="s">
        <v>165</v>
      </c>
      <c r="H390" s="36" t="s">
        <v>166</v>
      </c>
      <c r="I390" s="45">
        <v>14433390</v>
      </c>
      <c r="J390" s="45">
        <v>0</v>
      </c>
      <c r="K390" s="45">
        <v>0</v>
      </c>
      <c r="L390" s="45">
        <v>0</v>
      </c>
      <c r="M390" s="37">
        <v>71218110</v>
      </c>
      <c r="N390" s="38" t="s">
        <v>215</v>
      </c>
      <c r="O390" s="142" t="s">
        <v>7570</v>
      </c>
      <c r="P390" s="84">
        <v>44273</v>
      </c>
      <c r="Q390" s="84">
        <v>44273</v>
      </c>
      <c r="R390" s="84">
        <v>44530</v>
      </c>
      <c r="S390" s="45">
        <v>9622260</v>
      </c>
      <c r="T390" s="45">
        <v>4811130</v>
      </c>
      <c r="U390" s="36">
        <v>12545871</v>
      </c>
      <c r="V390" s="36" t="s">
        <v>168</v>
      </c>
      <c r="W390" s="1"/>
      <c r="X390" s="1"/>
      <c r="Y390" s="1"/>
    </row>
    <row r="391" spans="1:25">
      <c r="A391" s="80">
        <v>891780111</v>
      </c>
      <c r="B391" s="35" t="s">
        <v>3921</v>
      </c>
      <c r="C391" s="36" t="s">
        <v>163</v>
      </c>
      <c r="D391" s="35" t="s">
        <v>20</v>
      </c>
      <c r="E391" s="34" t="s">
        <v>2909</v>
      </c>
      <c r="F391" s="35" t="s">
        <v>21</v>
      </c>
      <c r="G391" s="36" t="s">
        <v>165</v>
      </c>
      <c r="H391" s="36" t="s">
        <v>166</v>
      </c>
      <c r="I391" s="45">
        <v>12149271</v>
      </c>
      <c r="J391" s="45">
        <v>0</v>
      </c>
      <c r="K391" s="45">
        <v>0</v>
      </c>
      <c r="L391" s="45">
        <v>0</v>
      </c>
      <c r="M391" s="37">
        <v>1051739807</v>
      </c>
      <c r="N391" s="38" t="s">
        <v>2910</v>
      </c>
      <c r="O391" s="142" t="s">
        <v>7571</v>
      </c>
      <c r="P391" s="84">
        <v>44273</v>
      </c>
      <c r="Q391" s="84">
        <v>44273</v>
      </c>
      <c r="R391" s="84">
        <v>44530</v>
      </c>
      <c r="S391" s="45">
        <v>8099514</v>
      </c>
      <c r="T391" s="45">
        <v>4049757</v>
      </c>
      <c r="U391" s="36">
        <v>12545871</v>
      </c>
      <c r="V391" s="36" t="s">
        <v>168</v>
      </c>
      <c r="W391" s="1"/>
      <c r="X391" s="1"/>
      <c r="Y391" s="1"/>
    </row>
    <row r="392" spans="1:25">
      <c r="A392" s="80">
        <v>891780111</v>
      </c>
      <c r="B392" s="35" t="s">
        <v>3921</v>
      </c>
      <c r="C392" s="36" t="s">
        <v>163</v>
      </c>
      <c r="D392" s="35" t="s">
        <v>20</v>
      </c>
      <c r="E392" s="34" t="s">
        <v>2911</v>
      </c>
      <c r="F392" s="35" t="s">
        <v>21</v>
      </c>
      <c r="G392" s="36" t="s">
        <v>165</v>
      </c>
      <c r="H392" s="36" t="s">
        <v>166</v>
      </c>
      <c r="I392" s="45">
        <v>35522172</v>
      </c>
      <c r="J392" s="45">
        <v>0</v>
      </c>
      <c r="K392" s="45">
        <v>0</v>
      </c>
      <c r="L392" s="45">
        <v>0</v>
      </c>
      <c r="M392" s="37">
        <v>57456729</v>
      </c>
      <c r="N392" s="38" t="s">
        <v>2912</v>
      </c>
      <c r="O392" s="142" t="s">
        <v>7570</v>
      </c>
      <c r="P392" s="84">
        <v>44273</v>
      </c>
      <c r="Q392" s="84">
        <v>44273</v>
      </c>
      <c r="R392" s="84">
        <v>44530</v>
      </c>
      <c r="S392" s="45">
        <v>22043612</v>
      </c>
      <c r="T392" s="45">
        <v>13478560</v>
      </c>
      <c r="U392" s="36">
        <v>12545871</v>
      </c>
      <c r="V392" s="36" t="s">
        <v>168</v>
      </c>
      <c r="W392" s="1"/>
      <c r="X392" s="1"/>
      <c r="Y392" s="1"/>
    </row>
    <row r="393" spans="1:25">
      <c r="A393" s="80">
        <v>891780111</v>
      </c>
      <c r="B393" s="35" t="s">
        <v>3921</v>
      </c>
      <c r="C393" s="36" t="s">
        <v>163</v>
      </c>
      <c r="D393" s="35" t="s">
        <v>20</v>
      </c>
      <c r="E393" s="34" t="s">
        <v>2913</v>
      </c>
      <c r="F393" s="35" t="s">
        <v>21</v>
      </c>
      <c r="G393" s="36" t="s">
        <v>165</v>
      </c>
      <c r="H393" s="36" t="s">
        <v>166</v>
      </c>
      <c r="I393" s="45">
        <v>15934463</v>
      </c>
      <c r="J393" s="45">
        <v>0</v>
      </c>
      <c r="K393" s="45">
        <v>0</v>
      </c>
      <c r="L393" s="45">
        <v>0</v>
      </c>
      <c r="M393" s="37">
        <v>22589273</v>
      </c>
      <c r="N393" s="38" t="s">
        <v>2914</v>
      </c>
      <c r="O393" s="142" t="s">
        <v>7570</v>
      </c>
      <c r="P393" s="84">
        <v>44273</v>
      </c>
      <c r="Q393" s="84">
        <v>44273</v>
      </c>
      <c r="R393" s="84">
        <v>44530</v>
      </c>
      <c r="S393" s="45">
        <v>10622976</v>
      </c>
      <c r="T393" s="45">
        <v>5311487</v>
      </c>
      <c r="U393" s="36">
        <v>12545871</v>
      </c>
      <c r="V393" s="36" t="s">
        <v>168</v>
      </c>
      <c r="W393" s="1"/>
      <c r="X393" s="1"/>
      <c r="Y393" s="1"/>
    </row>
    <row r="394" spans="1:25">
      <c r="A394" s="80">
        <v>891780111</v>
      </c>
      <c r="B394" s="35" t="s">
        <v>3921</v>
      </c>
      <c r="C394" s="36" t="s">
        <v>163</v>
      </c>
      <c r="D394" s="35" t="s">
        <v>20</v>
      </c>
      <c r="E394" s="34" t="s">
        <v>2915</v>
      </c>
      <c r="F394" s="35" t="s">
        <v>21</v>
      </c>
      <c r="G394" s="36" t="s">
        <v>165</v>
      </c>
      <c r="H394" s="36" t="s">
        <v>166</v>
      </c>
      <c r="I394" s="45">
        <v>15934463</v>
      </c>
      <c r="J394" s="45">
        <v>0</v>
      </c>
      <c r="K394" s="45">
        <v>0</v>
      </c>
      <c r="L394" s="45">
        <v>0</v>
      </c>
      <c r="M394" s="37">
        <v>1064313548</v>
      </c>
      <c r="N394" s="38" t="s">
        <v>2916</v>
      </c>
      <c r="O394" s="142" t="s">
        <v>7571</v>
      </c>
      <c r="P394" s="84">
        <v>44273</v>
      </c>
      <c r="Q394" s="84">
        <v>44273</v>
      </c>
      <c r="R394" s="84">
        <v>44530</v>
      </c>
      <c r="S394" s="45">
        <v>10622976</v>
      </c>
      <c r="T394" s="45">
        <v>5311487</v>
      </c>
      <c r="U394" s="36">
        <v>12545871</v>
      </c>
      <c r="V394" s="36" t="s">
        <v>168</v>
      </c>
      <c r="W394" s="1"/>
      <c r="X394" s="1"/>
      <c r="Y394" s="1"/>
    </row>
    <row r="395" spans="1:25">
      <c r="A395" s="80">
        <v>891780111</v>
      </c>
      <c r="B395" s="35" t="s">
        <v>3921</v>
      </c>
      <c r="C395" s="36" t="s">
        <v>163</v>
      </c>
      <c r="D395" s="35" t="s">
        <v>20</v>
      </c>
      <c r="E395" s="34" t="s">
        <v>2917</v>
      </c>
      <c r="F395" s="35" t="s">
        <v>21</v>
      </c>
      <c r="G395" s="36" t="s">
        <v>165</v>
      </c>
      <c r="H395" s="36" t="s">
        <v>166</v>
      </c>
      <c r="I395" s="45">
        <v>14433390</v>
      </c>
      <c r="J395" s="45">
        <v>0</v>
      </c>
      <c r="K395" s="45">
        <v>0</v>
      </c>
      <c r="L395" s="45">
        <v>0</v>
      </c>
      <c r="M395" s="37">
        <v>78756770</v>
      </c>
      <c r="N395" s="38" t="s">
        <v>2918</v>
      </c>
      <c r="O395" s="142" t="s">
        <v>7571</v>
      </c>
      <c r="P395" s="84">
        <v>44273</v>
      </c>
      <c r="Q395" s="84">
        <v>44273</v>
      </c>
      <c r="R395" s="84">
        <v>44530</v>
      </c>
      <c r="S395" s="45">
        <v>9622260</v>
      </c>
      <c r="T395" s="45">
        <v>4811130</v>
      </c>
      <c r="U395" s="36">
        <v>12545871</v>
      </c>
      <c r="V395" s="36" t="s">
        <v>168</v>
      </c>
      <c r="W395" s="1"/>
      <c r="X395" s="1"/>
      <c r="Y395" s="1"/>
    </row>
    <row r="396" spans="1:25">
      <c r="A396" s="80">
        <v>891780111</v>
      </c>
      <c r="B396" s="35" t="s">
        <v>3921</v>
      </c>
      <c r="C396" s="36" t="s">
        <v>163</v>
      </c>
      <c r="D396" s="35" t="s">
        <v>20</v>
      </c>
      <c r="E396" s="34" t="s">
        <v>2919</v>
      </c>
      <c r="F396" s="35" t="s">
        <v>21</v>
      </c>
      <c r="G396" s="36" t="s">
        <v>165</v>
      </c>
      <c r="H396" s="36" t="s">
        <v>166</v>
      </c>
      <c r="I396" s="45">
        <v>14433390</v>
      </c>
      <c r="J396" s="45">
        <v>0</v>
      </c>
      <c r="K396" s="45">
        <v>0</v>
      </c>
      <c r="L396" s="45">
        <v>0</v>
      </c>
      <c r="M396" s="37">
        <v>1001969098</v>
      </c>
      <c r="N396" s="38" t="s">
        <v>2920</v>
      </c>
      <c r="O396" s="142" t="s">
        <v>7571</v>
      </c>
      <c r="P396" s="84">
        <v>44273</v>
      </c>
      <c r="Q396" s="84">
        <v>44273</v>
      </c>
      <c r="R396" s="84">
        <v>44530</v>
      </c>
      <c r="S396" s="45">
        <v>9622260</v>
      </c>
      <c r="T396" s="45">
        <v>4811130</v>
      </c>
      <c r="U396" s="36">
        <v>12545871</v>
      </c>
      <c r="V396" s="36" t="s">
        <v>168</v>
      </c>
      <c r="W396" s="1"/>
      <c r="X396" s="1"/>
      <c r="Y396" s="1"/>
    </row>
    <row r="397" spans="1:25">
      <c r="A397" s="80">
        <v>891780111</v>
      </c>
      <c r="B397" s="35" t="s">
        <v>3921</v>
      </c>
      <c r="C397" s="36" t="s">
        <v>163</v>
      </c>
      <c r="D397" s="35" t="s">
        <v>20</v>
      </c>
      <c r="E397" s="34" t="s">
        <v>2921</v>
      </c>
      <c r="F397" s="35" t="s">
        <v>21</v>
      </c>
      <c r="G397" s="36" t="s">
        <v>165</v>
      </c>
      <c r="H397" s="36" t="s">
        <v>166</v>
      </c>
      <c r="I397" s="45">
        <v>15934463</v>
      </c>
      <c r="J397" s="45">
        <v>0</v>
      </c>
      <c r="K397" s="45">
        <v>0</v>
      </c>
      <c r="L397" s="45">
        <v>0</v>
      </c>
      <c r="M397" s="37">
        <v>30688551</v>
      </c>
      <c r="N397" s="38" t="s">
        <v>2922</v>
      </c>
      <c r="O397" s="142" t="s">
        <v>7570</v>
      </c>
      <c r="P397" s="84">
        <v>44273</v>
      </c>
      <c r="Q397" s="84">
        <v>44273</v>
      </c>
      <c r="R397" s="84">
        <v>44530</v>
      </c>
      <c r="S397" s="45">
        <v>10622976</v>
      </c>
      <c r="T397" s="45">
        <v>5311487</v>
      </c>
      <c r="U397" s="36">
        <v>12545871</v>
      </c>
      <c r="V397" s="36" t="s">
        <v>168</v>
      </c>
      <c r="W397" s="1"/>
      <c r="X397" s="1"/>
      <c r="Y397" s="1"/>
    </row>
    <row r="398" spans="1:25">
      <c r="A398" s="171">
        <v>891780111</v>
      </c>
      <c r="B398" s="172" t="s">
        <v>3921</v>
      </c>
      <c r="C398" s="173" t="s">
        <v>163</v>
      </c>
      <c r="D398" s="172" t="s">
        <v>20</v>
      </c>
      <c r="E398" s="174" t="s">
        <v>2923</v>
      </c>
      <c r="F398" s="172" t="s">
        <v>21</v>
      </c>
      <c r="G398" s="173" t="s">
        <v>165</v>
      </c>
      <c r="H398" s="173" t="s">
        <v>166</v>
      </c>
      <c r="I398" s="178">
        <v>14433390</v>
      </c>
      <c r="J398" s="178">
        <v>0</v>
      </c>
      <c r="K398" s="178">
        <v>0</v>
      </c>
      <c r="L398" s="178">
        <v>0</v>
      </c>
      <c r="M398" s="175">
        <v>73595301</v>
      </c>
      <c r="N398" s="176" t="s">
        <v>2924</v>
      </c>
      <c r="O398" s="142" t="s">
        <v>7570</v>
      </c>
      <c r="P398" s="179">
        <v>44273</v>
      </c>
      <c r="Q398" s="179">
        <v>44273</v>
      </c>
      <c r="R398" s="179">
        <v>44530</v>
      </c>
      <c r="S398" s="178">
        <v>9622260</v>
      </c>
      <c r="T398" s="178">
        <v>4811130</v>
      </c>
      <c r="U398" s="173">
        <v>12545871</v>
      </c>
      <c r="V398" s="173" t="s">
        <v>168</v>
      </c>
      <c r="W398" s="177"/>
      <c r="X398" s="177"/>
      <c r="Y398" s="177"/>
    </row>
    <row r="399" spans="1:25">
      <c r="A399" s="80">
        <v>891780111</v>
      </c>
      <c r="B399" s="35" t="s">
        <v>3921</v>
      </c>
      <c r="C399" s="36" t="s">
        <v>163</v>
      </c>
      <c r="D399" s="35" t="s">
        <v>20</v>
      </c>
      <c r="E399" s="34" t="s">
        <v>2925</v>
      </c>
      <c r="F399" s="35" t="s">
        <v>21</v>
      </c>
      <c r="G399" s="36" t="s">
        <v>165</v>
      </c>
      <c r="H399" s="36" t="s">
        <v>166</v>
      </c>
      <c r="I399" s="45">
        <v>14433390</v>
      </c>
      <c r="J399" s="45">
        <v>0</v>
      </c>
      <c r="K399" s="45">
        <v>0</v>
      </c>
      <c r="L399" s="45">
        <v>0</v>
      </c>
      <c r="M399" s="37">
        <v>84029005</v>
      </c>
      <c r="N399" s="38" t="s">
        <v>2926</v>
      </c>
      <c r="O399" s="142" t="s">
        <v>7571</v>
      </c>
      <c r="P399" s="84">
        <v>44273</v>
      </c>
      <c r="Q399" s="84">
        <v>44273</v>
      </c>
      <c r="R399" s="84">
        <v>44530</v>
      </c>
      <c r="S399" s="45">
        <v>9622260</v>
      </c>
      <c r="T399" s="45">
        <v>4811130</v>
      </c>
      <c r="U399" s="36">
        <v>12545871</v>
      </c>
      <c r="V399" s="36" t="s">
        <v>168</v>
      </c>
      <c r="W399" s="1"/>
      <c r="X399" s="1"/>
      <c r="Y399" s="1"/>
    </row>
    <row r="400" spans="1:25">
      <c r="A400" s="80">
        <v>891780111</v>
      </c>
      <c r="B400" s="35" t="s">
        <v>3921</v>
      </c>
      <c r="C400" s="36" t="s">
        <v>163</v>
      </c>
      <c r="D400" s="35" t="s">
        <v>20</v>
      </c>
      <c r="E400" s="34" t="s">
        <v>2927</v>
      </c>
      <c r="F400" s="35" t="s">
        <v>21</v>
      </c>
      <c r="G400" s="36" t="s">
        <v>165</v>
      </c>
      <c r="H400" s="36" t="s">
        <v>166</v>
      </c>
      <c r="I400" s="45">
        <v>14433390</v>
      </c>
      <c r="J400" s="45">
        <v>0</v>
      </c>
      <c r="K400" s="45">
        <v>0</v>
      </c>
      <c r="L400" s="45">
        <v>0</v>
      </c>
      <c r="M400" s="37">
        <v>84091578</v>
      </c>
      <c r="N400" s="38" t="s">
        <v>2928</v>
      </c>
      <c r="O400" s="142" t="s">
        <v>7570</v>
      </c>
      <c r="P400" s="84">
        <v>44273</v>
      </c>
      <c r="Q400" s="84">
        <v>44273</v>
      </c>
      <c r="R400" s="84">
        <v>44530</v>
      </c>
      <c r="S400" s="45">
        <v>9622260</v>
      </c>
      <c r="T400" s="45">
        <v>4811130</v>
      </c>
      <c r="U400" s="36">
        <v>12545871</v>
      </c>
      <c r="V400" s="36" t="s">
        <v>168</v>
      </c>
      <c r="W400" s="1"/>
      <c r="X400" s="1"/>
      <c r="Y400" s="1"/>
    </row>
    <row r="401" spans="1:25">
      <c r="A401" s="80">
        <v>891780111</v>
      </c>
      <c r="B401" s="35" t="s">
        <v>3921</v>
      </c>
      <c r="C401" s="36" t="s">
        <v>163</v>
      </c>
      <c r="D401" s="35" t="s">
        <v>20</v>
      </c>
      <c r="E401" s="34" t="s">
        <v>2929</v>
      </c>
      <c r="F401" s="35" t="s">
        <v>21</v>
      </c>
      <c r="G401" s="36" t="s">
        <v>165</v>
      </c>
      <c r="H401" s="36" t="s">
        <v>166</v>
      </c>
      <c r="I401" s="45">
        <v>14433390</v>
      </c>
      <c r="J401" s="45">
        <v>0</v>
      </c>
      <c r="K401" s="45">
        <v>0</v>
      </c>
      <c r="L401" s="45">
        <v>0</v>
      </c>
      <c r="M401" s="37">
        <v>40937090</v>
      </c>
      <c r="N401" s="38" t="s">
        <v>2930</v>
      </c>
      <c r="O401" s="142" t="s">
        <v>7570</v>
      </c>
      <c r="P401" s="84">
        <v>44273</v>
      </c>
      <c r="Q401" s="84">
        <v>44273</v>
      </c>
      <c r="R401" s="84">
        <v>44530</v>
      </c>
      <c r="S401" s="45">
        <v>9622260</v>
      </c>
      <c r="T401" s="45">
        <v>4811130</v>
      </c>
      <c r="U401" s="36">
        <v>12545871</v>
      </c>
      <c r="V401" s="36" t="s">
        <v>168</v>
      </c>
      <c r="W401" s="1"/>
      <c r="X401" s="1"/>
      <c r="Y401" s="1"/>
    </row>
    <row r="402" spans="1:25">
      <c r="A402" s="80">
        <v>891780111</v>
      </c>
      <c r="B402" s="35" t="s">
        <v>3921</v>
      </c>
      <c r="C402" s="36" t="s">
        <v>163</v>
      </c>
      <c r="D402" s="35" t="s">
        <v>20</v>
      </c>
      <c r="E402" s="34" t="s">
        <v>2931</v>
      </c>
      <c r="F402" s="35" t="s">
        <v>21</v>
      </c>
      <c r="G402" s="36" t="s">
        <v>165</v>
      </c>
      <c r="H402" s="36" t="s">
        <v>166</v>
      </c>
      <c r="I402" s="45">
        <v>14433390</v>
      </c>
      <c r="J402" s="45">
        <v>0</v>
      </c>
      <c r="K402" s="45">
        <v>0</v>
      </c>
      <c r="L402" s="45">
        <v>0</v>
      </c>
      <c r="M402" s="37">
        <v>5185146</v>
      </c>
      <c r="N402" s="38" t="s">
        <v>2932</v>
      </c>
      <c r="O402" s="142" t="s">
        <v>7570</v>
      </c>
      <c r="P402" s="84">
        <v>44273</v>
      </c>
      <c r="Q402" s="84">
        <v>44273</v>
      </c>
      <c r="R402" s="84">
        <v>44530</v>
      </c>
      <c r="S402" s="45">
        <v>9622260</v>
      </c>
      <c r="T402" s="45">
        <v>4811130</v>
      </c>
      <c r="U402" s="36">
        <v>12545871</v>
      </c>
      <c r="V402" s="36" t="s">
        <v>168</v>
      </c>
      <c r="W402" s="1"/>
      <c r="X402" s="1"/>
      <c r="Y402" s="1"/>
    </row>
    <row r="403" spans="1:25">
      <c r="A403" s="80">
        <v>891780111</v>
      </c>
      <c r="B403" s="35" t="s">
        <v>3921</v>
      </c>
      <c r="C403" s="36" t="s">
        <v>163</v>
      </c>
      <c r="D403" s="35" t="s">
        <v>20</v>
      </c>
      <c r="E403" s="34" t="s">
        <v>2933</v>
      </c>
      <c r="F403" s="35" t="s">
        <v>21</v>
      </c>
      <c r="G403" s="36" t="s">
        <v>165</v>
      </c>
      <c r="H403" s="36" t="s">
        <v>166</v>
      </c>
      <c r="I403" s="45">
        <v>13905000</v>
      </c>
      <c r="J403" s="45">
        <v>0</v>
      </c>
      <c r="K403" s="45">
        <v>0</v>
      </c>
      <c r="L403" s="45">
        <v>0</v>
      </c>
      <c r="M403" s="37">
        <v>45563939</v>
      </c>
      <c r="N403" s="38" t="s">
        <v>2934</v>
      </c>
      <c r="O403" s="142" t="s">
        <v>7587</v>
      </c>
      <c r="P403" s="84">
        <v>44273</v>
      </c>
      <c r="Q403" s="84">
        <v>44273</v>
      </c>
      <c r="R403" s="84">
        <v>44530</v>
      </c>
      <c r="S403" s="45">
        <v>9270000</v>
      </c>
      <c r="T403" s="45">
        <v>4635000</v>
      </c>
      <c r="U403" s="36">
        <v>12545871</v>
      </c>
      <c r="V403" s="36" t="s">
        <v>168</v>
      </c>
      <c r="W403" s="1"/>
      <c r="X403" s="1"/>
      <c r="Y403" s="1"/>
    </row>
    <row r="404" spans="1:25">
      <c r="A404" s="80">
        <v>891780111</v>
      </c>
      <c r="B404" s="35" t="s">
        <v>3921</v>
      </c>
      <c r="C404" s="36" t="s">
        <v>163</v>
      </c>
      <c r="D404" s="35" t="s">
        <v>20</v>
      </c>
      <c r="E404" s="34" t="s">
        <v>2935</v>
      </c>
      <c r="F404" s="35" t="s">
        <v>21</v>
      </c>
      <c r="G404" s="36" t="s">
        <v>165</v>
      </c>
      <c r="H404" s="36" t="s">
        <v>166</v>
      </c>
      <c r="I404" s="45">
        <v>12990051</v>
      </c>
      <c r="J404" s="45">
        <v>0</v>
      </c>
      <c r="K404" s="45">
        <v>0</v>
      </c>
      <c r="L404" s="45">
        <v>0</v>
      </c>
      <c r="M404" s="37">
        <v>1124381940</v>
      </c>
      <c r="N404" s="38" t="s">
        <v>2936</v>
      </c>
      <c r="O404" s="142" t="s">
        <v>7570</v>
      </c>
      <c r="P404" s="84">
        <v>44273</v>
      </c>
      <c r="Q404" s="84">
        <v>44273</v>
      </c>
      <c r="R404" s="84">
        <v>44530</v>
      </c>
      <c r="S404" s="45">
        <v>8660034</v>
      </c>
      <c r="T404" s="45">
        <v>4330017</v>
      </c>
      <c r="U404" s="36">
        <v>12545871</v>
      </c>
      <c r="V404" s="36" t="s">
        <v>168</v>
      </c>
      <c r="W404" s="1"/>
      <c r="X404" s="1"/>
      <c r="Y404" s="1"/>
    </row>
    <row r="405" spans="1:25">
      <c r="A405" s="80">
        <v>891780111</v>
      </c>
      <c r="B405" s="35" t="s">
        <v>3921</v>
      </c>
      <c r="C405" s="36" t="s">
        <v>163</v>
      </c>
      <c r="D405" s="35" t="s">
        <v>20</v>
      </c>
      <c r="E405" s="34" t="s">
        <v>2937</v>
      </c>
      <c r="F405" s="35" t="s">
        <v>21</v>
      </c>
      <c r="G405" s="36" t="s">
        <v>165</v>
      </c>
      <c r="H405" s="36" t="s">
        <v>166</v>
      </c>
      <c r="I405" s="45">
        <v>12990051</v>
      </c>
      <c r="J405" s="45">
        <v>0</v>
      </c>
      <c r="K405" s="45">
        <v>0</v>
      </c>
      <c r="L405" s="45">
        <v>0</v>
      </c>
      <c r="M405" s="37">
        <v>1118806257</v>
      </c>
      <c r="N405" s="38" t="s">
        <v>2938</v>
      </c>
      <c r="O405" s="142" t="s">
        <v>7570</v>
      </c>
      <c r="P405" s="84">
        <v>44273</v>
      </c>
      <c r="Q405" s="84">
        <v>44273</v>
      </c>
      <c r="R405" s="84">
        <v>44530</v>
      </c>
      <c r="S405" s="45">
        <v>8660034</v>
      </c>
      <c r="T405" s="45">
        <v>4330017</v>
      </c>
      <c r="U405" s="36">
        <v>12545871</v>
      </c>
      <c r="V405" s="36" t="s">
        <v>168</v>
      </c>
      <c r="W405" s="1"/>
      <c r="X405" s="1"/>
      <c r="Y405" s="1"/>
    </row>
    <row r="406" spans="1:25">
      <c r="A406" s="80">
        <v>891780111</v>
      </c>
      <c r="B406" s="35" t="s">
        <v>3921</v>
      </c>
      <c r="C406" s="36" t="s">
        <v>163</v>
      </c>
      <c r="D406" s="35" t="s">
        <v>20</v>
      </c>
      <c r="E406" s="34" t="s">
        <v>2939</v>
      </c>
      <c r="F406" s="35" t="s">
        <v>21</v>
      </c>
      <c r="G406" s="36" t="s">
        <v>165</v>
      </c>
      <c r="H406" s="36" t="s">
        <v>166</v>
      </c>
      <c r="I406" s="45">
        <v>14433390</v>
      </c>
      <c r="J406" s="45">
        <v>0</v>
      </c>
      <c r="K406" s="45">
        <v>0</v>
      </c>
      <c r="L406" s="45">
        <v>0</v>
      </c>
      <c r="M406" s="37">
        <v>84109948</v>
      </c>
      <c r="N406" s="38" t="s">
        <v>2940</v>
      </c>
      <c r="O406" s="142" t="s">
        <v>7571</v>
      </c>
      <c r="P406" s="84">
        <v>44273</v>
      </c>
      <c r="Q406" s="84">
        <v>44273</v>
      </c>
      <c r="R406" s="84">
        <v>44530</v>
      </c>
      <c r="S406" s="45">
        <v>9622260</v>
      </c>
      <c r="T406" s="45">
        <v>4811130</v>
      </c>
      <c r="U406" s="36">
        <v>12545871</v>
      </c>
      <c r="V406" s="36" t="s">
        <v>168</v>
      </c>
      <c r="W406" s="1"/>
      <c r="X406" s="1"/>
      <c r="Y406" s="1"/>
    </row>
    <row r="407" spans="1:25">
      <c r="A407" s="80">
        <v>891780111</v>
      </c>
      <c r="B407" s="35" t="s">
        <v>3921</v>
      </c>
      <c r="C407" s="36" t="s">
        <v>163</v>
      </c>
      <c r="D407" s="35" t="s">
        <v>20</v>
      </c>
      <c r="E407" s="34" t="s">
        <v>2941</v>
      </c>
      <c r="F407" s="35" t="s">
        <v>21</v>
      </c>
      <c r="G407" s="36" t="s">
        <v>165</v>
      </c>
      <c r="H407" s="36" t="s">
        <v>166</v>
      </c>
      <c r="I407" s="45">
        <v>14433390</v>
      </c>
      <c r="J407" s="45">
        <v>0</v>
      </c>
      <c r="K407" s="45">
        <v>0</v>
      </c>
      <c r="L407" s="45">
        <v>0</v>
      </c>
      <c r="M407" s="37">
        <v>1192716638</v>
      </c>
      <c r="N407" s="38" t="s">
        <v>2942</v>
      </c>
      <c r="O407" s="142" t="s">
        <v>7571</v>
      </c>
      <c r="P407" s="84">
        <v>44273</v>
      </c>
      <c r="Q407" s="84">
        <v>44273</v>
      </c>
      <c r="R407" s="84">
        <v>44530</v>
      </c>
      <c r="S407" s="45">
        <v>9622260</v>
      </c>
      <c r="T407" s="45">
        <v>4811130</v>
      </c>
      <c r="U407" s="36">
        <v>12545871</v>
      </c>
      <c r="V407" s="36" t="s">
        <v>168</v>
      </c>
      <c r="W407" s="1"/>
      <c r="X407" s="1"/>
      <c r="Y407" s="1"/>
    </row>
    <row r="408" spans="1:25">
      <c r="A408" s="80">
        <v>891780111</v>
      </c>
      <c r="B408" s="35" t="s">
        <v>3921</v>
      </c>
      <c r="C408" s="36" t="s">
        <v>163</v>
      </c>
      <c r="D408" s="35" t="s">
        <v>20</v>
      </c>
      <c r="E408" s="34" t="s">
        <v>2943</v>
      </c>
      <c r="F408" s="35" t="s">
        <v>21</v>
      </c>
      <c r="G408" s="36" t="s">
        <v>165</v>
      </c>
      <c r="H408" s="36" t="s">
        <v>166</v>
      </c>
      <c r="I408" s="45">
        <v>14433390</v>
      </c>
      <c r="J408" s="45">
        <v>0</v>
      </c>
      <c r="K408" s="45">
        <v>0</v>
      </c>
      <c r="L408" s="45">
        <v>0</v>
      </c>
      <c r="M408" s="37">
        <v>30580692</v>
      </c>
      <c r="N408" s="38" t="s">
        <v>2944</v>
      </c>
      <c r="O408" s="142" t="s">
        <v>7562</v>
      </c>
      <c r="P408" s="84">
        <v>44273</v>
      </c>
      <c r="Q408" s="84">
        <v>44273</v>
      </c>
      <c r="R408" s="84">
        <v>44530</v>
      </c>
      <c r="S408" s="45">
        <v>9622260</v>
      </c>
      <c r="T408" s="45">
        <v>4811130</v>
      </c>
      <c r="U408" s="36">
        <v>12545871</v>
      </c>
      <c r="V408" s="36" t="s">
        <v>168</v>
      </c>
      <c r="W408" s="1"/>
      <c r="X408" s="1"/>
      <c r="Y408" s="1"/>
    </row>
    <row r="409" spans="1:25">
      <c r="A409" s="80">
        <v>891780111</v>
      </c>
      <c r="B409" s="35" t="s">
        <v>3921</v>
      </c>
      <c r="C409" s="36" t="s">
        <v>163</v>
      </c>
      <c r="D409" s="35" t="s">
        <v>20</v>
      </c>
      <c r="E409" s="34" t="s">
        <v>2945</v>
      </c>
      <c r="F409" s="35" t="s">
        <v>21</v>
      </c>
      <c r="G409" s="36" t="s">
        <v>165</v>
      </c>
      <c r="H409" s="36" t="s">
        <v>166</v>
      </c>
      <c r="I409" s="45">
        <v>12990051</v>
      </c>
      <c r="J409" s="45">
        <v>0</v>
      </c>
      <c r="K409" s="45">
        <v>0</v>
      </c>
      <c r="L409" s="45">
        <v>0</v>
      </c>
      <c r="M409" s="37">
        <v>40848916</v>
      </c>
      <c r="N409" s="38" t="s">
        <v>2946</v>
      </c>
      <c r="O409" s="186" t="s">
        <v>7570</v>
      </c>
      <c r="P409" s="84">
        <v>44273</v>
      </c>
      <c r="Q409" s="84">
        <v>44273</v>
      </c>
      <c r="R409" s="84">
        <v>44530</v>
      </c>
      <c r="S409" s="45">
        <v>8660034</v>
      </c>
      <c r="T409" s="45">
        <v>4330017</v>
      </c>
      <c r="U409" s="36">
        <v>12545871</v>
      </c>
      <c r="V409" s="36" t="s">
        <v>168</v>
      </c>
      <c r="W409" s="1"/>
      <c r="X409" s="1"/>
      <c r="Y409" s="1"/>
    </row>
    <row r="410" spans="1:25">
      <c r="A410" s="80">
        <v>891780111</v>
      </c>
      <c r="B410" s="35" t="s">
        <v>3921</v>
      </c>
      <c r="C410" s="36" t="s">
        <v>163</v>
      </c>
      <c r="D410" s="35" t="s">
        <v>20</v>
      </c>
      <c r="E410" s="34" t="s">
        <v>2947</v>
      </c>
      <c r="F410" s="35" t="s">
        <v>21</v>
      </c>
      <c r="G410" s="36" t="s">
        <v>165</v>
      </c>
      <c r="H410" s="36" t="s">
        <v>166</v>
      </c>
      <c r="I410" s="45">
        <v>15934463</v>
      </c>
      <c r="J410" s="45">
        <v>0</v>
      </c>
      <c r="K410" s="45">
        <v>0</v>
      </c>
      <c r="L410" s="45">
        <v>0</v>
      </c>
      <c r="M410" s="37">
        <v>85489365</v>
      </c>
      <c r="N410" s="38" t="s">
        <v>2948</v>
      </c>
      <c r="O410" s="142" t="s">
        <v>7579</v>
      </c>
      <c r="P410" s="84">
        <v>44273</v>
      </c>
      <c r="Q410" s="84">
        <v>44273</v>
      </c>
      <c r="R410" s="84">
        <v>44530</v>
      </c>
      <c r="S410" s="45">
        <v>10622976</v>
      </c>
      <c r="T410" s="45">
        <v>5311487</v>
      </c>
      <c r="U410" s="36">
        <v>12545871</v>
      </c>
      <c r="V410" s="36" t="s">
        <v>168</v>
      </c>
      <c r="W410" s="1"/>
      <c r="X410" s="1"/>
      <c r="Y410" s="1"/>
    </row>
    <row r="411" spans="1:25">
      <c r="A411" s="80">
        <v>891780111</v>
      </c>
      <c r="B411" s="35" t="s">
        <v>3921</v>
      </c>
      <c r="C411" s="36" t="s">
        <v>163</v>
      </c>
      <c r="D411" s="35" t="s">
        <v>20</v>
      </c>
      <c r="E411" s="34" t="s">
        <v>2949</v>
      </c>
      <c r="F411" s="35" t="s">
        <v>21</v>
      </c>
      <c r="G411" s="36" t="s">
        <v>165</v>
      </c>
      <c r="H411" s="36" t="s">
        <v>166</v>
      </c>
      <c r="I411" s="45">
        <v>14433390</v>
      </c>
      <c r="J411" s="45">
        <v>0</v>
      </c>
      <c r="K411" s="45">
        <v>0</v>
      </c>
      <c r="L411" s="45">
        <v>0</v>
      </c>
      <c r="M411" s="37">
        <v>39143431</v>
      </c>
      <c r="N411" s="38" t="s">
        <v>2950</v>
      </c>
      <c r="O411" s="142" t="s">
        <v>7570</v>
      </c>
      <c r="P411" s="84">
        <v>44273</v>
      </c>
      <c r="Q411" s="84">
        <v>44273</v>
      </c>
      <c r="R411" s="84">
        <v>44530</v>
      </c>
      <c r="S411" s="45">
        <v>9622260</v>
      </c>
      <c r="T411" s="45">
        <v>4811130</v>
      </c>
      <c r="U411" s="36">
        <v>12545871</v>
      </c>
      <c r="V411" s="36" t="s">
        <v>168</v>
      </c>
      <c r="W411" s="1"/>
      <c r="X411" s="1"/>
      <c r="Y411" s="1"/>
    </row>
    <row r="412" spans="1:25">
      <c r="A412" s="80">
        <v>891780111</v>
      </c>
      <c r="B412" s="35" t="s">
        <v>3921</v>
      </c>
      <c r="C412" s="36" t="s">
        <v>163</v>
      </c>
      <c r="D412" s="35" t="s">
        <v>20</v>
      </c>
      <c r="E412" s="34" t="s">
        <v>2951</v>
      </c>
      <c r="F412" s="35" t="s">
        <v>21</v>
      </c>
      <c r="G412" s="36" t="s">
        <v>165</v>
      </c>
      <c r="H412" s="36" t="s">
        <v>166</v>
      </c>
      <c r="I412" s="45">
        <v>14433390</v>
      </c>
      <c r="J412" s="45">
        <v>0</v>
      </c>
      <c r="K412" s="45">
        <v>0</v>
      </c>
      <c r="L412" s="45">
        <v>0</v>
      </c>
      <c r="M412" s="37">
        <v>84091510</v>
      </c>
      <c r="N412" s="38" t="s">
        <v>2952</v>
      </c>
      <c r="O412" s="142" t="s">
        <v>7570</v>
      </c>
      <c r="P412" s="84">
        <v>44273</v>
      </c>
      <c r="Q412" s="84">
        <v>44273</v>
      </c>
      <c r="R412" s="84">
        <v>44530</v>
      </c>
      <c r="S412" s="45">
        <v>9622260</v>
      </c>
      <c r="T412" s="45">
        <v>4811130</v>
      </c>
      <c r="U412" s="36">
        <v>12545871</v>
      </c>
      <c r="V412" s="36" t="s">
        <v>168</v>
      </c>
      <c r="W412" s="1"/>
      <c r="X412" s="1"/>
      <c r="Y412" s="1"/>
    </row>
    <row r="413" spans="1:25">
      <c r="A413" s="80">
        <v>891780111</v>
      </c>
      <c r="B413" s="35" t="s">
        <v>3921</v>
      </c>
      <c r="C413" s="36" t="s">
        <v>163</v>
      </c>
      <c r="D413" s="35" t="s">
        <v>20</v>
      </c>
      <c r="E413" s="34" t="s">
        <v>2953</v>
      </c>
      <c r="F413" s="35" t="s">
        <v>21</v>
      </c>
      <c r="G413" s="36" t="s">
        <v>165</v>
      </c>
      <c r="H413" s="36" t="s">
        <v>166</v>
      </c>
      <c r="I413" s="45">
        <v>12990051</v>
      </c>
      <c r="J413" s="45">
        <v>0</v>
      </c>
      <c r="K413" s="45">
        <v>0</v>
      </c>
      <c r="L413" s="45">
        <v>0</v>
      </c>
      <c r="M413" s="37">
        <v>1192750848</v>
      </c>
      <c r="N413" s="38" t="s">
        <v>2954</v>
      </c>
      <c r="O413" s="142" t="s">
        <v>7570</v>
      </c>
      <c r="P413" s="84">
        <v>44273</v>
      </c>
      <c r="Q413" s="84">
        <v>44273</v>
      </c>
      <c r="R413" s="84">
        <v>44530</v>
      </c>
      <c r="S413" s="45">
        <v>8660034</v>
      </c>
      <c r="T413" s="45">
        <v>4330017</v>
      </c>
      <c r="U413" s="36">
        <v>12545871</v>
      </c>
      <c r="V413" s="36" t="s">
        <v>168</v>
      </c>
      <c r="W413" s="1"/>
      <c r="X413" s="1"/>
      <c r="Y413" s="1"/>
    </row>
    <row r="414" spans="1:25">
      <c r="A414" s="80">
        <v>891780111</v>
      </c>
      <c r="B414" s="35" t="s">
        <v>3921</v>
      </c>
      <c r="C414" s="36" t="s">
        <v>163</v>
      </c>
      <c r="D414" s="35" t="s">
        <v>20</v>
      </c>
      <c r="E414" s="34" t="s">
        <v>2955</v>
      </c>
      <c r="F414" s="35" t="s">
        <v>21</v>
      </c>
      <c r="G414" s="36" t="s">
        <v>165</v>
      </c>
      <c r="H414" s="36" t="s">
        <v>166</v>
      </c>
      <c r="I414" s="45">
        <v>14433390</v>
      </c>
      <c r="J414" s="45">
        <v>0</v>
      </c>
      <c r="K414" s="45">
        <v>0</v>
      </c>
      <c r="L414" s="45">
        <v>0</v>
      </c>
      <c r="M414" s="37">
        <v>1118857530</v>
      </c>
      <c r="N414" s="38" t="s">
        <v>2956</v>
      </c>
      <c r="O414" s="142" t="s">
        <v>7588</v>
      </c>
      <c r="P414" s="84">
        <v>44273</v>
      </c>
      <c r="Q414" s="84">
        <v>44273</v>
      </c>
      <c r="R414" s="84">
        <v>44530</v>
      </c>
      <c r="S414" s="45">
        <v>9622260</v>
      </c>
      <c r="T414" s="45">
        <v>4811130</v>
      </c>
      <c r="U414" s="36">
        <v>12545871</v>
      </c>
      <c r="V414" s="36" t="s">
        <v>168</v>
      </c>
      <c r="W414" s="1"/>
      <c r="X414" s="1"/>
      <c r="Y414" s="1"/>
    </row>
    <row r="415" spans="1:25">
      <c r="A415" s="80">
        <v>891780111</v>
      </c>
      <c r="B415" s="35" t="s">
        <v>3921</v>
      </c>
      <c r="C415" s="36" t="s">
        <v>163</v>
      </c>
      <c r="D415" s="35" t="s">
        <v>20</v>
      </c>
      <c r="E415" s="34" t="s">
        <v>2957</v>
      </c>
      <c r="F415" s="35" t="s">
        <v>21</v>
      </c>
      <c r="G415" s="36" t="s">
        <v>165</v>
      </c>
      <c r="H415" s="36" t="s">
        <v>166</v>
      </c>
      <c r="I415" s="45">
        <v>12990051</v>
      </c>
      <c r="J415" s="45">
        <v>0</v>
      </c>
      <c r="K415" s="45">
        <v>0</v>
      </c>
      <c r="L415" s="45">
        <v>0</v>
      </c>
      <c r="M415" s="37">
        <v>27034159</v>
      </c>
      <c r="N415" s="38" t="s">
        <v>2958</v>
      </c>
      <c r="O415" s="142" t="s">
        <v>7570</v>
      </c>
      <c r="P415" s="84">
        <v>44273</v>
      </c>
      <c r="Q415" s="84">
        <v>44273</v>
      </c>
      <c r="R415" s="84">
        <v>44530</v>
      </c>
      <c r="S415" s="45">
        <v>8660034</v>
      </c>
      <c r="T415" s="45">
        <v>4330017</v>
      </c>
      <c r="U415" s="36">
        <v>12545871</v>
      </c>
      <c r="V415" s="36" t="s">
        <v>168</v>
      </c>
      <c r="W415" s="1"/>
      <c r="X415" s="1"/>
      <c r="Y415" s="1"/>
    </row>
    <row r="416" spans="1:25">
      <c r="A416" s="80">
        <v>891780111</v>
      </c>
      <c r="B416" s="35" t="s">
        <v>3921</v>
      </c>
      <c r="C416" s="36" t="s">
        <v>163</v>
      </c>
      <c r="D416" s="35" t="s">
        <v>20</v>
      </c>
      <c r="E416" s="34" t="s">
        <v>2959</v>
      </c>
      <c r="F416" s="35" t="s">
        <v>21</v>
      </c>
      <c r="G416" s="36" t="s">
        <v>165</v>
      </c>
      <c r="H416" s="36" t="s">
        <v>166</v>
      </c>
      <c r="I416" s="45">
        <v>12990051</v>
      </c>
      <c r="J416" s="45">
        <v>0</v>
      </c>
      <c r="K416" s="45">
        <v>0</v>
      </c>
      <c r="L416" s="45">
        <v>0</v>
      </c>
      <c r="M416" s="37">
        <v>36557372</v>
      </c>
      <c r="N416" s="38" t="s">
        <v>2960</v>
      </c>
      <c r="O416" s="142" t="s">
        <v>7571</v>
      </c>
      <c r="P416" s="84">
        <v>44273</v>
      </c>
      <c r="Q416" s="84">
        <v>44273</v>
      </c>
      <c r="R416" s="84">
        <v>44530</v>
      </c>
      <c r="S416" s="45">
        <v>8515700</v>
      </c>
      <c r="T416" s="45">
        <v>4474351</v>
      </c>
      <c r="U416" s="36">
        <v>12545871</v>
      </c>
      <c r="V416" s="36" t="s">
        <v>168</v>
      </c>
      <c r="W416" s="1"/>
      <c r="X416" s="1"/>
      <c r="Y416" s="1"/>
    </row>
    <row r="417" spans="1:25">
      <c r="A417" s="80">
        <v>891780111</v>
      </c>
      <c r="B417" s="35" t="s">
        <v>3921</v>
      </c>
      <c r="C417" s="36" t="s">
        <v>163</v>
      </c>
      <c r="D417" s="35" t="s">
        <v>20</v>
      </c>
      <c r="E417" s="34" t="s">
        <v>2961</v>
      </c>
      <c r="F417" s="35" t="s">
        <v>21</v>
      </c>
      <c r="G417" s="36" t="s">
        <v>165</v>
      </c>
      <c r="H417" s="36" t="s">
        <v>166</v>
      </c>
      <c r="I417" s="45">
        <v>15934463</v>
      </c>
      <c r="J417" s="45">
        <v>0</v>
      </c>
      <c r="K417" s="45">
        <v>0</v>
      </c>
      <c r="L417" s="45">
        <v>0</v>
      </c>
      <c r="M417" s="37">
        <v>73204348</v>
      </c>
      <c r="N417" s="38" t="s">
        <v>2962</v>
      </c>
      <c r="O417" s="142" t="s">
        <v>7571</v>
      </c>
      <c r="P417" s="84">
        <v>44273</v>
      </c>
      <c r="Q417" s="84">
        <v>44273</v>
      </c>
      <c r="R417" s="84">
        <v>44530</v>
      </c>
      <c r="S417" s="45">
        <v>10622976</v>
      </c>
      <c r="T417" s="45">
        <v>5311487</v>
      </c>
      <c r="U417" s="36">
        <v>12545871</v>
      </c>
      <c r="V417" s="36" t="s">
        <v>168</v>
      </c>
      <c r="W417" s="1"/>
      <c r="X417" s="1"/>
      <c r="Y417" s="1"/>
    </row>
    <row r="418" spans="1:25">
      <c r="A418" s="80">
        <v>891780111</v>
      </c>
      <c r="B418" s="35" t="s">
        <v>3921</v>
      </c>
      <c r="C418" s="36" t="s">
        <v>163</v>
      </c>
      <c r="D418" s="35" t="s">
        <v>20</v>
      </c>
      <c r="E418" s="34" t="s">
        <v>2963</v>
      </c>
      <c r="F418" s="35" t="s">
        <v>21</v>
      </c>
      <c r="G418" s="36" t="s">
        <v>165</v>
      </c>
      <c r="H418" s="36" t="s">
        <v>166</v>
      </c>
      <c r="I418" s="45">
        <v>14433390</v>
      </c>
      <c r="J418" s="45">
        <v>0</v>
      </c>
      <c r="K418" s="45">
        <v>0</v>
      </c>
      <c r="L418" s="45">
        <v>0</v>
      </c>
      <c r="M418" s="37">
        <v>33102531</v>
      </c>
      <c r="N418" s="38" t="s">
        <v>2964</v>
      </c>
      <c r="O418" s="142" t="s">
        <v>7570</v>
      </c>
      <c r="P418" s="84">
        <v>44273</v>
      </c>
      <c r="Q418" s="84">
        <v>44273</v>
      </c>
      <c r="R418" s="84">
        <v>44530</v>
      </c>
      <c r="S418" s="45">
        <v>9622260</v>
      </c>
      <c r="T418" s="45">
        <v>4811130</v>
      </c>
      <c r="U418" s="36">
        <v>12545871</v>
      </c>
      <c r="V418" s="36" t="s">
        <v>168</v>
      </c>
      <c r="W418" s="1"/>
      <c r="X418" s="1"/>
      <c r="Y418" s="1"/>
    </row>
    <row r="419" spans="1:25">
      <c r="A419" s="80">
        <v>891780111</v>
      </c>
      <c r="B419" s="35" t="s">
        <v>3921</v>
      </c>
      <c r="C419" s="36" t="s">
        <v>163</v>
      </c>
      <c r="D419" s="35" t="s">
        <v>20</v>
      </c>
      <c r="E419" s="34" t="s">
        <v>2965</v>
      </c>
      <c r="F419" s="35" t="s">
        <v>21</v>
      </c>
      <c r="G419" s="36" t="s">
        <v>165</v>
      </c>
      <c r="H419" s="36" t="s">
        <v>166</v>
      </c>
      <c r="I419" s="45">
        <v>14433390</v>
      </c>
      <c r="J419" s="45">
        <v>0</v>
      </c>
      <c r="K419" s="45">
        <v>0</v>
      </c>
      <c r="L419" s="45">
        <v>0</v>
      </c>
      <c r="M419" s="37">
        <v>8853927</v>
      </c>
      <c r="N419" s="38" t="s">
        <v>2966</v>
      </c>
      <c r="O419" s="142" t="s">
        <v>7570</v>
      </c>
      <c r="P419" s="84">
        <v>44273</v>
      </c>
      <c r="Q419" s="84">
        <v>44273</v>
      </c>
      <c r="R419" s="84">
        <v>44530</v>
      </c>
      <c r="S419" s="45">
        <v>9622260</v>
      </c>
      <c r="T419" s="45">
        <v>4811130</v>
      </c>
      <c r="U419" s="36">
        <v>12545871</v>
      </c>
      <c r="V419" s="36" t="s">
        <v>168</v>
      </c>
      <c r="W419" s="1"/>
      <c r="X419" s="1"/>
      <c r="Y419" s="1"/>
    </row>
    <row r="420" spans="1:25">
      <c r="A420" s="80">
        <v>891780111</v>
      </c>
      <c r="B420" s="35" t="s">
        <v>3921</v>
      </c>
      <c r="C420" s="36" t="s">
        <v>163</v>
      </c>
      <c r="D420" s="35" t="s">
        <v>20</v>
      </c>
      <c r="E420" s="34" t="s">
        <v>2967</v>
      </c>
      <c r="F420" s="35" t="s">
        <v>21</v>
      </c>
      <c r="G420" s="36" t="s">
        <v>165</v>
      </c>
      <c r="H420" s="36" t="s">
        <v>166</v>
      </c>
      <c r="I420" s="45">
        <v>14433390</v>
      </c>
      <c r="J420" s="45">
        <v>0</v>
      </c>
      <c r="K420" s="45">
        <v>0</v>
      </c>
      <c r="L420" s="45">
        <v>0</v>
      </c>
      <c r="M420" s="37">
        <v>40953541</v>
      </c>
      <c r="N420" s="38" t="s">
        <v>2968</v>
      </c>
      <c r="O420" s="142" t="s">
        <v>7570</v>
      </c>
      <c r="P420" s="84">
        <v>44273</v>
      </c>
      <c r="Q420" s="84">
        <v>44273</v>
      </c>
      <c r="R420" s="84">
        <v>44530</v>
      </c>
      <c r="S420" s="45">
        <v>9622260</v>
      </c>
      <c r="T420" s="45">
        <v>4811130</v>
      </c>
      <c r="U420" s="36">
        <v>12545871</v>
      </c>
      <c r="V420" s="36" t="s">
        <v>168</v>
      </c>
      <c r="W420" s="1"/>
      <c r="X420" s="1"/>
      <c r="Y420" s="1"/>
    </row>
    <row r="421" spans="1:25">
      <c r="A421" s="80">
        <v>891780111</v>
      </c>
      <c r="B421" s="35" t="s">
        <v>3921</v>
      </c>
      <c r="C421" s="36" t="s">
        <v>163</v>
      </c>
      <c r="D421" s="35" t="s">
        <v>20</v>
      </c>
      <c r="E421" s="34" t="s">
        <v>2969</v>
      </c>
      <c r="F421" s="35" t="s">
        <v>21</v>
      </c>
      <c r="G421" s="36" t="s">
        <v>165</v>
      </c>
      <c r="H421" s="36" t="s">
        <v>166</v>
      </c>
      <c r="I421" s="45">
        <v>24806520</v>
      </c>
      <c r="J421" s="45">
        <v>0</v>
      </c>
      <c r="K421" s="45">
        <v>0</v>
      </c>
      <c r="L421" s="45">
        <v>0</v>
      </c>
      <c r="M421" s="37">
        <v>36724996</v>
      </c>
      <c r="N421" s="38" t="s">
        <v>2970</v>
      </c>
      <c r="O421" s="142" t="s">
        <v>7570</v>
      </c>
      <c r="P421" s="84">
        <v>44273</v>
      </c>
      <c r="Q421" s="84">
        <v>44273</v>
      </c>
      <c r="R421" s="84">
        <v>44530</v>
      </c>
      <c r="S421" s="45">
        <v>16537680</v>
      </c>
      <c r="T421" s="45">
        <v>8268840</v>
      </c>
      <c r="U421" s="36">
        <v>12545871</v>
      </c>
      <c r="V421" s="36" t="s">
        <v>168</v>
      </c>
      <c r="W421" s="1"/>
      <c r="X421" s="1"/>
      <c r="Y421" s="1"/>
    </row>
    <row r="422" spans="1:25">
      <c r="A422" s="80">
        <v>891780111</v>
      </c>
      <c r="B422" s="35" t="s">
        <v>3921</v>
      </c>
      <c r="C422" s="36" t="s">
        <v>163</v>
      </c>
      <c r="D422" s="35" t="s">
        <v>20</v>
      </c>
      <c r="E422" s="34" t="s">
        <v>2971</v>
      </c>
      <c r="F422" s="35" t="s">
        <v>21</v>
      </c>
      <c r="G422" s="36" t="s">
        <v>165</v>
      </c>
      <c r="H422" s="36" t="s">
        <v>166</v>
      </c>
      <c r="I422" s="45">
        <v>30891447</v>
      </c>
      <c r="J422" s="45">
        <v>0</v>
      </c>
      <c r="K422" s="45">
        <v>0</v>
      </c>
      <c r="L422" s="45">
        <v>0</v>
      </c>
      <c r="M422" s="37">
        <v>1064982193</v>
      </c>
      <c r="N422" s="38" t="s">
        <v>2972</v>
      </c>
      <c r="O422" s="142" t="s">
        <v>7571</v>
      </c>
      <c r="P422" s="84">
        <v>44273</v>
      </c>
      <c r="Q422" s="84">
        <v>44273</v>
      </c>
      <c r="R422" s="84">
        <v>44530</v>
      </c>
      <c r="S422" s="45">
        <v>20594298</v>
      </c>
      <c r="T422" s="45">
        <v>10297149</v>
      </c>
      <c r="U422" s="36">
        <v>12545871</v>
      </c>
      <c r="V422" s="36" t="s">
        <v>168</v>
      </c>
      <c r="W422" s="1"/>
      <c r="X422" s="1"/>
      <c r="Y422" s="1"/>
    </row>
    <row r="423" spans="1:25">
      <c r="A423" s="80">
        <v>891780111</v>
      </c>
      <c r="B423" s="35" t="s">
        <v>3921</v>
      </c>
      <c r="C423" s="36" t="s">
        <v>163</v>
      </c>
      <c r="D423" s="35" t="s">
        <v>20</v>
      </c>
      <c r="E423" s="34" t="s">
        <v>2973</v>
      </c>
      <c r="F423" s="35" t="s">
        <v>21</v>
      </c>
      <c r="G423" s="36" t="s">
        <v>165</v>
      </c>
      <c r="H423" s="36" t="s">
        <v>166</v>
      </c>
      <c r="I423" s="45">
        <v>14433390</v>
      </c>
      <c r="J423" s="45">
        <v>0</v>
      </c>
      <c r="K423" s="45">
        <v>0</v>
      </c>
      <c r="L423" s="45">
        <v>0</v>
      </c>
      <c r="M423" s="37">
        <v>50934770</v>
      </c>
      <c r="N423" s="38" t="s">
        <v>2974</v>
      </c>
      <c r="O423" s="142" t="s">
        <v>7571</v>
      </c>
      <c r="P423" s="84">
        <v>44273</v>
      </c>
      <c r="Q423" s="84">
        <v>44273</v>
      </c>
      <c r="R423" s="84">
        <v>44530</v>
      </c>
      <c r="S423" s="45">
        <v>9354975</v>
      </c>
      <c r="T423" s="45">
        <v>5078415</v>
      </c>
      <c r="U423" s="36">
        <v>12545871</v>
      </c>
      <c r="V423" s="36" t="s">
        <v>168</v>
      </c>
      <c r="W423" s="1"/>
      <c r="X423" s="1"/>
      <c r="Y423" s="1"/>
    </row>
    <row r="424" spans="1:25">
      <c r="A424" s="80">
        <v>891780111</v>
      </c>
      <c r="B424" s="35" t="s">
        <v>3921</v>
      </c>
      <c r="C424" s="36" t="s">
        <v>163</v>
      </c>
      <c r="D424" s="35" t="s">
        <v>20</v>
      </c>
      <c r="E424" s="34" t="s">
        <v>2975</v>
      </c>
      <c r="F424" s="35" t="s">
        <v>21</v>
      </c>
      <c r="G424" s="36" t="s">
        <v>165</v>
      </c>
      <c r="H424" s="36" t="s">
        <v>166</v>
      </c>
      <c r="I424" s="45">
        <v>14433390</v>
      </c>
      <c r="J424" s="45">
        <v>0</v>
      </c>
      <c r="K424" s="45">
        <v>0</v>
      </c>
      <c r="L424" s="45">
        <v>0</v>
      </c>
      <c r="M424" s="37">
        <v>32203884</v>
      </c>
      <c r="N424" s="38" t="s">
        <v>2976</v>
      </c>
      <c r="O424" s="142" t="s">
        <v>7570</v>
      </c>
      <c r="P424" s="84">
        <v>44273</v>
      </c>
      <c r="Q424" s="84">
        <v>44273</v>
      </c>
      <c r="R424" s="84">
        <v>44530</v>
      </c>
      <c r="S424" s="45">
        <v>9622260</v>
      </c>
      <c r="T424" s="45">
        <v>4811130</v>
      </c>
      <c r="U424" s="36">
        <v>12545871</v>
      </c>
      <c r="V424" s="36" t="s">
        <v>168</v>
      </c>
      <c r="W424" s="1"/>
      <c r="X424" s="1"/>
      <c r="Y424" s="1"/>
    </row>
    <row r="425" spans="1:25">
      <c r="A425" s="80">
        <v>891780111</v>
      </c>
      <c r="B425" s="35" t="s">
        <v>3921</v>
      </c>
      <c r="C425" s="36" t="s">
        <v>163</v>
      </c>
      <c r="D425" s="35" t="s">
        <v>20</v>
      </c>
      <c r="E425" s="34" t="s">
        <v>2977</v>
      </c>
      <c r="F425" s="35" t="s">
        <v>21</v>
      </c>
      <c r="G425" s="36" t="s">
        <v>165</v>
      </c>
      <c r="H425" s="36" t="s">
        <v>166</v>
      </c>
      <c r="I425" s="45">
        <v>14433390</v>
      </c>
      <c r="J425" s="45">
        <v>0</v>
      </c>
      <c r="K425" s="45">
        <v>0</v>
      </c>
      <c r="L425" s="45">
        <v>0</v>
      </c>
      <c r="M425" s="37">
        <v>78710974</v>
      </c>
      <c r="N425" s="38" t="s">
        <v>2978</v>
      </c>
      <c r="O425" s="142" t="s">
        <v>7571</v>
      </c>
      <c r="P425" s="84">
        <v>44273</v>
      </c>
      <c r="Q425" s="84">
        <v>44273</v>
      </c>
      <c r="R425" s="84">
        <v>44530</v>
      </c>
      <c r="S425" s="45">
        <v>9622260</v>
      </c>
      <c r="T425" s="45">
        <v>4811130</v>
      </c>
      <c r="U425" s="36">
        <v>12545871</v>
      </c>
      <c r="V425" s="36" t="s">
        <v>168</v>
      </c>
      <c r="W425" s="1"/>
      <c r="X425" s="1"/>
      <c r="Y425" s="1"/>
    </row>
    <row r="426" spans="1:25">
      <c r="A426" s="80">
        <v>891780111</v>
      </c>
      <c r="B426" s="35" t="s">
        <v>3921</v>
      </c>
      <c r="C426" s="36" t="s">
        <v>163</v>
      </c>
      <c r="D426" s="35" t="s">
        <v>20</v>
      </c>
      <c r="E426" s="34" t="s">
        <v>2979</v>
      </c>
      <c r="F426" s="35" t="s">
        <v>21</v>
      </c>
      <c r="G426" s="36" t="s">
        <v>165</v>
      </c>
      <c r="H426" s="36" t="s">
        <v>166</v>
      </c>
      <c r="I426" s="45">
        <v>18715463</v>
      </c>
      <c r="J426" s="45">
        <v>0</v>
      </c>
      <c r="K426" s="45">
        <v>0</v>
      </c>
      <c r="L426" s="45">
        <v>0</v>
      </c>
      <c r="M426" s="37">
        <v>50979312</v>
      </c>
      <c r="N426" s="38" t="s">
        <v>2980</v>
      </c>
      <c r="O426" s="142" t="s">
        <v>7571</v>
      </c>
      <c r="P426" s="84">
        <v>44273</v>
      </c>
      <c r="Q426" s="84">
        <v>44273</v>
      </c>
      <c r="R426" s="84">
        <v>44530</v>
      </c>
      <c r="S426" s="45">
        <v>12476976</v>
      </c>
      <c r="T426" s="45">
        <v>6238487</v>
      </c>
      <c r="U426" s="36">
        <v>12545871</v>
      </c>
      <c r="V426" s="36" t="s">
        <v>168</v>
      </c>
      <c r="W426" s="1"/>
      <c r="X426" s="1"/>
      <c r="Y426" s="1"/>
    </row>
    <row r="427" spans="1:25">
      <c r="A427" s="80">
        <v>891780111</v>
      </c>
      <c r="B427" s="35" t="s">
        <v>3921</v>
      </c>
      <c r="C427" s="36" t="s">
        <v>163</v>
      </c>
      <c r="D427" s="35" t="s">
        <v>20</v>
      </c>
      <c r="E427" s="34" t="s">
        <v>2981</v>
      </c>
      <c r="F427" s="35" t="s">
        <v>21</v>
      </c>
      <c r="G427" s="36" t="s">
        <v>165</v>
      </c>
      <c r="H427" s="36" t="s">
        <v>166</v>
      </c>
      <c r="I427" s="45">
        <v>15934463</v>
      </c>
      <c r="J427" s="45">
        <v>0</v>
      </c>
      <c r="K427" s="45">
        <v>0</v>
      </c>
      <c r="L427" s="45">
        <v>0</v>
      </c>
      <c r="M427" s="37">
        <v>1133796006</v>
      </c>
      <c r="N427" s="38" t="s">
        <v>2982</v>
      </c>
      <c r="O427" s="142" t="s">
        <v>7571</v>
      </c>
      <c r="P427" s="84">
        <v>44273</v>
      </c>
      <c r="Q427" s="84">
        <v>44273</v>
      </c>
      <c r="R427" s="84">
        <v>44530</v>
      </c>
      <c r="S427" s="45">
        <v>10622976</v>
      </c>
      <c r="T427" s="45">
        <v>5311487</v>
      </c>
      <c r="U427" s="36">
        <v>12545871</v>
      </c>
      <c r="V427" s="36" t="s">
        <v>168</v>
      </c>
      <c r="W427" s="1"/>
      <c r="X427" s="1"/>
      <c r="Y427" s="1"/>
    </row>
    <row r="428" spans="1:25">
      <c r="A428" s="80">
        <v>891780111</v>
      </c>
      <c r="B428" s="35" t="s">
        <v>3921</v>
      </c>
      <c r="C428" s="36" t="s">
        <v>163</v>
      </c>
      <c r="D428" s="35" t="s">
        <v>20</v>
      </c>
      <c r="E428" s="34" t="s">
        <v>2983</v>
      </c>
      <c r="F428" s="35" t="s">
        <v>21</v>
      </c>
      <c r="G428" s="36" t="s">
        <v>165</v>
      </c>
      <c r="H428" s="36" t="s">
        <v>166</v>
      </c>
      <c r="I428" s="45">
        <v>12990051</v>
      </c>
      <c r="J428" s="45">
        <v>0</v>
      </c>
      <c r="K428" s="45">
        <v>0</v>
      </c>
      <c r="L428" s="45">
        <v>0</v>
      </c>
      <c r="M428" s="37">
        <v>39315104</v>
      </c>
      <c r="N428" s="38" t="s">
        <v>2984</v>
      </c>
      <c r="O428" s="142" t="s">
        <v>7570</v>
      </c>
      <c r="P428" s="84">
        <v>44273</v>
      </c>
      <c r="Q428" s="84">
        <v>44273</v>
      </c>
      <c r="R428" s="84">
        <v>44530</v>
      </c>
      <c r="S428" s="45">
        <v>8660034</v>
      </c>
      <c r="T428" s="45">
        <v>4330017</v>
      </c>
      <c r="U428" s="36">
        <v>12545871</v>
      </c>
      <c r="V428" s="36" t="s">
        <v>168</v>
      </c>
      <c r="W428" s="1"/>
      <c r="X428" s="1"/>
      <c r="Y428" s="1"/>
    </row>
    <row r="429" spans="1:25">
      <c r="A429" s="80">
        <v>891780111</v>
      </c>
      <c r="B429" s="35" t="s">
        <v>3921</v>
      </c>
      <c r="C429" s="36" t="s">
        <v>163</v>
      </c>
      <c r="D429" s="35" t="s">
        <v>20</v>
      </c>
      <c r="E429" s="34" t="s">
        <v>2985</v>
      </c>
      <c r="F429" s="35" t="s">
        <v>21</v>
      </c>
      <c r="G429" s="36" t="s">
        <v>165</v>
      </c>
      <c r="H429" s="36" t="s">
        <v>166</v>
      </c>
      <c r="I429" s="45">
        <v>14489010</v>
      </c>
      <c r="J429" s="45">
        <v>0</v>
      </c>
      <c r="K429" s="45">
        <v>0</v>
      </c>
      <c r="L429" s="45">
        <v>0</v>
      </c>
      <c r="M429" s="37">
        <v>71985959</v>
      </c>
      <c r="N429" s="38" t="s">
        <v>2986</v>
      </c>
      <c r="O429" s="142" t="s">
        <v>7570</v>
      </c>
      <c r="P429" s="84">
        <v>44273</v>
      </c>
      <c r="Q429" s="84">
        <v>44273</v>
      </c>
      <c r="R429" s="84">
        <v>44530</v>
      </c>
      <c r="S429" s="45">
        <v>9659340</v>
      </c>
      <c r="T429" s="45">
        <v>4829670</v>
      </c>
      <c r="U429" s="36">
        <v>12545871</v>
      </c>
      <c r="V429" s="36" t="s">
        <v>168</v>
      </c>
      <c r="W429" s="1"/>
      <c r="X429" s="1"/>
      <c r="Y429" s="1"/>
    </row>
    <row r="430" spans="1:25">
      <c r="A430" s="80">
        <v>891780111</v>
      </c>
      <c r="B430" s="35" t="s">
        <v>3921</v>
      </c>
      <c r="C430" s="36" t="s">
        <v>163</v>
      </c>
      <c r="D430" s="35" t="s">
        <v>20</v>
      </c>
      <c r="E430" s="34" t="s">
        <v>2987</v>
      </c>
      <c r="F430" s="35" t="s">
        <v>21</v>
      </c>
      <c r="G430" s="36" t="s">
        <v>165</v>
      </c>
      <c r="H430" s="36" t="s">
        <v>166</v>
      </c>
      <c r="I430" s="45">
        <v>14433390</v>
      </c>
      <c r="J430" s="45">
        <v>0</v>
      </c>
      <c r="K430" s="45">
        <v>0</v>
      </c>
      <c r="L430" s="45">
        <v>0</v>
      </c>
      <c r="M430" s="37">
        <v>82330081</v>
      </c>
      <c r="N430" s="38" t="s">
        <v>2988</v>
      </c>
      <c r="O430" s="142" t="s">
        <v>7571</v>
      </c>
      <c r="P430" s="84">
        <v>44273</v>
      </c>
      <c r="Q430" s="84">
        <v>44273</v>
      </c>
      <c r="R430" s="84">
        <v>44530</v>
      </c>
      <c r="S430" s="45">
        <v>9622260</v>
      </c>
      <c r="T430" s="45">
        <v>4811130</v>
      </c>
      <c r="U430" s="36">
        <v>12545871</v>
      </c>
      <c r="V430" s="36" t="s">
        <v>168</v>
      </c>
      <c r="W430" s="1"/>
      <c r="X430" s="1"/>
      <c r="Y430" s="1"/>
    </row>
    <row r="431" spans="1:25">
      <c r="A431" s="80">
        <v>891780111</v>
      </c>
      <c r="B431" s="35" t="s">
        <v>3921</v>
      </c>
      <c r="C431" s="36" t="s">
        <v>163</v>
      </c>
      <c r="D431" s="35" t="s">
        <v>20</v>
      </c>
      <c r="E431" s="34" t="s">
        <v>2989</v>
      </c>
      <c r="F431" s="35" t="s">
        <v>21</v>
      </c>
      <c r="G431" s="36" t="s">
        <v>165</v>
      </c>
      <c r="H431" s="36" t="s">
        <v>166</v>
      </c>
      <c r="I431" s="45">
        <v>15934463</v>
      </c>
      <c r="J431" s="45">
        <v>0</v>
      </c>
      <c r="K431" s="45">
        <v>0</v>
      </c>
      <c r="L431" s="45">
        <v>0</v>
      </c>
      <c r="M431" s="37">
        <v>1121214476</v>
      </c>
      <c r="N431" s="38" t="s">
        <v>2990</v>
      </c>
      <c r="O431" s="142" t="s">
        <v>7571</v>
      </c>
      <c r="P431" s="84">
        <v>44273</v>
      </c>
      <c r="Q431" s="84">
        <v>44273</v>
      </c>
      <c r="R431" s="84">
        <v>44530</v>
      </c>
      <c r="S431" s="45">
        <v>10622976</v>
      </c>
      <c r="T431" s="45">
        <v>5311487</v>
      </c>
      <c r="U431" s="36">
        <v>12545871</v>
      </c>
      <c r="V431" s="36" t="s">
        <v>168</v>
      </c>
      <c r="W431" s="1"/>
      <c r="X431" s="1"/>
      <c r="Y431" s="1"/>
    </row>
    <row r="432" spans="1:25">
      <c r="A432" s="80">
        <v>891780111</v>
      </c>
      <c r="B432" s="35" t="s">
        <v>3921</v>
      </c>
      <c r="C432" s="36" t="s">
        <v>163</v>
      </c>
      <c r="D432" s="35" t="s">
        <v>20</v>
      </c>
      <c r="E432" s="34" t="s">
        <v>2991</v>
      </c>
      <c r="F432" s="35" t="s">
        <v>21</v>
      </c>
      <c r="G432" s="36" t="s">
        <v>165</v>
      </c>
      <c r="H432" s="36" t="s">
        <v>166</v>
      </c>
      <c r="I432" s="45">
        <v>15934463</v>
      </c>
      <c r="J432" s="45">
        <v>0</v>
      </c>
      <c r="K432" s="45">
        <v>0</v>
      </c>
      <c r="L432" s="45">
        <v>0</v>
      </c>
      <c r="M432" s="37">
        <v>41061383</v>
      </c>
      <c r="N432" s="38" t="s">
        <v>2992</v>
      </c>
      <c r="O432" s="142" t="s">
        <v>7589</v>
      </c>
      <c r="P432" s="84">
        <v>44273</v>
      </c>
      <c r="Q432" s="84">
        <v>44273</v>
      </c>
      <c r="R432" s="84">
        <v>44530</v>
      </c>
      <c r="S432" s="45">
        <v>10622976</v>
      </c>
      <c r="T432" s="45">
        <v>5311487</v>
      </c>
      <c r="U432" s="36">
        <v>12545871</v>
      </c>
      <c r="V432" s="36" t="s">
        <v>168</v>
      </c>
      <c r="W432" s="1"/>
      <c r="X432" s="1"/>
      <c r="Y432" s="1"/>
    </row>
    <row r="433" spans="1:25">
      <c r="A433" s="80">
        <v>891780111</v>
      </c>
      <c r="B433" s="35" t="s">
        <v>3921</v>
      </c>
      <c r="C433" s="36" t="s">
        <v>163</v>
      </c>
      <c r="D433" s="35" t="s">
        <v>20</v>
      </c>
      <c r="E433" s="34" t="s">
        <v>2993</v>
      </c>
      <c r="F433" s="35" t="s">
        <v>21</v>
      </c>
      <c r="G433" s="36" t="s">
        <v>165</v>
      </c>
      <c r="H433" s="36" t="s">
        <v>166</v>
      </c>
      <c r="I433" s="45">
        <v>15934463</v>
      </c>
      <c r="J433" s="45">
        <v>0</v>
      </c>
      <c r="K433" s="45">
        <v>0</v>
      </c>
      <c r="L433" s="45">
        <v>0</v>
      </c>
      <c r="M433" s="37">
        <v>1117494753</v>
      </c>
      <c r="N433" s="38" t="s">
        <v>2994</v>
      </c>
      <c r="O433" s="142" t="s">
        <v>7590</v>
      </c>
      <c r="P433" s="84">
        <v>44273</v>
      </c>
      <c r="Q433" s="84">
        <v>44273</v>
      </c>
      <c r="R433" s="84">
        <v>44530</v>
      </c>
      <c r="S433" s="45">
        <v>10622976</v>
      </c>
      <c r="T433" s="45">
        <v>5311487</v>
      </c>
      <c r="U433" s="36">
        <v>12545871</v>
      </c>
      <c r="V433" s="36" t="s">
        <v>168</v>
      </c>
      <c r="W433" s="1"/>
      <c r="X433" s="1"/>
      <c r="Y433" s="1"/>
    </row>
    <row r="434" spans="1:25">
      <c r="A434" s="80">
        <v>891780111</v>
      </c>
      <c r="B434" s="35" t="s">
        <v>3921</v>
      </c>
      <c r="C434" s="36" t="s">
        <v>163</v>
      </c>
      <c r="D434" s="35" t="s">
        <v>20</v>
      </c>
      <c r="E434" s="34" t="s">
        <v>2995</v>
      </c>
      <c r="F434" s="35" t="s">
        <v>21</v>
      </c>
      <c r="G434" s="36" t="s">
        <v>165</v>
      </c>
      <c r="H434" s="36" t="s">
        <v>166</v>
      </c>
      <c r="I434" s="45">
        <v>14433390</v>
      </c>
      <c r="J434" s="45">
        <v>0</v>
      </c>
      <c r="K434" s="45">
        <v>0</v>
      </c>
      <c r="L434" s="45">
        <v>0</v>
      </c>
      <c r="M434" s="37">
        <v>1117549631</v>
      </c>
      <c r="N434" s="38" t="s">
        <v>231</v>
      </c>
      <c r="O434" s="142" t="s">
        <v>7562</v>
      </c>
      <c r="P434" s="84">
        <v>44273</v>
      </c>
      <c r="Q434" s="84">
        <v>44273</v>
      </c>
      <c r="R434" s="84">
        <v>44530</v>
      </c>
      <c r="S434" s="45">
        <v>9622260</v>
      </c>
      <c r="T434" s="45">
        <v>4811130</v>
      </c>
      <c r="U434" s="36">
        <v>12545871</v>
      </c>
      <c r="V434" s="36" t="s">
        <v>168</v>
      </c>
      <c r="W434" s="1"/>
      <c r="X434" s="1"/>
      <c r="Y434" s="1"/>
    </row>
    <row r="435" spans="1:25">
      <c r="A435" s="80">
        <v>891780111</v>
      </c>
      <c r="B435" s="35" t="s">
        <v>3921</v>
      </c>
      <c r="C435" s="36" t="s">
        <v>163</v>
      </c>
      <c r="D435" s="35" t="s">
        <v>20</v>
      </c>
      <c r="E435" s="34" t="s">
        <v>2996</v>
      </c>
      <c r="F435" s="35" t="s">
        <v>21</v>
      </c>
      <c r="G435" s="36" t="s">
        <v>165</v>
      </c>
      <c r="H435" s="36" t="s">
        <v>166</v>
      </c>
      <c r="I435" s="45">
        <v>15934463</v>
      </c>
      <c r="J435" s="45">
        <v>0</v>
      </c>
      <c r="K435" s="45">
        <v>0</v>
      </c>
      <c r="L435" s="45">
        <v>0</v>
      </c>
      <c r="M435" s="37">
        <v>40622321</v>
      </c>
      <c r="N435" s="38" t="s">
        <v>271</v>
      </c>
      <c r="O435" s="142" t="s">
        <v>7571</v>
      </c>
      <c r="P435" s="84">
        <v>44273</v>
      </c>
      <c r="Q435" s="84">
        <v>44273</v>
      </c>
      <c r="R435" s="84">
        <v>44530</v>
      </c>
      <c r="S435" s="45">
        <v>10622976</v>
      </c>
      <c r="T435" s="45">
        <v>5311487</v>
      </c>
      <c r="U435" s="36">
        <v>12545871</v>
      </c>
      <c r="V435" s="36" t="s">
        <v>168</v>
      </c>
      <c r="W435" s="1"/>
      <c r="X435" s="1"/>
      <c r="Y435" s="1"/>
    </row>
    <row r="436" spans="1:25">
      <c r="A436" s="80">
        <v>891780111</v>
      </c>
      <c r="B436" s="35" t="s">
        <v>3921</v>
      </c>
      <c r="C436" s="36" t="s">
        <v>163</v>
      </c>
      <c r="D436" s="35" t="s">
        <v>20</v>
      </c>
      <c r="E436" s="34" t="s">
        <v>2997</v>
      </c>
      <c r="F436" s="35" t="s">
        <v>21</v>
      </c>
      <c r="G436" s="36" t="s">
        <v>165</v>
      </c>
      <c r="H436" s="36" t="s">
        <v>166</v>
      </c>
      <c r="I436" s="45">
        <v>23175000</v>
      </c>
      <c r="J436" s="45">
        <v>0</v>
      </c>
      <c r="K436" s="45">
        <v>0</v>
      </c>
      <c r="L436" s="45">
        <v>0</v>
      </c>
      <c r="M436" s="37">
        <v>1085270248</v>
      </c>
      <c r="N436" s="38" t="s">
        <v>2998</v>
      </c>
      <c r="O436" s="142" t="s">
        <v>7570</v>
      </c>
      <c r="P436" s="84">
        <v>44273</v>
      </c>
      <c r="Q436" s="84">
        <v>44273</v>
      </c>
      <c r="R436" s="84">
        <v>44530</v>
      </c>
      <c r="S436" s="45">
        <v>15450000</v>
      </c>
      <c r="T436" s="45">
        <v>7725000</v>
      </c>
      <c r="U436" s="36">
        <v>12545871</v>
      </c>
      <c r="V436" s="36" t="s">
        <v>168</v>
      </c>
      <c r="W436" s="1"/>
      <c r="X436" s="1"/>
      <c r="Y436" s="1"/>
    </row>
    <row r="437" spans="1:25">
      <c r="A437" s="80">
        <v>891780111</v>
      </c>
      <c r="B437" s="35" t="s">
        <v>3921</v>
      </c>
      <c r="C437" s="36" t="s">
        <v>163</v>
      </c>
      <c r="D437" s="35" t="s">
        <v>20</v>
      </c>
      <c r="E437" s="34" t="s">
        <v>2999</v>
      </c>
      <c r="F437" s="35" t="s">
        <v>21</v>
      </c>
      <c r="G437" s="36" t="s">
        <v>165</v>
      </c>
      <c r="H437" s="36" t="s">
        <v>166</v>
      </c>
      <c r="I437" s="45">
        <v>18540000</v>
      </c>
      <c r="J437" s="45">
        <v>0</v>
      </c>
      <c r="K437" s="45">
        <v>0</v>
      </c>
      <c r="L437" s="45">
        <v>0</v>
      </c>
      <c r="M437" s="37">
        <v>16188896</v>
      </c>
      <c r="N437" s="38" t="s">
        <v>3000</v>
      </c>
      <c r="O437" s="142" t="s">
        <v>7562</v>
      </c>
      <c r="P437" s="84">
        <v>44273</v>
      </c>
      <c r="Q437" s="84">
        <v>44273</v>
      </c>
      <c r="R437" s="84">
        <v>44530</v>
      </c>
      <c r="S437" s="45">
        <v>12360000</v>
      </c>
      <c r="T437" s="45">
        <v>6180000</v>
      </c>
      <c r="U437" s="36">
        <v>12545871</v>
      </c>
      <c r="V437" s="36" t="s">
        <v>168</v>
      </c>
      <c r="W437" s="1"/>
      <c r="X437" s="1"/>
      <c r="Y437" s="1"/>
    </row>
    <row r="438" spans="1:25">
      <c r="A438" s="80">
        <v>891780111</v>
      </c>
      <c r="B438" s="35" t="s">
        <v>3921</v>
      </c>
      <c r="C438" s="36" t="s">
        <v>163</v>
      </c>
      <c r="D438" s="35" t="s">
        <v>20</v>
      </c>
      <c r="E438" s="34" t="s">
        <v>3001</v>
      </c>
      <c r="F438" s="35" t="s">
        <v>21</v>
      </c>
      <c r="G438" s="36" t="s">
        <v>165</v>
      </c>
      <c r="H438" s="36" t="s">
        <v>166</v>
      </c>
      <c r="I438" s="45">
        <v>14433390</v>
      </c>
      <c r="J438" s="45">
        <v>0</v>
      </c>
      <c r="K438" s="45">
        <v>0</v>
      </c>
      <c r="L438" s="45">
        <v>0</v>
      </c>
      <c r="M438" s="37">
        <v>1122727609</v>
      </c>
      <c r="N438" s="38" t="s">
        <v>3002</v>
      </c>
      <c r="O438" s="142" t="s">
        <v>7571</v>
      </c>
      <c r="P438" s="84">
        <v>44273</v>
      </c>
      <c r="Q438" s="84">
        <v>44273</v>
      </c>
      <c r="R438" s="84">
        <v>44530</v>
      </c>
      <c r="S438" s="45">
        <v>9622260</v>
      </c>
      <c r="T438" s="45">
        <v>4811130</v>
      </c>
      <c r="U438" s="36">
        <v>12545871</v>
      </c>
      <c r="V438" s="36" t="s">
        <v>168</v>
      </c>
      <c r="W438" s="1"/>
      <c r="X438" s="1"/>
      <c r="Y438" s="1"/>
    </row>
    <row r="439" spans="1:25">
      <c r="A439" s="80">
        <v>891780111</v>
      </c>
      <c r="B439" s="35" t="s">
        <v>3921</v>
      </c>
      <c r="C439" s="36" t="s">
        <v>163</v>
      </c>
      <c r="D439" s="35" t="s">
        <v>20</v>
      </c>
      <c r="E439" s="34" t="s">
        <v>3003</v>
      </c>
      <c r="F439" s="35" t="s">
        <v>21</v>
      </c>
      <c r="G439" s="36" t="s">
        <v>165</v>
      </c>
      <c r="H439" s="36" t="s">
        <v>166</v>
      </c>
      <c r="I439" s="45">
        <v>14433390</v>
      </c>
      <c r="J439" s="45">
        <v>0</v>
      </c>
      <c r="K439" s="45">
        <v>0</v>
      </c>
      <c r="L439" s="45">
        <v>0</v>
      </c>
      <c r="M439" s="37">
        <v>1125473051</v>
      </c>
      <c r="N439" s="38" t="s">
        <v>3004</v>
      </c>
      <c r="O439" s="142" t="s">
        <v>7570</v>
      </c>
      <c r="P439" s="84">
        <v>44273</v>
      </c>
      <c r="Q439" s="84">
        <v>44273</v>
      </c>
      <c r="R439" s="84">
        <v>44530</v>
      </c>
      <c r="S439" s="45">
        <v>4811130</v>
      </c>
      <c r="T439" s="45">
        <v>9622260</v>
      </c>
      <c r="U439" s="36">
        <v>12545871</v>
      </c>
      <c r="V439" s="36" t="s">
        <v>168</v>
      </c>
      <c r="W439" s="1"/>
      <c r="X439" s="1"/>
      <c r="Y439" s="1"/>
    </row>
    <row r="440" spans="1:25">
      <c r="A440" s="80">
        <v>891780111</v>
      </c>
      <c r="B440" s="35" t="s">
        <v>3921</v>
      </c>
      <c r="C440" s="36" t="s">
        <v>163</v>
      </c>
      <c r="D440" s="35" t="s">
        <v>20</v>
      </c>
      <c r="E440" s="34" t="s">
        <v>3005</v>
      </c>
      <c r="F440" s="35" t="s">
        <v>21</v>
      </c>
      <c r="G440" s="36" t="s">
        <v>165</v>
      </c>
      <c r="H440" s="36" t="s">
        <v>166</v>
      </c>
      <c r="I440" s="45">
        <v>14433390</v>
      </c>
      <c r="J440" s="45">
        <v>0</v>
      </c>
      <c r="K440" s="45">
        <v>0</v>
      </c>
      <c r="L440" s="45">
        <v>0</v>
      </c>
      <c r="M440" s="37">
        <v>1122725940</v>
      </c>
      <c r="N440" s="38" t="s">
        <v>3006</v>
      </c>
      <c r="O440" s="142" t="s">
        <v>7571</v>
      </c>
      <c r="P440" s="84">
        <v>44273</v>
      </c>
      <c r="Q440" s="84">
        <v>44273</v>
      </c>
      <c r="R440" s="84">
        <v>44530</v>
      </c>
      <c r="S440" s="45">
        <v>9622260</v>
      </c>
      <c r="T440" s="45">
        <v>4811130</v>
      </c>
      <c r="U440" s="36">
        <v>12545871</v>
      </c>
      <c r="V440" s="36" t="s">
        <v>168</v>
      </c>
      <c r="W440" s="1"/>
      <c r="X440" s="1"/>
      <c r="Y440" s="1"/>
    </row>
    <row r="441" spans="1:25">
      <c r="A441" s="80">
        <v>891780111</v>
      </c>
      <c r="B441" s="35" t="s">
        <v>3921</v>
      </c>
      <c r="C441" s="36" t="s">
        <v>163</v>
      </c>
      <c r="D441" s="35" t="s">
        <v>20</v>
      </c>
      <c r="E441" s="34" t="s">
        <v>3007</v>
      </c>
      <c r="F441" s="35" t="s">
        <v>21</v>
      </c>
      <c r="G441" s="36" t="s">
        <v>165</v>
      </c>
      <c r="H441" s="36" t="s">
        <v>166</v>
      </c>
      <c r="I441" s="45">
        <v>14433390</v>
      </c>
      <c r="J441" s="45">
        <v>0</v>
      </c>
      <c r="K441" s="45">
        <v>0</v>
      </c>
      <c r="L441" s="45">
        <v>0</v>
      </c>
      <c r="M441" s="37">
        <v>1006788367</v>
      </c>
      <c r="N441" s="38" t="s">
        <v>3008</v>
      </c>
      <c r="O441" s="142" t="s">
        <v>7570</v>
      </c>
      <c r="P441" s="84">
        <v>44273</v>
      </c>
      <c r="Q441" s="84">
        <v>44273</v>
      </c>
      <c r="R441" s="84">
        <v>44530</v>
      </c>
      <c r="S441" s="45">
        <v>9622260</v>
      </c>
      <c r="T441" s="45">
        <v>4811130</v>
      </c>
      <c r="U441" s="36">
        <v>12545871</v>
      </c>
      <c r="V441" s="36" t="s">
        <v>168</v>
      </c>
      <c r="W441" s="1"/>
      <c r="X441" s="1"/>
      <c r="Y441" s="1"/>
    </row>
    <row r="442" spans="1:25">
      <c r="A442" s="80">
        <v>891780111</v>
      </c>
      <c r="B442" s="35" t="s">
        <v>3921</v>
      </c>
      <c r="C442" s="36" t="s">
        <v>163</v>
      </c>
      <c r="D442" s="35" t="s">
        <v>20</v>
      </c>
      <c r="E442" s="34" t="s">
        <v>3009</v>
      </c>
      <c r="F442" s="35" t="s">
        <v>21</v>
      </c>
      <c r="G442" s="36" t="s">
        <v>165</v>
      </c>
      <c r="H442" s="36" t="s">
        <v>166</v>
      </c>
      <c r="I442" s="45">
        <v>23703390</v>
      </c>
      <c r="J442" s="45">
        <v>0</v>
      </c>
      <c r="K442" s="45">
        <v>0</v>
      </c>
      <c r="L442" s="45">
        <v>0</v>
      </c>
      <c r="M442" s="37">
        <v>96194334</v>
      </c>
      <c r="N442" s="38" t="s">
        <v>3010</v>
      </c>
      <c r="O442" s="142" t="s">
        <v>7571</v>
      </c>
      <c r="P442" s="84">
        <v>44273</v>
      </c>
      <c r="Q442" s="84">
        <v>44273</v>
      </c>
      <c r="R442" s="84">
        <v>44530</v>
      </c>
      <c r="S442" s="45">
        <v>18892260</v>
      </c>
      <c r="T442" s="45">
        <v>4811130</v>
      </c>
      <c r="U442" s="36">
        <v>12545871</v>
      </c>
      <c r="V442" s="36" t="s">
        <v>168</v>
      </c>
      <c r="W442" s="1"/>
      <c r="X442" s="1"/>
      <c r="Y442" s="1"/>
    </row>
    <row r="443" spans="1:25">
      <c r="A443" s="80">
        <v>891780111</v>
      </c>
      <c r="B443" s="35" t="s">
        <v>3921</v>
      </c>
      <c r="C443" s="36" t="s">
        <v>163</v>
      </c>
      <c r="D443" s="35" t="s">
        <v>20</v>
      </c>
      <c r="E443" s="34" t="s">
        <v>3011</v>
      </c>
      <c r="F443" s="35" t="s">
        <v>21</v>
      </c>
      <c r="G443" s="36" t="s">
        <v>165</v>
      </c>
      <c r="H443" s="36" t="s">
        <v>166</v>
      </c>
      <c r="I443" s="45">
        <v>14433390</v>
      </c>
      <c r="J443" s="45">
        <v>0</v>
      </c>
      <c r="K443" s="45">
        <v>0</v>
      </c>
      <c r="L443" s="45">
        <v>0</v>
      </c>
      <c r="M443" s="37">
        <v>68295521</v>
      </c>
      <c r="N443" s="38" t="s">
        <v>3012</v>
      </c>
      <c r="O443" s="142" t="s">
        <v>7571</v>
      </c>
      <c r="P443" s="84">
        <v>44273</v>
      </c>
      <c r="Q443" s="84">
        <v>44273</v>
      </c>
      <c r="R443" s="84">
        <v>44530</v>
      </c>
      <c r="S443" s="45">
        <v>9622260</v>
      </c>
      <c r="T443" s="45">
        <v>4811130</v>
      </c>
      <c r="U443" s="36">
        <v>12545871</v>
      </c>
      <c r="V443" s="36" t="s">
        <v>168</v>
      </c>
      <c r="W443" s="1"/>
      <c r="X443" s="1"/>
      <c r="Y443" s="1"/>
    </row>
    <row r="444" spans="1:25">
      <c r="A444" s="80">
        <v>891780111</v>
      </c>
      <c r="B444" s="35" t="s">
        <v>3921</v>
      </c>
      <c r="C444" s="36" t="s">
        <v>163</v>
      </c>
      <c r="D444" s="35" t="s">
        <v>20</v>
      </c>
      <c r="E444" s="34" t="s">
        <v>3013</v>
      </c>
      <c r="F444" s="35" t="s">
        <v>21</v>
      </c>
      <c r="G444" s="36" t="s">
        <v>165</v>
      </c>
      <c r="H444" s="36" t="s">
        <v>166</v>
      </c>
      <c r="I444" s="45">
        <v>14433390</v>
      </c>
      <c r="J444" s="45">
        <v>0</v>
      </c>
      <c r="K444" s="45">
        <v>0</v>
      </c>
      <c r="L444" s="45">
        <v>0</v>
      </c>
      <c r="M444" s="37">
        <v>1121709816</v>
      </c>
      <c r="N444" s="38" t="s">
        <v>3014</v>
      </c>
      <c r="O444" s="142" t="s">
        <v>7571</v>
      </c>
      <c r="P444" s="84">
        <v>44273</v>
      </c>
      <c r="Q444" s="84">
        <v>44273</v>
      </c>
      <c r="R444" s="84">
        <v>44530</v>
      </c>
      <c r="S444" s="45">
        <v>9622260</v>
      </c>
      <c r="T444" s="45">
        <v>4811130</v>
      </c>
      <c r="U444" s="36">
        <v>12545871</v>
      </c>
      <c r="V444" s="36" t="s">
        <v>168</v>
      </c>
      <c r="W444" s="1"/>
      <c r="X444" s="1"/>
      <c r="Y444" s="1"/>
    </row>
    <row r="445" spans="1:25">
      <c r="A445" s="80">
        <v>891780111</v>
      </c>
      <c r="B445" s="35" t="s">
        <v>3921</v>
      </c>
      <c r="C445" s="36" t="s">
        <v>163</v>
      </c>
      <c r="D445" s="35" t="s">
        <v>20</v>
      </c>
      <c r="E445" s="34" t="s">
        <v>3015</v>
      </c>
      <c r="F445" s="35" t="s">
        <v>21</v>
      </c>
      <c r="G445" s="36" t="s">
        <v>165</v>
      </c>
      <c r="H445" s="36" t="s">
        <v>166</v>
      </c>
      <c r="I445" s="45">
        <v>14433390</v>
      </c>
      <c r="J445" s="45">
        <v>0</v>
      </c>
      <c r="K445" s="45">
        <v>0</v>
      </c>
      <c r="L445" s="45">
        <v>0</v>
      </c>
      <c r="M445" s="37">
        <v>74849688</v>
      </c>
      <c r="N445" s="38" t="s">
        <v>221</v>
      </c>
      <c r="O445" s="142" t="s">
        <v>7591</v>
      </c>
      <c r="P445" s="84">
        <v>44273</v>
      </c>
      <c r="Q445" s="84">
        <v>44273</v>
      </c>
      <c r="R445" s="84">
        <v>44530</v>
      </c>
      <c r="S445" s="45">
        <v>2031366</v>
      </c>
      <c r="T445" s="45">
        <v>12402024</v>
      </c>
      <c r="U445" s="36">
        <v>12545871</v>
      </c>
      <c r="V445" s="36" t="s">
        <v>168</v>
      </c>
      <c r="W445" s="1"/>
      <c r="X445" s="1"/>
      <c r="Y445" s="1"/>
    </row>
    <row r="446" spans="1:25">
      <c r="A446" s="80">
        <v>891780111</v>
      </c>
      <c r="B446" s="35" t="s">
        <v>3921</v>
      </c>
      <c r="C446" s="36" t="s">
        <v>163</v>
      </c>
      <c r="D446" s="35" t="s">
        <v>20</v>
      </c>
      <c r="E446" s="34" t="s">
        <v>3016</v>
      </c>
      <c r="F446" s="35" t="s">
        <v>21</v>
      </c>
      <c r="G446" s="36" t="s">
        <v>165</v>
      </c>
      <c r="H446" s="36" t="s">
        <v>166</v>
      </c>
      <c r="I446" s="45">
        <v>15934463</v>
      </c>
      <c r="J446" s="45">
        <v>0</v>
      </c>
      <c r="K446" s="45">
        <v>0</v>
      </c>
      <c r="L446" s="45">
        <v>0</v>
      </c>
      <c r="M446" s="37">
        <v>41243799</v>
      </c>
      <c r="N446" s="38" t="s">
        <v>3017</v>
      </c>
      <c r="O446" s="142" t="s">
        <v>7571</v>
      </c>
      <c r="P446" s="84">
        <v>44273</v>
      </c>
      <c r="Q446" s="84">
        <v>44273</v>
      </c>
      <c r="R446" s="84">
        <v>44530</v>
      </c>
      <c r="S446" s="45">
        <v>10622976</v>
      </c>
      <c r="T446" s="45">
        <v>5311487</v>
      </c>
      <c r="U446" s="36">
        <v>12545871</v>
      </c>
      <c r="V446" s="36" t="s">
        <v>168</v>
      </c>
      <c r="W446" s="1"/>
      <c r="X446" s="1"/>
      <c r="Y446" s="1"/>
    </row>
    <row r="447" spans="1:25">
      <c r="A447" s="80">
        <v>891780111</v>
      </c>
      <c r="B447" s="35" t="s">
        <v>3921</v>
      </c>
      <c r="C447" s="36" t="s">
        <v>163</v>
      </c>
      <c r="D447" s="35" t="s">
        <v>20</v>
      </c>
      <c r="E447" s="34" t="s">
        <v>3018</v>
      </c>
      <c r="F447" s="35" t="s">
        <v>21</v>
      </c>
      <c r="G447" s="36" t="s">
        <v>165</v>
      </c>
      <c r="H447" s="36" t="s">
        <v>166</v>
      </c>
      <c r="I447" s="45">
        <v>15934463</v>
      </c>
      <c r="J447" s="45">
        <v>0</v>
      </c>
      <c r="K447" s="45">
        <v>0</v>
      </c>
      <c r="L447" s="45">
        <v>0</v>
      </c>
      <c r="M447" s="37">
        <v>50955393</v>
      </c>
      <c r="N447" s="38" t="s">
        <v>3019</v>
      </c>
      <c r="O447" s="142" t="s">
        <v>7592</v>
      </c>
      <c r="P447" s="84">
        <v>44273</v>
      </c>
      <c r="Q447" s="84">
        <v>44273</v>
      </c>
      <c r="R447" s="84">
        <v>44530</v>
      </c>
      <c r="S447" s="45">
        <v>10622976</v>
      </c>
      <c r="T447" s="45">
        <v>5311487</v>
      </c>
      <c r="U447" s="36">
        <v>12545871</v>
      </c>
      <c r="V447" s="36" t="s">
        <v>168</v>
      </c>
      <c r="W447" s="1"/>
      <c r="X447" s="1"/>
      <c r="Y447" s="1"/>
    </row>
    <row r="448" spans="1:25">
      <c r="A448" s="80">
        <v>891780111</v>
      </c>
      <c r="B448" s="35" t="s">
        <v>3921</v>
      </c>
      <c r="C448" s="36" t="s">
        <v>163</v>
      </c>
      <c r="D448" s="35" t="s">
        <v>20</v>
      </c>
      <c r="E448" s="34" t="s">
        <v>3020</v>
      </c>
      <c r="F448" s="35" t="s">
        <v>21</v>
      </c>
      <c r="G448" s="36" t="s">
        <v>165</v>
      </c>
      <c r="H448" s="36" t="s">
        <v>166</v>
      </c>
      <c r="I448" s="45">
        <v>14433390</v>
      </c>
      <c r="J448" s="45">
        <v>0</v>
      </c>
      <c r="K448" s="45">
        <v>0</v>
      </c>
      <c r="L448" s="45">
        <v>0</v>
      </c>
      <c r="M448" s="37">
        <v>41241252</v>
      </c>
      <c r="N448" s="38" t="s">
        <v>349</v>
      </c>
      <c r="O448" s="142" t="s">
        <v>7591</v>
      </c>
      <c r="P448" s="84">
        <v>44273</v>
      </c>
      <c r="Q448" s="84">
        <v>44273</v>
      </c>
      <c r="R448" s="84">
        <v>44530</v>
      </c>
      <c r="S448" s="45">
        <v>9622260</v>
      </c>
      <c r="T448" s="45">
        <v>4811130</v>
      </c>
      <c r="U448" s="36">
        <v>12545871</v>
      </c>
      <c r="V448" s="36" t="s">
        <v>168</v>
      </c>
      <c r="W448" s="1"/>
      <c r="X448" s="1"/>
      <c r="Y448" s="1"/>
    </row>
    <row r="449" spans="1:25">
      <c r="A449" s="80">
        <v>891780111</v>
      </c>
      <c r="B449" s="35" t="s">
        <v>3921</v>
      </c>
      <c r="C449" s="36" t="s">
        <v>163</v>
      </c>
      <c r="D449" s="35" t="s">
        <v>20</v>
      </c>
      <c r="E449" s="34" t="s">
        <v>3021</v>
      </c>
      <c r="F449" s="35" t="s">
        <v>21</v>
      </c>
      <c r="G449" s="36" t="s">
        <v>165</v>
      </c>
      <c r="H449" s="36" t="s">
        <v>166</v>
      </c>
      <c r="I449" s="45">
        <v>15934463</v>
      </c>
      <c r="J449" s="45">
        <v>0</v>
      </c>
      <c r="K449" s="45">
        <v>0</v>
      </c>
      <c r="L449" s="45">
        <v>0</v>
      </c>
      <c r="M449" s="37">
        <v>1120577471</v>
      </c>
      <c r="N449" s="38" t="s">
        <v>3022</v>
      </c>
      <c r="O449" s="142" t="s">
        <v>7571</v>
      </c>
      <c r="P449" s="84">
        <v>44273</v>
      </c>
      <c r="Q449" s="84">
        <v>44273</v>
      </c>
      <c r="R449" s="84">
        <v>44530</v>
      </c>
      <c r="S449" s="45">
        <v>10622976</v>
      </c>
      <c r="T449" s="45">
        <v>5311487</v>
      </c>
      <c r="U449" s="36">
        <v>12545871</v>
      </c>
      <c r="V449" s="36" t="s">
        <v>168</v>
      </c>
      <c r="W449" s="1"/>
      <c r="X449" s="1"/>
      <c r="Y449" s="1"/>
    </row>
    <row r="450" spans="1:25">
      <c r="A450" s="80">
        <v>891780111</v>
      </c>
      <c r="B450" s="35" t="s">
        <v>3921</v>
      </c>
      <c r="C450" s="36" t="s">
        <v>163</v>
      </c>
      <c r="D450" s="35" t="s">
        <v>20</v>
      </c>
      <c r="E450" s="34" t="s">
        <v>3023</v>
      </c>
      <c r="F450" s="35" t="s">
        <v>21</v>
      </c>
      <c r="G450" s="36" t="s">
        <v>165</v>
      </c>
      <c r="H450" s="36" t="s">
        <v>166</v>
      </c>
      <c r="I450" s="45">
        <v>14433390</v>
      </c>
      <c r="J450" s="45">
        <v>0</v>
      </c>
      <c r="K450" s="45">
        <v>0</v>
      </c>
      <c r="L450" s="45">
        <v>0</v>
      </c>
      <c r="M450" s="37">
        <v>40334505</v>
      </c>
      <c r="N450" s="38" t="s">
        <v>319</v>
      </c>
      <c r="O450" s="142" t="s">
        <v>7570</v>
      </c>
      <c r="P450" s="84">
        <v>44273</v>
      </c>
      <c r="Q450" s="84">
        <v>44273</v>
      </c>
      <c r="R450" s="84">
        <v>44530</v>
      </c>
      <c r="S450" s="45">
        <v>9622260</v>
      </c>
      <c r="T450" s="45">
        <v>4811130</v>
      </c>
      <c r="U450" s="36">
        <v>12545871</v>
      </c>
      <c r="V450" s="36" t="s">
        <v>168</v>
      </c>
      <c r="W450" s="1"/>
      <c r="X450" s="1"/>
      <c r="Y450" s="1"/>
    </row>
    <row r="451" spans="1:25">
      <c r="A451" s="80">
        <v>891780111</v>
      </c>
      <c r="B451" s="35" t="s">
        <v>3921</v>
      </c>
      <c r="C451" s="36" t="s">
        <v>163</v>
      </c>
      <c r="D451" s="35" t="s">
        <v>20</v>
      </c>
      <c r="E451" s="34" t="s">
        <v>3024</v>
      </c>
      <c r="F451" s="35" t="s">
        <v>21</v>
      </c>
      <c r="G451" s="36" t="s">
        <v>165</v>
      </c>
      <c r="H451" s="36" t="s">
        <v>166</v>
      </c>
      <c r="I451" s="45">
        <v>14433390</v>
      </c>
      <c r="J451" s="45">
        <v>0</v>
      </c>
      <c r="K451" s="45">
        <v>0</v>
      </c>
      <c r="L451" s="45">
        <v>0</v>
      </c>
      <c r="M451" s="37">
        <v>1124825158</v>
      </c>
      <c r="N451" s="38" t="s">
        <v>3025</v>
      </c>
      <c r="O451" s="142" t="s">
        <v>7570</v>
      </c>
      <c r="P451" s="84">
        <v>44273</v>
      </c>
      <c r="Q451" s="84">
        <v>44273</v>
      </c>
      <c r="R451" s="84">
        <v>44530</v>
      </c>
      <c r="S451" s="45">
        <v>9622260</v>
      </c>
      <c r="T451" s="45">
        <v>4811130</v>
      </c>
      <c r="U451" s="36">
        <v>12545871</v>
      </c>
      <c r="V451" s="36" t="s">
        <v>168</v>
      </c>
      <c r="W451" s="1"/>
      <c r="X451" s="1"/>
      <c r="Y451" s="1"/>
    </row>
    <row r="452" spans="1:25">
      <c r="A452" s="80">
        <v>891780111</v>
      </c>
      <c r="B452" s="35" t="s">
        <v>3921</v>
      </c>
      <c r="C452" s="36" t="s">
        <v>163</v>
      </c>
      <c r="D452" s="35" t="s">
        <v>20</v>
      </c>
      <c r="E452" s="34" t="s">
        <v>3026</v>
      </c>
      <c r="F452" s="35" t="s">
        <v>21</v>
      </c>
      <c r="G452" s="36" t="s">
        <v>165</v>
      </c>
      <c r="H452" s="36" t="s">
        <v>166</v>
      </c>
      <c r="I452" s="45">
        <v>15934463</v>
      </c>
      <c r="J452" s="45">
        <v>0</v>
      </c>
      <c r="K452" s="45">
        <v>0</v>
      </c>
      <c r="L452" s="45">
        <v>0</v>
      </c>
      <c r="M452" s="37">
        <v>1121147772</v>
      </c>
      <c r="N452" s="38" t="s">
        <v>3027</v>
      </c>
      <c r="O452" s="142" t="s">
        <v>7571</v>
      </c>
      <c r="P452" s="84">
        <v>44273</v>
      </c>
      <c r="Q452" s="84">
        <v>44273</v>
      </c>
      <c r="R452" s="84">
        <v>44530</v>
      </c>
      <c r="S452" s="45">
        <v>10622976</v>
      </c>
      <c r="T452" s="45">
        <v>5311487</v>
      </c>
      <c r="U452" s="36">
        <v>12545871</v>
      </c>
      <c r="V452" s="36" t="s">
        <v>168</v>
      </c>
      <c r="W452" s="1"/>
      <c r="X452" s="1"/>
      <c r="Y452" s="1"/>
    </row>
    <row r="453" spans="1:25">
      <c r="A453" s="80">
        <v>891780111</v>
      </c>
      <c r="B453" s="35" t="s">
        <v>3921</v>
      </c>
      <c r="C453" s="36" t="s">
        <v>163</v>
      </c>
      <c r="D453" s="35" t="s">
        <v>20</v>
      </c>
      <c r="E453" s="34" t="s">
        <v>3028</v>
      </c>
      <c r="F453" s="35" t="s">
        <v>21</v>
      </c>
      <c r="G453" s="36" t="s">
        <v>165</v>
      </c>
      <c r="H453" s="36" t="s">
        <v>166</v>
      </c>
      <c r="I453" s="45">
        <v>23175000</v>
      </c>
      <c r="J453" s="45">
        <v>0</v>
      </c>
      <c r="K453" s="45">
        <v>0</v>
      </c>
      <c r="L453" s="45">
        <v>0</v>
      </c>
      <c r="M453" s="37">
        <v>5695870</v>
      </c>
      <c r="N453" s="38" t="s">
        <v>3029</v>
      </c>
      <c r="O453" s="142" t="s">
        <v>7571</v>
      </c>
      <c r="P453" s="84">
        <v>44273</v>
      </c>
      <c r="Q453" s="84">
        <v>44273</v>
      </c>
      <c r="R453" s="84">
        <v>44530</v>
      </c>
      <c r="S453" s="45">
        <v>15450000</v>
      </c>
      <c r="T453" s="45">
        <v>7725000</v>
      </c>
      <c r="U453" s="36">
        <v>12545871</v>
      </c>
      <c r="V453" s="36" t="s">
        <v>168</v>
      </c>
      <c r="W453" s="1"/>
      <c r="X453" s="1"/>
      <c r="Y453" s="1"/>
    </row>
    <row r="454" spans="1:25">
      <c r="A454" s="80">
        <v>891780111</v>
      </c>
      <c r="B454" s="35" t="s">
        <v>3921</v>
      </c>
      <c r="C454" s="36" t="s">
        <v>163</v>
      </c>
      <c r="D454" s="35" t="s">
        <v>20</v>
      </c>
      <c r="E454" s="34" t="s">
        <v>3030</v>
      </c>
      <c r="F454" s="35" t="s">
        <v>21</v>
      </c>
      <c r="G454" s="36" t="s">
        <v>165</v>
      </c>
      <c r="H454" s="36" t="s">
        <v>166</v>
      </c>
      <c r="I454" s="45">
        <v>15934463</v>
      </c>
      <c r="J454" s="45">
        <v>0</v>
      </c>
      <c r="K454" s="45">
        <v>0</v>
      </c>
      <c r="L454" s="45">
        <v>0</v>
      </c>
      <c r="M454" s="37">
        <v>40266404</v>
      </c>
      <c r="N454" s="38" t="s">
        <v>279</v>
      </c>
      <c r="O454" s="142" t="s">
        <v>7570</v>
      </c>
      <c r="P454" s="84">
        <v>44273</v>
      </c>
      <c r="Q454" s="84">
        <v>44273</v>
      </c>
      <c r="R454" s="84">
        <v>44530</v>
      </c>
      <c r="S454" s="45">
        <v>10622976</v>
      </c>
      <c r="T454" s="45">
        <v>5311487</v>
      </c>
      <c r="U454" s="36">
        <v>12545871</v>
      </c>
      <c r="V454" s="36" t="s">
        <v>168</v>
      </c>
      <c r="W454" s="1"/>
      <c r="X454" s="1"/>
      <c r="Y454" s="1"/>
    </row>
    <row r="455" spans="1:25">
      <c r="A455" s="80">
        <v>891780111</v>
      </c>
      <c r="B455" s="35" t="s">
        <v>3921</v>
      </c>
      <c r="C455" s="36" t="s">
        <v>163</v>
      </c>
      <c r="D455" s="35" t="s">
        <v>20</v>
      </c>
      <c r="E455" s="34" t="s">
        <v>3031</v>
      </c>
      <c r="F455" s="35" t="s">
        <v>21</v>
      </c>
      <c r="G455" s="36" t="s">
        <v>165</v>
      </c>
      <c r="H455" s="36" t="s">
        <v>166</v>
      </c>
      <c r="I455" s="45">
        <v>29664000</v>
      </c>
      <c r="J455" s="45">
        <v>0</v>
      </c>
      <c r="K455" s="45">
        <v>0</v>
      </c>
      <c r="L455" s="45">
        <v>0</v>
      </c>
      <c r="M455" s="37">
        <v>36559849</v>
      </c>
      <c r="N455" s="38" t="s">
        <v>3032</v>
      </c>
      <c r="O455" s="142" t="s">
        <v>7571</v>
      </c>
      <c r="P455" s="84">
        <v>44273</v>
      </c>
      <c r="Q455" s="84">
        <v>44273</v>
      </c>
      <c r="R455" s="84">
        <v>44530</v>
      </c>
      <c r="S455" s="45">
        <v>19776000</v>
      </c>
      <c r="T455" s="45">
        <v>9888000</v>
      </c>
      <c r="U455" s="36">
        <v>12545871</v>
      </c>
      <c r="V455" s="36" t="s">
        <v>168</v>
      </c>
      <c r="W455" s="1"/>
      <c r="X455" s="1"/>
      <c r="Y455" s="1"/>
    </row>
    <row r="456" spans="1:25">
      <c r="A456" s="80">
        <v>891780111</v>
      </c>
      <c r="B456" s="35" t="s">
        <v>3921</v>
      </c>
      <c r="C456" s="36" t="s">
        <v>163</v>
      </c>
      <c r="D456" s="35" t="s">
        <v>20</v>
      </c>
      <c r="E456" s="34" t="s">
        <v>3033</v>
      </c>
      <c r="F456" s="35" t="s">
        <v>21</v>
      </c>
      <c r="G456" s="36" t="s">
        <v>165</v>
      </c>
      <c r="H456" s="36" t="s">
        <v>166</v>
      </c>
      <c r="I456" s="45">
        <v>14433390</v>
      </c>
      <c r="J456" s="45">
        <v>13499190</v>
      </c>
      <c r="K456" s="45">
        <v>0</v>
      </c>
      <c r="L456" s="45">
        <v>934200</v>
      </c>
      <c r="M456" s="37">
        <v>1121717689</v>
      </c>
      <c r="N456" s="38" t="s">
        <v>3034</v>
      </c>
      <c r="O456" s="142" t="s">
        <v>7570</v>
      </c>
      <c r="P456" s="84">
        <v>44273</v>
      </c>
      <c r="Q456" s="84">
        <v>44273</v>
      </c>
      <c r="R456" s="84">
        <v>44530</v>
      </c>
      <c r="S456" s="45">
        <v>9668970</v>
      </c>
      <c r="T456" s="45">
        <v>4764420</v>
      </c>
      <c r="U456" s="36">
        <v>12545871</v>
      </c>
      <c r="V456" s="36" t="s">
        <v>168</v>
      </c>
      <c r="W456" s="1"/>
      <c r="X456" s="1"/>
      <c r="Y456" s="1"/>
    </row>
    <row r="457" spans="1:25">
      <c r="A457" s="80">
        <v>891780111</v>
      </c>
      <c r="B457" s="35" t="s">
        <v>3921</v>
      </c>
      <c r="C457" s="36" t="s">
        <v>163</v>
      </c>
      <c r="D457" s="35" t="s">
        <v>20</v>
      </c>
      <c r="E457" s="34" t="s">
        <v>3035</v>
      </c>
      <c r="F457" s="35" t="s">
        <v>21</v>
      </c>
      <c r="G457" s="36" t="s">
        <v>165</v>
      </c>
      <c r="H457" s="36" t="s">
        <v>166</v>
      </c>
      <c r="I457" s="45">
        <v>29829000</v>
      </c>
      <c r="J457" s="45">
        <v>0</v>
      </c>
      <c r="K457" s="45">
        <v>0</v>
      </c>
      <c r="L457" s="45">
        <v>0</v>
      </c>
      <c r="M457" s="37">
        <v>40388066</v>
      </c>
      <c r="N457" s="38" t="s">
        <v>3036</v>
      </c>
      <c r="O457" s="142" t="s">
        <v>7593</v>
      </c>
      <c r="P457" s="84">
        <v>44273</v>
      </c>
      <c r="Q457" s="84">
        <v>44273</v>
      </c>
      <c r="R457" s="84">
        <v>44530</v>
      </c>
      <c r="S457" s="45">
        <v>19885998</v>
      </c>
      <c r="T457" s="45">
        <v>9943002</v>
      </c>
      <c r="U457" s="36">
        <v>12545871</v>
      </c>
      <c r="V457" s="36" t="s">
        <v>168</v>
      </c>
      <c r="W457" s="1"/>
      <c r="X457" s="1"/>
      <c r="Y457" s="1"/>
    </row>
    <row r="458" spans="1:25">
      <c r="A458" s="80">
        <v>891780111</v>
      </c>
      <c r="B458" s="35" t="s">
        <v>3921</v>
      </c>
      <c r="C458" s="36" t="s">
        <v>163</v>
      </c>
      <c r="D458" s="35" t="s">
        <v>20</v>
      </c>
      <c r="E458" s="34" t="s">
        <v>3037</v>
      </c>
      <c r="F458" s="35" t="s">
        <v>21</v>
      </c>
      <c r="G458" s="36" t="s">
        <v>165</v>
      </c>
      <c r="H458" s="36" t="s">
        <v>166</v>
      </c>
      <c r="I458" s="45">
        <v>33300000</v>
      </c>
      <c r="J458" s="45">
        <v>0</v>
      </c>
      <c r="K458" s="45">
        <v>0</v>
      </c>
      <c r="L458" s="45">
        <v>0</v>
      </c>
      <c r="M458" s="37">
        <v>1082998090</v>
      </c>
      <c r="N458" s="38" t="s">
        <v>3038</v>
      </c>
      <c r="O458" s="142" t="s">
        <v>7570</v>
      </c>
      <c r="P458" s="84">
        <v>44273</v>
      </c>
      <c r="Q458" s="84">
        <v>44273</v>
      </c>
      <c r="R458" s="84">
        <v>44530</v>
      </c>
      <c r="S458" s="45">
        <v>22200000</v>
      </c>
      <c r="T458" s="45">
        <v>11100000</v>
      </c>
      <c r="U458" s="36">
        <v>12545871</v>
      </c>
      <c r="V458" s="36" t="s">
        <v>168</v>
      </c>
      <c r="W458" s="1"/>
      <c r="X458" s="1"/>
      <c r="Y458" s="1"/>
    </row>
    <row r="459" spans="1:25">
      <c r="A459" s="80">
        <v>891780111</v>
      </c>
      <c r="B459" s="35" t="s">
        <v>3921</v>
      </c>
      <c r="C459" s="36" t="s">
        <v>163</v>
      </c>
      <c r="D459" s="35" t="s">
        <v>20</v>
      </c>
      <c r="E459" s="34" t="s">
        <v>3039</v>
      </c>
      <c r="F459" s="35" t="s">
        <v>21</v>
      </c>
      <c r="G459" s="36" t="s">
        <v>165</v>
      </c>
      <c r="H459" s="36" t="s">
        <v>166</v>
      </c>
      <c r="I459" s="45">
        <v>23093424</v>
      </c>
      <c r="J459" s="45">
        <v>0</v>
      </c>
      <c r="K459" s="45">
        <v>0</v>
      </c>
      <c r="L459" s="45">
        <v>0</v>
      </c>
      <c r="M459" s="37">
        <v>85164268</v>
      </c>
      <c r="N459" s="38" t="s">
        <v>3040</v>
      </c>
      <c r="O459" s="142" t="s">
        <v>7571</v>
      </c>
      <c r="P459" s="84">
        <v>44273</v>
      </c>
      <c r="Q459" s="84">
        <v>44273</v>
      </c>
      <c r="R459" s="84">
        <v>44530</v>
      </c>
      <c r="S459" s="45">
        <v>15395616</v>
      </c>
      <c r="T459" s="45">
        <v>7697808</v>
      </c>
      <c r="U459" s="36">
        <v>12545871</v>
      </c>
      <c r="V459" s="36" t="s">
        <v>168</v>
      </c>
      <c r="W459" s="1"/>
      <c r="X459" s="1"/>
      <c r="Y459" s="1"/>
    </row>
    <row r="460" spans="1:25">
      <c r="A460" s="80">
        <v>891780111</v>
      </c>
      <c r="B460" s="35" t="s">
        <v>3921</v>
      </c>
      <c r="C460" s="36" t="s">
        <v>163</v>
      </c>
      <c r="D460" s="35" t="s">
        <v>20</v>
      </c>
      <c r="E460" s="34" t="s">
        <v>3041</v>
      </c>
      <c r="F460" s="35" t="s">
        <v>21</v>
      </c>
      <c r="G460" s="36" t="s">
        <v>165</v>
      </c>
      <c r="H460" s="36" t="s">
        <v>166</v>
      </c>
      <c r="I460" s="45">
        <v>16200000</v>
      </c>
      <c r="J460" s="45">
        <v>0</v>
      </c>
      <c r="K460" s="45">
        <v>0</v>
      </c>
      <c r="L460" s="45">
        <v>0</v>
      </c>
      <c r="M460" s="37">
        <v>1082838731</v>
      </c>
      <c r="N460" s="38" t="s">
        <v>3042</v>
      </c>
      <c r="O460" s="142" t="s">
        <v>7570</v>
      </c>
      <c r="P460" s="84">
        <v>44273</v>
      </c>
      <c r="Q460" s="84">
        <v>44273</v>
      </c>
      <c r="R460" s="84">
        <v>44530</v>
      </c>
      <c r="S460" s="45">
        <v>10800000</v>
      </c>
      <c r="T460" s="45">
        <v>5400000</v>
      </c>
      <c r="U460" s="36">
        <v>12545871</v>
      </c>
      <c r="V460" s="36" t="s">
        <v>168</v>
      </c>
      <c r="W460" s="1"/>
      <c r="X460" s="1"/>
      <c r="Y460" s="1"/>
    </row>
    <row r="461" spans="1:25">
      <c r="A461" s="80">
        <v>891780111</v>
      </c>
      <c r="B461" s="35" t="s">
        <v>3921</v>
      </c>
      <c r="C461" s="36" t="s">
        <v>163</v>
      </c>
      <c r="D461" s="35" t="s">
        <v>20</v>
      </c>
      <c r="E461" s="34" t="s">
        <v>3043</v>
      </c>
      <c r="F461" s="35" t="s">
        <v>21</v>
      </c>
      <c r="G461" s="36" t="s">
        <v>165</v>
      </c>
      <c r="H461" s="36" t="s">
        <v>166</v>
      </c>
      <c r="I461" s="45">
        <v>16200000</v>
      </c>
      <c r="J461" s="45">
        <v>0</v>
      </c>
      <c r="K461" s="45">
        <v>0</v>
      </c>
      <c r="L461" s="45">
        <v>0</v>
      </c>
      <c r="M461" s="37">
        <v>5054039</v>
      </c>
      <c r="N461" s="38" t="s">
        <v>3044</v>
      </c>
      <c r="O461" s="142" t="s">
        <v>7570</v>
      </c>
      <c r="P461" s="84">
        <v>44273</v>
      </c>
      <c r="Q461" s="84">
        <v>44273</v>
      </c>
      <c r="R461" s="84">
        <v>44530</v>
      </c>
      <c r="S461" s="45">
        <v>10800000</v>
      </c>
      <c r="T461" s="45">
        <v>5400000</v>
      </c>
      <c r="U461" s="36">
        <v>12545871</v>
      </c>
      <c r="V461" s="36" t="s">
        <v>168</v>
      </c>
      <c r="W461" s="1"/>
      <c r="X461" s="1"/>
      <c r="Y461" s="1"/>
    </row>
    <row r="462" spans="1:25">
      <c r="A462" s="80">
        <v>891780111</v>
      </c>
      <c r="B462" s="35" t="s">
        <v>3921</v>
      </c>
      <c r="C462" s="36" t="s">
        <v>163</v>
      </c>
      <c r="D462" s="35" t="s">
        <v>20</v>
      </c>
      <c r="E462" s="34" t="s">
        <v>3045</v>
      </c>
      <c r="F462" s="35" t="s">
        <v>21</v>
      </c>
      <c r="G462" s="36" t="s">
        <v>165</v>
      </c>
      <c r="H462" s="36" t="s">
        <v>166</v>
      </c>
      <c r="I462" s="45">
        <v>25956000</v>
      </c>
      <c r="J462" s="45">
        <v>0</v>
      </c>
      <c r="K462" s="45">
        <v>0</v>
      </c>
      <c r="L462" s="45">
        <v>0</v>
      </c>
      <c r="M462" s="37">
        <v>52861365</v>
      </c>
      <c r="N462" s="38" t="s">
        <v>3046</v>
      </c>
      <c r="O462" s="142" t="s">
        <v>7570</v>
      </c>
      <c r="P462" s="84">
        <v>44273</v>
      </c>
      <c r="Q462" s="84">
        <v>44273</v>
      </c>
      <c r="R462" s="84">
        <v>44530</v>
      </c>
      <c r="S462" s="45">
        <v>17304000</v>
      </c>
      <c r="T462" s="45">
        <v>8652000</v>
      </c>
      <c r="U462" s="36">
        <v>12545871</v>
      </c>
      <c r="V462" s="36" t="s">
        <v>168</v>
      </c>
      <c r="W462" s="1"/>
      <c r="X462" s="1"/>
      <c r="Y462" s="1"/>
    </row>
    <row r="463" spans="1:25">
      <c r="A463" s="80">
        <v>891780111</v>
      </c>
      <c r="B463" s="35" t="s">
        <v>3921</v>
      </c>
      <c r="C463" s="36" t="s">
        <v>163</v>
      </c>
      <c r="D463" s="35" t="s">
        <v>20</v>
      </c>
      <c r="E463" s="34" t="s">
        <v>3047</v>
      </c>
      <c r="F463" s="35" t="s">
        <v>21</v>
      </c>
      <c r="G463" s="36" t="s">
        <v>165</v>
      </c>
      <c r="H463" s="36" t="s">
        <v>166</v>
      </c>
      <c r="I463" s="45">
        <v>33244203</v>
      </c>
      <c r="J463" s="45">
        <v>0</v>
      </c>
      <c r="K463" s="45">
        <v>0</v>
      </c>
      <c r="L463" s="45">
        <v>0</v>
      </c>
      <c r="M463" s="37">
        <v>1082837576</v>
      </c>
      <c r="N463" s="38" t="s">
        <v>3048</v>
      </c>
      <c r="O463" s="142" t="s">
        <v>7570</v>
      </c>
      <c r="P463" s="84">
        <v>44273</v>
      </c>
      <c r="Q463" s="84">
        <v>44273</v>
      </c>
      <c r="R463" s="84">
        <v>44530</v>
      </c>
      <c r="S463" s="45">
        <v>21262800</v>
      </c>
      <c r="T463" s="45">
        <v>11981403</v>
      </c>
      <c r="U463" s="36">
        <v>12545871</v>
      </c>
      <c r="V463" s="36" t="s">
        <v>168</v>
      </c>
      <c r="W463" s="1"/>
      <c r="X463" s="1"/>
      <c r="Y463" s="1"/>
    </row>
    <row r="464" spans="1:25">
      <c r="A464" s="80">
        <v>891780111</v>
      </c>
      <c r="B464" s="35" t="s">
        <v>3921</v>
      </c>
      <c r="C464" s="36" t="s">
        <v>163</v>
      </c>
      <c r="D464" s="35" t="s">
        <v>20</v>
      </c>
      <c r="E464" s="34" t="s">
        <v>3049</v>
      </c>
      <c r="F464" s="35" t="s">
        <v>21</v>
      </c>
      <c r="G464" s="36" t="s">
        <v>165</v>
      </c>
      <c r="H464" s="36" t="s">
        <v>166</v>
      </c>
      <c r="I464" s="45">
        <v>39012117</v>
      </c>
      <c r="J464" s="45">
        <v>0</v>
      </c>
      <c r="K464" s="45">
        <v>0</v>
      </c>
      <c r="L464" s="45">
        <v>0</v>
      </c>
      <c r="M464" s="37">
        <v>36560284</v>
      </c>
      <c r="N464" s="38" t="s">
        <v>3050</v>
      </c>
      <c r="O464" s="142" t="s">
        <v>7592</v>
      </c>
      <c r="P464" s="84">
        <v>44273</v>
      </c>
      <c r="Q464" s="84">
        <v>44273</v>
      </c>
      <c r="R464" s="84">
        <v>44530</v>
      </c>
      <c r="S464" s="45">
        <v>25108080</v>
      </c>
      <c r="T464" s="45">
        <v>13904037</v>
      </c>
      <c r="U464" s="36">
        <v>12545871</v>
      </c>
      <c r="V464" s="36" t="s">
        <v>168</v>
      </c>
      <c r="W464" s="1"/>
      <c r="X464" s="1"/>
      <c r="Y464" s="1"/>
    </row>
    <row r="465" spans="1:25">
      <c r="A465" s="80">
        <v>891780111</v>
      </c>
      <c r="B465" s="35" t="s">
        <v>3921</v>
      </c>
      <c r="C465" s="36" t="s">
        <v>163</v>
      </c>
      <c r="D465" s="35" t="s">
        <v>20</v>
      </c>
      <c r="E465" s="34" t="s">
        <v>3051</v>
      </c>
      <c r="F465" s="35" t="s">
        <v>21</v>
      </c>
      <c r="G465" s="36" t="s">
        <v>165</v>
      </c>
      <c r="H465" s="36" t="s">
        <v>166</v>
      </c>
      <c r="I465" s="45">
        <v>24055650</v>
      </c>
      <c r="J465" s="45">
        <v>0</v>
      </c>
      <c r="K465" s="45">
        <v>0</v>
      </c>
      <c r="L465" s="45">
        <v>0</v>
      </c>
      <c r="M465" s="37">
        <v>38643917</v>
      </c>
      <c r="N465" s="38" t="s">
        <v>3052</v>
      </c>
      <c r="O465" s="142" t="s">
        <v>7570</v>
      </c>
      <c r="P465" s="84">
        <v>44273</v>
      </c>
      <c r="Q465" s="84">
        <v>44273</v>
      </c>
      <c r="R465" s="84">
        <v>44530</v>
      </c>
      <c r="S465" s="45">
        <v>16037100</v>
      </c>
      <c r="T465" s="45">
        <v>8018550</v>
      </c>
      <c r="U465" s="36">
        <v>12545871</v>
      </c>
      <c r="V465" s="36" t="s">
        <v>168</v>
      </c>
      <c r="W465" s="1"/>
      <c r="X465" s="1"/>
      <c r="Y465" s="1"/>
    </row>
    <row r="466" spans="1:25">
      <c r="A466" s="80">
        <v>891780111</v>
      </c>
      <c r="B466" s="35" t="s">
        <v>3921</v>
      </c>
      <c r="C466" s="36" t="s">
        <v>163</v>
      </c>
      <c r="D466" s="35" t="s">
        <v>20</v>
      </c>
      <c r="E466" s="34" t="s">
        <v>3053</v>
      </c>
      <c r="F466" s="35" t="s">
        <v>21</v>
      </c>
      <c r="G466" s="36" t="s">
        <v>165</v>
      </c>
      <c r="H466" s="36" t="s">
        <v>166</v>
      </c>
      <c r="I466" s="45">
        <v>28555650</v>
      </c>
      <c r="J466" s="45">
        <v>0</v>
      </c>
      <c r="K466" s="45">
        <v>0</v>
      </c>
      <c r="L466" s="45">
        <v>0</v>
      </c>
      <c r="M466" s="37">
        <v>6097847</v>
      </c>
      <c r="N466" s="38" t="s">
        <v>3054</v>
      </c>
      <c r="O466" s="142" t="s">
        <v>7562</v>
      </c>
      <c r="P466" s="84">
        <v>44273</v>
      </c>
      <c r="Q466" s="84">
        <v>44273</v>
      </c>
      <c r="R466" s="84">
        <v>44530</v>
      </c>
      <c r="S466" s="45">
        <v>19037100</v>
      </c>
      <c r="T466" s="45">
        <v>9518550</v>
      </c>
      <c r="U466" s="36">
        <v>12545871</v>
      </c>
      <c r="V466" s="36" t="s">
        <v>168</v>
      </c>
      <c r="W466" s="1"/>
      <c r="X466" s="1"/>
      <c r="Y466" s="1"/>
    </row>
    <row r="467" spans="1:25">
      <c r="A467" s="80">
        <v>891780111</v>
      </c>
      <c r="B467" s="35" t="s">
        <v>3921</v>
      </c>
      <c r="C467" s="36" t="s">
        <v>163</v>
      </c>
      <c r="D467" s="35" t="s">
        <v>20</v>
      </c>
      <c r="E467" s="34" t="s">
        <v>3055</v>
      </c>
      <c r="F467" s="35" t="s">
        <v>21</v>
      </c>
      <c r="G467" s="36" t="s">
        <v>165</v>
      </c>
      <c r="H467" s="36" t="s">
        <v>166</v>
      </c>
      <c r="I467" s="45">
        <v>24055650</v>
      </c>
      <c r="J467" s="45">
        <v>0</v>
      </c>
      <c r="K467" s="45">
        <v>0</v>
      </c>
      <c r="L467" s="45">
        <v>0</v>
      </c>
      <c r="M467" s="37">
        <v>1130670780</v>
      </c>
      <c r="N467" s="38" t="s">
        <v>3056</v>
      </c>
      <c r="O467" s="142" t="s">
        <v>7571</v>
      </c>
      <c r="P467" s="84">
        <v>44273</v>
      </c>
      <c r="Q467" s="84">
        <v>44273</v>
      </c>
      <c r="R467" s="84">
        <v>44530</v>
      </c>
      <c r="S467" s="45">
        <v>16037100</v>
      </c>
      <c r="T467" s="45">
        <v>8018550</v>
      </c>
      <c r="U467" s="36">
        <v>12545871</v>
      </c>
      <c r="V467" s="36" t="s">
        <v>168</v>
      </c>
      <c r="W467" s="1"/>
      <c r="X467" s="1"/>
      <c r="Y467" s="1"/>
    </row>
    <row r="468" spans="1:25">
      <c r="A468" s="80">
        <v>891780111</v>
      </c>
      <c r="B468" s="35" t="s">
        <v>3921</v>
      </c>
      <c r="C468" s="36" t="s">
        <v>163</v>
      </c>
      <c r="D468" s="35" t="s">
        <v>20</v>
      </c>
      <c r="E468" s="34" t="s">
        <v>3057</v>
      </c>
      <c r="F468" s="35" t="s">
        <v>21</v>
      </c>
      <c r="G468" s="36" t="s">
        <v>165</v>
      </c>
      <c r="H468" s="36" t="s">
        <v>166</v>
      </c>
      <c r="I468" s="45">
        <v>25980102</v>
      </c>
      <c r="J468" s="45">
        <v>0</v>
      </c>
      <c r="K468" s="45">
        <v>0</v>
      </c>
      <c r="L468" s="45">
        <v>0</v>
      </c>
      <c r="M468" s="37">
        <v>1079911413</v>
      </c>
      <c r="N468" s="38" t="s">
        <v>3058</v>
      </c>
      <c r="O468" s="142" t="s">
        <v>7594</v>
      </c>
      <c r="P468" s="84">
        <v>44273</v>
      </c>
      <c r="Q468" s="84">
        <v>44273</v>
      </c>
      <c r="R468" s="84">
        <v>44530</v>
      </c>
      <c r="S468" s="45">
        <v>17320068</v>
      </c>
      <c r="T468" s="45">
        <v>8660034</v>
      </c>
      <c r="U468" s="36">
        <v>12545871</v>
      </c>
      <c r="V468" s="36" t="s">
        <v>168</v>
      </c>
      <c r="W468" s="1"/>
      <c r="X468" s="1"/>
      <c r="Y468" s="1"/>
    </row>
    <row r="469" spans="1:25">
      <c r="A469" s="80">
        <v>891780111</v>
      </c>
      <c r="B469" s="35" t="s">
        <v>3921</v>
      </c>
      <c r="C469" s="36" t="s">
        <v>163</v>
      </c>
      <c r="D469" s="35" t="s">
        <v>20</v>
      </c>
      <c r="E469" s="34" t="s">
        <v>3059</v>
      </c>
      <c r="F469" s="35" t="s">
        <v>21</v>
      </c>
      <c r="G469" s="36" t="s">
        <v>165</v>
      </c>
      <c r="H469" s="36" t="s">
        <v>166</v>
      </c>
      <c r="I469" s="45">
        <v>26680102</v>
      </c>
      <c r="J469" s="45">
        <v>0</v>
      </c>
      <c r="K469" s="45">
        <v>0</v>
      </c>
      <c r="L469" s="45">
        <v>0</v>
      </c>
      <c r="M469" s="37">
        <v>1082927274</v>
      </c>
      <c r="N469" s="38" t="s">
        <v>1327</v>
      </c>
      <c r="O469" s="142" t="s">
        <v>7595</v>
      </c>
      <c r="P469" s="84">
        <v>44273</v>
      </c>
      <c r="Q469" s="84">
        <v>44273</v>
      </c>
      <c r="R469" s="84">
        <v>44530</v>
      </c>
      <c r="S469" s="45">
        <v>17786736</v>
      </c>
      <c r="T469" s="45">
        <v>8893366</v>
      </c>
      <c r="U469" s="36">
        <v>12545871</v>
      </c>
      <c r="V469" s="36" t="s">
        <v>168</v>
      </c>
      <c r="W469" s="1"/>
      <c r="X469" s="1"/>
      <c r="Y469" s="1"/>
    </row>
    <row r="470" spans="1:25">
      <c r="A470" s="80">
        <v>891780111</v>
      </c>
      <c r="B470" s="35" t="s">
        <v>3921</v>
      </c>
      <c r="C470" s="36" t="s">
        <v>163</v>
      </c>
      <c r="D470" s="35" t="s">
        <v>20</v>
      </c>
      <c r="E470" s="34" t="s">
        <v>3060</v>
      </c>
      <c r="F470" s="35" t="s">
        <v>21</v>
      </c>
      <c r="G470" s="36" t="s">
        <v>165</v>
      </c>
      <c r="H470" s="36" t="s">
        <v>166</v>
      </c>
      <c r="I470" s="45">
        <v>15550000</v>
      </c>
      <c r="J470" s="45">
        <v>0</v>
      </c>
      <c r="K470" s="45">
        <v>0</v>
      </c>
      <c r="L470" s="45">
        <v>0</v>
      </c>
      <c r="M470" s="37">
        <v>1083035432</v>
      </c>
      <c r="N470" s="38" t="s">
        <v>3061</v>
      </c>
      <c r="O470" s="142" t="s">
        <v>7596</v>
      </c>
      <c r="P470" s="84">
        <v>44273</v>
      </c>
      <c r="Q470" s="84">
        <v>44273</v>
      </c>
      <c r="R470" s="84">
        <v>44530</v>
      </c>
      <c r="S470" s="45">
        <v>11662500</v>
      </c>
      <c r="T470" s="45">
        <v>3887500</v>
      </c>
      <c r="U470" s="36">
        <v>12545871</v>
      </c>
      <c r="V470" s="36" t="s">
        <v>168</v>
      </c>
      <c r="W470" s="1"/>
      <c r="X470" s="1"/>
      <c r="Y470" s="1"/>
    </row>
    <row r="471" spans="1:25">
      <c r="A471" s="80">
        <v>891780111</v>
      </c>
      <c r="B471" s="35" t="s">
        <v>3921</v>
      </c>
      <c r="C471" s="36" t="s">
        <v>163</v>
      </c>
      <c r="D471" s="35" t="s">
        <v>20</v>
      </c>
      <c r="E471" s="34" t="s">
        <v>3062</v>
      </c>
      <c r="F471" s="35" t="s">
        <v>21</v>
      </c>
      <c r="G471" s="36" t="s">
        <v>165</v>
      </c>
      <c r="H471" s="36" t="s">
        <v>166</v>
      </c>
      <c r="I471" s="45">
        <v>37200000</v>
      </c>
      <c r="J471" s="45">
        <v>0</v>
      </c>
      <c r="K471" s="45">
        <v>0</v>
      </c>
      <c r="L471" s="45">
        <v>0</v>
      </c>
      <c r="M471" s="37">
        <v>1082986047</v>
      </c>
      <c r="N471" s="38" t="s">
        <v>3063</v>
      </c>
      <c r="O471" s="142" t="s">
        <v>7597</v>
      </c>
      <c r="P471" s="84">
        <v>44273</v>
      </c>
      <c r="Q471" s="84">
        <v>44273</v>
      </c>
      <c r="R471" s="84">
        <v>44530</v>
      </c>
      <c r="S471" s="45">
        <v>24799998</v>
      </c>
      <c r="T471" s="45">
        <v>12400002</v>
      </c>
      <c r="U471" s="36">
        <v>12545871</v>
      </c>
      <c r="V471" s="36" t="s">
        <v>168</v>
      </c>
      <c r="W471" s="1"/>
      <c r="X471" s="1"/>
      <c r="Y471" s="1"/>
    </row>
    <row r="472" spans="1:25">
      <c r="A472" s="80">
        <v>891780111</v>
      </c>
      <c r="B472" s="35" t="s">
        <v>3921</v>
      </c>
      <c r="C472" s="36" t="s">
        <v>163</v>
      </c>
      <c r="D472" s="35" t="s">
        <v>20</v>
      </c>
      <c r="E472" s="34" t="s">
        <v>3064</v>
      </c>
      <c r="F472" s="35" t="s">
        <v>21</v>
      </c>
      <c r="G472" s="36" t="s">
        <v>165</v>
      </c>
      <c r="H472" s="36" t="s">
        <v>166</v>
      </c>
      <c r="I472" s="45">
        <v>54530938</v>
      </c>
      <c r="J472" s="45">
        <v>0</v>
      </c>
      <c r="K472" s="45">
        <v>0</v>
      </c>
      <c r="L472" s="45">
        <v>0</v>
      </c>
      <c r="M472" s="37">
        <v>85465209</v>
      </c>
      <c r="N472" s="38" t="s">
        <v>3065</v>
      </c>
      <c r="O472" s="142" t="s">
        <v>7598</v>
      </c>
      <c r="P472" s="84">
        <v>44273</v>
      </c>
      <c r="Q472" s="84">
        <v>44273</v>
      </c>
      <c r="R472" s="84">
        <v>44530</v>
      </c>
      <c r="S472" s="45">
        <v>36353958</v>
      </c>
      <c r="T472" s="45">
        <v>18176980</v>
      </c>
      <c r="U472" s="36">
        <v>12545871</v>
      </c>
      <c r="V472" s="36" t="s">
        <v>168</v>
      </c>
      <c r="W472" s="1"/>
      <c r="X472" s="1"/>
      <c r="Y472" s="1"/>
    </row>
    <row r="473" spans="1:25">
      <c r="A473" s="80">
        <v>891780111</v>
      </c>
      <c r="B473" s="35" t="s">
        <v>3921</v>
      </c>
      <c r="C473" s="36" t="s">
        <v>163</v>
      </c>
      <c r="D473" s="35" t="s">
        <v>20</v>
      </c>
      <c r="E473" s="34" t="s">
        <v>3066</v>
      </c>
      <c r="F473" s="35" t="s">
        <v>21</v>
      </c>
      <c r="G473" s="36" t="s">
        <v>165</v>
      </c>
      <c r="H473" s="36" t="s">
        <v>166</v>
      </c>
      <c r="I473" s="45">
        <v>31679244</v>
      </c>
      <c r="J473" s="45">
        <v>0</v>
      </c>
      <c r="K473" s="45">
        <v>0</v>
      </c>
      <c r="L473" s="45">
        <v>0</v>
      </c>
      <c r="M473" s="37">
        <v>57304414</v>
      </c>
      <c r="N473" s="38" t="s">
        <v>3067</v>
      </c>
      <c r="O473" s="142" t="s">
        <v>7599</v>
      </c>
      <c r="P473" s="84">
        <v>44273</v>
      </c>
      <c r="Q473" s="84">
        <v>44273</v>
      </c>
      <c r="R473" s="84">
        <v>44530</v>
      </c>
      <c r="S473" s="45">
        <v>21119496</v>
      </c>
      <c r="T473" s="45">
        <v>10559748</v>
      </c>
      <c r="U473" s="36">
        <v>12545871</v>
      </c>
      <c r="V473" s="36" t="s">
        <v>168</v>
      </c>
      <c r="W473" s="1"/>
      <c r="X473" s="1"/>
      <c r="Y473" s="1"/>
    </row>
    <row r="474" spans="1:25">
      <c r="A474" s="80">
        <v>891780111</v>
      </c>
      <c r="B474" s="35" t="s">
        <v>3921</v>
      </c>
      <c r="C474" s="36" t="s">
        <v>163</v>
      </c>
      <c r="D474" s="35" t="s">
        <v>20</v>
      </c>
      <c r="E474" s="34" t="s">
        <v>3068</v>
      </c>
      <c r="F474" s="35" t="s">
        <v>21</v>
      </c>
      <c r="G474" s="36" t="s">
        <v>165</v>
      </c>
      <c r="H474" s="36" t="s">
        <v>166</v>
      </c>
      <c r="I474" s="45">
        <v>35602362</v>
      </c>
      <c r="J474" s="45">
        <v>0</v>
      </c>
      <c r="K474" s="45">
        <v>0</v>
      </c>
      <c r="L474" s="45">
        <v>0</v>
      </c>
      <c r="M474" s="37">
        <v>1082886770</v>
      </c>
      <c r="N474" s="38" t="s">
        <v>3069</v>
      </c>
      <c r="O474" s="142" t="s">
        <v>7600</v>
      </c>
      <c r="P474" s="84">
        <v>44273</v>
      </c>
      <c r="Q474" s="84">
        <v>44273</v>
      </c>
      <c r="R474" s="84">
        <v>44530</v>
      </c>
      <c r="S474" s="45">
        <v>23734908</v>
      </c>
      <c r="T474" s="45">
        <v>11867454</v>
      </c>
      <c r="U474" s="36">
        <v>12545871</v>
      </c>
      <c r="V474" s="36" t="s">
        <v>168</v>
      </c>
      <c r="W474" s="1"/>
      <c r="X474" s="1"/>
      <c r="Y474" s="1"/>
    </row>
    <row r="475" spans="1:25">
      <c r="A475" s="80">
        <v>891780111</v>
      </c>
      <c r="B475" s="35" t="s">
        <v>3921</v>
      </c>
      <c r="C475" s="36" t="s">
        <v>163</v>
      </c>
      <c r="D475" s="35" t="s">
        <v>20</v>
      </c>
      <c r="E475" s="34" t="s">
        <v>3070</v>
      </c>
      <c r="F475" s="35" t="s">
        <v>21</v>
      </c>
      <c r="G475" s="36" t="s">
        <v>165</v>
      </c>
      <c r="H475" s="36" t="s">
        <v>166</v>
      </c>
      <c r="I475" s="45">
        <v>24935994</v>
      </c>
      <c r="J475" s="45">
        <v>0</v>
      </c>
      <c r="K475" s="45">
        <v>0</v>
      </c>
      <c r="L475" s="45">
        <v>0</v>
      </c>
      <c r="M475" s="37">
        <v>85468614</v>
      </c>
      <c r="N475" s="38" t="s">
        <v>3071</v>
      </c>
      <c r="O475" s="142" t="s">
        <v>7601</v>
      </c>
      <c r="P475" s="84">
        <v>44273</v>
      </c>
      <c r="Q475" s="84">
        <v>44273</v>
      </c>
      <c r="R475" s="84">
        <v>44530</v>
      </c>
      <c r="S475" s="45">
        <v>16623996</v>
      </c>
      <c r="T475" s="45">
        <v>8311998</v>
      </c>
      <c r="U475" s="36">
        <v>12545871</v>
      </c>
      <c r="V475" s="36" t="s">
        <v>168</v>
      </c>
      <c r="W475" s="1"/>
      <c r="X475" s="1"/>
      <c r="Y475" s="1"/>
    </row>
    <row r="476" spans="1:25">
      <c r="A476" s="171">
        <v>891780111</v>
      </c>
      <c r="B476" s="172" t="s">
        <v>3921</v>
      </c>
      <c r="C476" s="173" t="s">
        <v>163</v>
      </c>
      <c r="D476" s="172" t="s">
        <v>20</v>
      </c>
      <c r="E476" s="174" t="s">
        <v>3072</v>
      </c>
      <c r="F476" s="172" t="s">
        <v>21</v>
      </c>
      <c r="G476" s="173" t="s">
        <v>165</v>
      </c>
      <c r="H476" s="173" t="s">
        <v>166</v>
      </c>
      <c r="I476" s="178">
        <v>18282294</v>
      </c>
      <c r="J476" s="178">
        <v>0</v>
      </c>
      <c r="K476" s="178">
        <v>0</v>
      </c>
      <c r="L476" s="178">
        <v>0</v>
      </c>
      <c r="M476" s="175">
        <v>84459825</v>
      </c>
      <c r="N476" s="176" t="s">
        <v>3073</v>
      </c>
      <c r="O476" s="142" t="s">
        <v>7602</v>
      </c>
      <c r="P476" s="179">
        <v>44273</v>
      </c>
      <c r="Q476" s="179">
        <v>44273</v>
      </c>
      <c r="R476" s="179">
        <v>44530</v>
      </c>
      <c r="S476" s="178">
        <v>12188196</v>
      </c>
      <c r="T476" s="178">
        <v>6094098</v>
      </c>
      <c r="U476" s="173">
        <v>12545871</v>
      </c>
      <c r="V476" s="173" t="s">
        <v>168</v>
      </c>
      <c r="W476" s="177"/>
      <c r="X476" s="177"/>
      <c r="Y476" s="177"/>
    </row>
    <row r="477" spans="1:25">
      <c r="A477" s="80">
        <v>891780111</v>
      </c>
      <c r="B477" s="35" t="s">
        <v>3921</v>
      </c>
      <c r="C477" s="36" t="s">
        <v>163</v>
      </c>
      <c r="D477" s="35" t="s">
        <v>20</v>
      </c>
      <c r="E477" s="34" t="s">
        <v>3074</v>
      </c>
      <c r="F477" s="35" t="s">
        <v>21</v>
      </c>
      <c r="G477" s="36" t="s">
        <v>165</v>
      </c>
      <c r="H477" s="36" t="s">
        <v>166</v>
      </c>
      <c r="I477" s="45">
        <v>14433390</v>
      </c>
      <c r="J477" s="45">
        <v>0</v>
      </c>
      <c r="K477" s="45">
        <v>0</v>
      </c>
      <c r="L477" s="45">
        <v>0</v>
      </c>
      <c r="M477" s="37">
        <v>1083024560</v>
      </c>
      <c r="N477" s="38" t="s">
        <v>3075</v>
      </c>
      <c r="O477" s="142" t="s">
        <v>7603</v>
      </c>
      <c r="P477" s="84">
        <v>44273</v>
      </c>
      <c r="Q477" s="84">
        <v>44273</v>
      </c>
      <c r="R477" s="84">
        <v>44530</v>
      </c>
      <c r="S477" s="45">
        <v>9622260</v>
      </c>
      <c r="T477" s="45">
        <v>4811130</v>
      </c>
      <c r="U477" s="36">
        <v>12545871</v>
      </c>
      <c r="V477" s="36" t="s">
        <v>168</v>
      </c>
      <c r="W477" s="1"/>
      <c r="X477" s="1"/>
      <c r="Y477" s="1"/>
    </row>
    <row r="478" spans="1:25">
      <c r="A478" s="80">
        <v>891780111</v>
      </c>
      <c r="B478" s="35" t="s">
        <v>3921</v>
      </c>
      <c r="C478" s="36" t="s">
        <v>163</v>
      </c>
      <c r="D478" s="35" t="s">
        <v>20</v>
      </c>
      <c r="E478" s="34" t="s">
        <v>3076</v>
      </c>
      <c r="F478" s="35" t="s">
        <v>21</v>
      </c>
      <c r="G478" s="36" t="s">
        <v>165</v>
      </c>
      <c r="H478" s="36" t="s">
        <v>166</v>
      </c>
      <c r="I478" s="45">
        <v>27000000</v>
      </c>
      <c r="J478" s="45">
        <v>0</v>
      </c>
      <c r="K478" s="45">
        <v>0</v>
      </c>
      <c r="L478" s="45">
        <v>0</v>
      </c>
      <c r="M478" s="37">
        <v>1082891465</v>
      </c>
      <c r="N478" s="38" t="s">
        <v>3077</v>
      </c>
      <c r="O478" s="142" t="s">
        <v>7604</v>
      </c>
      <c r="P478" s="84">
        <v>44273</v>
      </c>
      <c r="Q478" s="84">
        <v>44273</v>
      </c>
      <c r="R478" s="84">
        <v>44530</v>
      </c>
      <c r="S478" s="45">
        <v>27000000</v>
      </c>
      <c r="T478" s="45">
        <v>0</v>
      </c>
      <c r="U478" s="36">
        <v>12545871</v>
      </c>
      <c r="V478" s="36" t="s">
        <v>168</v>
      </c>
      <c r="W478" s="1"/>
      <c r="X478" s="1"/>
      <c r="Y478" s="1"/>
    </row>
    <row r="479" spans="1:25">
      <c r="A479" s="80">
        <v>891780111</v>
      </c>
      <c r="B479" s="35" t="s">
        <v>3921</v>
      </c>
      <c r="C479" s="36" t="s">
        <v>163</v>
      </c>
      <c r="D479" s="35" t="s">
        <v>20</v>
      </c>
      <c r="E479" s="34" t="s">
        <v>3078</v>
      </c>
      <c r="F479" s="35" t="s">
        <v>21</v>
      </c>
      <c r="G479" s="36" t="s">
        <v>165</v>
      </c>
      <c r="H479" s="36" t="s">
        <v>166</v>
      </c>
      <c r="I479" s="45">
        <v>27000000</v>
      </c>
      <c r="J479" s="45">
        <v>0</v>
      </c>
      <c r="K479" s="45">
        <v>0</v>
      </c>
      <c r="L479" s="45">
        <v>0</v>
      </c>
      <c r="M479" s="37">
        <v>36727138</v>
      </c>
      <c r="N479" s="38" t="s">
        <v>409</v>
      </c>
      <c r="O479" s="142" t="s">
        <v>7605</v>
      </c>
      <c r="P479" s="84">
        <v>44273</v>
      </c>
      <c r="Q479" s="84">
        <v>44273</v>
      </c>
      <c r="R479" s="84">
        <v>44530</v>
      </c>
      <c r="S479" s="45">
        <v>18000000</v>
      </c>
      <c r="T479" s="45">
        <v>9000000</v>
      </c>
      <c r="U479" s="36">
        <v>12545871</v>
      </c>
      <c r="V479" s="36" t="s">
        <v>168</v>
      </c>
      <c r="W479" s="1"/>
      <c r="X479" s="1"/>
      <c r="Y479" s="1"/>
    </row>
    <row r="480" spans="1:25">
      <c r="A480" s="80">
        <v>891780111</v>
      </c>
      <c r="B480" s="35" t="s">
        <v>3921</v>
      </c>
      <c r="C480" s="36" t="s">
        <v>163</v>
      </c>
      <c r="D480" s="35" t="s">
        <v>20</v>
      </c>
      <c r="E480" s="34" t="s">
        <v>3079</v>
      </c>
      <c r="F480" s="35" t="s">
        <v>21</v>
      </c>
      <c r="G480" s="36" t="s">
        <v>165</v>
      </c>
      <c r="H480" s="36" t="s">
        <v>166</v>
      </c>
      <c r="I480" s="45">
        <v>22937225</v>
      </c>
      <c r="J480" s="45">
        <v>0</v>
      </c>
      <c r="K480" s="45">
        <v>0</v>
      </c>
      <c r="L480" s="45">
        <v>0</v>
      </c>
      <c r="M480" s="37">
        <v>36724831</v>
      </c>
      <c r="N480" s="38" t="s">
        <v>3080</v>
      </c>
      <c r="O480" s="142" t="s">
        <v>7606</v>
      </c>
      <c r="P480" s="84">
        <v>44273</v>
      </c>
      <c r="Q480" s="84">
        <v>44273</v>
      </c>
      <c r="R480" s="84">
        <v>44530</v>
      </c>
      <c r="S480" s="45">
        <v>15291485</v>
      </c>
      <c r="T480" s="45">
        <v>7645740</v>
      </c>
      <c r="U480" s="36">
        <v>12545871</v>
      </c>
      <c r="V480" s="36" t="s">
        <v>168</v>
      </c>
      <c r="W480" s="1"/>
      <c r="X480" s="1"/>
      <c r="Y480" s="1"/>
    </row>
    <row r="481" spans="1:25">
      <c r="A481" s="80">
        <v>891780111</v>
      </c>
      <c r="B481" s="35" t="s">
        <v>3921</v>
      </c>
      <c r="C481" s="36" t="s">
        <v>163</v>
      </c>
      <c r="D481" s="35" t="s">
        <v>20</v>
      </c>
      <c r="E481" s="34" t="s">
        <v>2539</v>
      </c>
      <c r="F481" s="35" t="s">
        <v>21</v>
      </c>
      <c r="G481" s="36" t="s">
        <v>165</v>
      </c>
      <c r="H481" s="36" t="s">
        <v>166</v>
      </c>
      <c r="I481" s="45">
        <v>10800000</v>
      </c>
      <c r="J481" s="45">
        <v>0</v>
      </c>
      <c r="K481" s="45">
        <v>0</v>
      </c>
      <c r="L481" s="45">
        <v>0</v>
      </c>
      <c r="M481" s="37">
        <v>1140877757</v>
      </c>
      <c r="N481" s="38" t="s">
        <v>978</v>
      </c>
      <c r="O481" s="142" t="s">
        <v>7607</v>
      </c>
      <c r="P481" s="84">
        <v>44278</v>
      </c>
      <c r="Q481" s="84">
        <v>44278</v>
      </c>
      <c r="R481" s="84">
        <v>44362</v>
      </c>
      <c r="S481" s="45">
        <v>10800000</v>
      </c>
      <c r="T481" s="45">
        <v>0</v>
      </c>
      <c r="U481" s="36">
        <v>7144814</v>
      </c>
      <c r="V481" s="36" t="s">
        <v>2540</v>
      </c>
      <c r="W481" s="1"/>
      <c r="X481" s="1"/>
      <c r="Y481" s="1"/>
    </row>
    <row r="482" spans="1:25">
      <c r="A482" s="80">
        <v>891780111</v>
      </c>
      <c r="B482" s="35" t="s">
        <v>3921</v>
      </c>
      <c r="C482" s="36" t="s">
        <v>163</v>
      </c>
      <c r="D482" s="35" t="s">
        <v>20</v>
      </c>
      <c r="E482" s="34" t="s">
        <v>2541</v>
      </c>
      <c r="F482" s="35" t="s">
        <v>21</v>
      </c>
      <c r="G482" s="36" t="s">
        <v>165</v>
      </c>
      <c r="H482" s="36" t="s">
        <v>166</v>
      </c>
      <c r="I482" s="45">
        <v>12000000</v>
      </c>
      <c r="J482" s="45">
        <v>0</v>
      </c>
      <c r="K482" s="45">
        <v>0</v>
      </c>
      <c r="L482" s="45">
        <v>0</v>
      </c>
      <c r="M482" s="37">
        <v>1082999568</v>
      </c>
      <c r="N482" s="38" t="s">
        <v>383</v>
      </c>
      <c r="O482" s="142" t="s">
        <v>7608</v>
      </c>
      <c r="P482" s="84">
        <v>44279</v>
      </c>
      <c r="Q482" s="84">
        <v>44280</v>
      </c>
      <c r="R482" s="84">
        <v>44377</v>
      </c>
      <c r="S482" s="45">
        <v>12000000</v>
      </c>
      <c r="T482" s="45">
        <v>0</v>
      </c>
      <c r="U482" s="36">
        <v>16078654</v>
      </c>
      <c r="V482" s="36" t="s">
        <v>973</v>
      </c>
      <c r="W482" s="1"/>
      <c r="X482" s="1"/>
      <c r="Y482" s="1"/>
    </row>
    <row r="483" spans="1:25">
      <c r="A483" s="80">
        <v>891780111</v>
      </c>
      <c r="B483" s="35" t="s">
        <v>3921</v>
      </c>
      <c r="C483" s="36" t="s">
        <v>163</v>
      </c>
      <c r="D483" s="35" t="s">
        <v>20</v>
      </c>
      <c r="E483" s="34" t="s">
        <v>2542</v>
      </c>
      <c r="F483" s="35" t="s">
        <v>21</v>
      </c>
      <c r="G483" s="36" t="s">
        <v>165</v>
      </c>
      <c r="H483" s="36" t="s">
        <v>166</v>
      </c>
      <c r="I483" s="45">
        <v>10000000</v>
      </c>
      <c r="J483" s="45">
        <v>0</v>
      </c>
      <c r="K483" s="45">
        <v>0</v>
      </c>
      <c r="L483" s="45">
        <v>0</v>
      </c>
      <c r="M483" s="37">
        <v>1083025029</v>
      </c>
      <c r="N483" s="38" t="s">
        <v>828</v>
      </c>
      <c r="O483" s="142" t="s">
        <v>7609</v>
      </c>
      <c r="P483" s="84">
        <v>44279</v>
      </c>
      <c r="Q483" s="84">
        <v>44280</v>
      </c>
      <c r="R483" s="84">
        <v>44377</v>
      </c>
      <c r="S483" s="45">
        <v>7500000</v>
      </c>
      <c r="T483" s="45">
        <v>2500000</v>
      </c>
      <c r="U483" s="36">
        <v>16078654</v>
      </c>
      <c r="V483" s="36" t="s">
        <v>973</v>
      </c>
      <c r="W483" s="1"/>
      <c r="X483" s="1"/>
      <c r="Y483" s="1"/>
    </row>
    <row r="484" spans="1:25">
      <c r="A484" s="80">
        <v>891780111</v>
      </c>
      <c r="B484" s="35" t="s">
        <v>3921</v>
      </c>
      <c r="C484" s="36" t="s">
        <v>163</v>
      </c>
      <c r="D484" s="35" t="s">
        <v>20</v>
      </c>
      <c r="E484" s="34" t="s">
        <v>2543</v>
      </c>
      <c r="F484" s="35" t="s">
        <v>21</v>
      </c>
      <c r="G484" s="36" t="s">
        <v>165</v>
      </c>
      <c r="H484" s="36" t="s">
        <v>166</v>
      </c>
      <c r="I484" s="45">
        <v>9200000</v>
      </c>
      <c r="J484" s="45">
        <v>0</v>
      </c>
      <c r="K484" s="45">
        <v>0</v>
      </c>
      <c r="L484" s="45">
        <v>0</v>
      </c>
      <c r="M484" s="37">
        <v>1082872335</v>
      </c>
      <c r="N484" s="38" t="s">
        <v>374</v>
      </c>
      <c r="O484" s="142" t="s">
        <v>7610</v>
      </c>
      <c r="P484" s="84">
        <v>44279</v>
      </c>
      <c r="Q484" s="84">
        <v>44280</v>
      </c>
      <c r="R484" s="84">
        <v>44377</v>
      </c>
      <c r="S484" s="45">
        <v>9200000</v>
      </c>
      <c r="T484" s="45">
        <v>0</v>
      </c>
      <c r="U484" s="36">
        <v>57299411</v>
      </c>
      <c r="V484" s="36" t="s">
        <v>370</v>
      </c>
      <c r="W484" s="1"/>
      <c r="X484" s="1"/>
      <c r="Y484" s="1"/>
    </row>
    <row r="485" spans="1:25">
      <c r="A485" s="80">
        <v>891780111</v>
      </c>
      <c r="B485" s="35" t="s">
        <v>3921</v>
      </c>
      <c r="C485" s="36" t="s">
        <v>163</v>
      </c>
      <c r="D485" s="35" t="s">
        <v>20</v>
      </c>
      <c r="E485" s="34" t="s">
        <v>2547</v>
      </c>
      <c r="F485" s="35" t="s">
        <v>21</v>
      </c>
      <c r="G485" s="36" t="s">
        <v>165</v>
      </c>
      <c r="H485" s="36" t="s">
        <v>166</v>
      </c>
      <c r="I485" s="45">
        <v>10000000</v>
      </c>
      <c r="J485" s="45">
        <v>0</v>
      </c>
      <c r="K485" s="45">
        <v>0</v>
      </c>
      <c r="L485" s="45">
        <v>0</v>
      </c>
      <c r="M485" s="37">
        <v>1066000092</v>
      </c>
      <c r="N485" s="38" t="s">
        <v>2548</v>
      </c>
      <c r="O485" s="142" t="s">
        <v>7611</v>
      </c>
      <c r="P485" s="84">
        <v>44279</v>
      </c>
      <c r="Q485" s="84">
        <v>44280</v>
      </c>
      <c r="R485" s="84">
        <v>44377</v>
      </c>
      <c r="S485" s="45">
        <v>10000000</v>
      </c>
      <c r="T485" s="45">
        <v>0</v>
      </c>
      <c r="U485" s="36">
        <v>16078654</v>
      </c>
      <c r="V485" s="36" t="s">
        <v>973</v>
      </c>
      <c r="W485" s="1"/>
      <c r="X485" s="1"/>
      <c r="Y485" s="1"/>
    </row>
    <row r="486" spans="1:25">
      <c r="A486" s="80">
        <v>891780111</v>
      </c>
      <c r="B486" s="35" t="s">
        <v>3921</v>
      </c>
      <c r="C486" s="36" t="s">
        <v>163</v>
      </c>
      <c r="D486" s="35" t="s">
        <v>20</v>
      </c>
      <c r="E486" s="34" t="s">
        <v>2574</v>
      </c>
      <c r="F486" s="35" t="s">
        <v>21</v>
      </c>
      <c r="G486" s="36" t="s">
        <v>165</v>
      </c>
      <c r="H486" s="36" t="s">
        <v>166</v>
      </c>
      <c r="I486" s="45">
        <v>8000000</v>
      </c>
      <c r="J486" s="45">
        <v>0</v>
      </c>
      <c r="K486" s="45">
        <v>0</v>
      </c>
      <c r="L486" s="45">
        <v>0</v>
      </c>
      <c r="M486" s="37">
        <v>85474379</v>
      </c>
      <c r="N486" s="38" t="s">
        <v>2575</v>
      </c>
      <c r="O486" s="142" t="s">
        <v>7612</v>
      </c>
      <c r="P486" s="84">
        <v>44279</v>
      </c>
      <c r="Q486" s="84">
        <v>44280</v>
      </c>
      <c r="R486" s="84">
        <v>44301</v>
      </c>
      <c r="S486" s="45">
        <v>-5500000</v>
      </c>
      <c r="T486" s="45">
        <v>13500000</v>
      </c>
      <c r="U486" s="36">
        <v>12545871</v>
      </c>
      <c r="V486" s="36" t="s">
        <v>168</v>
      </c>
      <c r="W486" s="1"/>
      <c r="X486" s="1"/>
      <c r="Y486" s="1"/>
    </row>
    <row r="487" spans="1:25">
      <c r="A487" s="80">
        <v>891780111</v>
      </c>
      <c r="B487" s="35" t="s">
        <v>3921</v>
      </c>
      <c r="C487" s="36" t="s">
        <v>163</v>
      </c>
      <c r="D487" s="35" t="s">
        <v>20</v>
      </c>
      <c r="E487" s="34" t="s">
        <v>2545</v>
      </c>
      <c r="F487" s="35" t="s">
        <v>21</v>
      </c>
      <c r="G487" s="36" t="s">
        <v>165</v>
      </c>
      <c r="H487" s="36" t="s">
        <v>166</v>
      </c>
      <c r="I487" s="45">
        <v>9600000</v>
      </c>
      <c r="J487" s="45">
        <v>0</v>
      </c>
      <c r="K487" s="45">
        <v>0</v>
      </c>
      <c r="L487" s="45">
        <v>0</v>
      </c>
      <c r="M487" s="37">
        <v>1083016404</v>
      </c>
      <c r="N487" s="38" t="s">
        <v>2546</v>
      </c>
      <c r="O487" s="186" t="s">
        <v>7613</v>
      </c>
      <c r="P487" s="84">
        <v>44281</v>
      </c>
      <c r="Q487" s="84">
        <v>44281</v>
      </c>
      <c r="R487" s="84">
        <v>44362</v>
      </c>
      <c r="S487" s="45">
        <v>9600000</v>
      </c>
      <c r="T487" s="45">
        <v>0</v>
      </c>
      <c r="U487" s="36">
        <v>7144814</v>
      </c>
      <c r="V487" s="36" t="s">
        <v>2540</v>
      </c>
      <c r="W487" s="1"/>
      <c r="X487" s="1"/>
      <c r="Y487" s="1"/>
    </row>
    <row r="488" spans="1:25">
      <c r="A488" s="80">
        <v>891780111</v>
      </c>
      <c r="B488" s="35" t="s">
        <v>3921</v>
      </c>
      <c r="C488" s="36" t="s">
        <v>163</v>
      </c>
      <c r="D488" s="35" t="s">
        <v>20</v>
      </c>
      <c r="E488" s="34" t="s">
        <v>3110</v>
      </c>
      <c r="F488" s="35" t="s">
        <v>21</v>
      </c>
      <c r="G488" s="36" t="s">
        <v>165</v>
      </c>
      <c r="H488" s="36" t="s">
        <v>166</v>
      </c>
      <c r="I488" s="45">
        <v>14433390</v>
      </c>
      <c r="J488" s="45">
        <v>0</v>
      </c>
      <c r="K488" s="45">
        <v>0</v>
      </c>
      <c r="L488" s="45">
        <v>0</v>
      </c>
      <c r="M488" s="37">
        <v>35586928</v>
      </c>
      <c r="N488" s="38" t="s">
        <v>178</v>
      </c>
      <c r="O488" s="142" t="s">
        <v>7614</v>
      </c>
      <c r="P488" s="84">
        <v>44292</v>
      </c>
      <c r="Q488" s="84">
        <v>44292</v>
      </c>
      <c r="R488" s="84">
        <v>44530</v>
      </c>
      <c r="S488" s="45">
        <v>9622260</v>
      </c>
      <c r="T488" s="45">
        <v>4811130</v>
      </c>
      <c r="U488" s="36">
        <v>12545871</v>
      </c>
      <c r="V488" s="36" t="s">
        <v>168</v>
      </c>
      <c r="W488" s="1"/>
      <c r="X488" s="1"/>
      <c r="Y488" s="1"/>
    </row>
    <row r="489" spans="1:25">
      <c r="A489" s="80">
        <v>891780111</v>
      </c>
      <c r="B489" s="35" t="s">
        <v>3921</v>
      </c>
      <c r="C489" s="36" t="s">
        <v>163</v>
      </c>
      <c r="D489" s="35" t="s">
        <v>20</v>
      </c>
      <c r="E489" s="34" t="s">
        <v>3112</v>
      </c>
      <c r="F489" s="35" t="s">
        <v>21</v>
      </c>
      <c r="G489" s="36" t="s">
        <v>165</v>
      </c>
      <c r="H489" s="36" t="s">
        <v>166</v>
      </c>
      <c r="I489" s="45">
        <v>15934463</v>
      </c>
      <c r="J489" s="45">
        <v>0</v>
      </c>
      <c r="K489" s="45">
        <v>0</v>
      </c>
      <c r="L489" s="45">
        <v>0</v>
      </c>
      <c r="M489" s="37">
        <v>1056778319</v>
      </c>
      <c r="N489" s="38" t="s">
        <v>3113</v>
      </c>
      <c r="O489" s="142" t="s">
        <v>7615</v>
      </c>
      <c r="P489" s="84">
        <v>44292</v>
      </c>
      <c r="Q489" s="84">
        <v>44292</v>
      </c>
      <c r="R489" s="84">
        <v>44530</v>
      </c>
      <c r="S489" s="45">
        <v>10622976</v>
      </c>
      <c r="T489" s="45">
        <v>5311487</v>
      </c>
      <c r="U489" s="36">
        <v>12545871</v>
      </c>
      <c r="V489" s="36" t="s">
        <v>168</v>
      </c>
      <c r="W489" s="1"/>
      <c r="X489" s="1"/>
      <c r="Y489" s="1"/>
    </row>
    <row r="490" spans="1:25">
      <c r="A490" s="80">
        <v>891780111</v>
      </c>
      <c r="B490" s="35" t="s">
        <v>3921</v>
      </c>
      <c r="C490" s="36" t="s">
        <v>163</v>
      </c>
      <c r="D490" s="35" t="s">
        <v>20</v>
      </c>
      <c r="E490" s="34" t="s">
        <v>3114</v>
      </c>
      <c r="F490" s="35" t="s">
        <v>21</v>
      </c>
      <c r="G490" s="36" t="s">
        <v>165</v>
      </c>
      <c r="H490" s="36" t="s">
        <v>166</v>
      </c>
      <c r="I490" s="45">
        <v>14433390</v>
      </c>
      <c r="J490" s="45">
        <v>13499190</v>
      </c>
      <c r="K490" s="45">
        <v>0</v>
      </c>
      <c r="L490" s="45">
        <v>934200</v>
      </c>
      <c r="M490" s="37">
        <v>23152036</v>
      </c>
      <c r="N490" s="38" t="s">
        <v>3115</v>
      </c>
      <c r="O490" s="142" t="s">
        <v>7616</v>
      </c>
      <c r="P490" s="84">
        <v>44292</v>
      </c>
      <c r="Q490" s="84">
        <v>44292</v>
      </c>
      <c r="R490" s="84">
        <v>44530</v>
      </c>
      <c r="S490" s="45">
        <v>9668970</v>
      </c>
      <c r="T490" s="45">
        <v>4764420</v>
      </c>
      <c r="U490" s="36">
        <v>12545871</v>
      </c>
      <c r="V490" s="36" t="s">
        <v>168</v>
      </c>
      <c r="W490" s="1"/>
      <c r="X490" s="1"/>
      <c r="Y490" s="1"/>
    </row>
    <row r="491" spans="1:25">
      <c r="A491" s="80">
        <v>891780111</v>
      </c>
      <c r="B491" s="35" t="s">
        <v>3921</v>
      </c>
      <c r="C491" s="36" t="s">
        <v>163</v>
      </c>
      <c r="D491" s="35" t="s">
        <v>20</v>
      </c>
      <c r="E491" s="34" t="s">
        <v>3116</v>
      </c>
      <c r="F491" s="35" t="s">
        <v>21</v>
      </c>
      <c r="G491" s="36" t="s">
        <v>165</v>
      </c>
      <c r="H491" s="36" t="s">
        <v>166</v>
      </c>
      <c r="I491" s="45">
        <v>14433390</v>
      </c>
      <c r="J491" s="45">
        <v>0</v>
      </c>
      <c r="K491" s="45">
        <v>0</v>
      </c>
      <c r="L491" s="45">
        <v>0</v>
      </c>
      <c r="M491" s="37">
        <v>6798265</v>
      </c>
      <c r="N491" s="38" t="s">
        <v>3117</v>
      </c>
      <c r="O491" s="142" t="s">
        <v>7617</v>
      </c>
      <c r="P491" s="84">
        <v>44292</v>
      </c>
      <c r="Q491" s="84">
        <v>44292</v>
      </c>
      <c r="R491" s="84">
        <v>44530</v>
      </c>
      <c r="S491" s="45">
        <v>8018550</v>
      </c>
      <c r="T491" s="45">
        <v>6414840</v>
      </c>
      <c r="U491" s="36">
        <v>12545871</v>
      </c>
      <c r="V491" s="36" t="s">
        <v>168</v>
      </c>
      <c r="W491" s="1"/>
      <c r="X491" s="1"/>
      <c r="Y491" s="1"/>
    </row>
    <row r="492" spans="1:25">
      <c r="A492" s="80">
        <v>891780111</v>
      </c>
      <c r="B492" s="35" t="s">
        <v>3921</v>
      </c>
      <c r="C492" s="36" t="s">
        <v>163</v>
      </c>
      <c r="D492" s="35" t="s">
        <v>20</v>
      </c>
      <c r="E492" s="34" t="s">
        <v>3147</v>
      </c>
      <c r="F492" s="35" t="s">
        <v>21</v>
      </c>
      <c r="G492" s="36" t="s">
        <v>165</v>
      </c>
      <c r="H492" s="36" t="s">
        <v>166</v>
      </c>
      <c r="I492" s="45">
        <v>33190650</v>
      </c>
      <c r="J492" s="45">
        <v>0</v>
      </c>
      <c r="K492" s="45">
        <v>0</v>
      </c>
      <c r="L492" s="45">
        <v>0</v>
      </c>
      <c r="M492" s="37">
        <v>76313289</v>
      </c>
      <c r="N492" s="38" t="s">
        <v>3082</v>
      </c>
      <c r="O492" s="142" t="s">
        <v>7618</v>
      </c>
      <c r="P492" s="84">
        <v>44292</v>
      </c>
      <c r="Q492" s="84">
        <v>44292</v>
      </c>
      <c r="R492" s="84">
        <v>44530</v>
      </c>
      <c r="S492" s="45">
        <v>22127100</v>
      </c>
      <c r="T492" s="45">
        <v>11063550</v>
      </c>
      <c r="U492" s="36">
        <v>12545871</v>
      </c>
      <c r="V492" s="36" t="s">
        <v>168</v>
      </c>
      <c r="W492" s="1"/>
      <c r="X492" s="1"/>
      <c r="Y492" s="1"/>
    </row>
    <row r="493" spans="1:25">
      <c r="A493" s="80">
        <v>891780111</v>
      </c>
      <c r="B493" s="35" t="s">
        <v>3921</v>
      </c>
      <c r="C493" s="36" t="s">
        <v>163</v>
      </c>
      <c r="D493" s="35" t="s">
        <v>20</v>
      </c>
      <c r="E493" s="34" t="s">
        <v>3148</v>
      </c>
      <c r="F493" s="35" t="s">
        <v>21</v>
      </c>
      <c r="G493" s="36" t="s">
        <v>165</v>
      </c>
      <c r="H493" s="36" t="s">
        <v>166</v>
      </c>
      <c r="I493" s="45">
        <v>40500000</v>
      </c>
      <c r="J493" s="45">
        <v>0</v>
      </c>
      <c r="K493" s="45">
        <v>0</v>
      </c>
      <c r="L493" s="45">
        <v>0</v>
      </c>
      <c r="M493" s="37">
        <v>85474379</v>
      </c>
      <c r="N493" s="38" t="s">
        <v>3149</v>
      </c>
      <c r="O493" s="142" t="s">
        <v>7619</v>
      </c>
      <c r="P493" s="84">
        <v>44292</v>
      </c>
      <c r="Q493" s="84">
        <v>44292</v>
      </c>
      <c r="R493" s="84">
        <v>44530</v>
      </c>
      <c r="S493" s="45">
        <v>27000000</v>
      </c>
      <c r="T493" s="45">
        <v>13500000</v>
      </c>
      <c r="U493" s="36">
        <v>12545871</v>
      </c>
      <c r="V493" s="36" t="s">
        <v>168</v>
      </c>
      <c r="W493" s="1"/>
      <c r="X493" s="1"/>
      <c r="Y493" s="1"/>
    </row>
    <row r="494" spans="1:25">
      <c r="A494" s="80">
        <v>891780111</v>
      </c>
      <c r="B494" s="35" t="s">
        <v>3921</v>
      </c>
      <c r="C494" s="36" t="s">
        <v>163</v>
      </c>
      <c r="D494" s="35" t="s">
        <v>20</v>
      </c>
      <c r="E494" s="34" t="s">
        <v>3158</v>
      </c>
      <c r="F494" s="35" t="s">
        <v>21</v>
      </c>
      <c r="G494" s="36" t="s">
        <v>165</v>
      </c>
      <c r="H494" s="36" t="s">
        <v>166</v>
      </c>
      <c r="I494" s="45">
        <v>24055650</v>
      </c>
      <c r="J494" s="45">
        <v>0</v>
      </c>
      <c r="K494" s="45">
        <v>0</v>
      </c>
      <c r="L494" s="45">
        <v>0</v>
      </c>
      <c r="M494" s="37">
        <v>52991831</v>
      </c>
      <c r="N494" s="38" t="s">
        <v>190</v>
      </c>
      <c r="O494" s="142" t="s">
        <v>7620</v>
      </c>
      <c r="P494" s="84">
        <v>44292</v>
      </c>
      <c r="Q494" s="84">
        <v>44292</v>
      </c>
      <c r="R494" s="84">
        <v>44530</v>
      </c>
      <c r="S494" s="45">
        <v>16037100</v>
      </c>
      <c r="T494" s="45">
        <v>8018550</v>
      </c>
      <c r="U494" s="36">
        <v>12545871</v>
      </c>
      <c r="V494" s="36" t="s">
        <v>168</v>
      </c>
      <c r="W494" s="1"/>
      <c r="X494" s="1"/>
      <c r="Y494" s="1"/>
    </row>
    <row r="495" spans="1:25">
      <c r="A495" s="80">
        <v>891780111</v>
      </c>
      <c r="B495" s="35" t="s">
        <v>3921</v>
      </c>
      <c r="C495" s="36" t="s">
        <v>163</v>
      </c>
      <c r="D495" s="35" t="s">
        <v>20</v>
      </c>
      <c r="E495" s="34" t="s">
        <v>3108</v>
      </c>
      <c r="F495" s="35" t="s">
        <v>21</v>
      </c>
      <c r="G495" s="36" t="s">
        <v>165</v>
      </c>
      <c r="H495" s="36" t="s">
        <v>166</v>
      </c>
      <c r="I495" s="45">
        <v>14433390</v>
      </c>
      <c r="J495" s="45">
        <v>0</v>
      </c>
      <c r="K495" s="45">
        <v>0</v>
      </c>
      <c r="L495" s="45">
        <v>0</v>
      </c>
      <c r="M495" s="37">
        <v>1089003034</v>
      </c>
      <c r="N495" s="38" t="s">
        <v>3109</v>
      </c>
      <c r="O495" s="142" t="s">
        <v>7621</v>
      </c>
      <c r="P495" s="84">
        <v>44293</v>
      </c>
      <c r="Q495" s="84">
        <v>44294</v>
      </c>
      <c r="R495" s="84">
        <v>44530</v>
      </c>
      <c r="S495" s="45">
        <v>9622260</v>
      </c>
      <c r="T495" s="45">
        <v>4811130</v>
      </c>
      <c r="U495" s="36">
        <v>12545871</v>
      </c>
      <c r="V495" s="36" t="s">
        <v>168</v>
      </c>
      <c r="W495" s="1"/>
      <c r="X495" s="1"/>
      <c r="Y495" s="1"/>
    </row>
    <row r="496" spans="1:25">
      <c r="A496" s="80">
        <v>891780111</v>
      </c>
      <c r="B496" s="35" t="s">
        <v>3921</v>
      </c>
      <c r="C496" s="36" t="s">
        <v>163</v>
      </c>
      <c r="D496" s="35" t="s">
        <v>20</v>
      </c>
      <c r="E496" s="34" t="s">
        <v>3145</v>
      </c>
      <c r="F496" s="35" t="s">
        <v>21</v>
      </c>
      <c r="G496" s="36" t="s">
        <v>165</v>
      </c>
      <c r="H496" s="36" t="s">
        <v>166</v>
      </c>
      <c r="I496" s="45">
        <v>16200000</v>
      </c>
      <c r="J496" s="45">
        <v>0</v>
      </c>
      <c r="K496" s="45">
        <v>0</v>
      </c>
      <c r="L496" s="45">
        <v>0</v>
      </c>
      <c r="M496" s="37">
        <v>1082974774</v>
      </c>
      <c r="N496" s="38" t="s">
        <v>3146</v>
      </c>
      <c r="O496" s="142" t="s">
        <v>7622</v>
      </c>
      <c r="P496" s="84">
        <v>44293</v>
      </c>
      <c r="Q496" s="84">
        <v>44294</v>
      </c>
      <c r="R496" s="84">
        <v>44530</v>
      </c>
      <c r="S496" s="45">
        <v>10800000</v>
      </c>
      <c r="T496" s="45">
        <v>5400000</v>
      </c>
      <c r="U496" s="36">
        <v>12545871</v>
      </c>
      <c r="V496" s="36" t="s">
        <v>168</v>
      </c>
      <c r="W496" s="1"/>
      <c r="X496" s="1"/>
      <c r="Y496" s="1"/>
    </row>
    <row r="497" spans="1:25">
      <c r="A497" s="80">
        <v>891780111</v>
      </c>
      <c r="B497" s="35" t="s">
        <v>3921</v>
      </c>
      <c r="C497" s="36" t="s">
        <v>163</v>
      </c>
      <c r="D497" s="35" t="s">
        <v>20</v>
      </c>
      <c r="E497" s="34" t="s">
        <v>3154</v>
      </c>
      <c r="F497" s="35" t="s">
        <v>21</v>
      </c>
      <c r="G497" s="36" t="s">
        <v>165</v>
      </c>
      <c r="H497" s="36" t="s">
        <v>166</v>
      </c>
      <c r="I497" s="45">
        <v>46250000</v>
      </c>
      <c r="J497" s="45">
        <v>0</v>
      </c>
      <c r="K497" s="45">
        <v>0</v>
      </c>
      <c r="L497" s="45">
        <v>0</v>
      </c>
      <c r="M497" s="37">
        <v>1082843154</v>
      </c>
      <c r="N497" s="38" t="s">
        <v>3086</v>
      </c>
      <c r="O497" s="142" t="s">
        <v>7623</v>
      </c>
      <c r="P497" s="84">
        <v>44293</v>
      </c>
      <c r="Q497" s="84">
        <v>44294</v>
      </c>
      <c r="R497" s="84">
        <v>44530</v>
      </c>
      <c r="S497" s="45">
        <v>30833334</v>
      </c>
      <c r="T497" s="45">
        <v>15416666</v>
      </c>
      <c r="U497" s="36">
        <v>12545871</v>
      </c>
      <c r="V497" s="36" t="s">
        <v>168</v>
      </c>
      <c r="W497" s="1"/>
      <c r="X497" s="1"/>
      <c r="Y497" s="1"/>
    </row>
    <row r="498" spans="1:25">
      <c r="A498" s="80">
        <v>891780111</v>
      </c>
      <c r="B498" s="35" t="s">
        <v>3921</v>
      </c>
      <c r="C498" s="36" t="s">
        <v>163</v>
      </c>
      <c r="D498" s="35" t="s">
        <v>20</v>
      </c>
      <c r="E498" s="34" t="s">
        <v>3155</v>
      </c>
      <c r="F498" s="35" t="s">
        <v>21</v>
      </c>
      <c r="G498" s="36" t="s">
        <v>165</v>
      </c>
      <c r="H498" s="36" t="s">
        <v>166</v>
      </c>
      <c r="I498" s="45">
        <v>6414840</v>
      </c>
      <c r="J498" s="45">
        <v>0</v>
      </c>
      <c r="K498" s="45">
        <v>0</v>
      </c>
      <c r="L498" s="45">
        <v>0</v>
      </c>
      <c r="M498" s="37">
        <v>1082410248</v>
      </c>
      <c r="N498" s="38" t="s">
        <v>499</v>
      </c>
      <c r="O498" s="142" t="s">
        <v>7624</v>
      </c>
      <c r="P498" s="84">
        <v>44293</v>
      </c>
      <c r="Q498" s="84">
        <v>44294</v>
      </c>
      <c r="R498" s="84">
        <v>44347</v>
      </c>
      <c r="S498" s="45">
        <v>0</v>
      </c>
      <c r="T498" s="45">
        <v>6414840</v>
      </c>
      <c r="U498" s="36">
        <v>12545871</v>
      </c>
      <c r="V498" s="36" t="s">
        <v>168</v>
      </c>
      <c r="W498" s="1"/>
      <c r="X498" s="1"/>
      <c r="Y498" s="1"/>
    </row>
    <row r="499" spans="1:25">
      <c r="A499" s="80">
        <v>891780111</v>
      </c>
      <c r="B499" s="35" t="s">
        <v>3921</v>
      </c>
      <c r="C499" s="36" t="s">
        <v>163</v>
      </c>
      <c r="D499" s="35" t="s">
        <v>20</v>
      </c>
      <c r="E499" s="34" t="s">
        <v>3156</v>
      </c>
      <c r="F499" s="35" t="s">
        <v>21</v>
      </c>
      <c r="G499" s="36" t="s">
        <v>165</v>
      </c>
      <c r="H499" s="36" t="s">
        <v>166</v>
      </c>
      <c r="I499" s="45">
        <v>32228424</v>
      </c>
      <c r="J499" s="45">
        <v>0</v>
      </c>
      <c r="K499" s="45">
        <v>0</v>
      </c>
      <c r="L499" s="45">
        <v>0</v>
      </c>
      <c r="M499" s="37">
        <v>1082960145</v>
      </c>
      <c r="N499" s="38" t="s">
        <v>3157</v>
      </c>
      <c r="O499" s="142" t="s">
        <v>7625</v>
      </c>
      <c r="P499" s="84">
        <v>44293</v>
      </c>
      <c r="Q499" s="84">
        <v>44294</v>
      </c>
      <c r="R499" s="84">
        <v>44530</v>
      </c>
      <c r="S499" s="45">
        <v>21485616</v>
      </c>
      <c r="T499" s="45">
        <v>10742808</v>
      </c>
      <c r="U499" s="36">
        <v>12545871</v>
      </c>
      <c r="V499" s="36" t="s">
        <v>168</v>
      </c>
      <c r="W499" s="1"/>
      <c r="X499" s="1"/>
      <c r="Y499" s="1"/>
    </row>
    <row r="500" spans="1:25">
      <c r="A500" s="80">
        <v>891780111</v>
      </c>
      <c r="B500" s="35" t="s">
        <v>3921</v>
      </c>
      <c r="C500" s="36" t="s">
        <v>163</v>
      </c>
      <c r="D500" s="35" t="s">
        <v>20</v>
      </c>
      <c r="E500" s="34" t="s">
        <v>3081</v>
      </c>
      <c r="F500" s="35" t="s">
        <v>21</v>
      </c>
      <c r="G500" s="36" t="s">
        <v>165</v>
      </c>
      <c r="H500" s="36" t="s">
        <v>166</v>
      </c>
      <c r="I500" s="45">
        <v>5500000</v>
      </c>
      <c r="J500" s="45">
        <v>0</v>
      </c>
      <c r="K500" s="45">
        <v>0</v>
      </c>
      <c r="L500" s="45">
        <v>0</v>
      </c>
      <c r="M500" s="37">
        <v>76313289</v>
      </c>
      <c r="N500" s="38" t="s">
        <v>3082</v>
      </c>
      <c r="O500" s="142" t="s">
        <v>7626</v>
      </c>
      <c r="P500" s="84">
        <v>44294</v>
      </c>
      <c r="Q500" s="84">
        <v>44295</v>
      </c>
      <c r="R500" s="84">
        <v>44301</v>
      </c>
      <c r="S500" s="45">
        <v>-5563550</v>
      </c>
      <c r="T500" s="45">
        <v>11063550</v>
      </c>
      <c r="U500" s="36">
        <v>12545871</v>
      </c>
      <c r="V500" s="36" t="s">
        <v>168</v>
      </c>
      <c r="W500" s="1"/>
      <c r="X500" s="1"/>
      <c r="Y500" s="1"/>
    </row>
    <row r="501" spans="1:25">
      <c r="A501" s="80">
        <v>891780111</v>
      </c>
      <c r="B501" s="35" t="s">
        <v>3921</v>
      </c>
      <c r="C501" s="36" t="s">
        <v>163</v>
      </c>
      <c r="D501" s="35" t="s">
        <v>20</v>
      </c>
      <c r="E501" s="34" t="s">
        <v>3083</v>
      </c>
      <c r="F501" s="35" t="s">
        <v>21</v>
      </c>
      <c r="G501" s="36" t="s">
        <v>165</v>
      </c>
      <c r="H501" s="36" t="s">
        <v>166</v>
      </c>
      <c r="I501" s="45">
        <v>1500000</v>
      </c>
      <c r="J501" s="45">
        <v>0</v>
      </c>
      <c r="K501" s="45">
        <v>0</v>
      </c>
      <c r="L501" s="45">
        <v>0</v>
      </c>
      <c r="M501" s="37">
        <v>1082960145</v>
      </c>
      <c r="N501" s="38" t="s">
        <v>3084</v>
      </c>
      <c r="O501" s="142" t="s">
        <v>7626</v>
      </c>
      <c r="P501" s="84">
        <v>44294</v>
      </c>
      <c r="Q501" s="84">
        <v>44295</v>
      </c>
      <c r="R501" s="84">
        <v>44301</v>
      </c>
      <c r="S501" s="45">
        <v>-9242808</v>
      </c>
      <c r="T501" s="45">
        <v>10742808</v>
      </c>
      <c r="U501" s="36">
        <v>12545871</v>
      </c>
      <c r="V501" s="36" t="s">
        <v>168</v>
      </c>
      <c r="W501" s="1"/>
      <c r="X501" s="1"/>
      <c r="Y501" s="1"/>
    </row>
    <row r="502" spans="1:25">
      <c r="A502" s="80">
        <v>891780111</v>
      </c>
      <c r="B502" s="35" t="s">
        <v>3921</v>
      </c>
      <c r="C502" s="36" t="s">
        <v>163</v>
      </c>
      <c r="D502" s="35" t="s">
        <v>20</v>
      </c>
      <c r="E502" s="34" t="s">
        <v>3085</v>
      </c>
      <c r="F502" s="35" t="s">
        <v>21</v>
      </c>
      <c r="G502" s="36" t="s">
        <v>165</v>
      </c>
      <c r="H502" s="36" t="s">
        <v>166</v>
      </c>
      <c r="I502" s="45">
        <v>5000000</v>
      </c>
      <c r="J502" s="45">
        <v>0</v>
      </c>
      <c r="K502" s="45">
        <v>0</v>
      </c>
      <c r="L502" s="45">
        <v>0</v>
      </c>
      <c r="M502" s="37">
        <v>1082843154</v>
      </c>
      <c r="N502" s="38" t="s">
        <v>3086</v>
      </c>
      <c r="O502" s="142" t="s">
        <v>7626</v>
      </c>
      <c r="P502" s="84">
        <v>44294</v>
      </c>
      <c r="Q502" s="84">
        <v>44295</v>
      </c>
      <c r="R502" s="84">
        <v>44301</v>
      </c>
      <c r="S502" s="45">
        <v>-10416666</v>
      </c>
      <c r="T502" s="45">
        <v>15416666</v>
      </c>
      <c r="U502" s="36">
        <v>12545871</v>
      </c>
      <c r="V502" s="36" t="s">
        <v>168</v>
      </c>
      <c r="W502" s="1"/>
      <c r="X502" s="1"/>
      <c r="Y502" s="1"/>
    </row>
    <row r="503" spans="1:25">
      <c r="A503" s="80">
        <v>891780111</v>
      </c>
      <c r="B503" s="35" t="s">
        <v>3921</v>
      </c>
      <c r="C503" s="36" t="s">
        <v>163</v>
      </c>
      <c r="D503" s="35" t="s">
        <v>20</v>
      </c>
      <c r="E503" s="34" t="s">
        <v>3111</v>
      </c>
      <c r="F503" s="35" t="s">
        <v>21</v>
      </c>
      <c r="G503" s="36" t="s">
        <v>165</v>
      </c>
      <c r="H503" s="36" t="s">
        <v>166</v>
      </c>
      <c r="I503" s="45">
        <v>14433390</v>
      </c>
      <c r="J503" s="45">
        <v>0</v>
      </c>
      <c r="K503" s="45">
        <v>0</v>
      </c>
      <c r="L503" s="45">
        <v>0</v>
      </c>
      <c r="M503" s="37">
        <v>35990852</v>
      </c>
      <c r="N503" s="38" t="s">
        <v>253</v>
      </c>
      <c r="O503" s="142" t="s">
        <v>7627</v>
      </c>
      <c r="P503" s="84">
        <v>44294</v>
      </c>
      <c r="Q503" s="84">
        <v>44295</v>
      </c>
      <c r="R503" s="84">
        <v>44530</v>
      </c>
      <c r="S503" s="45">
        <v>9622260</v>
      </c>
      <c r="T503" s="45">
        <v>4811130</v>
      </c>
      <c r="U503" s="36">
        <v>12545871</v>
      </c>
      <c r="V503" s="36" t="s">
        <v>168</v>
      </c>
      <c r="W503" s="1"/>
      <c r="X503" s="1"/>
      <c r="Y503" s="1"/>
    </row>
    <row r="504" spans="1:25">
      <c r="A504" s="80">
        <v>891780111</v>
      </c>
      <c r="B504" s="35" t="s">
        <v>3921</v>
      </c>
      <c r="C504" s="36" t="s">
        <v>163</v>
      </c>
      <c r="D504" s="35" t="s">
        <v>20</v>
      </c>
      <c r="E504" s="34" t="s">
        <v>3118</v>
      </c>
      <c r="F504" s="35" t="s">
        <v>21</v>
      </c>
      <c r="G504" s="36" t="s">
        <v>165</v>
      </c>
      <c r="H504" s="36" t="s">
        <v>166</v>
      </c>
      <c r="I504" s="45">
        <v>14903106</v>
      </c>
      <c r="J504" s="45">
        <v>0</v>
      </c>
      <c r="K504" s="45">
        <v>0</v>
      </c>
      <c r="L504" s="45">
        <v>0</v>
      </c>
      <c r="M504" s="37">
        <v>1038435826</v>
      </c>
      <c r="N504" s="38" t="s">
        <v>3119</v>
      </c>
      <c r="O504" s="142" t="s">
        <v>7628</v>
      </c>
      <c r="P504" s="84">
        <v>44294</v>
      </c>
      <c r="Q504" s="84">
        <v>44295</v>
      </c>
      <c r="R504" s="84">
        <v>44530</v>
      </c>
      <c r="S504" s="45">
        <v>9643188</v>
      </c>
      <c r="T504" s="45">
        <v>5259918</v>
      </c>
      <c r="U504" s="36">
        <v>12545871</v>
      </c>
      <c r="V504" s="36" t="s">
        <v>168</v>
      </c>
      <c r="W504" s="1"/>
      <c r="X504" s="1"/>
      <c r="Y504" s="1"/>
    </row>
    <row r="505" spans="1:25">
      <c r="A505" s="80">
        <v>891780111</v>
      </c>
      <c r="B505" s="35" t="s">
        <v>3921</v>
      </c>
      <c r="C505" s="36" t="s">
        <v>163</v>
      </c>
      <c r="D505" s="35" t="s">
        <v>20</v>
      </c>
      <c r="E505" s="34" t="s">
        <v>3122</v>
      </c>
      <c r="F505" s="35" t="s">
        <v>21</v>
      </c>
      <c r="G505" s="36" t="s">
        <v>165</v>
      </c>
      <c r="H505" s="36" t="s">
        <v>166</v>
      </c>
      <c r="I505" s="45">
        <v>15934463</v>
      </c>
      <c r="J505" s="45">
        <v>0</v>
      </c>
      <c r="K505" s="45">
        <v>0</v>
      </c>
      <c r="L505" s="45">
        <v>0</v>
      </c>
      <c r="M505" s="37">
        <v>17830200</v>
      </c>
      <c r="N505" s="38" t="s">
        <v>3123</v>
      </c>
      <c r="O505" s="142" t="s">
        <v>7629</v>
      </c>
      <c r="P505" s="84">
        <v>44294</v>
      </c>
      <c r="Q505" s="84">
        <v>44295</v>
      </c>
      <c r="R505" s="84">
        <v>44530</v>
      </c>
      <c r="S505" s="45">
        <v>10622976</v>
      </c>
      <c r="T505" s="45">
        <v>5311487</v>
      </c>
      <c r="U505" s="36">
        <v>12545871</v>
      </c>
      <c r="V505" s="36" t="s">
        <v>168</v>
      </c>
      <c r="W505" s="1"/>
      <c r="X505" s="1"/>
      <c r="Y505" s="1"/>
    </row>
    <row r="506" spans="1:25">
      <c r="A506" s="80">
        <v>891780111</v>
      </c>
      <c r="B506" s="35" t="s">
        <v>3921</v>
      </c>
      <c r="C506" s="36" t="s">
        <v>163</v>
      </c>
      <c r="D506" s="35" t="s">
        <v>20</v>
      </c>
      <c r="E506" s="34" t="s">
        <v>3124</v>
      </c>
      <c r="F506" s="35" t="s">
        <v>21</v>
      </c>
      <c r="G506" s="36" t="s">
        <v>165</v>
      </c>
      <c r="H506" s="36" t="s">
        <v>166</v>
      </c>
      <c r="I506" s="45">
        <v>13898820</v>
      </c>
      <c r="J506" s="45">
        <v>0</v>
      </c>
      <c r="K506" s="45">
        <v>0</v>
      </c>
      <c r="L506" s="45">
        <v>0</v>
      </c>
      <c r="M506" s="37">
        <v>12556872</v>
      </c>
      <c r="N506" s="38" t="s">
        <v>3125</v>
      </c>
      <c r="O506" s="142" t="s">
        <v>7630</v>
      </c>
      <c r="P506" s="84">
        <v>44294</v>
      </c>
      <c r="Q506" s="84">
        <v>44295</v>
      </c>
      <c r="R506" s="84">
        <v>44530</v>
      </c>
      <c r="S506" s="45">
        <v>8686765</v>
      </c>
      <c r="T506" s="45">
        <v>5212055</v>
      </c>
      <c r="U506" s="36">
        <v>12545871</v>
      </c>
      <c r="V506" s="36" t="s">
        <v>168</v>
      </c>
      <c r="W506" s="1"/>
      <c r="X506" s="1"/>
      <c r="Y506" s="1"/>
    </row>
    <row r="507" spans="1:25">
      <c r="A507" s="80">
        <v>891780111</v>
      </c>
      <c r="B507" s="35" t="s">
        <v>3921</v>
      </c>
      <c r="C507" s="36" t="s">
        <v>163</v>
      </c>
      <c r="D507" s="35" t="s">
        <v>20</v>
      </c>
      <c r="E507" s="34" t="s">
        <v>3128</v>
      </c>
      <c r="F507" s="35" t="s">
        <v>21</v>
      </c>
      <c r="G507" s="36" t="s">
        <v>165</v>
      </c>
      <c r="H507" s="36" t="s">
        <v>166</v>
      </c>
      <c r="I507" s="45">
        <v>12990051</v>
      </c>
      <c r="J507" s="45">
        <v>0</v>
      </c>
      <c r="K507" s="45">
        <v>0</v>
      </c>
      <c r="L507" s="45">
        <v>0</v>
      </c>
      <c r="M507" s="37">
        <v>1193549595</v>
      </c>
      <c r="N507" s="38" t="s">
        <v>3129</v>
      </c>
      <c r="O507" s="142" t="s">
        <v>7631</v>
      </c>
      <c r="P507" s="84">
        <v>44294</v>
      </c>
      <c r="Q507" s="84">
        <v>44295</v>
      </c>
      <c r="R507" s="84">
        <v>44530</v>
      </c>
      <c r="S507" s="45">
        <v>8660034</v>
      </c>
      <c r="T507" s="45">
        <v>4330017</v>
      </c>
      <c r="U507" s="36">
        <v>12545871</v>
      </c>
      <c r="V507" s="36" t="s">
        <v>168</v>
      </c>
      <c r="W507" s="1"/>
      <c r="X507" s="1"/>
      <c r="Y507" s="1"/>
    </row>
    <row r="508" spans="1:25">
      <c r="A508" s="80">
        <v>891780111</v>
      </c>
      <c r="B508" s="35" t="s">
        <v>3921</v>
      </c>
      <c r="C508" s="36" t="s">
        <v>163</v>
      </c>
      <c r="D508" s="35" t="s">
        <v>20</v>
      </c>
      <c r="E508" s="34" t="s">
        <v>3130</v>
      </c>
      <c r="F508" s="35" t="s">
        <v>21</v>
      </c>
      <c r="G508" s="36" t="s">
        <v>165</v>
      </c>
      <c r="H508" s="36" t="s">
        <v>166</v>
      </c>
      <c r="I508" s="45">
        <v>18715463</v>
      </c>
      <c r="J508" s="45">
        <v>0</v>
      </c>
      <c r="K508" s="45">
        <v>0</v>
      </c>
      <c r="L508" s="45">
        <v>0</v>
      </c>
      <c r="M508" s="37">
        <v>1078916789</v>
      </c>
      <c r="N508" s="38" t="s">
        <v>353</v>
      </c>
      <c r="O508" s="142" t="s">
        <v>7632</v>
      </c>
      <c r="P508" s="84">
        <v>44294</v>
      </c>
      <c r="Q508" s="84">
        <v>44295</v>
      </c>
      <c r="R508" s="84">
        <v>44530</v>
      </c>
      <c r="S508" s="45">
        <v>12476976</v>
      </c>
      <c r="T508" s="45">
        <v>6238487</v>
      </c>
      <c r="U508" s="36">
        <v>12545871</v>
      </c>
      <c r="V508" s="36" t="s">
        <v>168</v>
      </c>
      <c r="W508" s="1"/>
      <c r="X508" s="1"/>
      <c r="Y508" s="1"/>
    </row>
    <row r="509" spans="1:25">
      <c r="A509" s="80">
        <v>891780111</v>
      </c>
      <c r="B509" s="35" t="s">
        <v>3921</v>
      </c>
      <c r="C509" s="36" t="s">
        <v>163</v>
      </c>
      <c r="D509" s="35" t="s">
        <v>20</v>
      </c>
      <c r="E509" s="34" t="s">
        <v>3131</v>
      </c>
      <c r="F509" s="35" t="s">
        <v>21</v>
      </c>
      <c r="G509" s="36" t="s">
        <v>165</v>
      </c>
      <c r="H509" s="36" t="s">
        <v>166</v>
      </c>
      <c r="I509" s="45">
        <v>18715463</v>
      </c>
      <c r="J509" s="45">
        <v>0</v>
      </c>
      <c r="K509" s="45">
        <v>0</v>
      </c>
      <c r="L509" s="45">
        <v>0</v>
      </c>
      <c r="M509" s="37">
        <v>11807924</v>
      </c>
      <c r="N509" s="38" t="s">
        <v>3132</v>
      </c>
      <c r="O509" s="142" t="s">
        <v>7633</v>
      </c>
      <c r="P509" s="84">
        <v>44294</v>
      </c>
      <c r="Q509" s="84">
        <v>44295</v>
      </c>
      <c r="R509" s="84">
        <v>44530</v>
      </c>
      <c r="S509" s="45">
        <v>11367911</v>
      </c>
      <c r="T509" s="45">
        <v>7347552</v>
      </c>
      <c r="U509" s="36">
        <v>12545871</v>
      </c>
      <c r="V509" s="36" t="s">
        <v>168</v>
      </c>
      <c r="W509" s="1"/>
      <c r="X509" s="1"/>
      <c r="Y509" s="1"/>
    </row>
    <row r="510" spans="1:25">
      <c r="A510" s="80">
        <v>891780111</v>
      </c>
      <c r="B510" s="35" t="s">
        <v>3921</v>
      </c>
      <c r="C510" s="36" t="s">
        <v>163</v>
      </c>
      <c r="D510" s="35" t="s">
        <v>20</v>
      </c>
      <c r="E510" s="34" t="s">
        <v>3133</v>
      </c>
      <c r="F510" s="35" t="s">
        <v>21</v>
      </c>
      <c r="G510" s="36" t="s">
        <v>165</v>
      </c>
      <c r="H510" s="36" t="s">
        <v>166</v>
      </c>
      <c r="I510" s="45">
        <v>17324963</v>
      </c>
      <c r="J510" s="45">
        <v>0</v>
      </c>
      <c r="K510" s="45">
        <v>0</v>
      </c>
      <c r="L510" s="45">
        <v>0</v>
      </c>
      <c r="M510" s="37">
        <v>1075089018</v>
      </c>
      <c r="N510" s="38" t="s">
        <v>3134</v>
      </c>
      <c r="O510" s="142" t="s">
        <v>7634</v>
      </c>
      <c r="P510" s="84">
        <v>44294</v>
      </c>
      <c r="Q510" s="84">
        <v>44295</v>
      </c>
      <c r="R510" s="84">
        <v>44530</v>
      </c>
      <c r="S510" s="45">
        <v>11549976</v>
      </c>
      <c r="T510" s="45">
        <v>5774987</v>
      </c>
      <c r="U510" s="36">
        <v>12545871</v>
      </c>
      <c r="V510" s="36" t="s">
        <v>168</v>
      </c>
      <c r="W510" s="1"/>
      <c r="X510" s="1"/>
      <c r="Y510" s="1"/>
    </row>
    <row r="511" spans="1:25">
      <c r="A511" s="80">
        <v>891780111</v>
      </c>
      <c r="B511" s="35" t="s">
        <v>3921</v>
      </c>
      <c r="C511" s="36" t="s">
        <v>163</v>
      </c>
      <c r="D511" s="35" t="s">
        <v>20</v>
      </c>
      <c r="E511" s="34" t="s">
        <v>3137</v>
      </c>
      <c r="F511" s="35" t="s">
        <v>21</v>
      </c>
      <c r="G511" s="36" t="s">
        <v>165</v>
      </c>
      <c r="H511" s="36" t="s">
        <v>166</v>
      </c>
      <c r="I511" s="45">
        <v>14433390</v>
      </c>
      <c r="J511" s="45">
        <v>0</v>
      </c>
      <c r="K511" s="45">
        <v>0</v>
      </c>
      <c r="L511" s="45">
        <v>0</v>
      </c>
      <c r="M511" s="37">
        <v>1001153892</v>
      </c>
      <c r="N511" s="38" t="s">
        <v>3138</v>
      </c>
      <c r="O511" s="142" t="s">
        <v>7635</v>
      </c>
      <c r="P511" s="84">
        <v>44294</v>
      </c>
      <c r="Q511" s="84">
        <v>44295</v>
      </c>
      <c r="R511" s="84">
        <v>44530</v>
      </c>
      <c r="S511" s="45">
        <v>9622260</v>
      </c>
      <c r="T511" s="45">
        <v>4811130</v>
      </c>
      <c r="U511" s="36">
        <v>12545871</v>
      </c>
      <c r="V511" s="36" t="s">
        <v>168</v>
      </c>
      <c r="W511" s="1"/>
      <c r="X511" s="1"/>
      <c r="Y511" s="1"/>
    </row>
    <row r="512" spans="1:25">
      <c r="A512" s="80">
        <v>891780111</v>
      </c>
      <c r="B512" s="35" t="s">
        <v>3921</v>
      </c>
      <c r="C512" s="36" t="s">
        <v>163</v>
      </c>
      <c r="D512" s="35" t="s">
        <v>20</v>
      </c>
      <c r="E512" s="34" t="s">
        <v>3139</v>
      </c>
      <c r="F512" s="35" t="s">
        <v>21</v>
      </c>
      <c r="G512" s="36" t="s">
        <v>165</v>
      </c>
      <c r="H512" s="36" t="s">
        <v>166</v>
      </c>
      <c r="I512" s="45">
        <v>12990051</v>
      </c>
      <c r="J512" s="45">
        <v>0</v>
      </c>
      <c r="K512" s="45">
        <v>0</v>
      </c>
      <c r="L512" s="45">
        <v>0</v>
      </c>
      <c r="M512" s="37">
        <v>1045510652</v>
      </c>
      <c r="N512" s="38" t="s">
        <v>3140</v>
      </c>
      <c r="O512" s="142" t="s">
        <v>7636</v>
      </c>
      <c r="P512" s="84">
        <v>44294</v>
      </c>
      <c r="Q512" s="84">
        <v>44295</v>
      </c>
      <c r="R512" s="84">
        <v>44530</v>
      </c>
      <c r="S512" s="45">
        <v>8660034</v>
      </c>
      <c r="T512" s="45">
        <v>4330017</v>
      </c>
      <c r="U512" s="36">
        <v>12545871</v>
      </c>
      <c r="V512" s="36" t="s">
        <v>168</v>
      </c>
      <c r="W512" s="1"/>
      <c r="X512" s="1"/>
      <c r="Y512" s="1"/>
    </row>
    <row r="513" spans="1:25">
      <c r="A513" s="80">
        <v>891780111</v>
      </c>
      <c r="B513" s="35" t="s">
        <v>3921</v>
      </c>
      <c r="C513" s="36" t="s">
        <v>163</v>
      </c>
      <c r="D513" s="35" t="s">
        <v>20</v>
      </c>
      <c r="E513" s="34" t="s">
        <v>3141</v>
      </c>
      <c r="F513" s="35" t="s">
        <v>21</v>
      </c>
      <c r="G513" s="36" t="s">
        <v>165</v>
      </c>
      <c r="H513" s="36" t="s">
        <v>166</v>
      </c>
      <c r="I513" s="45">
        <v>14433390</v>
      </c>
      <c r="J513" s="45">
        <v>0</v>
      </c>
      <c r="K513" s="45">
        <v>0</v>
      </c>
      <c r="L513" s="45">
        <v>0</v>
      </c>
      <c r="M513" s="37">
        <v>1039652997</v>
      </c>
      <c r="N513" s="38" t="s">
        <v>3142</v>
      </c>
      <c r="O513" s="142" t="s">
        <v>7637</v>
      </c>
      <c r="P513" s="84">
        <v>44294</v>
      </c>
      <c r="Q513" s="84">
        <v>44295</v>
      </c>
      <c r="R513" s="84">
        <v>44530</v>
      </c>
      <c r="S513" s="45">
        <v>9622260</v>
      </c>
      <c r="T513" s="45">
        <v>4811130</v>
      </c>
      <c r="U513" s="36">
        <v>12545871</v>
      </c>
      <c r="V513" s="36" t="s">
        <v>168</v>
      </c>
      <c r="W513" s="1"/>
      <c r="X513" s="1"/>
      <c r="Y513" s="1"/>
    </row>
    <row r="514" spans="1:25">
      <c r="A514" s="80">
        <v>891780111</v>
      </c>
      <c r="B514" s="35" t="s">
        <v>3921</v>
      </c>
      <c r="C514" s="36" t="s">
        <v>163</v>
      </c>
      <c r="D514" s="35" t="s">
        <v>20</v>
      </c>
      <c r="E514" s="34" t="s">
        <v>3143</v>
      </c>
      <c r="F514" s="35" t="s">
        <v>21</v>
      </c>
      <c r="G514" s="36" t="s">
        <v>165</v>
      </c>
      <c r="H514" s="36" t="s">
        <v>166</v>
      </c>
      <c r="I514" s="45">
        <v>22950000</v>
      </c>
      <c r="J514" s="45">
        <v>0</v>
      </c>
      <c r="K514" s="45">
        <v>0</v>
      </c>
      <c r="L514" s="45">
        <v>0</v>
      </c>
      <c r="M514" s="37">
        <v>1077446235</v>
      </c>
      <c r="N514" s="38" t="s">
        <v>3144</v>
      </c>
      <c r="O514" s="142" t="s">
        <v>7638</v>
      </c>
      <c r="P514" s="84">
        <v>44294</v>
      </c>
      <c r="Q514" s="84">
        <v>44295</v>
      </c>
      <c r="R514" s="84">
        <v>44530</v>
      </c>
      <c r="S514" s="45">
        <v>14850000</v>
      </c>
      <c r="T514" s="45">
        <v>8100000</v>
      </c>
      <c r="U514" s="36">
        <v>12545871</v>
      </c>
      <c r="V514" s="36" t="s">
        <v>168</v>
      </c>
      <c r="W514" s="1"/>
      <c r="X514" s="1"/>
      <c r="Y514" s="1"/>
    </row>
    <row r="515" spans="1:25">
      <c r="A515" s="80">
        <v>891780111</v>
      </c>
      <c r="B515" s="35" t="s">
        <v>3921</v>
      </c>
      <c r="C515" s="36" t="s">
        <v>163</v>
      </c>
      <c r="D515" s="35" t="s">
        <v>20</v>
      </c>
      <c r="E515" s="34" t="s">
        <v>3150</v>
      </c>
      <c r="F515" s="35" t="s">
        <v>21</v>
      </c>
      <c r="G515" s="36" t="s">
        <v>165</v>
      </c>
      <c r="H515" s="36" t="s">
        <v>166</v>
      </c>
      <c r="I515" s="45">
        <v>24055650</v>
      </c>
      <c r="J515" s="45">
        <v>0</v>
      </c>
      <c r="K515" s="45">
        <v>0</v>
      </c>
      <c r="L515" s="45">
        <v>0</v>
      </c>
      <c r="M515" s="37">
        <v>1082907260</v>
      </c>
      <c r="N515" s="38" t="s">
        <v>3151</v>
      </c>
      <c r="O515" s="142" t="s">
        <v>7639</v>
      </c>
      <c r="P515" s="84">
        <v>44294</v>
      </c>
      <c r="Q515" s="84">
        <v>44295</v>
      </c>
      <c r="R515" s="84">
        <v>44530</v>
      </c>
      <c r="S515" s="45">
        <v>16037100</v>
      </c>
      <c r="T515" s="45">
        <v>8018550</v>
      </c>
      <c r="U515" s="36">
        <v>12545871</v>
      </c>
      <c r="V515" s="36" t="s">
        <v>168</v>
      </c>
      <c r="W515" s="1"/>
      <c r="X515" s="1"/>
      <c r="Y515" s="1"/>
    </row>
    <row r="516" spans="1:25">
      <c r="A516" s="80">
        <v>891780111</v>
      </c>
      <c r="B516" s="35" t="s">
        <v>3921</v>
      </c>
      <c r="C516" s="36" t="s">
        <v>163</v>
      </c>
      <c r="D516" s="35" t="s">
        <v>20</v>
      </c>
      <c r="E516" s="34" t="s">
        <v>3096</v>
      </c>
      <c r="F516" s="35" t="s">
        <v>21</v>
      </c>
      <c r="G516" s="36" t="s">
        <v>165</v>
      </c>
      <c r="H516" s="36" t="s">
        <v>166</v>
      </c>
      <c r="I516" s="45">
        <v>14000000</v>
      </c>
      <c r="J516" s="45">
        <v>10500000</v>
      </c>
      <c r="K516" s="45">
        <v>0</v>
      </c>
      <c r="L516" s="45">
        <v>3500000</v>
      </c>
      <c r="M516" s="37">
        <v>1082936785</v>
      </c>
      <c r="N516" s="38" t="s">
        <v>376</v>
      </c>
      <c r="O516" s="142" t="s">
        <v>7626</v>
      </c>
      <c r="P516" s="84">
        <v>44295</v>
      </c>
      <c r="Q516" s="84">
        <v>44295</v>
      </c>
      <c r="R516" s="84">
        <v>44377</v>
      </c>
      <c r="S516" s="45">
        <v>10500000</v>
      </c>
      <c r="T516" s="45">
        <v>0</v>
      </c>
      <c r="U516" s="36">
        <v>16078654</v>
      </c>
      <c r="V516" s="36" t="s">
        <v>973</v>
      </c>
      <c r="W516" s="1"/>
      <c r="X516" s="1"/>
      <c r="Y516" s="1"/>
    </row>
    <row r="517" spans="1:25">
      <c r="A517" s="80">
        <v>891780111</v>
      </c>
      <c r="B517" s="35" t="s">
        <v>3921</v>
      </c>
      <c r="C517" s="36" t="s">
        <v>163</v>
      </c>
      <c r="D517" s="35" t="s">
        <v>20</v>
      </c>
      <c r="E517" s="34" t="s">
        <v>3126</v>
      </c>
      <c r="F517" s="35" t="s">
        <v>21</v>
      </c>
      <c r="G517" s="36" t="s">
        <v>165</v>
      </c>
      <c r="H517" s="36" t="s">
        <v>166</v>
      </c>
      <c r="I517" s="45">
        <v>14489010</v>
      </c>
      <c r="J517" s="45">
        <v>0</v>
      </c>
      <c r="K517" s="45">
        <v>0</v>
      </c>
      <c r="L517" s="45">
        <v>0</v>
      </c>
      <c r="M517" s="37">
        <v>11803799</v>
      </c>
      <c r="N517" s="38" t="s">
        <v>3127</v>
      </c>
      <c r="O517" s="142" t="s">
        <v>7626</v>
      </c>
      <c r="P517" s="84">
        <v>44295</v>
      </c>
      <c r="Q517" s="84">
        <v>44295</v>
      </c>
      <c r="R517" s="84">
        <v>44530</v>
      </c>
      <c r="S517" s="45">
        <v>9659340</v>
      </c>
      <c r="T517" s="45">
        <v>4829670</v>
      </c>
      <c r="U517" s="36">
        <v>12545871</v>
      </c>
      <c r="V517" s="36" t="s">
        <v>168</v>
      </c>
      <c r="W517" s="1"/>
      <c r="X517" s="1"/>
      <c r="Y517" s="1"/>
    </row>
    <row r="518" spans="1:25">
      <c r="A518" s="171">
        <v>891780111</v>
      </c>
      <c r="B518" s="172" t="s">
        <v>3921</v>
      </c>
      <c r="C518" s="173" t="s">
        <v>163</v>
      </c>
      <c r="D518" s="172" t="s">
        <v>20</v>
      </c>
      <c r="E518" s="174" t="s">
        <v>3221</v>
      </c>
      <c r="F518" s="172" t="s">
        <v>21</v>
      </c>
      <c r="G518" s="173" t="s">
        <v>165</v>
      </c>
      <c r="H518" s="173" t="s">
        <v>166</v>
      </c>
      <c r="I518" s="178">
        <v>33000000</v>
      </c>
      <c r="J518" s="178">
        <v>30000000</v>
      </c>
      <c r="K518" s="178">
        <v>0</v>
      </c>
      <c r="L518" s="178">
        <v>3000000</v>
      </c>
      <c r="M518" s="175">
        <v>51974578</v>
      </c>
      <c r="N518" s="176" t="s">
        <v>3222</v>
      </c>
      <c r="O518" s="142" t="s">
        <v>7626</v>
      </c>
      <c r="P518" s="179">
        <v>44298</v>
      </c>
      <c r="Q518" s="179">
        <v>44299</v>
      </c>
      <c r="R518" s="179">
        <v>44469</v>
      </c>
      <c r="S518" s="178">
        <v>25000000</v>
      </c>
      <c r="T518" s="178">
        <v>5000000</v>
      </c>
      <c r="U518" s="173">
        <v>12545871</v>
      </c>
      <c r="V518" s="173" t="s">
        <v>168</v>
      </c>
      <c r="W518" s="177"/>
      <c r="X518" s="177"/>
      <c r="Y518" s="177"/>
    </row>
    <row r="519" spans="1:25">
      <c r="A519" s="171">
        <v>891780111</v>
      </c>
      <c r="B519" s="172" t="s">
        <v>3921</v>
      </c>
      <c r="C519" s="173" t="s">
        <v>163</v>
      </c>
      <c r="D519" s="172" t="s">
        <v>20</v>
      </c>
      <c r="E519" s="174" t="s">
        <v>3233</v>
      </c>
      <c r="F519" s="172" t="s">
        <v>21</v>
      </c>
      <c r="G519" s="173" t="s">
        <v>165</v>
      </c>
      <c r="H519" s="173" t="s">
        <v>166</v>
      </c>
      <c r="I519" s="178">
        <v>28995640</v>
      </c>
      <c r="J519" s="178">
        <v>0</v>
      </c>
      <c r="K519" s="178">
        <v>0</v>
      </c>
      <c r="L519" s="178">
        <v>0</v>
      </c>
      <c r="M519" s="175">
        <v>900763287</v>
      </c>
      <c r="N519" s="41" t="s">
        <v>3234</v>
      </c>
      <c r="O519" s="142" t="s">
        <v>7640</v>
      </c>
      <c r="P519" s="179">
        <v>44298</v>
      </c>
      <c r="Q519" s="179">
        <v>44299</v>
      </c>
      <c r="R519" s="179">
        <v>44342</v>
      </c>
      <c r="S519" s="178">
        <v>28995640</v>
      </c>
      <c r="T519" s="178">
        <v>0</v>
      </c>
      <c r="U519" s="173">
        <v>12545871</v>
      </c>
      <c r="V519" s="173" t="s">
        <v>168</v>
      </c>
      <c r="W519" s="177"/>
      <c r="X519" s="177"/>
      <c r="Y519" s="177"/>
    </row>
    <row r="520" spans="1:25">
      <c r="A520" s="171">
        <v>891780111</v>
      </c>
      <c r="B520" s="172" t="s">
        <v>3921</v>
      </c>
      <c r="C520" s="173" t="s">
        <v>163</v>
      </c>
      <c r="D520" s="172" t="s">
        <v>20</v>
      </c>
      <c r="E520" s="174" t="s">
        <v>3235</v>
      </c>
      <c r="F520" s="172" t="s">
        <v>21</v>
      </c>
      <c r="G520" s="173" t="s">
        <v>165</v>
      </c>
      <c r="H520" s="173" t="s">
        <v>166</v>
      </c>
      <c r="I520" s="178">
        <v>60000000</v>
      </c>
      <c r="J520" s="178">
        <v>0</v>
      </c>
      <c r="K520" s="178">
        <v>0</v>
      </c>
      <c r="L520" s="178">
        <v>0</v>
      </c>
      <c r="M520" s="175">
        <v>860000018</v>
      </c>
      <c r="N520" s="41" t="s">
        <v>649</v>
      </c>
      <c r="O520" s="142" t="s">
        <v>7626</v>
      </c>
      <c r="P520" s="179">
        <v>44298</v>
      </c>
      <c r="Q520" s="179">
        <v>44299</v>
      </c>
      <c r="R520" s="179">
        <v>44530</v>
      </c>
      <c r="S520" s="178">
        <v>38543982</v>
      </c>
      <c r="T520" s="178">
        <v>21456018</v>
      </c>
      <c r="U520" s="173">
        <v>12545871</v>
      </c>
      <c r="V520" s="173" t="s">
        <v>168</v>
      </c>
      <c r="W520" s="177"/>
      <c r="X520" s="177"/>
      <c r="Y520" s="177"/>
    </row>
    <row r="521" spans="1:25">
      <c r="A521" s="80">
        <v>891780111</v>
      </c>
      <c r="B521" s="35" t="s">
        <v>3921</v>
      </c>
      <c r="C521" s="36" t="s">
        <v>163</v>
      </c>
      <c r="D521" s="35" t="s">
        <v>20</v>
      </c>
      <c r="E521" s="34" t="s">
        <v>3087</v>
      </c>
      <c r="F521" s="35" t="s">
        <v>21</v>
      </c>
      <c r="G521" s="36" t="s">
        <v>165</v>
      </c>
      <c r="H521" s="36" t="s">
        <v>166</v>
      </c>
      <c r="I521" s="45">
        <v>44999315</v>
      </c>
      <c r="J521" s="45">
        <v>0</v>
      </c>
      <c r="K521" s="45">
        <v>0</v>
      </c>
      <c r="L521" s="45">
        <v>0</v>
      </c>
      <c r="M521" s="37">
        <v>819006702</v>
      </c>
      <c r="N521" s="38" t="s">
        <v>3088</v>
      </c>
      <c r="O521" s="142" t="s">
        <v>7640</v>
      </c>
      <c r="P521" s="84">
        <v>44299</v>
      </c>
      <c r="Q521" s="84">
        <v>44300</v>
      </c>
      <c r="R521" s="84">
        <v>44561</v>
      </c>
      <c r="S521" s="45">
        <v>24501445</v>
      </c>
      <c r="T521" s="45">
        <v>20497870</v>
      </c>
      <c r="U521" s="36">
        <v>16078654</v>
      </c>
      <c r="V521" s="36" t="s">
        <v>973</v>
      </c>
      <c r="W521" s="1"/>
      <c r="X521" s="1"/>
      <c r="Y521" s="1"/>
    </row>
    <row r="522" spans="1:25">
      <c r="A522" s="80">
        <v>891780111</v>
      </c>
      <c r="B522" s="35" t="s">
        <v>3921</v>
      </c>
      <c r="C522" s="36" t="s">
        <v>163</v>
      </c>
      <c r="D522" s="35" t="s">
        <v>20</v>
      </c>
      <c r="E522" s="34" t="s">
        <v>3092</v>
      </c>
      <c r="F522" s="35" t="s">
        <v>21</v>
      </c>
      <c r="G522" s="36" t="s">
        <v>165</v>
      </c>
      <c r="H522" s="36" t="s">
        <v>166</v>
      </c>
      <c r="I522" s="45">
        <v>8000000</v>
      </c>
      <c r="J522" s="45">
        <v>0</v>
      </c>
      <c r="K522" s="45">
        <v>0</v>
      </c>
      <c r="L522" s="45">
        <v>0</v>
      </c>
      <c r="M522" s="37">
        <v>79541443</v>
      </c>
      <c r="N522" s="38" t="s">
        <v>3093</v>
      </c>
      <c r="O522" s="142" t="s">
        <v>7626</v>
      </c>
      <c r="P522" s="84">
        <v>44299</v>
      </c>
      <c r="Q522" s="84">
        <v>44301</v>
      </c>
      <c r="R522" s="84">
        <v>44316</v>
      </c>
      <c r="S522" s="45">
        <v>-40822687</v>
      </c>
      <c r="T522" s="45">
        <v>48822687</v>
      </c>
      <c r="U522" s="36">
        <v>12545871</v>
      </c>
      <c r="V522" s="36" t="s">
        <v>168</v>
      </c>
      <c r="W522" s="1"/>
      <c r="X522" s="1"/>
      <c r="Y522" s="1"/>
    </row>
    <row r="523" spans="1:25">
      <c r="A523" s="80">
        <v>891780111</v>
      </c>
      <c r="B523" s="35" t="s">
        <v>3921</v>
      </c>
      <c r="C523" s="36" t="s">
        <v>163</v>
      </c>
      <c r="D523" s="35" t="s">
        <v>20</v>
      </c>
      <c r="E523" s="34" t="s">
        <v>3135</v>
      </c>
      <c r="F523" s="35" t="s">
        <v>21</v>
      </c>
      <c r="G523" s="36" t="s">
        <v>165</v>
      </c>
      <c r="H523" s="36" t="s">
        <v>166</v>
      </c>
      <c r="I523" s="45">
        <v>14433390</v>
      </c>
      <c r="J523" s="45">
        <v>0</v>
      </c>
      <c r="K523" s="45">
        <v>0</v>
      </c>
      <c r="L523" s="45">
        <v>0</v>
      </c>
      <c r="M523" s="37">
        <v>1030460108</v>
      </c>
      <c r="N523" s="38" t="s">
        <v>3136</v>
      </c>
      <c r="O523" s="142" t="s">
        <v>7626</v>
      </c>
      <c r="P523" s="84">
        <v>44299</v>
      </c>
      <c r="Q523" s="84">
        <v>44300</v>
      </c>
      <c r="R523" s="84">
        <v>44530</v>
      </c>
      <c r="S523" s="45">
        <v>9622260</v>
      </c>
      <c r="T523" s="45">
        <v>4811130</v>
      </c>
      <c r="U523" s="36">
        <v>12545871</v>
      </c>
      <c r="V523" s="36" t="s">
        <v>168</v>
      </c>
      <c r="W523" s="1"/>
      <c r="X523" s="1"/>
      <c r="Y523" s="1"/>
    </row>
    <row r="524" spans="1:25">
      <c r="A524" s="80">
        <v>891780111</v>
      </c>
      <c r="B524" s="35" t="s">
        <v>3921</v>
      </c>
      <c r="C524" s="36" t="s">
        <v>163</v>
      </c>
      <c r="D524" s="35" t="s">
        <v>20</v>
      </c>
      <c r="E524" s="34" t="s">
        <v>3091</v>
      </c>
      <c r="F524" s="35" t="s">
        <v>21</v>
      </c>
      <c r="G524" s="36" t="s">
        <v>165</v>
      </c>
      <c r="H524" s="36" t="s">
        <v>166</v>
      </c>
      <c r="I524" s="45">
        <v>5200000</v>
      </c>
      <c r="J524" s="45">
        <v>0</v>
      </c>
      <c r="K524" s="45">
        <v>0</v>
      </c>
      <c r="L524" s="45">
        <v>0</v>
      </c>
      <c r="M524" s="37">
        <v>49758019</v>
      </c>
      <c r="N524" s="38" t="s">
        <v>1257</v>
      </c>
      <c r="O524" s="142" t="s">
        <v>7626</v>
      </c>
      <c r="P524" s="84">
        <v>44300</v>
      </c>
      <c r="Q524" s="84">
        <v>44300</v>
      </c>
      <c r="R524" s="84">
        <v>44304</v>
      </c>
      <c r="S524" s="45">
        <v>5200000</v>
      </c>
      <c r="T524" s="45">
        <v>0</v>
      </c>
      <c r="U524" s="36">
        <v>16078654</v>
      </c>
      <c r="V524" s="36" t="s">
        <v>973</v>
      </c>
      <c r="W524" s="1"/>
      <c r="X524" s="1"/>
      <c r="Y524" s="1"/>
    </row>
    <row r="525" spans="1:25">
      <c r="A525" s="80">
        <v>891780111</v>
      </c>
      <c r="B525" s="35" t="s">
        <v>3921</v>
      </c>
      <c r="C525" s="36" t="s">
        <v>163</v>
      </c>
      <c r="D525" s="35" t="s">
        <v>20</v>
      </c>
      <c r="E525" s="34" t="s">
        <v>3097</v>
      </c>
      <c r="F525" s="35" t="s">
        <v>21</v>
      </c>
      <c r="G525" s="36" t="s">
        <v>165</v>
      </c>
      <c r="H525" s="36" t="s">
        <v>166</v>
      </c>
      <c r="I525" s="45">
        <v>1800000</v>
      </c>
      <c r="J525" s="45">
        <v>0</v>
      </c>
      <c r="K525" s="45">
        <v>0</v>
      </c>
      <c r="L525" s="45">
        <v>0</v>
      </c>
      <c r="M525" s="37">
        <v>1082935131</v>
      </c>
      <c r="N525" s="38" t="s">
        <v>1425</v>
      </c>
      <c r="O525" s="142" t="s">
        <v>7626</v>
      </c>
      <c r="P525" s="84">
        <v>44300</v>
      </c>
      <c r="Q525" s="84">
        <v>44301</v>
      </c>
      <c r="R525" s="84">
        <v>44316</v>
      </c>
      <c r="S525" s="45">
        <v>1800000</v>
      </c>
      <c r="T525" s="45">
        <v>0</v>
      </c>
      <c r="U525" s="36">
        <v>7632967</v>
      </c>
      <c r="V525" s="36" t="s">
        <v>2414</v>
      </c>
      <c r="W525" s="1"/>
      <c r="X525" s="1"/>
      <c r="Y525" s="1"/>
    </row>
    <row r="526" spans="1:25">
      <c r="A526" s="80">
        <v>891780111</v>
      </c>
      <c r="B526" s="35" t="s">
        <v>3921</v>
      </c>
      <c r="C526" s="36" t="s">
        <v>163</v>
      </c>
      <c r="D526" s="35" t="s">
        <v>20</v>
      </c>
      <c r="E526" s="34" t="s">
        <v>3089</v>
      </c>
      <c r="F526" s="35" t="s">
        <v>21</v>
      </c>
      <c r="G526" s="36" t="s">
        <v>165</v>
      </c>
      <c r="H526" s="36" t="s">
        <v>166</v>
      </c>
      <c r="I526" s="45">
        <v>24341450</v>
      </c>
      <c r="J526" s="45">
        <v>0</v>
      </c>
      <c r="K526" s="45">
        <v>0</v>
      </c>
      <c r="L526" s="45">
        <v>0</v>
      </c>
      <c r="M526" s="37">
        <v>1082881269</v>
      </c>
      <c r="N526" s="38" t="s">
        <v>3090</v>
      </c>
      <c r="O526" s="142" t="s">
        <v>7626</v>
      </c>
      <c r="P526" s="84">
        <v>44300</v>
      </c>
      <c r="Q526" s="84">
        <v>44306</v>
      </c>
      <c r="R526" s="84">
        <v>44561</v>
      </c>
      <c r="S526" s="45">
        <v>7520800</v>
      </c>
      <c r="T526" s="45">
        <v>16820650</v>
      </c>
      <c r="U526" s="36">
        <v>16078654</v>
      </c>
      <c r="V526" s="36" t="s">
        <v>973</v>
      </c>
      <c r="W526" s="1"/>
      <c r="X526" s="1"/>
      <c r="Y526" s="1"/>
    </row>
    <row r="527" spans="1:25">
      <c r="A527" s="80">
        <v>891780111</v>
      </c>
      <c r="B527" s="35" t="s">
        <v>3921</v>
      </c>
      <c r="C527" s="36" t="s">
        <v>163</v>
      </c>
      <c r="D527" s="35" t="s">
        <v>20</v>
      </c>
      <c r="E527" s="34" t="s">
        <v>3120</v>
      </c>
      <c r="F527" s="35" t="s">
        <v>21</v>
      </c>
      <c r="G527" s="36" t="s">
        <v>165</v>
      </c>
      <c r="H527" s="36" t="s">
        <v>166</v>
      </c>
      <c r="I527" s="45">
        <v>13499190</v>
      </c>
      <c r="J527" s="45">
        <v>0</v>
      </c>
      <c r="K527" s="45">
        <v>0</v>
      </c>
      <c r="L527" s="45">
        <v>0</v>
      </c>
      <c r="M527" s="37">
        <v>19790264</v>
      </c>
      <c r="N527" s="38" t="s">
        <v>3121</v>
      </c>
      <c r="O527" s="142" t="s">
        <v>7641</v>
      </c>
      <c r="P527" s="84">
        <v>44300</v>
      </c>
      <c r="Q527" s="84">
        <v>44302</v>
      </c>
      <c r="R527" s="84">
        <v>44530</v>
      </c>
      <c r="S527" s="45">
        <v>8734770</v>
      </c>
      <c r="T527" s="45">
        <v>4764420</v>
      </c>
      <c r="U527" s="36">
        <v>12545871</v>
      </c>
      <c r="V527" s="36" t="s">
        <v>168</v>
      </c>
      <c r="W527" s="1"/>
      <c r="X527" s="1"/>
      <c r="Y527" s="1"/>
    </row>
    <row r="528" spans="1:25">
      <c r="A528" s="80">
        <v>891780111</v>
      </c>
      <c r="B528" s="35" t="s">
        <v>3921</v>
      </c>
      <c r="C528" s="36" t="s">
        <v>163</v>
      </c>
      <c r="D528" s="35" t="s">
        <v>20</v>
      </c>
      <c r="E528" s="34" t="s">
        <v>3159</v>
      </c>
      <c r="F528" s="35" t="s">
        <v>21</v>
      </c>
      <c r="G528" s="36" t="s">
        <v>165</v>
      </c>
      <c r="H528" s="36" t="s">
        <v>166</v>
      </c>
      <c r="I528" s="45">
        <v>11656000</v>
      </c>
      <c r="J528" s="45">
        <v>0</v>
      </c>
      <c r="K528" s="45">
        <v>0</v>
      </c>
      <c r="L528" s="45">
        <v>0</v>
      </c>
      <c r="M528" s="37">
        <v>37688465</v>
      </c>
      <c r="N528" s="38" t="s">
        <v>3160</v>
      </c>
      <c r="O528" s="142" t="s">
        <v>7642</v>
      </c>
      <c r="P528" s="84">
        <v>44300</v>
      </c>
      <c r="Q528" s="84">
        <v>44302</v>
      </c>
      <c r="R528" s="84">
        <v>44530</v>
      </c>
      <c r="S528" s="45">
        <v>7285000</v>
      </c>
      <c r="T528" s="45">
        <v>4371000</v>
      </c>
      <c r="U528" s="36">
        <v>12545871</v>
      </c>
      <c r="V528" s="36" t="s">
        <v>168</v>
      </c>
      <c r="W528" s="1"/>
      <c r="X528" s="1"/>
      <c r="Y528" s="1"/>
    </row>
    <row r="529" spans="1:25">
      <c r="A529" s="80">
        <v>891780111</v>
      </c>
      <c r="B529" s="35" t="s">
        <v>3921</v>
      </c>
      <c r="C529" s="36" t="s">
        <v>163</v>
      </c>
      <c r="D529" s="35" t="s">
        <v>20</v>
      </c>
      <c r="E529" s="34" t="s">
        <v>3161</v>
      </c>
      <c r="F529" s="35" t="s">
        <v>21</v>
      </c>
      <c r="G529" s="36" t="s">
        <v>165</v>
      </c>
      <c r="H529" s="36" t="s">
        <v>166</v>
      </c>
      <c r="I529" s="45">
        <v>11656000</v>
      </c>
      <c r="J529" s="45">
        <v>0</v>
      </c>
      <c r="K529" s="45">
        <v>0</v>
      </c>
      <c r="L529" s="45">
        <v>0</v>
      </c>
      <c r="M529" s="37">
        <v>22009602</v>
      </c>
      <c r="N529" s="38" t="s">
        <v>3162</v>
      </c>
      <c r="O529" s="142" t="s">
        <v>7643</v>
      </c>
      <c r="P529" s="84">
        <v>44300</v>
      </c>
      <c r="Q529" s="84">
        <v>44302</v>
      </c>
      <c r="R529" s="84">
        <v>44530</v>
      </c>
      <c r="S529" s="45">
        <v>7285000</v>
      </c>
      <c r="T529" s="45">
        <v>4371000</v>
      </c>
      <c r="U529" s="36">
        <v>12545871</v>
      </c>
      <c r="V529" s="36" t="s">
        <v>168</v>
      </c>
      <c r="W529" s="1"/>
      <c r="X529" s="1"/>
      <c r="Y529" s="1"/>
    </row>
    <row r="530" spans="1:25">
      <c r="A530" s="80">
        <v>891780111</v>
      </c>
      <c r="B530" s="35" t="s">
        <v>3921</v>
      </c>
      <c r="C530" s="36" t="s">
        <v>163</v>
      </c>
      <c r="D530" s="35" t="s">
        <v>20</v>
      </c>
      <c r="E530" s="34" t="s">
        <v>3163</v>
      </c>
      <c r="F530" s="35" t="s">
        <v>21</v>
      </c>
      <c r="G530" s="36" t="s">
        <v>165</v>
      </c>
      <c r="H530" s="36" t="s">
        <v>166</v>
      </c>
      <c r="I530" s="45">
        <v>11656000</v>
      </c>
      <c r="J530" s="45">
        <v>0</v>
      </c>
      <c r="K530" s="45">
        <v>0</v>
      </c>
      <c r="L530" s="45">
        <v>0</v>
      </c>
      <c r="M530" s="37">
        <v>1004712306</v>
      </c>
      <c r="N530" s="38" t="s">
        <v>3164</v>
      </c>
      <c r="O530" s="142" t="s">
        <v>7626</v>
      </c>
      <c r="P530" s="84">
        <v>44300</v>
      </c>
      <c r="Q530" s="84">
        <v>44302</v>
      </c>
      <c r="R530" s="84">
        <v>44530</v>
      </c>
      <c r="S530" s="45">
        <v>7285000</v>
      </c>
      <c r="T530" s="45">
        <v>4371000</v>
      </c>
      <c r="U530" s="36">
        <v>12545871</v>
      </c>
      <c r="V530" s="36" t="s">
        <v>168</v>
      </c>
      <c r="W530" s="1"/>
      <c r="X530" s="1"/>
      <c r="Y530" s="1"/>
    </row>
    <row r="531" spans="1:25">
      <c r="A531" s="80">
        <v>891780111</v>
      </c>
      <c r="B531" s="35" t="s">
        <v>3921</v>
      </c>
      <c r="C531" s="36" t="s">
        <v>163</v>
      </c>
      <c r="D531" s="35" t="s">
        <v>20</v>
      </c>
      <c r="E531" s="34" t="s">
        <v>3167</v>
      </c>
      <c r="F531" s="35" t="s">
        <v>21</v>
      </c>
      <c r="G531" s="36" t="s">
        <v>165</v>
      </c>
      <c r="H531" s="36" t="s">
        <v>166</v>
      </c>
      <c r="I531" s="45">
        <v>12705120</v>
      </c>
      <c r="J531" s="45">
        <v>0</v>
      </c>
      <c r="K531" s="45">
        <v>0</v>
      </c>
      <c r="L531" s="45">
        <v>0</v>
      </c>
      <c r="M531" s="37">
        <v>1087209321</v>
      </c>
      <c r="N531" s="38" t="s">
        <v>3168</v>
      </c>
      <c r="O531" s="186" t="s">
        <v>7644</v>
      </c>
      <c r="P531" s="84">
        <v>44300</v>
      </c>
      <c r="Q531" s="84">
        <v>44302</v>
      </c>
      <c r="R531" s="84">
        <v>44530</v>
      </c>
      <c r="S531" s="45">
        <v>7940700</v>
      </c>
      <c r="T531" s="45">
        <v>4764420</v>
      </c>
      <c r="U531" s="36">
        <v>12545871</v>
      </c>
      <c r="V531" s="36" t="s">
        <v>168</v>
      </c>
      <c r="W531" s="1"/>
      <c r="X531" s="1"/>
      <c r="Y531" s="1"/>
    </row>
    <row r="532" spans="1:25">
      <c r="A532" s="80">
        <v>891780111</v>
      </c>
      <c r="B532" s="35" t="s">
        <v>3921</v>
      </c>
      <c r="C532" s="36" t="s">
        <v>163</v>
      </c>
      <c r="D532" s="35" t="s">
        <v>20</v>
      </c>
      <c r="E532" s="34" t="s">
        <v>3169</v>
      </c>
      <c r="F532" s="35" t="s">
        <v>21</v>
      </c>
      <c r="G532" s="36" t="s">
        <v>165</v>
      </c>
      <c r="H532" s="36" t="s">
        <v>166</v>
      </c>
      <c r="I532" s="45">
        <v>25600000</v>
      </c>
      <c r="J532" s="45">
        <v>0</v>
      </c>
      <c r="K532" s="45">
        <v>0</v>
      </c>
      <c r="L532" s="45">
        <v>0</v>
      </c>
      <c r="M532" s="37">
        <v>6102427</v>
      </c>
      <c r="N532" s="38" t="s">
        <v>3170</v>
      </c>
      <c r="O532" s="186" t="s">
        <v>7645</v>
      </c>
      <c r="P532" s="84">
        <v>44300</v>
      </c>
      <c r="Q532" s="84">
        <v>44302</v>
      </c>
      <c r="R532" s="84">
        <v>44530</v>
      </c>
      <c r="S532" s="45">
        <v>8000000</v>
      </c>
      <c r="T532" s="45">
        <v>17600000</v>
      </c>
      <c r="U532" s="36">
        <v>12545871</v>
      </c>
      <c r="V532" s="36" t="s">
        <v>168</v>
      </c>
      <c r="W532" s="1"/>
      <c r="X532" s="1"/>
      <c r="Y532" s="1"/>
    </row>
    <row r="533" spans="1:25">
      <c r="A533" s="80">
        <v>891780111</v>
      </c>
      <c r="B533" s="35" t="s">
        <v>3921</v>
      </c>
      <c r="C533" s="36" t="s">
        <v>163</v>
      </c>
      <c r="D533" s="35" t="s">
        <v>20</v>
      </c>
      <c r="E533" s="34" t="s">
        <v>3171</v>
      </c>
      <c r="F533" s="35" t="s">
        <v>21</v>
      </c>
      <c r="G533" s="36" t="s">
        <v>165</v>
      </c>
      <c r="H533" s="36" t="s">
        <v>166</v>
      </c>
      <c r="I533" s="45">
        <v>11656000</v>
      </c>
      <c r="J533" s="45">
        <v>0</v>
      </c>
      <c r="K533" s="45">
        <v>0</v>
      </c>
      <c r="L533" s="45">
        <v>0</v>
      </c>
      <c r="M533" s="37">
        <v>1005710276</v>
      </c>
      <c r="N533" s="38" t="s">
        <v>3172</v>
      </c>
      <c r="O533" s="186" t="s">
        <v>7646</v>
      </c>
      <c r="P533" s="84">
        <v>44300</v>
      </c>
      <c r="Q533" s="84">
        <v>44302</v>
      </c>
      <c r="R533" s="84">
        <v>44530</v>
      </c>
      <c r="S533" s="45">
        <v>7285000</v>
      </c>
      <c r="T533" s="45">
        <v>4371000</v>
      </c>
      <c r="U533" s="36">
        <v>12545871</v>
      </c>
      <c r="V533" s="36" t="s">
        <v>168</v>
      </c>
      <c r="W533" s="1"/>
      <c r="X533" s="1"/>
      <c r="Y533" s="1"/>
    </row>
    <row r="534" spans="1:25">
      <c r="A534" s="80">
        <v>891780111</v>
      </c>
      <c r="B534" s="35" t="s">
        <v>3921</v>
      </c>
      <c r="C534" s="36" t="s">
        <v>163</v>
      </c>
      <c r="D534" s="35" t="s">
        <v>20</v>
      </c>
      <c r="E534" s="34" t="s">
        <v>3181</v>
      </c>
      <c r="F534" s="35" t="s">
        <v>21</v>
      </c>
      <c r="G534" s="36" t="s">
        <v>165</v>
      </c>
      <c r="H534" s="36" t="s">
        <v>166</v>
      </c>
      <c r="I534" s="45">
        <v>11656000</v>
      </c>
      <c r="J534" s="45">
        <v>0</v>
      </c>
      <c r="K534" s="45">
        <v>0</v>
      </c>
      <c r="L534" s="45">
        <v>0</v>
      </c>
      <c r="M534" s="37">
        <v>1002430621</v>
      </c>
      <c r="N534" s="38" t="s">
        <v>3182</v>
      </c>
      <c r="O534" s="142" t="s">
        <v>7647</v>
      </c>
      <c r="P534" s="84">
        <v>44300</v>
      </c>
      <c r="Q534" s="84">
        <v>44302</v>
      </c>
      <c r="R534" s="84">
        <v>44530</v>
      </c>
      <c r="S534" s="45">
        <v>7285000</v>
      </c>
      <c r="T534" s="45">
        <v>4371000</v>
      </c>
      <c r="U534" s="36">
        <v>12545871</v>
      </c>
      <c r="V534" s="36" t="s">
        <v>168</v>
      </c>
      <c r="W534" s="1"/>
      <c r="X534" s="1"/>
      <c r="Y534" s="1"/>
    </row>
    <row r="535" spans="1:25">
      <c r="A535" s="80">
        <v>891780111</v>
      </c>
      <c r="B535" s="35" t="s">
        <v>3921</v>
      </c>
      <c r="C535" s="36" t="s">
        <v>163</v>
      </c>
      <c r="D535" s="35" t="s">
        <v>20</v>
      </c>
      <c r="E535" s="34" t="s">
        <v>3183</v>
      </c>
      <c r="F535" s="35" t="s">
        <v>21</v>
      </c>
      <c r="G535" s="36" t="s">
        <v>165</v>
      </c>
      <c r="H535" s="36" t="s">
        <v>166</v>
      </c>
      <c r="I535" s="45">
        <v>11656000</v>
      </c>
      <c r="J535" s="45">
        <v>0</v>
      </c>
      <c r="K535" s="45">
        <v>0</v>
      </c>
      <c r="L535" s="45">
        <v>0</v>
      </c>
      <c r="M535" s="37">
        <v>1002997999</v>
      </c>
      <c r="N535" s="38" t="s">
        <v>3184</v>
      </c>
      <c r="O535" s="142" t="s">
        <v>7648</v>
      </c>
      <c r="P535" s="84">
        <v>44300</v>
      </c>
      <c r="Q535" s="84">
        <v>44302</v>
      </c>
      <c r="R535" s="84">
        <v>44530</v>
      </c>
      <c r="S535" s="45">
        <v>7285000</v>
      </c>
      <c r="T535" s="45">
        <v>4371000</v>
      </c>
      <c r="U535" s="36">
        <v>12545871</v>
      </c>
      <c r="V535" s="36" t="s">
        <v>168</v>
      </c>
      <c r="W535" s="1"/>
      <c r="X535" s="1"/>
      <c r="Y535" s="1"/>
    </row>
    <row r="536" spans="1:25">
      <c r="A536" s="80">
        <v>891780111</v>
      </c>
      <c r="B536" s="35" t="s">
        <v>3921</v>
      </c>
      <c r="C536" s="36" t="s">
        <v>163</v>
      </c>
      <c r="D536" s="35" t="s">
        <v>20</v>
      </c>
      <c r="E536" s="34" t="s">
        <v>3185</v>
      </c>
      <c r="F536" s="35" t="s">
        <v>21</v>
      </c>
      <c r="G536" s="36" t="s">
        <v>165</v>
      </c>
      <c r="H536" s="36" t="s">
        <v>166</v>
      </c>
      <c r="I536" s="45">
        <v>11656000</v>
      </c>
      <c r="J536" s="45">
        <v>0</v>
      </c>
      <c r="K536" s="45">
        <v>0</v>
      </c>
      <c r="L536" s="45">
        <v>0</v>
      </c>
      <c r="M536" s="37">
        <v>1078579601</v>
      </c>
      <c r="N536" s="38" t="s">
        <v>3186</v>
      </c>
      <c r="O536" s="142" t="s">
        <v>7630</v>
      </c>
      <c r="P536" s="84">
        <v>44300</v>
      </c>
      <c r="Q536" s="84">
        <v>44302</v>
      </c>
      <c r="R536" s="84">
        <v>44530</v>
      </c>
      <c r="S536" s="45">
        <v>7285000</v>
      </c>
      <c r="T536" s="45">
        <v>4371000</v>
      </c>
      <c r="U536" s="36">
        <v>12545871</v>
      </c>
      <c r="V536" s="36" t="s">
        <v>168</v>
      </c>
      <c r="W536" s="1"/>
      <c r="X536" s="1"/>
      <c r="Y536" s="1"/>
    </row>
    <row r="537" spans="1:25">
      <c r="A537" s="80">
        <v>891780111</v>
      </c>
      <c r="B537" s="35" t="s">
        <v>3921</v>
      </c>
      <c r="C537" s="36" t="s">
        <v>163</v>
      </c>
      <c r="D537" s="35" t="s">
        <v>20</v>
      </c>
      <c r="E537" s="34" t="s">
        <v>3187</v>
      </c>
      <c r="F537" s="35" t="s">
        <v>21</v>
      </c>
      <c r="G537" s="36" t="s">
        <v>165</v>
      </c>
      <c r="H537" s="36" t="s">
        <v>166</v>
      </c>
      <c r="I537" s="45">
        <v>11656000</v>
      </c>
      <c r="J537" s="45">
        <v>0</v>
      </c>
      <c r="K537" s="45">
        <v>0</v>
      </c>
      <c r="L537" s="45">
        <v>0</v>
      </c>
      <c r="M537" s="37">
        <v>1003934634</v>
      </c>
      <c r="N537" s="38" t="s">
        <v>3188</v>
      </c>
      <c r="O537" s="142" t="s">
        <v>7649</v>
      </c>
      <c r="P537" s="84">
        <v>44300</v>
      </c>
      <c r="Q537" s="84">
        <v>44302</v>
      </c>
      <c r="R537" s="84">
        <v>44530</v>
      </c>
      <c r="S537" s="45">
        <v>7285000</v>
      </c>
      <c r="T537" s="45">
        <v>4371000</v>
      </c>
      <c r="U537" s="36">
        <v>12545871</v>
      </c>
      <c r="V537" s="36" t="s">
        <v>168</v>
      </c>
      <c r="W537" s="1"/>
      <c r="X537" s="1"/>
      <c r="Y537" s="1"/>
    </row>
    <row r="538" spans="1:25">
      <c r="A538" s="80">
        <v>891780111</v>
      </c>
      <c r="B538" s="35" t="s">
        <v>3921</v>
      </c>
      <c r="C538" s="36" t="s">
        <v>163</v>
      </c>
      <c r="D538" s="35" t="s">
        <v>20</v>
      </c>
      <c r="E538" s="34" t="s">
        <v>3189</v>
      </c>
      <c r="F538" s="35" t="s">
        <v>21</v>
      </c>
      <c r="G538" s="36" t="s">
        <v>165</v>
      </c>
      <c r="H538" s="36" t="s">
        <v>166</v>
      </c>
      <c r="I538" s="45">
        <v>11656000</v>
      </c>
      <c r="J538" s="45">
        <v>0</v>
      </c>
      <c r="K538" s="45">
        <v>0</v>
      </c>
      <c r="L538" s="45">
        <v>0</v>
      </c>
      <c r="M538" s="37">
        <v>68293985</v>
      </c>
      <c r="N538" s="38" t="s">
        <v>3190</v>
      </c>
      <c r="O538" s="142" t="s">
        <v>7650</v>
      </c>
      <c r="P538" s="84">
        <v>44300</v>
      </c>
      <c r="Q538" s="84">
        <v>44302</v>
      </c>
      <c r="R538" s="84">
        <v>44530</v>
      </c>
      <c r="S538" s="45">
        <v>7285000</v>
      </c>
      <c r="T538" s="45">
        <v>4371000</v>
      </c>
      <c r="U538" s="36">
        <v>12545871</v>
      </c>
      <c r="V538" s="36" t="s">
        <v>168</v>
      </c>
      <c r="W538" s="1"/>
      <c r="X538" s="1"/>
      <c r="Y538" s="1"/>
    </row>
    <row r="539" spans="1:25">
      <c r="A539" s="80">
        <v>891780111</v>
      </c>
      <c r="B539" s="35" t="s">
        <v>3921</v>
      </c>
      <c r="C539" s="36" t="s">
        <v>163</v>
      </c>
      <c r="D539" s="35" t="s">
        <v>20</v>
      </c>
      <c r="E539" s="34" t="s">
        <v>3191</v>
      </c>
      <c r="F539" s="35" t="s">
        <v>21</v>
      </c>
      <c r="G539" s="36" t="s">
        <v>165</v>
      </c>
      <c r="H539" s="36" t="s">
        <v>166</v>
      </c>
      <c r="I539" s="45">
        <v>14400000</v>
      </c>
      <c r="J539" s="45">
        <v>0</v>
      </c>
      <c r="K539" s="45">
        <v>0</v>
      </c>
      <c r="L539" s="45">
        <v>0</v>
      </c>
      <c r="M539" s="37">
        <v>1052999688</v>
      </c>
      <c r="N539" s="38" t="s">
        <v>3192</v>
      </c>
      <c r="O539" s="142" t="s">
        <v>7651</v>
      </c>
      <c r="P539" s="84">
        <v>44300</v>
      </c>
      <c r="Q539" s="84">
        <v>44302</v>
      </c>
      <c r="R539" s="84">
        <v>44530</v>
      </c>
      <c r="S539" s="45">
        <v>9000000</v>
      </c>
      <c r="T539" s="45">
        <v>5400000</v>
      </c>
      <c r="U539" s="36">
        <v>12545871</v>
      </c>
      <c r="V539" s="36" t="s">
        <v>168</v>
      </c>
      <c r="W539" s="1"/>
      <c r="X539" s="1"/>
      <c r="Y539" s="1"/>
    </row>
    <row r="540" spans="1:25">
      <c r="A540" s="80">
        <v>891780111</v>
      </c>
      <c r="B540" s="35" t="s">
        <v>3921</v>
      </c>
      <c r="C540" s="36" t="s">
        <v>163</v>
      </c>
      <c r="D540" s="35" t="s">
        <v>20</v>
      </c>
      <c r="E540" s="34" t="s">
        <v>3098</v>
      </c>
      <c r="F540" s="35" t="s">
        <v>21</v>
      </c>
      <c r="G540" s="36" t="s">
        <v>165</v>
      </c>
      <c r="H540" s="36" t="s">
        <v>166</v>
      </c>
      <c r="I540" s="45">
        <v>2000000</v>
      </c>
      <c r="J540" s="45">
        <v>0</v>
      </c>
      <c r="K540" s="45">
        <v>0</v>
      </c>
      <c r="L540" s="45">
        <v>0</v>
      </c>
      <c r="M540" s="37">
        <v>12627914</v>
      </c>
      <c r="N540" s="38" t="s">
        <v>3099</v>
      </c>
      <c r="O540" s="142" t="s">
        <v>7630</v>
      </c>
      <c r="P540" s="84">
        <v>44301</v>
      </c>
      <c r="Q540" s="84">
        <v>44301</v>
      </c>
      <c r="R540" s="84">
        <v>44307</v>
      </c>
      <c r="S540" s="45">
        <v>2000000</v>
      </c>
      <c r="T540" s="45">
        <v>0</v>
      </c>
      <c r="U540" s="36">
        <v>7632967</v>
      </c>
      <c r="V540" s="36" t="s">
        <v>2414</v>
      </c>
      <c r="W540" s="1"/>
      <c r="X540" s="1"/>
      <c r="Y540" s="1"/>
    </row>
    <row r="541" spans="1:25">
      <c r="A541" s="80">
        <v>891780111</v>
      </c>
      <c r="B541" s="35" t="s">
        <v>3921</v>
      </c>
      <c r="C541" s="36" t="s">
        <v>163</v>
      </c>
      <c r="D541" s="35" t="s">
        <v>20</v>
      </c>
      <c r="E541" s="34" t="s">
        <v>3165</v>
      </c>
      <c r="F541" s="35" t="s">
        <v>21</v>
      </c>
      <c r="G541" s="36" t="s">
        <v>165</v>
      </c>
      <c r="H541" s="36" t="s">
        <v>166</v>
      </c>
      <c r="I541" s="45">
        <v>12705120</v>
      </c>
      <c r="J541" s="45">
        <v>0</v>
      </c>
      <c r="K541" s="45">
        <v>0</v>
      </c>
      <c r="L541" s="45">
        <v>0</v>
      </c>
      <c r="M541" s="37">
        <v>1087119959</v>
      </c>
      <c r="N541" s="38" t="s">
        <v>3166</v>
      </c>
      <c r="O541" s="142" t="s">
        <v>7630</v>
      </c>
      <c r="P541" s="84">
        <v>44301</v>
      </c>
      <c r="Q541" s="84">
        <v>44302</v>
      </c>
      <c r="R541" s="84">
        <v>44530</v>
      </c>
      <c r="S541" s="45">
        <v>7940700</v>
      </c>
      <c r="T541" s="45">
        <v>4764420</v>
      </c>
      <c r="U541" s="36">
        <v>12545871</v>
      </c>
      <c r="V541" s="36" t="s">
        <v>168</v>
      </c>
      <c r="W541" s="1"/>
      <c r="X541" s="1"/>
      <c r="Y541" s="1"/>
    </row>
    <row r="542" spans="1:25">
      <c r="A542" s="80">
        <v>891780111</v>
      </c>
      <c r="B542" s="35" t="s">
        <v>3921</v>
      </c>
      <c r="C542" s="36" t="s">
        <v>163</v>
      </c>
      <c r="D542" s="35" t="s">
        <v>20</v>
      </c>
      <c r="E542" s="34" t="s">
        <v>3173</v>
      </c>
      <c r="F542" s="35" t="s">
        <v>21</v>
      </c>
      <c r="G542" s="36" t="s">
        <v>165</v>
      </c>
      <c r="H542" s="36" t="s">
        <v>166</v>
      </c>
      <c r="I542" s="45">
        <v>12829680</v>
      </c>
      <c r="J542" s="45">
        <v>0</v>
      </c>
      <c r="K542" s="45">
        <v>0</v>
      </c>
      <c r="L542" s="45">
        <v>0</v>
      </c>
      <c r="M542" s="37">
        <v>82384739</v>
      </c>
      <c r="N542" s="38" t="s">
        <v>3174</v>
      </c>
      <c r="O542" s="142" t="s">
        <v>7630</v>
      </c>
      <c r="P542" s="84">
        <v>44301</v>
      </c>
      <c r="Q542" s="84">
        <v>44302</v>
      </c>
      <c r="R542" s="84">
        <v>44530</v>
      </c>
      <c r="S542" s="45">
        <v>8018550</v>
      </c>
      <c r="T542" s="45">
        <v>4811130</v>
      </c>
      <c r="U542" s="36">
        <v>12545871</v>
      </c>
      <c r="V542" s="36" t="s">
        <v>168</v>
      </c>
      <c r="W542" s="1"/>
      <c r="X542" s="1"/>
      <c r="Y542" s="1"/>
    </row>
    <row r="543" spans="1:25">
      <c r="A543" s="80">
        <v>891780111</v>
      </c>
      <c r="B543" s="35" t="s">
        <v>3921</v>
      </c>
      <c r="C543" s="36" t="s">
        <v>163</v>
      </c>
      <c r="D543" s="35" t="s">
        <v>20</v>
      </c>
      <c r="E543" s="34" t="s">
        <v>3177</v>
      </c>
      <c r="F543" s="35" t="s">
        <v>21</v>
      </c>
      <c r="G543" s="36" t="s">
        <v>165</v>
      </c>
      <c r="H543" s="36" t="s">
        <v>166</v>
      </c>
      <c r="I543" s="45">
        <v>11656000</v>
      </c>
      <c r="J543" s="45">
        <v>0</v>
      </c>
      <c r="K543" s="45">
        <v>0</v>
      </c>
      <c r="L543" s="45">
        <v>0</v>
      </c>
      <c r="M543" s="37">
        <v>4859974</v>
      </c>
      <c r="N543" s="38" t="s">
        <v>3178</v>
      </c>
      <c r="O543" s="142" t="s">
        <v>7630</v>
      </c>
      <c r="P543" s="84">
        <v>44301</v>
      </c>
      <c r="Q543" s="84">
        <v>44302</v>
      </c>
      <c r="R543" s="84">
        <v>44530</v>
      </c>
      <c r="S543" s="45">
        <v>2914000</v>
      </c>
      <c r="T543" s="45">
        <v>8742000</v>
      </c>
      <c r="U543" s="36">
        <v>12545871</v>
      </c>
      <c r="V543" s="36" t="s">
        <v>168</v>
      </c>
      <c r="W543" s="1"/>
      <c r="X543" s="1"/>
      <c r="Y543" s="1"/>
    </row>
    <row r="544" spans="1:25">
      <c r="A544" s="80">
        <v>891780111</v>
      </c>
      <c r="B544" s="35" t="s">
        <v>3921</v>
      </c>
      <c r="C544" s="36" t="s">
        <v>163</v>
      </c>
      <c r="D544" s="35" t="s">
        <v>20</v>
      </c>
      <c r="E544" s="34" t="s">
        <v>3179</v>
      </c>
      <c r="F544" s="35" t="s">
        <v>21</v>
      </c>
      <c r="G544" s="36" t="s">
        <v>165</v>
      </c>
      <c r="H544" s="36" t="s">
        <v>166</v>
      </c>
      <c r="I544" s="45">
        <v>12705120</v>
      </c>
      <c r="J544" s="45">
        <v>0</v>
      </c>
      <c r="K544" s="45">
        <v>0</v>
      </c>
      <c r="L544" s="45">
        <v>0</v>
      </c>
      <c r="M544" s="37">
        <v>1111756479</v>
      </c>
      <c r="N544" s="38" t="s">
        <v>3180</v>
      </c>
      <c r="O544" s="142" t="s">
        <v>7630</v>
      </c>
      <c r="P544" s="84">
        <v>44301</v>
      </c>
      <c r="Q544" s="84">
        <v>44302</v>
      </c>
      <c r="R544" s="84">
        <v>44530</v>
      </c>
      <c r="S544" s="45">
        <v>7940700</v>
      </c>
      <c r="T544" s="45">
        <v>4764420</v>
      </c>
      <c r="U544" s="36">
        <v>12545871</v>
      </c>
      <c r="V544" s="36" t="s">
        <v>168</v>
      </c>
      <c r="W544" s="1"/>
      <c r="X544" s="1"/>
      <c r="Y544" s="1"/>
    </row>
    <row r="545" spans="1:25">
      <c r="A545" s="80">
        <v>891780111</v>
      </c>
      <c r="B545" s="35" t="s">
        <v>3921</v>
      </c>
      <c r="C545" s="36" t="s">
        <v>163</v>
      </c>
      <c r="D545" s="35" t="s">
        <v>20</v>
      </c>
      <c r="E545" s="34" t="s">
        <v>3193</v>
      </c>
      <c r="F545" s="35" t="s">
        <v>21</v>
      </c>
      <c r="G545" s="36" t="s">
        <v>165</v>
      </c>
      <c r="H545" s="36" t="s">
        <v>166</v>
      </c>
      <c r="I545" s="45">
        <v>15200000</v>
      </c>
      <c r="J545" s="45">
        <v>0</v>
      </c>
      <c r="K545" s="45">
        <v>0</v>
      </c>
      <c r="L545" s="45">
        <v>0</v>
      </c>
      <c r="M545" s="37">
        <v>1084742661</v>
      </c>
      <c r="N545" s="38" t="s">
        <v>3194</v>
      </c>
      <c r="O545" s="142" t="s">
        <v>7652</v>
      </c>
      <c r="P545" s="84">
        <v>44301</v>
      </c>
      <c r="Q545" s="84">
        <v>44302</v>
      </c>
      <c r="R545" s="84">
        <v>44530</v>
      </c>
      <c r="S545" s="45">
        <v>9500000</v>
      </c>
      <c r="T545" s="45">
        <v>5700000</v>
      </c>
      <c r="U545" s="36">
        <v>12545871</v>
      </c>
      <c r="V545" s="36" t="s">
        <v>168</v>
      </c>
      <c r="W545" s="1"/>
      <c r="X545" s="1"/>
      <c r="Y545" s="1"/>
    </row>
    <row r="546" spans="1:25">
      <c r="A546" s="80">
        <v>891780111</v>
      </c>
      <c r="B546" s="35" t="s">
        <v>3921</v>
      </c>
      <c r="C546" s="36" t="s">
        <v>163</v>
      </c>
      <c r="D546" s="35" t="s">
        <v>20</v>
      </c>
      <c r="E546" s="34" t="s">
        <v>3225</v>
      </c>
      <c r="F546" s="35" t="s">
        <v>21</v>
      </c>
      <c r="G546" s="36" t="s">
        <v>165</v>
      </c>
      <c r="H546" s="36" t="s">
        <v>166</v>
      </c>
      <c r="I546" s="45">
        <v>10199000</v>
      </c>
      <c r="J546" s="45">
        <v>0</v>
      </c>
      <c r="K546" s="45">
        <v>0</v>
      </c>
      <c r="L546" s="45">
        <v>0</v>
      </c>
      <c r="M546" s="37">
        <v>1077423088</v>
      </c>
      <c r="N546" s="38" t="s">
        <v>3226</v>
      </c>
      <c r="O546" s="142" t="s">
        <v>7630</v>
      </c>
      <c r="P546" s="84">
        <v>44301</v>
      </c>
      <c r="Q546" s="84">
        <v>44317</v>
      </c>
      <c r="R546" s="84">
        <v>44530</v>
      </c>
      <c r="S546" s="45">
        <v>5828000</v>
      </c>
      <c r="T546" s="45">
        <v>4371000</v>
      </c>
      <c r="U546" s="36">
        <v>12545871</v>
      </c>
      <c r="V546" s="36" t="s">
        <v>168</v>
      </c>
      <c r="W546" s="1"/>
      <c r="X546" s="1"/>
      <c r="Y546" s="1"/>
    </row>
    <row r="547" spans="1:25">
      <c r="A547" s="80">
        <v>891780111</v>
      </c>
      <c r="B547" s="35" t="s">
        <v>3921</v>
      </c>
      <c r="C547" s="36" t="s">
        <v>163</v>
      </c>
      <c r="D547" s="35" t="s">
        <v>20</v>
      </c>
      <c r="E547" s="34" t="s">
        <v>3227</v>
      </c>
      <c r="F547" s="35" t="s">
        <v>21</v>
      </c>
      <c r="G547" s="36" t="s">
        <v>165</v>
      </c>
      <c r="H547" s="36" t="s">
        <v>166</v>
      </c>
      <c r="I547" s="45">
        <v>10199000</v>
      </c>
      <c r="J547" s="45">
        <v>0</v>
      </c>
      <c r="K547" s="45">
        <v>0</v>
      </c>
      <c r="L547" s="45">
        <v>0</v>
      </c>
      <c r="M547" s="37">
        <v>1010065621</v>
      </c>
      <c r="N547" s="38" t="s">
        <v>3228</v>
      </c>
      <c r="O547" s="142" t="s">
        <v>7630</v>
      </c>
      <c r="P547" s="84">
        <v>44301</v>
      </c>
      <c r="Q547" s="84">
        <v>44317</v>
      </c>
      <c r="R547" s="84">
        <v>44530</v>
      </c>
      <c r="S547" s="45">
        <v>5828000</v>
      </c>
      <c r="T547" s="45">
        <v>4371000</v>
      </c>
      <c r="U547" s="36">
        <v>12545871</v>
      </c>
      <c r="V547" s="36" t="s">
        <v>168</v>
      </c>
      <c r="W547" s="1"/>
      <c r="X547" s="1"/>
      <c r="Y547" s="1"/>
    </row>
    <row r="548" spans="1:25">
      <c r="A548" s="80">
        <v>891780111</v>
      </c>
      <c r="B548" s="35" t="s">
        <v>3921</v>
      </c>
      <c r="C548" s="36" t="s">
        <v>163</v>
      </c>
      <c r="D548" s="35" t="s">
        <v>20</v>
      </c>
      <c r="E548" s="34" t="s">
        <v>3229</v>
      </c>
      <c r="F548" s="35" t="s">
        <v>21</v>
      </c>
      <c r="G548" s="36" t="s">
        <v>165</v>
      </c>
      <c r="H548" s="36" t="s">
        <v>166</v>
      </c>
      <c r="I548" s="45">
        <v>11116980</v>
      </c>
      <c r="J548" s="45">
        <v>0</v>
      </c>
      <c r="K548" s="45">
        <v>0</v>
      </c>
      <c r="L548" s="45">
        <v>0</v>
      </c>
      <c r="M548" s="37">
        <v>1193595679</v>
      </c>
      <c r="N548" s="38" t="s">
        <v>3230</v>
      </c>
      <c r="O548" s="142" t="s">
        <v>7630</v>
      </c>
      <c r="P548" s="84">
        <v>44301</v>
      </c>
      <c r="Q548" s="84">
        <v>44317</v>
      </c>
      <c r="R548" s="84">
        <v>44530</v>
      </c>
      <c r="S548" s="45">
        <v>6352560</v>
      </c>
      <c r="T548" s="45">
        <v>4764420</v>
      </c>
      <c r="U548" s="36">
        <v>12545871</v>
      </c>
      <c r="V548" s="36" t="s">
        <v>168</v>
      </c>
      <c r="W548" s="1"/>
      <c r="X548" s="1"/>
      <c r="Y548" s="1"/>
    </row>
    <row r="549" spans="1:25">
      <c r="A549" s="80">
        <v>891780111</v>
      </c>
      <c r="B549" s="35" t="s">
        <v>3921</v>
      </c>
      <c r="C549" s="36" t="s">
        <v>163</v>
      </c>
      <c r="D549" s="35" t="s">
        <v>20</v>
      </c>
      <c r="E549" s="34" t="s">
        <v>3231</v>
      </c>
      <c r="F549" s="35" t="s">
        <v>21</v>
      </c>
      <c r="G549" s="36" t="s">
        <v>165</v>
      </c>
      <c r="H549" s="36" t="s">
        <v>166</v>
      </c>
      <c r="I549" s="45">
        <v>10199000</v>
      </c>
      <c r="J549" s="45">
        <v>0</v>
      </c>
      <c r="K549" s="45">
        <v>0</v>
      </c>
      <c r="L549" s="45">
        <v>0</v>
      </c>
      <c r="M549" s="37">
        <v>1077460387</v>
      </c>
      <c r="N549" s="38" t="s">
        <v>3232</v>
      </c>
      <c r="O549" s="142" t="s">
        <v>7630</v>
      </c>
      <c r="P549" s="84">
        <v>44301</v>
      </c>
      <c r="Q549" s="84">
        <v>44317</v>
      </c>
      <c r="R549" s="84">
        <v>44530</v>
      </c>
      <c r="S549" s="45">
        <v>5828000</v>
      </c>
      <c r="T549" s="45">
        <v>4371000</v>
      </c>
      <c r="U549" s="36">
        <v>12545871</v>
      </c>
      <c r="V549" s="36" t="s">
        <v>168</v>
      </c>
      <c r="W549" s="1"/>
      <c r="X549" s="1"/>
      <c r="Y549" s="1"/>
    </row>
    <row r="550" spans="1:25">
      <c r="A550" s="80">
        <v>891780111</v>
      </c>
      <c r="B550" s="35" t="s">
        <v>3921</v>
      </c>
      <c r="C550" s="36" t="s">
        <v>163</v>
      </c>
      <c r="D550" s="35" t="s">
        <v>20</v>
      </c>
      <c r="E550" s="34" t="s">
        <v>3100</v>
      </c>
      <c r="F550" s="35" t="s">
        <v>21</v>
      </c>
      <c r="G550" s="36" t="s">
        <v>165</v>
      </c>
      <c r="H550" s="36" t="s">
        <v>166</v>
      </c>
      <c r="I550" s="45">
        <v>1899654</v>
      </c>
      <c r="J550" s="45">
        <v>0</v>
      </c>
      <c r="K550" s="45">
        <v>0</v>
      </c>
      <c r="L550" s="45">
        <v>0</v>
      </c>
      <c r="M550" s="37">
        <v>1065815968</v>
      </c>
      <c r="N550" s="38" t="s">
        <v>3101</v>
      </c>
      <c r="O550" s="142" t="s">
        <v>7630</v>
      </c>
      <c r="P550" s="84">
        <v>44305</v>
      </c>
      <c r="Q550" s="84">
        <v>44307</v>
      </c>
      <c r="R550" s="84">
        <v>44316</v>
      </c>
      <c r="S550" s="45">
        <v>1899654</v>
      </c>
      <c r="T550" s="45">
        <v>0</v>
      </c>
      <c r="U550" s="36">
        <v>7632967</v>
      </c>
      <c r="V550" s="36" t="s">
        <v>2414</v>
      </c>
      <c r="W550" s="1"/>
      <c r="X550" s="1"/>
      <c r="Y550" s="1"/>
    </row>
    <row r="551" spans="1:25">
      <c r="A551" s="80">
        <v>891780111</v>
      </c>
      <c r="B551" s="35" t="s">
        <v>3921</v>
      </c>
      <c r="C551" s="36" t="s">
        <v>163</v>
      </c>
      <c r="D551" s="35" t="s">
        <v>20</v>
      </c>
      <c r="E551" s="34" t="s">
        <v>3104</v>
      </c>
      <c r="F551" s="35" t="s">
        <v>21</v>
      </c>
      <c r="G551" s="36" t="s">
        <v>165</v>
      </c>
      <c r="H551" s="36" t="s">
        <v>166</v>
      </c>
      <c r="I551" s="45">
        <v>1077800</v>
      </c>
      <c r="J551" s="45">
        <v>0</v>
      </c>
      <c r="K551" s="45">
        <v>0</v>
      </c>
      <c r="L551" s="45">
        <v>0</v>
      </c>
      <c r="M551" s="37">
        <v>1046270761</v>
      </c>
      <c r="N551" s="38" t="s">
        <v>3105</v>
      </c>
      <c r="O551" s="142" t="s">
        <v>7630</v>
      </c>
      <c r="P551" s="84">
        <v>44305</v>
      </c>
      <c r="Q551" s="84">
        <v>44312</v>
      </c>
      <c r="R551" s="84">
        <v>44316</v>
      </c>
      <c r="S551" s="45">
        <v>1077800</v>
      </c>
      <c r="T551" s="45">
        <v>0</v>
      </c>
      <c r="U551" s="36">
        <v>7632967</v>
      </c>
      <c r="V551" s="36" t="s">
        <v>2414</v>
      </c>
      <c r="W551" s="1"/>
      <c r="X551" s="1"/>
      <c r="Y551" s="1"/>
    </row>
    <row r="552" spans="1:25">
      <c r="A552" s="80">
        <v>891780111</v>
      </c>
      <c r="B552" s="35" t="s">
        <v>3921</v>
      </c>
      <c r="C552" s="36" t="s">
        <v>163</v>
      </c>
      <c r="D552" s="35" t="s">
        <v>20</v>
      </c>
      <c r="E552" s="34" t="s">
        <v>3102</v>
      </c>
      <c r="F552" s="35" t="s">
        <v>21</v>
      </c>
      <c r="G552" s="36" t="s">
        <v>165</v>
      </c>
      <c r="H552" s="36" t="s">
        <v>166</v>
      </c>
      <c r="I552" s="45">
        <v>1200000</v>
      </c>
      <c r="J552" s="45">
        <v>0</v>
      </c>
      <c r="K552" s="45">
        <v>0</v>
      </c>
      <c r="L552" s="45">
        <v>0</v>
      </c>
      <c r="M552" s="37">
        <v>1010077778</v>
      </c>
      <c r="N552" s="38" t="s">
        <v>3103</v>
      </c>
      <c r="O552" s="142" t="s">
        <v>7653</v>
      </c>
      <c r="P552" s="84">
        <v>44305</v>
      </c>
      <c r="Q552" s="84">
        <v>44312</v>
      </c>
      <c r="R552" s="84">
        <v>44316</v>
      </c>
      <c r="S552" s="45">
        <v>1200000</v>
      </c>
      <c r="T552" s="45">
        <v>0</v>
      </c>
      <c r="U552" s="36">
        <v>7632967</v>
      </c>
      <c r="V552" s="36" t="s">
        <v>2414</v>
      </c>
      <c r="W552" s="1"/>
      <c r="X552" s="1"/>
      <c r="Y552" s="1"/>
    </row>
    <row r="553" spans="1:25">
      <c r="A553" s="80">
        <v>891780111</v>
      </c>
      <c r="B553" s="35" t="s">
        <v>3921</v>
      </c>
      <c r="C553" s="36" t="s">
        <v>163</v>
      </c>
      <c r="D553" s="35" t="s">
        <v>20</v>
      </c>
      <c r="E553" s="34" t="s">
        <v>3175</v>
      </c>
      <c r="F553" s="35" t="s">
        <v>21</v>
      </c>
      <c r="G553" s="36" t="s">
        <v>165</v>
      </c>
      <c r="H553" s="36" t="s">
        <v>166</v>
      </c>
      <c r="I553" s="45">
        <v>11656000</v>
      </c>
      <c r="J553" s="45">
        <v>0</v>
      </c>
      <c r="K553" s="45">
        <v>0</v>
      </c>
      <c r="L553" s="45">
        <v>0</v>
      </c>
      <c r="M553" s="37">
        <v>1079359335</v>
      </c>
      <c r="N553" s="38" t="s">
        <v>3176</v>
      </c>
      <c r="O553" s="142" t="s">
        <v>7654</v>
      </c>
      <c r="P553" s="84">
        <v>44305</v>
      </c>
      <c r="Q553" s="84">
        <v>44312</v>
      </c>
      <c r="R553" s="84">
        <v>44530</v>
      </c>
      <c r="S553" s="45">
        <v>7285000</v>
      </c>
      <c r="T553" s="45">
        <v>4371000</v>
      </c>
      <c r="U553" s="36">
        <v>12545871</v>
      </c>
      <c r="V553" s="36" t="s">
        <v>168</v>
      </c>
      <c r="W553" s="1"/>
      <c r="X553" s="1"/>
      <c r="Y553" s="1"/>
    </row>
    <row r="554" spans="1:25">
      <c r="A554" s="80">
        <v>891780111</v>
      </c>
      <c r="B554" s="35" t="s">
        <v>3921</v>
      </c>
      <c r="C554" s="36" t="s">
        <v>163</v>
      </c>
      <c r="D554" s="35" t="s">
        <v>20</v>
      </c>
      <c r="E554" s="34" t="s">
        <v>3195</v>
      </c>
      <c r="F554" s="35" t="s">
        <v>21</v>
      </c>
      <c r="G554" s="36" t="s">
        <v>165</v>
      </c>
      <c r="H554" s="36" t="s">
        <v>166</v>
      </c>
      <c r="I554" s="45">
        <v>15120000</v>
      </c>
      <c r="J554" s="45">
        <v>0</v>
      </c>
      <c r="K554" s="45">
        <v>0</v>
      </c>
      <c r="L554" s="45">
        <v>0</v>
      </c>
      <c r="M554" s="37">
        <v>1093220010</v>
      </c>
      <c r="N554" s="38" t="s">
        <v>3196</v>
      </c>
      <c r="O554" s="142" t="s">
        <v>7655</v>
      </c>
      <c r="P554" s="84">
        <v>44305</v>
      </c>
      <c r="Q554" s="84">
        <v>44307</v>
      </c>
      <c r="R554" s="84">
        <v>44500</v>
      </c>
      <c r="S554" s="45">
        <v>10570000</v>
      </c>
      <c r="T554" s="45">
        <v>4550000</v>
      </c>
      <c r="U554" s="36">
        <v>12545871</v>
      </c>
      <c r="V554" s="36" t="s">
        <v>168</v>
      </c>
      <c r="W554" s="1"/>
      <c r="X554" s="1"/>
      <c r="Y554" s="1"/>
    </row>
    <row r="555" spans="1:25">
      <c r="A555" s="80">
        <v>891780111</v>
      </c>
      <c r="B555" s="35" t="s">
        <v>3921</v>
      </c>
      <c r="C555" s="36" t="s">
        <v>163</v>
      </c>
      <c r="D555" s="35" t="s">
        <v>20</v>
      </c>
      <c r="E555" s="34" t="s">
        <v>3199</v>
      </c>
      <c r="F555" s="35" t="s">
        <v>21</v>
      </c>
      <c r="G555" s="36" t="s">
        <v>165</v>
      </c>
      <c r="H555" s="36" t="s">
        <v>166</v>
      </c>
      <c r="I555" s="45">
        <v>31500000</v>
      </c>
      <c r="J555" s="45">
        <v>0</v>
      </c>
      <c r="K555" s="45">
        <v>0</v>
      </c>
      <c r="L555" s="45">
        <v>0</v>
      </c>
      <c r="M555" s="37">
        <v>91106415</v>
      </c>
      <c r="N555" s="38" t="s">
        <v>3200</v>
      </c>
      <c r="O555" s="142" t="s">
        <v>7655</v>
      </c>
      <c r="P555" s="84">
        <v>44305</v>
      </c>
      <c r="Q555" s="84">
        <v>44307</v>
      </c>
      <c r="R555" s="84">
        <v>44500</v>
      </c>
      <c r="S555" s="45">
        <v>19320000</v>
      </c>
      <c r="T555" s="45">
        <v>12180000</v>
      </c>
      <c r="U555" s="36">
        <v>12545871</v>
      </c>
      <c r="V555" s="36" t="s">
        <v>168</v>
      </c>
      <c r="W555" s="1"/>
      <c r="X555" s="1"/>
      <c r="Y555" s="1"/>
    </row>
    <row r="556" spans="1:25">
      <c r="A556" s="80">
        <v>891780111</v>
      </c>
      <c r="B556" s="35" t="s">
        <v>3921</v>
      </c>
      <c r="C556" s="36" t="s">
        <v>163</v>
      </c>
      <c r="D556" s="35" t="s">
        <v>20</v>
      </c>
      <c r="E556" s="34" t="s">
        <v>3223</v>
      </c>
      <c r="F556" s="35" t="s">
        <v>21</v>
      </c>
      <c r="G556" s="36" t="s">
        <v>165</v>
      </c>
      <c r="H556" s="36" t="s">
        <v>166</v>
      </c>
      <c r="I556" s="45">
        <v>12705120</v>
      </c>
      <c r="J556" s="45">
        <v>0</v>
      </c>
      <c r="K556" s="45">
        <v>0</v>
      </c>
      <c r="L556" s="45">
        <v>0</v>
      </c>
      <c r="M556" s="37">
        <v>1007338469</v>
      </c>
      <c r="N556" s="38" t="s">
        <v>3224</v>
      </c>
      <c r="O556" s="142" t="s">
        <v>7655</v>
      </c>
      <c r="P556" s="84">
        <v>44305</v>
      </c>
      <c r="Q556" s="84">
        <v>44312</v>
      </c>
      <c r="R556" s="84">
        <v>44530</v>
      </c>
      <c r="S556" s="45">
        <v>7940700</v>
      </c>
      <c r="T556" s="45">
        <v>4764420</v>
      </c>
      <c r="U556" s="36">
        <v>12545871</v>
      </c>
      <c r="V556" s="36" t="s">
        <v>168</v>
      </c>
      <c r="W556" s="1"/>
      <c r="X556" s="1"/>
      <c r="Y556" s="1"/>
    </row>
    <row r="557" spans="1:25">
      <c r="A557" s="171">
        <v>891780111</v>
      </c>
      <c r="B557" s="172" t="s">
        <v>3921</v>
      </c>
      <c r="C557" s="173" t="s">
        <v>163</v>
      </c>
      <c r="D557" s="172" t="s">
        <v>20</v>
      </c>
      <c r="E557" s="174" t="s">
        <v>3238</v>
      </c>
      <c r="F557" s="172" t="s">
        <v>21</v>
      </c>
      <c r="G557" s="173" t="s">
        <v>165</v>
      </c>
      <c r="H557" s="173" t="s">
        <v>166</v>
      </c>
      <c r="I557" s="178">
        <v>45460102</v>
      </c>
      <c r="J557" s="178">
        <v>0</v>
      </c>
      <c r="K557" s="178">
        <v>0</v>
      </c>
      <c r="L557" s="178">
        <v>0</v>
      </c>
      <c r="M557" s="175">
        <v>36537204</v>
      </c>
      <c r="N557" s="41" t="s">
        <v>468</v>
      </c>
      <c r="O557" s="142" t="s">
        <v>7655</v>
      </c>
      <c r="P557" s="179">
        <v>44306</v>
      </c>
      <c r="Q557" s="179">
        <v>44309</v>
      </c>
      <c r="R557" s="179">
        <v>44530</v>
      </c>
      <c r="S557" s="178">
        <v>45460092.020000003</v>
      </c>
      <c r="T557" s="178">
        <v>9.98</v>
      </c>
      <c r="U557" s="173">
        <v>12545871</v>
      </c>
      <c r="V557" s="173" t="s">
        <v>168</v>
      </c>
      <c r="W557" s="177"/>
      <c r="X557" s="177"/>
      <c r="Y557" s="177"/>
    </row>
    <row r="558" spans="1:25">
      <c r="A558" s="80">
        <v>891780111</v>
      </c>
      <c r="B558" s="35" t="s">
        <v>3921</v>
      </c>
      <c r="C558" s="36" t="s">
        <v>163</v>
      </c>
      <c r="D558" s="35" t="s">
        <v>20</v>
      </c>
      <c r="E558" s="34" t="s">
        <v>3152</v>
      </c>
      <c r="F558" s="35" t="s">
        <v>21</v>
      </c>
      <c r="G558" s="36" t="s">
        <v>165</v>
      </c>
      <c r="H558" s="36" t="s">
        <v>166</v>
      </c>
      <c r="I558" s="45">
        <v>48822687</v>
      </c>
      <c r="J558" s="45">
        <v>0</v>
      </c>
      <c r="K558" s="45">
        <v>0</v>
      </c>
      <c r="L558" s="45">
        <v>0</v>
      </c>
      <c r="M558" s="37">
        <v>79541443</v>
      </c>
      <c r="N558" s="38" t="s">
        <v>3153</v>
      </c>
      <c r="O558" s="142" t="s">
        <v>7656</v>
      </c>
      <c r="P558" s="84">
        <v>44307</v>
      </c>
      <c r="Q558" s="84">
        <v>44307</v>
      </c>
      <c r="R558" s="84">
        <v>44530</v>
      </c>
      <c r="S558" s="45">
        <v>0</v>
      </c>
      <c r="T558" s="45">
        <v>48822687</v>
      </c>
      <c r="U558" s="36">
        <v>12545871</v>
      </c>
      <c r="V558" s="36" t="s">
        <v>168</v>
      </c>
      <c r="W558" s="1"/>
      <c r="X558" s="1"/>
      <c r="Y558" s="1"/>
    </row>
    <row r="559" spans="1:25">
      <c r="A559" s="171">
        <v>891780111</v>
      </c>
      <c r="B559" s="172" t="s">
        <v>3921</v>
      </c>
      <c r="C559" s="173" t="s">
        <v>163</v>
      </c>
      <c r="D559" s="172" t="s">
        <v>20</v>
      </c>
      <c r="E559" s="174" t="s">
        <v>3236</v>
      </c>
      <c r="F559" s="172" t="s">
        <v>21</v>
      </c>
      <c r="G559" s="173" t="s">
        <v>165</v>
      </c>
      <c r="H559" s="173" t="s">
        <v>166</v>
      </c>
      <c r="I559" s="178">
        <v>24700000</v>
      </c>
      <c r="J559" s="178">
        <v>0</v>
      </c>
      <c r="K559" s="178">
        <v>0</v>
      </c>
      <c r="L559" s="178">
        <v>0</v>
      </c>
      <c r="M559" s="175">
        <v>79299831</v>
      </c>
      <c r="N559" s="41" t="s">
        <v>3237</v>
      </c>
      <c r="O559" s="142" t="s">
        <v>7657</v>
      </c>
      <c r="P559" s="179">
        <v>44308</v>
      </c>
      <c r="Q559" s="179">
        <v>44308</v>
      </c>
      <c r="R559" s="179">
        <v>44369</v>
      </c>
      <c r="S559" s="178">
        <v>24700000</v>
      </c>
      <c r="T559" s="178">
        <v>0</v>
      </c>
      <c r="U559" s="173">
        <v>12545871</v>
      </c>
      <c r="V559" s="173" t="s">
        <v>168</v>
      </c>
      <c r="W559" s="177"/>
      <c r="X559" s="177"/>
      <c r="Y559" s="177"/>
    </row>
    <row r="560" spans="1:25">
      <c r="A560" s="80">
        <v>891780111</v>
      </c>
      <c r="B560" s="35" t="s">
        <v>3921</v>
      </c>
      <c r="C560" s="36" t="s">
        <v>163</v>
      </c>
      <c r="D560" s="35" t="s">
        <v>20</v>
      </c>
      <c r="E560" s="34" t="s">
        <v>3106</v>
      </c>
      <c r="F560" s="35" t="s">
        <v>21</v>
      </c>
      <c r="G560" s="36" t="s">
        <v>165</v>
      </c>
      <c r="H560" s="36" t="s">
        <v>166</v>
      </c>
      <c r="I560" s="45">
        <v>15500000</v>
      </c>
      <c r="J560" s="45">
        <v>0</v>
      </c>
      <c r="K560" s="45">
        <v>0</v>
      </c>
      <c r="L560" s="45">
        <v>0</v>
      </c>
      <c r="M560" s="37">
        <v>1082925311</v>
      </c>
      <c r="N560" s="38" t="s">
        <v>3107</v>
      </c>
      <c r="O560" s="142" t="s">
        <v>7658</v>
      </c>
      <c r="P560" s="84">
        <v>44309</v>
      </c>
      <c r="Q560" s="84">
        <v>44309</v>
      </c>
      <c r="R560" s="84">
        <v>44332</v>
      </c>
      <c r="S560" s="45">
        <v>15500000</v>
      </c>
      <c r="T560" s="45">
        <v>0</v>
      </c>
      <c r="U560" s="36">
        <v>84453903</v>
      </c>
      <c r="V560" s="36" t="s">
        <v>2527</v>
      </c>
      <c r="W560" s="1"/>
      <c r="X560" s="1"/>
      <c r="Y560" s="1"/>
    </row>
    <row r="561" spans="1:25">
      <c r="A561" s="80">
        <v>891780111</v>
      </c>
      <c r="B561" s="35" t="s">
        <v>3921</v>
      </c>
      <c r="C561" s="36" t="s">
        <v>163</v>
      </c>
      <c r="D561" s="35" t="s">
        <v>20</v>
      </c>
      <c r="E561" s="34" t="s">
        <v>3094</v>
      </c>
      <c r="F561" s="35" t="s">
        <v>21</v>
      </c>
      <c r="G561" s="36" t="s">
        <v>165</v>
      </c>
      <c r="H561" s="36" t="s">
        <v>166</v>
      </c>
      <c r="I561" s="45">
        <v>3800000</v>
      </c>
      <c r="J561" s="45">
        <v>0</v>
      </c>
      <c r="K561" s="45">
        <v>0</v>
      </c>
      <c r="L561" s="45">
        <v>0</v>
      </c>
      <c r="M561" s="37">
        <v>1082902907</v>
      </c>
      <c r="N561" s="38" t="s">
        <v>3095</v>
      </c>
      <c r="O561" s="142" t="s">
        <v>7659</v>
      </c>
      <c r="P561" s="84">
        <v>44312</v>
      </c>
      <c r="Q561" s="84">
        <v>44314</v>
      </c>
      <c r="R561" s="84">
        <v>44318</v>
      </c>
      <c r="S561" s="45">
        <v>3800000</v>
      </c>
      <c r="T561" s="45">
        <v>0</v>
      </c>
      <c r="U561" s="36">
        <v>16078654</v>
      </c>
      <c r="V561" s="36" t="s">
        <v>973</v>
      </c>
      <c r="W561" s="1"/>
      <c r="X561" s="1"/>
      <c r="Y561" s="1"/>
    </row>
    <row r="562" spans="1:25">
      <c r="A562" s="80">
        <v>891780111</v>
      </c>
      <c r="B562" s="35" t="s">
        <v>3921</v>
      </c>
      <c r="C562" s="36" t="s">
        <v>163</v>
      </c>
      <c r="D562" s="35" t="s">
        <v>20</v>
      </c>
      <c r="E562" s="34" t="s">
        <v>3201</v>
      </c>
      <c r="F562" s="35" t="s">
        <v>21</v>
      </c>
      <c r="G562" s="36" t="s">
        <v>165</v>
      </c>
      <c r="H562" s="36" t="s">
        <v>166</v>
      </c>
      <c r="I562" s="45">
        <v>12250000</v>
      </c>
      <c r="J562" s="45">
        <v>0</v>
      </c>
      <c r="K562" s="45">
        <v>0</v>
      </c>
      <c r="L562" s="45">
        <v>0</v>
      </c>
      <c r="M562" s="37">
        <v>66834740</v>
      </c>
      <c r="N562" s="38" t="s">
        <v>3202</v>
      </c>
      <c r="O562" s="142" t="s">
        <v>7659</v>
      </c>
      <c r="P562" s="84">
        <v>44312</v>
      </c>
      <c r="Q562" s="84">
        <v>44313</v>
      </c>
      <c r="R562" s="84">
        <v>44469</v>
      </c>
      <c r="S562" s="45">
        <v>5670000</v>
      </c>
      <c r="T562" s="45">
        <v>6580000</v>
      </c>
      <c r="U562" s="36">
        <v>12545871</v>
      </c>
      <c r="V562" s="36" t="s">
        <v>168</v>
      </c>
      <c r="W562" s="1"/>
      <c r="X562" s="1"/>
      <c r="Y562" s="1"/>
    </row>
    <row r="563" spans="1:25">
      <c r="A563" s="80">
        <v>891780111</v>
      </c>
      <c r="B563" s="35" t="s">
        <v>3921</v>
      </c>
      <c r="C563" s="36" t="s">
        <v>163</v>
      </c>
      <c r="D563" s="35" t="s">
        <v>20</v>
      </c>
      <c r="E563" s="34" t="s">
        <v>3203</v>
      </c>
      <c r="F563" s="35" t="s">
        <v>21</v>
      </c>
      <c r="G563" s="36" t="s">
        <v>165</v>
      </c>
      <c r="H563" s="36" t="s">
        <v>166</v>
      </c>
      <c r="I563" s="45">
        <v>15400000</v>
      </c>
      <c r="J563" s="45">
        <v>0</v>
      </c>
      <c r="K563" s="45">
        <v>0</v>
      </c>
      <c r="L563" s="45">
        <v>0</v>
      </c>
      <c r="M563" s="37">
        <v>1114826773</v>
      </c>
      <c r="N563" s="38" t="s">
        <v>3204</v>
      </c>
      <c r="O563" s="142" t="s">
        <v>7660</v>
      </c>
      <c r="P563" s="84">
        <v>44312</v>
      </c>
      <c r="Q563" s="84">
        <v>44313</v>
      </c>
      <c r="R563" s="84">
        <v>44500</v>
      </c>
      <c r="S563" s="45">
        <v>8400000</v>
      </c>
      <c r="T563" s="45">
        <v>7000000</v>
      </c>
      <c r="U563" s="36">
        <v>12545871</v>
      </c>
      <c r="V563" s="36" t="s">
        <v>168</v>
      </c>
      <c r="W563" s="1"/>
      <c r="X563" s="1"/>
      <c r="Y563" s="1"/>
    </row>
    <row r="564" spans="1:25">
      <c r="A564" s="80">
        <v>891780111</v>
      </c>
      <c r="B564" s="35" t="s">
        <v>3921</v>
      </c>
      <c r="C564" s="36" t="s">
        <v>163</v>
      </c>
      <c r="D564" s="35" t="s">
        <v>20</v>
      </c>
      <c r="E564" s="34" t="s">
        <v>3209</v>
      </c>
      <c r="F564" s="35" t="s">
        <v>21</v>
      </c>
      <c r="G564" s="36" t="s">
        <v>165</v>
      </c>
      <c r="H564" s="36" t="s">
        <v>166</v>
      </c>
      <c r="I564" s="45">
        <v>14000000</v>
      </c>
      <c r="J564" s="45">
        <v>0</v>
      </c>
      <c r="K564" s="45">
        <v>0</v>
      </c>
      <c r="L564" s="45">
        <v>0</v>
      </c>
      <c r="M564" s="37">
        <v>10952798</v>
      </c>
      <c r="N564" s="38" t="s">
        <v>3210</v>
      </c>
      <c r="O564" s="142" t="s">
        <v>7661</v>
      </c>
      <c r="P564" s="84">
        <v>44312</v>
      </c>
      <c r="Q564" s="84">
        <v>44313</v>
      </c>
      <c r="R564" s="84">
        <v>44469</v>
      </c>
      <c r="S564" s="45">
        <v>7000000</v>
      </c>
      <c r="T564" s="45">
        <v>7000000</v>
      </c>
      <c r="U564" s="36">
        <v>12545871</v>
      </c>
      <c r="V564" s="36" t="s">
        <v>168</v>
      </c>
      <c r="W564" s="1"/>
      <c r="X564" s="1"/>
      <c r="Y564" s="1"/>
    </row>
    <row r="565" spans="1:25">
      <c r="A565" s="80">
        <v>891780111</v>
      </c>
      <c r="B565" s="35" t="s">
        <v>3921</v>
      </c>
      <c r="C565" s="36" t="s">
        <v>163</v>
      </c>
      <c r="D565" s="35" t="s">
        <v>20</v>
      </c>
      <c r="E565" s="34" t="s">
        <v>3215</v>
      </c>
      <c r="F565" s="35" t="s">
        <v>21</v>
      </c>
      <c r="G565" s="36" t="s">
        <v>165</v>
      </c>
      <c r="H565" s="36" t="s">
        <v>166</v>
      </c>
      <c r="I565" s="45">
        <v>8400000</v>
      </c>
      <c r="J565" s="45">
        <v>0</v>
      </c>
      <c r="K565" s="45">
        <v>0</v>
      </c>
      <c r="L565" s="45">
        <v>0</v>
      </c>
      <c r="M565" s="37">
        <v>10888223</v>
      </c>
      <c r="N565" s="38" t="s">
        <v>3216</v>
      </c>
      <c r="O565" s="142" t="s">
        <v>7662</v>
      </c>
      <c r="P565" s="84">
        <v>44312</v>
      </c>
      <c r="Q565" s="84">
        <v>44313</v>
      </c>
      <c r="R565" s="84">
        <v>44469</v>
      </c>
      <c r="S565" s="45">
        <v>3780000</v>
      </c>
      <c r="T565" s="45">
        <v>4620000</v>
      </c>
      <c r="U565" s="36">
        <v>12545871</v>
      </c>
      <c r="V565" s="36" t="s">
        <v>168</v>
      </c>
      <c r="W565" s="1"/>
      <c r="X565" s="1"/>
      <c r="Y565" s="1"/>
    </row>
    <row r="566" spans="1:25">
      <c r="A566" s="80">
        <v>891780111</v>
      </c>
      <c r="B566" s="35" t="s">
        <v>3921</v>
      </c>
      <c r="C566" s="36" t="s">
        <v>163</v>
      </c>
      <c r="D566" s="35" t="s">
        <v>20</v>
      </c>
      <c r="E566" s="34" t="s">
        <v>3217</v>
      </c>
      <c r="F566" s="35" t="s">
        <v>21</v>
      </c>
      <c r="G566" s="36" t="s">
        <v>165</v>
      </c>
      <c r="H566" s="36" t="s">
        <v>166</v>
      </c>
      <c r="I566" s="45">
        <v>17220000</v>
      </c>
      <c r="J566" s="45">
        <v>0</v>
      </c>
      <c r="K566" s="45">
        <v>0</v>
      </c>
      <c r="L566" s="45">
        <v>0</v>
      </c>
      <c r="M566" s="37">
        <v>1144037020</v>
      </c>
      <c r="N566" s="38" t="s">
        <v>3218</v>
      </c>
      <c r="O566" s="142" t="s">
        <v>7663</v>
      </c>
      <c r="P566" s="84">
        <v>44312</v>
      </c>
      <c r="Q566" s="84">
        <v>44313</v>
      </c>
      <c r="R566" s="84">
        <v>44500</v>
      </c>
      <c r="S566" s="45">
        <v>12040000</v>
      </c>
      <c r="T566" s="45">
        <v>5180000</v>
      </c>
      <c r="U566" s="36">
        <v>12545871</v>
      </c>
      <c r="V566" s="36" t="s">
        <v>168</v>
      </c>
      <c r="W566" s="1"/>
      <c r="X566" s="1"/>
      <c r="Y566" s="1"/>
    </row>
    <row r="567" spans="1:25">
      <c r="A567" s="80">
        <v>891780111</v>
      </c>
      <c r="B567" s="35" t="s">
        <v>3921</v>
      </c>
      <c r="C567" s="36" t="s">
        <v>163</v>
      </c>
      <c r="D567" s="35" t="s">
        <v>20</v>
      </c>
      <c r="E567" s="34" t="s">
        <v>3197</v>
      </c>
      <c r="F567" s="35" t="s">
        <v>21</v>
      </c>
      <c r="G567" s="36" t="s">
        <v>165</v>
      </c>
      <c r="H567" s="36" t="s">
        <v>166</v>
      </c>
      <c r="I567" s="45">
        <v>21210000</v>
      </c>
      <c r="J567" s="45">
        <v>0</v>
      </c>
      <c r="K567" s="45">
        <v>0</v>
      </c>
      <c r="L567" s="45">
        <v>0</v>
      </c>
      <c r="M567" s="37">
        <v>7382064</v>
      </c>
      <c r="N567" s="38" t="s">
        <v>3198</v>
      </c>
      <c r="O567" s="142" t="s">
        <v>7664</v>
      </c>
      <c r="P567" s="84">
        <v>44313</v>
      </c>
      <c r="Q567" s="84">
        <v>44314</v>
      </c>
      <c r="R567" s="84">
        <v>44500</v>
      </c>
      <c r="S567" s="45">
        <v>15050000</v>
      </c>
      <c r="T567" s="45">
        <v>6160000</v>
      </c>
      <c r="U567" s="36">
        <v>12545871</v>
      </c>
      <c r="V567" s="36" t="s">
        <v>168</v>
      </c>
      <c r="W567" s="1"/>
      <c r="X567" s="1"/>
      <c r="Y567" s="1"/>
    </row>
    <row r="568" spans="1:25">
      <c r="A568" s="80">
        <v>891780111</v>
      </c>
      <c r="B568" s="35" t="s">
        <v>3921</v>
      </c>
      <c r="C568" s="36" t="s">
        <v>163</v>
      </c>
      <c r="D568" s="35" t="s">
        <v>20</v>
      </c>
      <c r="E568" s="34" t="s">
        <v>3205</v>
      </c>
      <c r="F568" s="35" t="s">
        <v>21</v>
      </c>
      <c r="G568" s="36" t="s">
        <v>165</v>
      </c>
      <c r="H568" s="36" t="s">
        <v>166</v>
      </c>
      <c r="I568" s="45">
        <v>28000000</v>
      </c>
      <c r="J568" s="45">
        <v>0</v>
      </c>
      <c r="K568" s="45">
        <v>0</v>
      </c>
      <c r="L568" s="45">
        <v>0</v>
      </c>
      <c r="M568" s="37">
        <v>1095825108</v>
      </c>
      <c r="N568" s="38" t="s">
        <v>3206</v>
      </c>
      <c r="O568" s="142" t="s">
        <v>7665</v>
      </c>
      <c r="P568" s="84">
        <v>44313</v>
      </c>
      <c r="Q568" s="84">
        <v>44314</v>
      </c>
      <c r="R568" s="84">
        <v>44500</v>
      </c>
      <c r="S568" s="45">
        <v>15120000</v>
      </c>
      <c r="T568" s="45">
        <v>12880000</v>
      </c>
      <c r="U568" s="36">
        <v>12545871</v>
      </c>
      <c r="V568" s="36" t="s">
        <v>168</v>
      </c>
      <c r="W568" s="1"/>
      <c r="X568" s="1"/>
      <c r="Y568" s="1"/>
    </row>
    <row r="569" spans="1:25">
      <c r="A569" s="80">
        <v>891780111</v>
      </c>
      <c r="B569" s="35" t="s">
        <v>3921</v>
      </c>
      <c r="C569" s="36" t="s">
        <v>163</v>
      </c>
      <c r="D569" s="35" t="s">
        <v>20</v>
      </c>
      <c r="E569" s="34" t="s">
        <v>3207</v>
      </c>
      <c r="F569" s="35" t="s">
        <v>21</v>
      </c>
      <c r="G569" s="36" t="s">
        <v>165</v>
      </c>
      <c r="H569" s="36" t="s">
        <v>166</v>
      </c>
      <c r="I569" s="45">
        <v>10500000</v>
      </c>
      <c r="J569" s="45">
        <v>0</v>
      </c>
      <c r="K569" s="45">
        <v>0</v>
      </c>
      <c r="L569" s="45">
        <v>0</v>
      </c>
      <c r="M569" s="37">
        <v>33209044</v>
      </c>
      <c r="N569" s="38" t="s">
        <v>3208</v>
      </c>
      <c r="O569" s="142" t="s">
        <v>7666</v>
      </c>
      <c r="P569" s="84">
        <v>44313</v>
      </c>
      <c r="Q569" s="84">
        <v>44314</v>
      </c>
      <c r="R569" s="84">
        <v>44469</v>
      </c>
      <c r="S569" s="45">
        <v>9100000</v>
      </c>
      <c r="T569" s="45">
        <v>1400000</v>
      </c>
      <c r="U569" s="36">
        <v>12545871</v>
      </c>
      <c r="V569" s="36" t="s">
        <v>168</v>
      </c>
      <c r="W569" s="1"/>
      <c r="X569" s="1"/>
      <c r="Y569" s="1"/>
    </row>
    <row r="570" spans="1:25">
      <c r="A570" s="80">
        <v>891780111</v>
      </c>
      <c r="B570" s="35" t="s">
        <v>3921</v>
      </c>
      <c r="C570" s="36" t="s">
        <v>163</v>
      </c>
      <c r="D570" s="35" t="s">
        <v>20</v>
      </c>
      <c r="E570" s="34" t="s">
        <v>3213</v>
      </c>
      <c r="F570" s="35" t="s">
        <v>21</v>
      </c>
      <c r="G570" s="36" t="s">
        <v>165</v>
      </c>
      <c r="H570" s="36" t="s">
        <v>166</v>
      </c>
      <c r="I570" s="45">
        <v>18200000</v>
      </c>
      <c r="J570" s="45">
        <v>0</v>
      </c>
      <c r="K570" s="45">
        <v>0</v>
      </c>
      <c r="L570" s="45">
        <v>0</v>
      </c>
      <c r="M570" s="37">
        <v>1069755338</v>
      </c>
      <c r="N570" s="38" t="s">
        <v>3214</v>
      </c>
      <c r="O570" s="142" t="s">
        <v>7667</v>
      </c>
      <c r="P570" s="84">
        <v>44313</v>
      </c>
      <c r="Q570" s="84">
        <v>44314</v>
      </c>
      <c r="R570" s="84">
        <v>44500</v>
      </c>
      <c r="S570" s="45">
        <v>4340000</v>
      </c>
      <c r="T570" s="45">
        <v>13860000</v>
      </c>
      <c r="U570" s="36">
        <v>12545871</v>
      </c>
      <c r="V570" s="36" t="s">
        <v>168</v>
      </c>
      <c r="W570" s="1"/>
      <c r="X570" s="1"/>
      <c r="Y570" s="1"/>
    </row>
    <row r="571" spans="1:25">
      <c r="A571" s="80">
        <v>891780111</v>
      </c>
      <c r="B571" s="35" t="s">
        <v>3921</v>
      </c>
      <c r="C571" s="36" t="s">
        <v>163</v>
      </c>
      <c r="D571" s="35" t="s">
        <v>20</v>
      </c>
      <c r="E571" s="34" t="s">
        <v>3211</v>
      </c>
      <c r="F571" s="35" t="s">
        <v>21</v>
      </c>
      <c r="G571" s="36" t="s">
        <v>165</v>
      </c>
      <c r="H571" s="36" t="s">
        <v>166</v>
      </c>
      <c r="I571" s="45">
        <v>9100000</v>
      </c>
      <c r="J571" s="45">
        <v>0</v>
      </c>
      <c r="K571" s="45">
        <v>0</v>
      </c>
      <c r="L571" s="45">
        <v>0</v>
      </c>
      <c r="M571" s="37">
        <v>1026140313</v>
      </c>
      <c r="N571" s="38" t="s">
        <v>3212</v>
      </c>
      <c r="O571" s="142" t="s">
        <v>7630</v>
      </c>
      <c r="P571" s="84">
        <v>44314</v>
      </c>
      <c r="Q571" s="84">
        <v>44315</v>
      </c>
      <c r="R571" s="84">
        <v>44469</v>
      </c>
      <c r="S571" s="45">
        <v>6790000</v>
      </c>
      <c r="T571" s="45">
        <v>2310000</v>
      </c>
      <c r="U571" s="36">
        <v>12545871</v>
      </c>
      <c r="V571" s="36" t="s">
        <v>168</v>
      </c>
      <c r="W571" s="1"/>
      <c r="X571" s="1"/>
      <c r="Y571" s="1"/>
    </row>
    <row r="572" spans="1:25">
      <c r="A572" s="80">
        <v>891780111</v>
      </c>
      <c r="B572" s="35" t="s">
        <v>3921</v>
      </c>
      <c r="C572" s="36" t="s">
        <v>163</v>
      </c>
      <c r="D572" s="35" t="s">
        <v>20</v>
      </c>
      <c r="E572" s="34" t="s">
        <v>3219</v>
      </c>
      <c r="F572" s="35" t="s">
        <v>21</v>
      </c>
      <c r="G572" s="36" t="s">
        <v>165</v>
      </c>
      <c r="H572" s="36" t="s">
        <v>166</v>
      </c>
      <c r="I572" s="45">
        <v>10850000</v>
      </c>
      <c r="J572" s="45">
        <v>0</v>
      </c>
      <c r="K572" s="45">
        <v>0</v>
      </c>
      <c r="L572" s="45">
        <v>0</v>
      </c>
      <c r="M572" s="37">
        <v>1121841334</v>
      </c>
      <c r="N572" s="38" t="s">
        <v>3220</v>
      </c>
      <c r="O572" s="186" t="s">
        <v>7668</v>
      </c>
      <c r="P572" s="84">
        <v>44314</v>
      </c>
      <c r="Q572" s="84">
        <v>44314</v>
      </c>
      <c r="R572" s="84">
        <v>44469</v>
      </c>
      <c r="S572" s="45">
        <v>3290000</v>
      </c>
      <c r="T572" s="45">
        <v>7560000</v>
      </c>
      <c r="U572" s="36">
        <v>12545871</v>
      </c>
      <c r="V572" s="36" t="s">
        <v>168</v>
      </c>
      <c r="W572" s="1"/>
      <c r="X572" s="1"/>
      <c r="Y572" s="1"/>
    </row>
    <row r="573" spans="1:25">
      <c r="A573" s="80">
        <v>891780111</v>
      </c>
      <c r="B573" s="35" t="s">
        <v>3921</v>
      </c>
      <c r="C573" s="36" t="s">
        <v>163</v>
      </c>
      <c r="D573" s="35" t="s">
        <v>20</v>
      </c>
      <c r="E573" s="40" t="s">
        <v>3239</v>
      </c>
      <c r="F573" s="35" t="s">
        <v>21</v>
      </c>
      <c r="G573" s="36" t="s">
        <v>165</v>
      </c>
      <c r="H573" s="36" t="s">
        <v>166</v>
      </c>
      <c r="I573" s="45">
        <v>32000000</v>
      </c>
      <c r="J573" s="45">
        <v>0</v>
      </c>
      <c r="K573" s="45">
        <v>0</v>
      </c>
      <c r="L573" s="45">
        <v>0</v>
      </c>
      <c r="M573" s="37">
        <v>57292715</v>
      </c>
      <c r="N573" s="41" t="s">
        <v>3240</v>
      </c>
      <c r="O573" s="142" t="s">
        <v>7669</v>
      </c>
      <c r="P573" s="84">
        <v>44316</v>
      </c>
      <c r="Q573" s="84">
        <v>44316</v>
      </c>
      <c r="R573" s="84">
        <v>44560</v>
      </c>
      <c r="S573" s="45">
        <v>20000000</v>
      </c>
      <c r="T573" s="45">
        <v>12000000</v>
      </c>
      <c r="U573" s="36">
        <v>12533448</v>
      </c>
      <c r="V573" s="36" t="s">
        <v>3241</v>
      </c>
      <c r="W573" s="1"/>
      <c r="X573" s="1"/>
      <c r="Y573" s="1"/>
    </row>
    <row r="574" spans="1:25">
      <c r="A574" s="80">
        <v>891780111</v>
      </c>
      <c r="B574" s="35" t="s">
        <v>3921</v>
      </c>
      <c r="C574" s="36" t="s">
        <v>163</v>
      </c>
      <c r="D574" s="35" t="s">
        <v>20</v>
      </c>
      <c r="E574" s="40" t="s">
        <v>3242</v>
      </c>
      <c r="F574" s="35" t="s">
        <v>21</v>
      </c>
      <c r="G574" s="36" t="s">
        <v>165</v>
      </c>
      <c r="H574" s="36" t="s">
        <v>166</v>
      </c>
      <c r="I574" s="45">
        <v>16000000</v>
      </c>
      <c r="J574" s="45">
        <v>0</v>
      </c>
      <c r="K574" s="45">
        <v>0</v>
      </c>
      <c r="L574" s="45">
        <v>0</v>
      </c>
      <c r="M574" s="37">
        <v>19431312</v>
      </c>
      <c r="N574" s="41" t="s">
        <v>3243</v>
      </c>
      <c r="O574" s="186" t="s">
        <v>7670</v>
      </c>
      <c r="P574" s="84">
        <v>44316</v>
      </c>
      <c r="Q574" s="84">
        <v>44316</v>
      </c>
      <c r="R574" s="84">
        <v>44560</v>
      </c>
      <c r="S574" s="45">
        <v>10000000</v>
      </c>
      <c r="T574" s="45">
        <v>6000000</v>
      </c>
      <c r="U574" s="36">
        <v>12533448</v>
      </c>
      <c r="V574" s="36" t="s">
        <v>3241</v>
      </c>
      <c r="W574" s="1"/>
      <c r="X574" s="1"/>
      <c r="Y574" s="1"/>
    </row>
    <row r="575" spans="1:25">
      <c r="A575" s="80">
        <v>891780111</v>
      </c>
      <c r="B575" s="35" t="s">
        <v>3921</v>
      </c>
      <c r="C575" s="36" t="s">
        <v>163</v>
      </c>
      <c r="D575" s="35" t="s">
        <v>20</v>
      </c>
      <c r="E575" s="40" t="s">
        <v>3244</v>
      </c>
      <c r="F575" s="35" t="s">
        <v>21</v>
      </c>
      <c r="G575" s="36" t="s">
        <v>165</v>
      </c>
      <c r="H575" s="36" t="s">
        <v>166</v>
      </c>
      <c r="I575" s="45">
        <v>24000000</v>
      </c>
      <c r="J575" s="45">
        <v>0</v>
      </c>
      <c r="K575" s="45">
        <v>0</v>
      </c>
      <c r="L575" s="45">
        <v>0</v>
      </c>
      <c r="M575" s="37">
        <v>1082961548</v>
      </c>
      <c r="N575" s="41" t="s">
        <v>3245</v>
      </c>
      <c r="O575" s="186" t="s">
        <v>7671</v>
      </c>
      <c r="P575" s="84">
        <v>44316</v>
      </c>
      <c r="Q575" s="84">
        <v>44316</v>
      </c>
      <c r="R575" s="84">
        <v>44560</v>
      </c>
      <c r="S575" s="45">
        <v>15000000</v>
      </c>
      <c r="T575" s="45">
        <v>9000000</v>
      </c>
      <c r="U575" s="36">
        <v>12533448</v>
      </c>
      <c r="V575" s="36" t="s">
        <v>3241</v>
      </c>
      <c r="W575" s="1"/>
      <c r="X575" s="1"/>
      <c r="Y575" s="1"/>
    </row>
    <row r="576" spans="1:25">
      <c r="A576" s="80">
        <v>891780111</v>
      </c>
      <c r="B576" s="35" t="s">
        <v>3921</v>
      </c>
      <c r="C576" s="36" t="s">
        <v>163</v>
      </c>
      <c r="D576" s="35" t="s">
        <v>20</v>
      </c>
      <c r="E576" s="40" t="s">
        <v>3246</v>
      </c>
      <c r="F576" s="35" t="s">
        <v>21</v>
      </c>
      <c r="G576" s="36" t="s">
        <v>165</v>
      </c>
      <c r="H576" s="36" t="s">
        <v>166</v>
      </c>
      <c r="I576" s="45">
        <v>16000000</v>
      </c>
      <c r="J576" s="45">
        <v>0</v>
      </c>
      <c r="K576" s="45">
        <v>0</v>
      </c>
      <c r="L576" s="45">
        <v>0</v>
      </c>
      <c r="M576" s="37">
        <v>92543672</v>
      </c>
      <c r="N576" s="41" t="s">
        <v>3247</v>
      </c>
      <c r="O576" s="142" t="s">
        <v>7672</v>
      </c>
      <c r="P576" s="84">
        <v>44316</v>
      </c>
      <c r="Q576" s="84">
        <v>44316</v>
      </c>
      <c r="R576" s="84">
        <v>44560</v>
      </c>
      <c r="S576" s="45">
        <v>10000000</v>
      </c>
      <c r="T576" s="45">
        <v>6000000</v>
      </c>
      <c r="U576" s="36">
        <v>12533448</v>
      </c>
      <c r="V576" s="36" t="s">
        <v>3241</v>
      </c>
      <c r="W576" s="1"/>
      <c r="X576" s="1"/>
      <c r="Y576" s="1"/>
    </row>
    <row r="577" spans="1:25">
      <c r="A577" s="80">
        <v>891780111</v>
      </c>
      <c r="B577" s="35" t="s">
        <v>3921</v>
      </c>
      <c r="C577" s="36" t="s">
        <v>163</v>
      </c>
      <c r="D577" s="35" t="s">
        <v>20</v>
      </c>
      <c r="E577" s="40" t="s">
        <v>3248</v>
      </c>
      <c r="F577" s="35" t="s">
        <v>21</v>
      </c>
      <c r="G577" s="36" t="s">
        <v>165</v>
      </c>
      <c r="H577" s="36" t="s">
        <v>166</v>
      </c>
      <c r="I577" s="45">
        <v>20000000</v>
      </c>
      <c r="J577" s="45">
        <v>0</v>
      </c>
      <c r="K577" s="45">
        <v>0</v>
      </c>
      <c r="L577" s="45">
        <v>0</v>
      </c>
      <c r="M577" s="37">
        <v>36722139</v>
      </c>
      <c r="N577" s="41" t="s">
        <v>405</v>
      </c>
      <c r="O577" s="142" t="s">
        <v>7673</v>
      </c>
      <c r="P577" s="84">
        <v>44316</v>
      </c>
      <c r="Q577" s="84">
        <v>44316</v>
      </c>
      <c r="R577" s="84">
        <v>44560</v>
      </c>
      <c r="S577" s="45">
        <v>12500000</v>
      </c>
      <c r="T577" s="45">
        <v>7500000</v>
      </c>
      <c r="U577" s="36">
        <v>12533448</v>
      </c>
      <c r="V577" s="36" t="s">
        <v>3241</v>
      </c>
      <c r="W577" s="1"/>
      <c r="X577" s="1"/>
      <c r="Y577" s="1"/>
    </row>
    <row r="578" spans="1:25">
      <c r="A578" s="80">
        <v>891780111</v>
      </c>
      <c r="B578" s="35" t="s">
        <v>3921</v>
      </c>
      <c r="C578" s="36" t="s">
        <v>163</v>
      </c>
      <c r="D578" s="35" t="s">
        <v>20</v>
      </c>
      <c r="E578" s="40" t="s">
        <v>3249</v>
      </c>
      <c r="F578" s="35" t="s">
        <v>21</v>
      </c>
      <c r="G578" s="36" t="s">
        <v>165</v>
      </c>
      <c r="H578" s="36" t="s">
        <v>166</v>
      </c>
      <c r="I578" s="45">
        <v>16000000</v>
      </c>
      <c r="J578" s="45">
        <v>0</v>
      </c>
      <c r="K578" s="45">
        <v>0</v>
      </c>
      <c r="L578" s="45">
        <v>0</v>
      </c>
      <c r="M578" s="37">
        <v>16702067</v>
      </c>
      <c r="N578" s="41" t="s">
        <v>3250</v>
      </c>
      <c r="O578" s="142" t="s">
        <v>7674</v>
      </c>
      <c r="P578" s="84">
        <v>44316</v>
      </c>
      <c r="Q578" s="84">
        <v>44316</v>
      </c>
      <c r="R578" s="84">
        <v>44560</v>
      </c>
      <c r="S578" s="45">
        <v>10000000</v>
      </c>
      <c r="T578" s="45">
        <v>6000000</v>
      </c>
      <c r="U578" s="36">
        <v>12533448</v>
      </c>
      <c r="V578" s="36" t="s">
        <v>3241</v>
      </c>
      <c r="W578" s="1"/>
      <c r="X578" s="1"/>
      <c r="Y578" s="1"/>
    </row>
    <row r="579" spans="1:25">
      <c r="A579" s="80">
        <v>891780111</v>
      </c>
      <c r="B579" s="35" t="s">
        <v>3921</v>
      </c>
      <c r="C579" s="36" t="s">
        <v>163</v>
      </c>
      <c r="D579" s="35" t="s">
        <v>20</v>
      </c>
      <c r="E579" s="40" t="s">
        <v>3922</v>
      </c>
      <c r="F579" s="35" t="s">
        <v>21</v>
      </c>
      <c r="G579" s="36" t="s">
        <v>165</v>
      </c>
      <c r="H579" s="36" t="s">
        <v>166</v>
      </c>
      <c r="I579" s="45">
        <v>10000000</v>
      </c>
      <c r="J579" s="45">
        <v>0</v>
      </c>
      <c r="K579" s="45">
        <v>0</v>
      </c>
      <c r="L579" s="45">
        <v>0</v>
      </c>
      <c r="M579" s="37">
        <v>18615531</v>
      </c>
      <c r="N579" s="38" t="s">
        <v>3923</v>
      </c>
      <c r="O579" s="142" t="s">
        <v>7675</v>
      </c>
      <c r="P579" s="84">
        <v>44320</v>
      </c>
      <c r="Q579" s="84">
        <v>44320</v>
      </c>
      <c r="R579" s="84">
        <v>44408</v>
      </c>
      <c r="S579" s="45">
        <v>0</v>
      </c>
      <c r="T579" s="45">
        <v>10000000</v>
      </c>
      <c r="U579" s="36">
        <v>16078654</v>
      </c>
      <c r="V579" s="36" t="s">
        <v>973</v>
      </c>
      <c r="W579" s="1"/>
      <c r="X579" s="1"/>
      <c r="Y579" s="1"/>
    </row>
    <row r="580" spans="1:25">
      <c r="A580" s="80">
        <v>891780111</v>
      </c>
      <c r="B580" s="35" t="s">
        <v>3921</v>
      </c>
      <c r="C580" s="36" t="s">
        <v>163</v>
      </c>
      <c r="D580" s="35" t="s">
        <v>20</v>
      </c>
      <c r="E580" s="40" t="s">
        <v>3924</v>
      </c>
      <c r="F580" s="35" t="s">
        <v>21</v>
      </c>
      <c r="G580" s="36" t="s">
        <v>165</v>
      </c>
      <c r="H580" s="36" t="s">
        <v>166</v>
      </c>
      <c r="I580" s="45">
        <v>11225970</v>
      </c>
      <c r="J580" s="45">
        <v>0</v>
      </c>
      <c r="K580" s="45">
        <v>0</v>
      </c>
      <c r="L580" s="45">
        <v>0</v>
      </c>
      <c r="M580" s="37">
        <v>41250936</v>
      </c>
      <c r="N580" s="38" t="s">
        <v>3925</v>
      </c>
      <c r="O580" s="142" t="s">
        <v>7676</v>
      </c>
      <c r="P580" s="84">
        <v>44320</v>
      </c>
      <c r="Q580" s="84">
        <v>44322</v>
      </c>
      <c r="R580" s="84">
        <v>44530</v>
      </c>
      <c r="S580" s="45">
        <v>6414840</v>
      </c>
      <c r="T580" s="45">
        <v>4811130</v>
      </c>
      <c r="U580" s="36">
        <v>12545870</v>
      </c>
      <c r="V580" s="36" t="s">
        <v>168</v>
      </c>
      <c r="W580" s="1"/>
      <c r="X580" s="1"/>
      <c r="Y580" s="1"/>
    </row>
    <row r="581" spans="1:25">
      <c r="A581" s="80">
        <v>891780111</v>
      </c>
      <c r="B581" s="35" t="s">
        <v>3921</v>
      </c>
      <c r="C581" s="36" t="s">
        <v>163</v>
      </c>
      <c r="D581" s="35" t="s">
        <v>20</v>
      </c>
      <c r="E581" s="40" t="s">
        <v>3926</v>
      </c>
      <c r="F581" s="35" t="s">
        <v>21</v>
      </c>
      <c r="G581" s="36" t="s">
        <v>165</v>
      </c>
      <c r="H581" s="36" t="s">
        <v>166</v>
      </c>
      <c r="I581" s="45">
        <v>11225970</v>
      </c>
      <c r="J581" s="45">
        <v>0</v>
      </c>
      <c r="K581" s="45">
        <v>0</v>
      </c>
      <c r="L581" s="45">
        <v>0</v>
      </c>
      <c r="M581" s="37">
        <v>38469252</v>
      </c>
      <c r="N581" s="38" t="s">
        <v>3927</v>
      </c>
      <c r="O581" s="142" t="s">
        <v>7677</v>
      </c>
      <c r="P581" s="84">
        <v>44320</v>
      </c>
      <c r="Q581" s="84">
        <v>44322</v>
      </c>
      <c r="R581" s="84">
        <v>44530</v>
      </c>
      <c r="S581" s="45">
        <v>6414840</v>
      </c>
      <c r="T581" s="45">
        <v>4811130</v>
      </c>
      <c r="U581" s="36">
        <v>12545870</v>
      </c>
      <c r="V581" s="36" t="s">
        <v>168</v>
      </c>
      <c r="W581" s="1"/>
      <c r="X581" s="1"/>
      <c r="Y581" s="1"/>
    </row>
    <row r="582" spans="1:25">
      <c r="A582" s="171">
        <v>891780111</v>
      </c>
      <c r="B582" s="172" t="s">
        <v>3921</v>
      </c>
      <c r="C582" s="173" t="s">
        <v>163</v>
      </c>
      <c r="D582" s="172" t="s">
        <v>20</v>
      </c>
      <c r="E582" s="174" t="s">
        <v>3928</v>
      </c>
      <c r="F582" s="172" t="s">
        <v>21</v>
      </c>
      <c r="G582" s="173" t="s">
        <v>165</v>
      </c>
      <c r="H582" s="173" t="s">
        <v>166</v>
      </c>
      <c r="I582" s="178">
        <v>72654500</v>
      </c>
      <c r="J582" s="178">
        <v>0</v>
      </c>
      <c r="K582" s="178">
        <v>0</v>
      </c>
      <c r="L582" s="178">
        <v>0</v>
      </c>
      <c r="M582" s="175">
        <v>1030539760</v>
      </c>
      <c r="N582" s="176" t="s">
        <v>481</v>
      </c>
      <c r="O582" s="142" t="s">
        <v>7678</v>
      </c>
      <c r="P582" s="179">
        <v>44320</v>
      </c>
      <c r="Q582" s="179">
        <v>44322</v>
      </c>
      <c r="R582" s="179">
        <v>44414</v>
      </c>
      <c r="S582" s="178">
        <v>72654500</v>
      </c>
      <c r="T582" s="178">
        <v>0</v>
      </c>
      <c r="U582" s="173">
        <v>12545870</v>
      </c>
      <c r="V582" s="173" t="s">
        <v>168</v>
      </c>
      <c r="W582" s="177"/>
      <c r="X582" s="177"/>
      <c r="Y582" s="177"/>
    </row>
    <row r="583" spans="1:25">
      <c r="A583" s="80">
        <v>891780111</v>
      </c>
      <c r="B583" s="35" t="s">
        <v>3921</v>
      </c>
      <c r="C583" s="36" t="s">
        <v>163</v>
      </c>
      <c r="D583" s="35" t="s">
        <v>20</v>
      </c>
      <c r="E583" s="40" t="s">
        <v>3929</v>
      </c>
      <c r="F583" s="35" t="s">
        <v>21</v>
      </c>
      <c r="G583" s="36" t="s">
        <v>165</v>
      </c>
      <c r="H583" s="36" t="s">
        <v>166</v>
      </c>
      <c r="I583" s="45">
        <v>5000000</v>
      </c>
      <c r="J583" s="45">
        <v>0</v>
      </c>
      <c r="K583" s="45">
        <v>0</v>
      </c>
      <c r="L583" s="45">
        <v>0</v>
      </c>
      <c r="M583" s="37">
        <v>1082933687</v>
      </c>
      <c r="N583" s="38" t="s">
        <v>3930</v>
      </c>
      <c r="O583" s="142" t="s">
        <v>7679</v>
      </c>
      <c r="P583" s="84">
        <v>44320</v>
      </c>
      <c r="Q583" s="84">
        <v>44320</v>
      </c>
      <c r="R583" s="84">
        <v>44381</v>
      </c>
      <c r="S583" s="45">
        <v>2500000</v>
      </c>
      <c r="T583" s="45">
        <v>2500000</v>
      </c>
      <c r="U583" s="36">
        <v>72220242</v>
      </c>
      <c r="V583" s="36" t="s">
        <v>3931</v>
      </c>
      <c r="W583" s="1"/>
      <c r="X583" s="1"/>
      <c r="Y583" s="1"/>
    </row>
    <row r="584" spans="1:25">
      <c r="A584" s="80">
        <v>891780111</v>
      </c>
      <c r="B584" s="35" t="s">
        <v>3921</v>
      </c>
      <c r="C584" s="36" t="s">
        <v>163</v>
      </c>
      <c r="D584" s="35" t="s">
        <v>20</v>
      </c>
      <c r="E584" s="40" t="s">
        <v>3932</v>
      </c>
      <c r="F584" s="35" t="s">
        <v>21</v>
      </c>
      <c r="G584" s="36" t="s">
        <v>165</v>
      </c>
      <c r="H584" s="36" t="s">
        <v>166</v>
      </c>
      <c r="I584" s="45">
        <v>5000000</v>
      </c>
      <c r="J584" s="45">
        <v>0</v>
      </c>
      <c r="K584" s="45">
        <v>0</v>
      </c>
      <c r="L584" s="45">
        <v>0</v>
      </c>
      <c r="M584" s="37">
        <v>85470058</v>
      </c>
      <c r="N584" s="38" t="s">
        <v>3933</v>
      </c>
      <c r="O584" s="142" t="s">
        <v>7680</v>
      </c>
      <c r="P584" s="84">
        <v>44320</v>
      </c>
      <c r="Q584" s="84">
        <v>44320</v>
      </c>
      <c r="R584" s="84">
        <v>44351</v>
      </c>
      <c r="S584" s="45">
        <v>5000000</v>
      </c>
      <c r="T584" s="45">
        <v>0</v>
      </c>
      <c r="U584" s="36">
        <v>16078654</v>
      </c>
      <c r="V584" s="36" t="s">
        <v>973</v>
      </c>
      <c r="W584" s="1"/>
      <c r="X584" s="1"/>
      <c r="Y584" s="1"/>
    </row>
    <row r="585" spans="1:25">
      <c r="A585" s="80">
        <v>891780111</v>
      </c>
      <c r="B585" s="35" t="s">
        <v>3921</v>
      </c>
      <c r="C585" s="36" t="s">
        <v>163</v>
      </c>
      <c r="D585" s="35" t="s">
        <v>20</v>
      </c>
      <c r="E585" s="40" t="s">
        <v>3934</v>
      </c>
      <c r="F585" s="35" t="s">
        <v>21</v>
      </c>
      <c r="G585" s="36" t="s">
        <v>165</v>
      </c>
      <c r="H585" s="36" t="s">
        <v>166</v>
      </c>
      <c r="I585" s="45">
        <v>12000000</v>
      </c>
      <c r="J585" s="45">
        <v>0</v>
      </c>
      <c r="K585" s="45">
        <v>0</v>
      </c>
      <c r="L585" s="45">
        <v>0</v>
      </c>
      <c r="M585" s="37">
        <v>1123631254</v>
      </c>
      <c r="N585" s="38" t="s">
        <v>3935</v>
      </c>
      <c r="O585" s="142" t="s">
        <v>7681</v>
      </c>
      <c r="P585" s="84">
        <v>44320</v>
      </c>
      <c r="Q585" s="84">
        <v>44320</v>
      </c>
      <c r="R585" s="84">
        <v>44381</v>
      </c>
      <c r="S585" s="45">
        <v>6000000</v>
      </c>
      <c r="T585" s="45">
        <v>6000000</v>
      </c>
      <c r="U585" s="36">
        <v>72220242</v>
      </c>
      <c r="V585" s="36" t="s">
        <v>3931</v>
      </c>
      <c r="W585" s="1"/>
      <c r="X585" s="1"/>
      <c r="Y585" s="1"/>
    </row>
    <row r="586" spans="1:25">
      <c r="A586" s="80">
        <v>891780111</v>
      </c>
      <c r="B586" s="35" t="s">
        <v>3921</v>
      </c>
      <c r="C586" s="36" t="s">
        <v>163</v>
      </c>
      <c r="D586" s="35" t="s">
        <v>20</v>
      </c>
      <c r="E586" s="40" t="s">
        <v>3936</v>
      </c>
      <c r="F586" s="35" t="s">
        <v>21</v>
      </c>
      <c r="G586" s="36" t="s">
        <v>165</v>
      </c>
      <c r="H586" s="36" t="s">
        <v>166</v>
      </c>
      <c r="I586" s="45">
        <v>2500000</v>
      </c>
      <c r="J586" s="45">
        <v>0</v>
      </c>
      <c r="K586" s="45">
        <v>0</v>
      </c>
      <c r="L586" s="45">
        <v>0</v>
      </c>
      <c r="M586" s="37">
        <v>1052983008</v>
      </c>
      <c r="N586" s="38" t="s">
        <v>3937</v>
      </c>
      <c r="O586" s="142" t="s">
        <v>7682</v>
      </c>
      <c r="P586" s="84">
        <v>44320</v>
      </c>
      <c r="Q586" s="84">
        <v>44320</v>
      </c>
      <c r="R586" s="84">
        <v>44351</v>
      </c>
      <c r="S586" s="45">
        <v>2500000</v>
      </c>
      <c r="T586" s="45">
        <v>0</v>
      </c>
      <c r="U586" s="36">
        <v>72220242</v>
      </c>
      <c r="V586" s="36" t="s">
        <v>3931</v>
      </c>
      <c r="W586" s="1"/>
      <c r="X586" s="1"/>
      <c r="Y586" s="1"/>
    </row>
    <row r="587" spans="1:25">
      <c r="A587" s="80">
        <v>891780111</v>
      </c>
      <c r="B587" s="35" t="s">
        <v>3921</v>
      </c>
      <c r="C587" s="36" t="s">
        <v>163</v>
      </c>
      <c r="D587" s="35" t="s">
        <v>20</v>
      </c>
      <c r="E587" s="40" t="s">
        <v>3938</v>
      </c>
      <c r="F587" s="35" t="s">
        <v>21</v>
      </c>
      <c r="G587" s="36" t="s">
        <v>165</v>
      </c>
      <c r="H587" s="36" t="s">
        <v>166</v>
      </c>
      <c r="I587" s="45">
        <v>6000000</v>
      </c>
      <c r="J587" s="45">
        <v>0</v>
      </c>
      <c r="K587" s="45">
        <v>0</v>
      </c>
      <c r="L587" s="45">
        <v>0</v>
      </c>
      <c r="M587" s="37">
        <v>1081905679</v>
      </c>
      <c r="N587" s="38" t="s">
        <v>2205</v>
      </c>
      <c r="O587" s="142" t="s">
        <v>7683</v>
      </c>
      <c r="P587" s="84">
        <v>44320</v>
      </c>
      <c r="Q587" s="84">
        <v>44320</v>
      </c>
      <c r="R587" s="84">
        <v>44351</v>
      </c>
      <c r="S587" s="45">
        <v>6000000</v>
      </c>
      <c r="T587" s="45">
        <v>0</v>
      </c>
      <c r="U587" s="36">
        <v>72220242</v>
      </c>
      <c r="V587" s="36" t="s">
        <v>3931</v>
      </c>
      <c r="W587" s="1"/>
      <c r="X587" s="1"/>
      <c r="Y587" s="1"/>
    </row>
    <row r="588" spans="1:25">
      <c r="A588" s="80">
        <v>891780111</v>
      </c>
      <c r="B588" s="35" t="s">
        <v>3921</v>
      </c>
      <c r="C588" s="36" t="s">
        <v>163</v>
      </c>
      <c r="D588" s="35" t="s">
        <v>20</v>
      </c>
      <c r="E588" s="40" t="s">
        <v>3939</v>
      </c>
      <c r="F588" s="35" t="s">
        <v>21</v>
      </c>
      <c r="G588" s="36" t="s">
        <v>165</v>
      </c>
      <c r="H588" s="36" t="s">
        <v>166</v>
      </c>
      <c r="I588" s="45">
        <v>6000000</v>
      </c>
      <c r="J588" s="45">
        <v>0</v>
      </c>
      <c r="K588" s="45">
        <v>0</v>
      </c>
      <c r="L588" s="45">
        <v>0</v>
      </c>
      <c r="M588" s="37">
        <v>1081905679</v>
      </c>
      <c r="N588" s="38" t="s">
        <v>2205</v>
      </c>
      <c r="O588" s="142" t="s">
        <v>7684</v>
      </c>
      <c r="P588" s="84">
        <v>44320</v>
      </c>
      <c r="Q588" s="84">
        <v>44320</v>
      </c>
      <c r="R588" s="84">
        <v>44351</v>
      </c>
      <c r="S588" s="45">
        <v>6000000</v>
      </c>
      <c r="T588" s="45">
        <v>0</v>
      </c>
      <c r="U588" s="36">
        <v>72220242</v>
      </c>
      <c r="V588" s="36" t="s">
        <v>3931</v>
      </c>
      <c r="W588" s="1"/>
      <c r="X588" s="1"/>
      <c r="Y588" s="1"/>
    </row>
    <row r="589" spans="1:25">
      <c r="A589" s="80">
        <v>891780111</v>
      </c>
      <c r="B589" s="35" t="s">
        <v>3921</v>
      </c>
      <c r="C589" s="36" t="s">
        <v>163</v>
      </c>
      <c r="D589" s="35" t="s">
        <v>20</v>
      </c>
      <c r="E589" s="40" t="s">
        <v>3940</v>
      </c>
      <c r="F589" s="35" t="s">
        <v>21</v>
      </c>
      <c r="G589" s="36" t="s">
        <v>165</v>
      </c>
      <c r="H589" s="36" t="s">
        <v>166</v>
      </c>
      <c r="I589" s="45">
        <v>30139683</v>
      </c>
      <c r="J589" s="45">
        <v>0</v>
      </c>
      <c r="K589" s="45">
        <v>0</v>
      </c>
      <c r="L589" s="45">
        <v>0</v>
      </c>
      <c r="M589" s="37">
        <v>19181080</v>
      </c>
      <c r="N589" s="38" t="s">
        <v>3941</v>
      </c>
      <c r="O589" s="142" t="s">
        <v>7685</v>
      </c>
      <c r="P589" s="84">
        <v>44322</v>
      </c>
      <c r="Q589" s="84">
        <v>44326</v>
      </c>
      <c r="R589" s="84">
        <v>44387</v>
      </c>
      <c r="S589" s="45">
        <v>15069841</v>
      </c>
      <c r="T589" s="45">
        <v>15069842</v>
      </c>
      <c r="U589" s="36">
        <v>16078654</v>
      </c>
      <c r="V589" s="36" t="s">
        <v>973</v>
      </c>
      <c r="W589" s="1"/>
      <c r="X589" s="1"/>
      <c r="Y589" s="1"/>
    </row>
    <row r="590" spans="1:25">
      <c r="A590" s="80">
        <v>891780111</v>
      </c>
      <c r="B590" s="35" t="s">
        <v>3921</v>
      </c>
      <c r="C590" s="36" t="s">
        <v>163</v>
      </c>
      <c r="D590" s="35" t="s">
        <v>20</v>
      </c>
      <c r="E590" s="40" t="s">
        <v>3942</v>
      </c>
      <c r="F590" s="35" t="s">
        <v>21</v>
      </c>
      <c r="G590" s="36" t="s">
        <v>165</v>
      </c>
      <c r="H590" s="36" t="s">
        <v>166</v>
      </c>
      <c r="I590" s="45">
        <v>12360000</v>
      </c>
      <c r="J590" s="45">
        <v>0</v>
      </c>
      <c r="K590" s="45">
        <v>0</v>
      </c>
      <c r="L590" s="45">
        <v>0</v>
      </c>
      <c r="M590" s="37">
        <v>11793085</v>
      </c>
      <c r="N590" s="38" t="s">
        <v>3943</v>
      </c>
      <c r="O590" s="142" t="s">
        <v>7686</v>
      </c>
      <c r="P590" s="84">
        <v>44322</v>
      </c>
      <c r="Q590" s="84">
        <v>44322</v>
      </c>
      <c r="R590" s="84">
        <v>44530</v>
      </c>
      <c r="S590" s="45">
        <v>7725000</v>
      </c>
      <c r="T590" s="45">
        <v>4635000</v>
      </c>
      <c r="U590" s="36">
        <v>12545870</v>
      </c>
      <c r="V590" s="36" t="s">
        <v>168</v>
      </c>
      <c r="W590" s="1"/>
      <c r="X590" s="1"/>
      <c r="Y590" s="1"/>
    </row>
    <row r="591" spans="1:25">
      <c r="A591" s="171">
        <v>891780111</v>
      </c>
      <c r="B591" s="172" t="s">
        <v>3921</v>
      </c>
      <c r="C591" s="173" t="s">
        <v>163</v>
      </c>
      <c r="D591" s="172" t="s">
        <v>20</v>
      </c>
      <c r="E591" s="174" t="s">
        <v>3944</v>
      </c>
      <c r="F591" s="172" t="s">
        <v>21</v>
      </c>
      <c r="G591" s="173" t="s">
        <v>165</v>
      </c>
      <c r="H591" s="173" t="s">
        <v>166</v>
      </c>
      <c r="I591" s="178">
        <v>12611435</v>
      </c>
      <c r="J591" s="178">
        <v>0</v>
      </c>
      <c r="K591" s="178">
        <v>0</v>
      </c>
      <c r="L591" s="178">
        <v>0</v>
      </c>
      <c r="M591" s="175">
        <v>819005564</v>
      </c>
      <c r="N591" s="176" t="s">
        <v>3945</v>
      </c>
      <c r="O591" s="142" t="s">
        <v>7687</v>
      </c>
      <c r="P591" s="179">
        <v>44322</v>
      </c>
      <c r="Q591" s="179">
        <v>44326</v>
      </c>
      <c r="R591" s="179">
        <v>44330</v>
      </c>
      <c r="S591" s="178">
        <v>12611387</v>
      </c>
      <c r="T591" s="178">
        <v>48</v>
      </c>
      <c r="U591" s="173">
        <v>12545870</v>
      </c>
      <c r="V591" s="173" t="s">
        <v>168</v>
      </c>
      <c r="W591" s="177"/>
      <c r="X591" s="177"/>
      <c r="Y591" s="177"/>
    </row>
    <row r="592" spans="1:25">
      <c r="A592" s="80">
        <v>891780111</v>
      </c>
      <c r="B592" s="35" t="s">
        <v>3921</v>
      </c>
      <c r="C592" s="36" t="s">
        <v>163</v>
      </c>
      <c r="D592" s="35" t="s">
        <v>20</v>
      </c>
      <c r="E592" s="40" t="s">
        <v>3946</v>
      </c>
      <c r="F592" s="35" t="s">
        <v>21</v>
      </c>
      <c r="G592" s="36" t="s">
        <v>165</v>
      </c>
      <c r="H592" s="36" t="s">
        <v>166</v>
      </c>
      <c r="I592" s="45">
        <v>6000000</v>
      </c>
      <c r="J592" s="45">
        <v>0</v>
      </c>
      <c r="K592" s="45">
        <v>0</v>
      </c>
      <c r="L592" s="45">
        <v>0</v>
      </c>
      <c r="M592" s="37">
        <v>1083024952</v>
      </c>
      <c r="N592" s="38" t="s">
        <v>3947</v>
      </c>
      <c r="O592" s="142" t="s">
        <v>7688</v>
      </c>
      <c r="P592" s="84">
        <v>44323</v>
      </c>
      <c r="Q592" s="84">
        <v>44326</v>
      </c>
      <c r="R592" s="84">
        <v>44386</v>
      </c>
      <c r="S592" s="45">
        <v>6000000</v>
      </c>
      <c r="T592" s="45">
        <v>0</v>
      </c>
      <c r="U592" s="36">
        <v>72005158</v>
      </c>
      <c r="V592" s="36" t="s">
        <v>516</v>
      </c>
      <c r="W592" s="1"/>
      <c r="X592" s="1"/>
      <c r="Y592" s="1"/>
    </row>
    <row r="593" spans="1:25">
      <c r="A593" s="80">
        <v>891780111</v>
      </c>
      <c r="B593" s="35" t="s">
        <v>3921</v>
      </c>
      <c r="C593" s="36" t="s">
        <v>163</v>
      </c>
      <c r="D593" s="35" t="s">
        <v>20</v>
      </c>
      <c r="E593" s="40" t="s">
        <v>3948</v>
      </c>
      <c r="F593" s="35" t="s">
        <v>21</v>
      </c>
      <c r="G593" s="36" t="s">
        <v>165</v>
      </c>
      <c r="H593" s="36" t="s">
        <v>166</v>
      </c>
      <c r="I593" s="45">
        <v>5000000</v>
      </c>
      <c r="J593" s="45">
        <v>0</v>
      </c>
      <c r="K593" s="45">
        <v>0</v>
      </c>
      <c r="L593" s="45">
        <v>0</v>
      </c>
      <c r="M593" s="37">
        <v>1124034719</v>
      </c>
      <c r="N593" s="38" t="s">
        <v>3949</v>
      </c>
      <c r="O593" s="142" t="s">
        <v>7689</v>
      </c>
      <c r="P593" s="84">
        <v>44326</v>
      </c>
      <c r="Q593" s="84">
        <v>44326</v>
      </c>
      <c r="R593" s="84">
        <v>44377</v>
      </c>
      <c r="S593" s="45">
        <v>5000000</v>
      </c>
      <c r="T593" s="45">
        <v>0</v>
      </c>
      <c r="U593" s="36">
        <v>57299411</v>
      </c>
      <c r="V593" s="36" t="s">
        <v>370</v>
      </c>
      <c r="W593" s="1"/>
      <c r="X593" s="1"/>
      <c r="Y593" s="1"/>
    </row>
    <row r="594" spans="1:25">
      <c r="A594" s="80">
        <v>891780111</v>
      </c>
      <c r="B594" s="35" t="s">
        <v>3921</v>
      </c>
      <c r="C594" s="36" t="s">
        <v>163</v>
      </c>
      <c r="D594" s="35" t="s">
        <v>20</v>
      </c>
      <c r="E594" s="40" t="s">
        <v>3950</v>
      </c>
      <c r="F594" s="35" t="s">
        <v>21</v>
      </c>
      <c r="G594" s="36" t="s">
        <v>165</v>
      </c>
      <c r="H594" s="36" t="s">
        <v>166</v>
      </c>
      <c r="I594" s="45">
        <v>5000000</v>
      </c>
      <c r="J594" s="45">
        <v>0</v>
      </c>
      <c r="K594" s="45">
        <v>0</v>
      </c>
      <c r="L594" s="45">
        <v>0</v>
      </c>
      <c r="M594" s="37">
        <v>26668800</v>
      </c>
      <c r="N594" s="38" t="s">
        <v>407</v>
      </c>
      <c r="O594" s="142" t="s">
        <v>7690</v>
      </c>
      <c r="P594" s="84">
        <v>44326</v>
      </c>
      <c r="Q594" s="84">
        <v>44326</v>
      </c>
      <c r="R594" s="84">
        <v>44377</v>
      </c>
      <c r="S594" s="45">
        <v>5000000</v>
      </c>
      <c r="T594" s="45">
        <v>0</v>
      </c>
      <c r="U594" s="36">
        <v>57299411</v>
      </c>
      <c r="V594" s="36" t="s">
        <v>370</v>
      </c>
      <c r="W594" s="1"/>
      <c r="X594" s="1"/>
      <c r="Y594" s="1"/>
    </row>
    <row r="595" spans="1:25">
      <c r="A595" s="80">
        <v>891780111</v>
      </c>
      <c r="B595" s="35" t="s">
        <v>3921</v>
      </c>
      <c r="C595" s="36" t="s">
        <v>163</v>
      </c>
      <c r="D595" s="35" t="s">
        <v>20</v>
      </c>
      <c r="E595" s="40" t="s">
        <v>3951</v>
      </c>
      <c r="F595" s="35" t="s">
        <v>21</v>
      </c>
      <c r="G595" s="36" t="s">
        <v>165</v>
      </c>
      <c r="H595" s="36" t="s">
        <v>166</v>
      </c>
      <c r="I595" s="45">
        <v>11225970</v>
      </c>
      <c r="J595" s="45">
        <v>0</v>
      </c>
      <c r="K595" s="45">
        <v>0</v>
      </c>
      <c r="L595" s="45">
        <v>0</v>
      </c>
      <c r="M595" s="37">
        <v>1050429131</v>
      </c>
      <c r="N595" s="38" t="s">
        <v>3952</v>
      </c>
      <c r="O595" s="142" t="s">
        <v>7691</v>
      </c>
      <c r="P595" s="84">
        <v>44326</v>
      </c>
      <c r="Q595" s="84">
        <v>44327</v>
      </c>
      <c r="R595" s="84">
        <v>44530</v>
      </c>
      <c r="S595" s="45">
        <v>6414840</v>
      </c>
      <c r="T595" s="45">
        <v>4811130</v>
      </c>
      <c r="U595" s="36">
        <v>12545870</v>
      </c>
      <c r="V595" s="36" t="s">
        <v>168</v>
      </c>
      <c r="W595" s="1"/>
      <c r="X595" s="1"/>
      <c r="Y595" s="1"/>
    </row>
    <row r="596" spans="1:25">
      <c r="A596" s="80">
        <v>891780111</v>
      </c>
      <c r="B596" s="35" t="s">
        <v>3921</v>
      </c>
      <c r="C596" s="36" t="s">
        <v>163</v>
      </c>
      <c r="D596" s="35" t="s">
        <v>20</v>
      </c>
      <c r="E596" s="40" t="s">
        <v>3953</v>
      </c>
      <c r="F596" s="35" t="s">
        <v>21</v>
      </c>
      <c r="G596" s="36" t="s">
        <v>165</v>
      </c>
      <c r="H596" s="36" t="s">
        <v>166</v>
      </c>
      <c r="I596" s="45">
        <v>6000000</v>
      </c>
      <c r="J596" s="45">
        <v>0</v>
      </c>
      <c r="K596" s="45">
        <v>0</v>
      </c>
      <c r="L596" s="45">
        <v>0</v>
      </c>
      <c r="M596" s="37">
        <v>1082902907</v>
      </c>
      <c r="N596" s="38" t="s">
        <v>503</v>
      </c>
      <c r="O596" s="142" t="s">
        <v>7692</v>
      </c>
      <c r="P596" s="84">
        <v>44327</v>
      </c>
      <c r="Q596" s="84">
        <v>44327</v>
      </c>
      <c r="R596" s="84">
        <v>44386</v>
      </c>
      <c r="S596" s="45">
        <v>6000000</v>
      </c>
      <c r="T596" s="45">
        <v>0</v>
      </c>
      <c r="U596" s="36">
        <v>72005158</v>
      </c>
      <c r="V596" s="36" t="s">
        <v>516</v>
      </c>
      <c r="W596" s="1"/>
      <c r="X596" s="1"/>
      <c r="Y596" s="1"/>
    </row>
    <row r="597" spans="1:25">
      <c r="A597" s="80">
        <v>891780111</v>
      </c>
      <c r="B597" s="35" t="s">
        <v>3921</v>
      </c>
      <c r="C597" s="36" t="s">
        <v>163</v>
      </c>
      <c r="D597" s="35" t="s">
        <v>20</v>
      </c>
      <c r="E597" s="40" t="s">
        <v>3954</v>
      </c>
      <c r="F597" s="35" t="s">
        <v>21</v>
      </c>
      <c r="G597" s="36" t="s">
        <v>165</v>
      </c>
      <c r="H597" s="36" t="s">
        <v>166</v>
      </c>
      <c r="I597" s="45">
        <v>6000000</v>
      </c>
      <c r="J597" s="45">
        <v>0</v>
      </c>
      <c r="K597" s="45">
        <v>0</v>
      </c>
      <c r="L597" s="45">
        <v>0</v>
      </c>
      <c r="M597" s="37">
        <v>1065883393</v>
      </c>
      <c r="N597" s="38" t="s">
        <v>915</v>
      </c>
      <c r="O597" s="142" t="s">
        <v>7693</v>
      </c>
      <c r="P597" s="84">
        <v>44327</v>
      </c>
      <c r="Q597" s="84">
        <v>44327</v>
      </c>
      <c r="R597" s="84">
        <v>44386</v>
      </c>
      <c r="S597" s="45">
        <v>6000000</v>
      </c>
      <c r="T597" s="45">
        <v>0</v>
      </c>
      <c r="U597" s="36">
        <v>72005158</v>
      </c>
      <c r="V597" s="36" t="s">
        <v>516</v>
      </c>
      <c r="W597" s="1"/>
      <c r="X597" s="1"/>
      <c r="Y597" s="1"/>
    </row>
    <row r="598" spans="1:25">
      <c r="A598" s="80">
        <v>891780111</v>
      </c>
      <c r="B598" s="35" t="s">
        <v>3921</v>
      </c>
      <c r="C598" s="36" t="s">
        <v>163</v>
      </c>
      <c r="D598" s="35" t="s">
        <v>20</v>
      </c>
      <c r="E598" s="40" t="s">
        <v>3955</v>
      </c>
      <c r="F598" s="35" t="s">
        <v>21</v>
      </c>
      <c r="G598" s="36" t="s">
        <v>165</v>
      </c>
      <c r="H598" s="36" t="s">
        <v>166</v>
      </c>
      <c r="I598" s="45">
        <v>8579900</v>
      </c>
      <c r="J598" s="45">
        <v>0</v>
      </c>
      <c r="K598" s="45">
        <v>0</v>
      </c>
      <c r="L598" s="45">
        <v>0</v>
      </c>
      <c r="M598" s="37">
        <v>900929189</v>
      </c>
      <c r="N598" s="38" t="s">
        <v>3956</v>
      </c>
      <c r="O598" s="142" t="s">
        <v>7630</v>
      </c>
      <c r="P598" s="84">
        <v>44328</v>
      </c>
      <c r="Q598" s="84">
        <v>44330</v>
      </c>
      <c r="R598" s="84">
        <v>44335</v>
      </c>
      <c r="S598" s="45">
        <v>8579900</v>
      </c>
      <c r="T598" s="45">
        <v>0</v>
      </c>
      <c r="U598" s="36">
        <v>16078654</v>
      </c>
      <c r="V598" s="36" t="s">
        <v>973</v>
      </c>
      <c r="W598" s="1"/>
      <c r="X598" s="1"/>
      <c r="Y598" s="1"/>
    </row>
    <row r="599" spans="1:25">
      <c r="A599" s="80">
        <v>891780111</v>
      </c>
      <c r="B599" s="35" t="s">
        <v>3921</v>
      </c>
      <c r="C599" s="36" t="s">
        <v>163</v>
      </c>
      <c r="D599" s="35" t="s">
        <v>20</v>
      </c>
      <c r="E599" s="40" t="s">
        <v>3957</v>
      </c>
      <c r="F599" s="35" t="s">
        <v>21</v>
      </c>
      <c r="G599" s="36" t="s">
        <v>165</v>
      </c>
      <c r="H599" s="36" t="s">
        <v>166</v>
      </c>
      <c r="I599" s="45">
        <v>7200000</v>
      </c>
      <c r="J599" s="45">
        <v>0</v>
      </c>
      <c r="K599" s="45">
        <v>0</v>
      </c>
      <c r="L599" s="45">
        <v>0</v>
      </c>
      <c r="M599" s="37">
        <v>1082903282</v>
      </c>
      <c r="N599" s="38" t="s">
        <v>2516</v>
      </c>
      <c r="O599" s="142" t="s">
        <v>7694</v>
      </c>
      <c r="P599" s="84">
        <v>44328</v>
      </c>
      <c r="Q599" s="84">
        <v>44329</v>
      </c>
      <c r="R599" s="84">
        <v>44407</v>
      </c>
      <c r="S599" s="45">
        <v>7200000</v>
      </c>
      <c r="T599" s="45">
        <v>0</v>
      </c>
      <c r="U599" s="36">
        <v>57299411</v>
      </c>
      <c r="V599" s="36" t="s">
        <v>370</v>
      </c>
      <c r="W599" s="1"/>
      <c r="X599" s="1"/>
      <c r="Y599" s="1"/>
    </row>
    <row r="600" spans="1:25">
      <c r="A600" s="80">
        <v>891780111</v>
      </c>
      <c r="B600" s="35" t="s">
        <v>3921</v>
      </c>
      <c r="C600" s="36" t="s">
        <v>163</v>
      </c>
      <c r="D600" s="35" t="s">
        <v>20</v>
      </c>
      <c r="E600" s="40" t="s">
        <v>3958</v>
      </c>
      <c r="F600" s="35" t="s">
        <v>21</v>
      </c>
      <c r="G600" s="36" t="s">
        <v>165</v>
      </c>
      <c r="H600" s="36" t="s">
        <v>166</v>
      </c>
      <c r="I600" s="45">
        <v>7200000</v>
      </c>
      <c r="J600" s="45">
        <v>0</v>
      </c>
      <c r="K600" s="45">
        <v>0</v>
      </c>
      <c r="L600" s="45">
        <v>0</v>
      </c>
      <c r="M600" s="37">
        <v>85154455</v>
      </c>
      <c r="N600" s="38" t="s">
        <v>2520</v>
      </c>
      <c r="O600" s="186" t="s">
        <v>7695</v>
      </c>
      <c r="P600" s="84">
        <v>44328</v>
      </c>
      <c r="Q600" s="84">
        <v>44329</v>
      </c>
      <c r="R600" s="84">
        <v>44407</v>
      </c>
      <c r="S600" s="45">
        <v>7200000</v>
      </c>
      <c r="T600" s="45">
        <v>0</v>
      </c>
      <c r="U600" s="36">
        <v>57299411</v>
      </c>
      <c r="V600" s="36" t="s">
        <v>370</v>
      </c>
      <c r="W600" s="1"/>
      <c r="X600" s="1"/>
      <c r="Y600" s="1"/>
    </row>
    <row r="601" spans="1:25">
      <c r="A601" s="80">
        <v>891780111</v>
      </c>
      <c r="B601" s="35" t="s">
        <v>3921</v>
      </c>
      <c r="C601" s="36" t="s">
        <v>163</v>
      </c>
      <c r="D601" s="35" t="s">
        <v>20</v>
      </c>
      <c r="E601" s="40" t="s">
        <v>3959</v>
      </c>
      <c r="F601" s="35" t="s">
        <v>21</v>
      </c>
      <c r="G601" s="36" t="s">
        <v>165</v>
      </c>
      <c r="H601" s="36" t="s">
        <v>166</v>
      </c>
      <c r="I601" s="45">
        <v>7200000</v>
      </c>
      <c r="J601" s="45">
        <v>0</v>
      </c>
      <c r="K601" s="45">
        <v>0</v>
      </c>
      <c r="L601" s="45">
        <v>0</v>
      </c>
      <c r="M601" s="37">
        <v>12613225</v>
      </c>
      <c r="N601" s="38" t="s">
        <v>2522</v>
      </c>
      <c r="O601" s="186" t="s">
        <v>7696</v>
      </c>
      <c r="P601" s="84">
        <v>44328</v>
      </c>
      <c r="Q601" s="84">
        <v>44329</v>
      </c>
      <c r="R601" s="84">
        <v>44407</v>
      </c>
      <c r="S601" s="45">
        <v>7200000</v>
      </c>
      <c r="T601" s="45">
        <v>0</v>
      </c>
      <c r="U601" s="36">
        <v>57299411</v>
      </c>
      <c r="V601" s="36" t="s">
        <v>370</v>
      </c>
      <c r="W601" s="1"/>
      <c r="X601" s="1"/>
      <c r="Y601" s="1"/>
    </row>
    <row r="602" spans="1:25">
      <c r="A602" s="80">
        <v>891780111</v>
      </c>
      <c r="B602" s="35" t="s">
        <v>3921</v>
      </c>
      <c r="C602" s="36" t="s">
        <v>163</v>
      </c>
      <c r="D602" s="35" t="s">
        <v>20</v>
      </c>
      <c r="E602" s="40" t="s">
        <v>3960</v>
      </c>
      <c r="F602" s="35" t="s">
        <v>21</v>
      </c>
      <c r="G602" s="36" t="s">
        <v>165</v>
      </c>
      <c r="H602" s="36" t="s">
        <v>166</v>
      </c>
      <c r="I602" s="45">
        <v>7200000</v>
      </c>
      <c r="J602" s="45">
        <v>0</v>
      </c>
      <c r="K602" s="45">
        <v>0</v>
      </c>
      <c r="L602" s="45">
        <v>0</v>
      </c>
      <c r="M602" s="37">
        <v>1082986157</v>
      </c>
      <c r="N602" s="38" t="s">
        <v>2524</v>
      </c>
      <c r="O602" s="142" t="s">
        <v>7697</v>
      </c>
      <c r="P602" s="84">
        <v>44328</v>
      </c>
      <c r="Q602" s="84">
        <v>44329</v>
      </c>
      <c r="R602" s="84">
        <v>44407</v>
      </c>
      <c r="S602" s="45">
        <v>7200000</v>
      </c>
      <c r="T602" s="45">
        <v>0</v>
      </c>
      <c r="U602" s="36">
        <v>57299411</v>
      </c>
      <c r="V602" s="36" t="s">
        <v>370</v>
      </c>
      <c r="W602" s="1"/>
      <c r="X602" s="1"/>
      <c r="Y602" s="1"/>
    </row>
    <row r="603" spans="1:25">
      <c r="A603" s="80">
        <v>891780111</v>
      </c>
      <c r="B603" s="35" t="s">
        <v>3921</v>
      </c>
      <c r="C603" s="36" t="s">
        <v>163</v>
      </c>
      <c r="D603" s="35" t="s">
        <v>20</v>
      </c>
      <c r="E603" s="40" t="s">
        <v>3961</v>
      </c>
      <c r="F603" s="35" t="s">
        <v>21</v>
      </c>
      <c r="G603" s="36" t="s">
        <v>165</v>
      </c>
      <c r="H603" s="36" t="s">
        <v>166</v>
      </c>
      <c r="I603" s="45">
        <v>9750000</v>
      </c>
      <c r="J603" s="45">
        <v>0</v>
      </c>
      <c r="K603" s="45">
        <v>0</v>
      </c>
      <c r="L603" s="45">
        <v>0</v>
      </c>
      <c r="M603" s="37">
        <v>27036418</v>
      </c>
      <c r="N603" s="38" t="s">
        <v>3962</v>
      </c>
      <c r="O603" s="142" t="s">
        <v>7698</v>
      </c>
      <c r="P603" s="84">
        <v>44328</v>
      </c>
      <c r="Q603" s="84">
        <v>44331</v>
      </c>
      <c r="R603" s="84">
        <v>44530</v>
      </c>
      <c r="S603" s="45">
        <v>6750000</v>
      </c>
      <c r="T603" s="45">
        <v>3000000</v>
      </c>
      <c r="U603" s="36">
        <v>12533448</v>
      </c>
      <c r="V603" s="36" t="s">
        <v>3241</v>
      </c>
      <c r="W603" s="1"/>
      <c r="X603" s="1"/>
      <c r="Y603" s="1"/>
    </row>
    <row r="604" spans="1:25">
      <c r="A604" s="80">
        <v>891780111</v>
      </c>
      <c r="B604" s="35" t="s">
        <v>3921</v>
      </c>
      <c r="C604" s="36" t="s">
        <v>163</v>
      </c>
      <c r="D604" s="35" t="s">
        <v>20</v>
      </c>
      <c r="E604" s="40" t="s">
        <v>3963</v>
      </c>
      <c r="F604" s="35" t="s">
        <v>21</v>
      </c>
      <c r="G604" s="36" t="s">
        <v>165</v>
      </c>
      <c r="H604" s="36" t="s">
        <v>166</v>
      </c>
      <c r="I604" s="45">
        <v>9750000</v>
      </c>
      <c r="J604" s="45">
        <v>0</v>
      </c>
      <c r="K604" s="45">
        <v>0</v>
      </c>
      <c r="L604" s="45">
        <v>0</v>
      </c>
      <c r="M604" s="37">
        <v>6097847</v>
      </c>
      <c r="N604" s="38" t="s">
        <v>3964</v>
      </c>
      <c r="O604" s="142" t="s">
        <v>7699</v>
      </c>
      <c r="P604" s="84">
        <v>44328</v>
      </c>
      <c r="Q604" s="84">
        <v>44331</v>
      </c>
      <c r="R604" s="84">
        <v>44530</v>
      </c>
      <c r="S604" s="45">
        <v>6750000</v>
      </c>
      <c r="T604" s="45">
        <v>3000000</v>
      </c>
      <c r="U604" s="36">
        <v>12533448</v>
      </c>
      <c r="V604" s="36" t="s">
        <v>3241</v>
      </c>
      <c r="W604" s="1"/>
      <c r="X604" s="1"/>
      <c r="Y604" s="1"/>
    </row>
    <row r="605" spans="1:25">
      <c r="A605" s="80">
        <v>891780111</v>
      </c>
      <c r="B605" s="35" t="s">
        <v>3921</v>
      </c>
      <c r="C605" s="36" t="s">
        <v>163</v>
      </c>
      <c r="D605" s="35" t="s">
        <v>20</v>
      </c>
      <c r="E605" s="40" t="s">
        <v>3965</v>
      </c>
      <c r="F605" s="35" t="s">
        <v>21</v>
      </c>
      <c r="G605" s="36" t="s">
        <v>165</v>
      </c>
      <c r="H605" s="36" t="s">
        <v>166</v>
      </c>
      <c r="I605" s="45">
        <v>9880000</v>
      </c>
      <c r="J605" s="45">
        <v>0</v>
      </c>
      <c r="K605" s="45">
        <v>0</v>
      </c>
      <c r="L605" s="45">
        <v>0</v>
      </c>
      <c r="M605" s="37">
        <v>57299411</v>
      </c>
      <c r="N605" s="38" t="s">
        <v>3966</v>
      </c>
      <c r="O605" s="142" t="s">
        <v>7700</v>
      </c>
      <c r="P605" s="84">
        <v>44328</v>
      </c>
      <c r="Q605" s="84">
        <v>44329</v>
      </c>
      <c r="R605" s="84">
        <v>44560</v>
      </c>
      <c r="S605" s="45">
        <v>5980000</v>
      </c>
      <c r="T605" s="45">
        <v>3900000</v>
      </c>
      <c r="U605" s="36">
        <v>12533448</v>
      </c>
      <c r="V605" s="36" t="s">
        <v>3241</v>
      </c>
      <c r="W605" s="1"/>
      <c r="X605" s="1"/>
      <c r="Y605" s="1"/>
    </row>
    <row r="606" spans="1:25">
      <c r="A606" s="80">
        <v>891780111</v>
      </c>
      <c r="B606" s="35" t="s">
        <v>3921</v>
      </c>
      <c r="C606" s="36" t="s">
        <v>163</v>
      </c>
      <c r="D606" s="35" t="s">
        <v>20</v>
      </c>
      <c r="E606" s="40" t="s">
        <v>3967</v>
      </c>
      <c r="F606" s="35" t="s">
        <v>21</v>
      </c>
      <c r="G606" s="36" t="s">
        <v>165</v>
      </c>
      <c r="H606" s="36" t="s">
        <v>166</v>
      </c>
      <c r="I606" s="45">
        <v>9880000</v>
      </c>
      <c r="J606" s="45">
        <v>0</v>
      </c>
      <c r="K606" s="45">
        <v>0</v>
      </c>
      <c r="L606" s="45">
        <v>0</v>
      </c>
      <c r="M606" s="37">
        <v>57416391</v>
      </c>
      <c r="N606" s="38" t="s">
        <v>3968</v>
      </c>
      <c r="O606" s="142" t="s">
        <v>7701</v>
      </c>
      <c r="P606" s="84">
        <v>44328</v>
      </c>
      <c r="Q606" s="84">
        <v>44329</v>
      </c>
      <c r="R606" s="84">
        <v>44560</v>
      </c>
      <c r="S606" s="45">
        <v>5980000</v>
      </c>
      <c r="T606" s="45">
        <v>3900000</v>
      </c>
      <c r="U606" s="36">
        <v>12533448</v>
      </c>
      <c r="V606" s="36" t="s">
        <v>3241</v>
      </c>
      <c r="W606" s="1"/>
      <c r="X606" s="1"/>
      <c r="Y606" s="1"/>
    </row>
    <row r="607" spans="1:25">
      <c r="A607" s="80">
        <v>891780111</v>
      </c>
      <c r="B607" s="35" t="s">
        <v>3921</v>
      </c>
      <c r="C607" s="36" t="s">
        <v>163</v>
      </c>
      <c r="D607" s="35" t="s">
        <v>20</v>
      </c>
      <c r="E607" s="40" t="s">
        <v>3969</v>
      </c>
      <c r="F607" s="35" t="s">
        <v>21</v>
      </c>
      <c r="G607" s="36" t="s">
        <v>165</v>
      </c>
      <c r="H607" s="36" t="s">
        <v>166</v>
      </c>
      <c r="I607" s="45">
        <v>10344943</v>
      </c>
      <c r="J607" s="45">
        <v>0</v>
      </c>
      <c r="K607" s="45">
        <v>0</v>
      </c>
      <c r="L607" s="45">
        <v>0</v>
      </c>
      <c r="M607" s="37">
        <v>900763287</v>
      </c>
      <c r="N607" s="38" t="s">
        <v>3970</v>
      </c>
      <c r="O607" s="142" t="s">
        <v>7702</v>
      </c>
      <c r="P607" s="84">
        <v>44328</v>
      </c>
      <c r="Q607" s="84">
        <v>44329</v>
      </c>
      <c r="R607" s="84">
        <v>44346</v>
      </c>
      <c r="S607" s="45">
        <v>10344943</v>
      </c>
      <c r="T607" s="45">
        <v>0</v>
      </c>
      <c r="U607" s="36">
        <v>12533448</v>
      </c>
      <c r="V607" s="36" t="s">
        <v>3241</v>
      </c>
      <c r="W607" s="1"/>
      <c r="X607" s="1"/>
      <c r="Y607" s="1"/>
    </row>
    <row r="608" spans="1:25">
      <c r="A608" s="80">
        <v>891780111</v>
      </c>
      <c r="B608" s="35" t="s">
        <v>3921</v>
      </c>
      <c r="C608" s="36" t="s">
        <v>163</v>
      </c>
      <c r="D608" s="35" t="s">
        <v>20</v>
      </c>
      <c r="E608" s="40" t="s">
        <v>3971</v>
      </c>
      <c r="F608" s="35" t="s">
        <v>21</v>
      </c>
      <c r="G608" s="36" t="s">
        <v>165</v>
      </c>
      <c r="H608" s="36" t="s">
        <v>166</v>
      </c>
      <c r="I608" s="45">
        <v>182390000</v>
      </c>
      <c r="J608" s="45">
        <v>0</v>
      </c>
      <c r="K608" s="45">
        <v>0</v>
      </c>
      <c r="L608" s="45">
        <v>0</v>
      </c>
      <c r="M608" s="37">
        <v>900800792</v>
      </c>
      <c r="N608" s="38" t="s">
        <v>3972</v>
      </c>
      <c r="O608" s="142" t="s">
        <v>7703</v>
      </c>
      <c r="P608" s="84">
        <v>44328</v>
      </c>
      <c r="Q608" s="84">
        <v>44334</v>
      </c>
      <c r="R608" s="84">
        <v>44386</v>
      </c>
      <c r="S608" s="45">
        <v>0</v>
      </c>
      <c r="T608" s="45">
        <v>182390000</v>
      </c>
      <c r="U608" s="36">
        <v>72005158</v>
      </c>
      <c r="V608" s="36" t="s">
        <v>516</v>
      </c>
      <c r="W608" s="1"/>
      <c r="X608" s="1"/>
      <c r="Y608" s="1"/>
    </row>
    <row r="609" spans="1:25">
      <c r="A609" s="80">
        <v>891780111</v>
      </c>
      <c r="B609" s="35" t="s">
        <v>3921</v>
      </c>
      <c r="C609" s="36" t="s">
        <v>163</v>
      </c>
      <c r="D609" s="35" t="s">
        <v>20</v>
      </c>
      <c r="E609" s="40" t="s">
        <v>3973</v>
      </c>
      <c r="F609" s="35" t="s">
        <v>21</v>
      </c>
      <c r="G609" s="36" t="s">
        <v>165</v>
      </c>
      <c r="H609" s="36" t="s">
        <v>166</v>
      </c>
      <c r="I609" s="45">
        <v>2468800</v>
      </c>
      <c r="J609" s="45">
        <v>0</v>
      </c>
      <c r="K609" s="45">
        <v>0</v>
      </c>
      <c r="L609" s="45">
        <v>0</v>
      </c>
      <c r="M609" s="37">
        <v>860512330</v>
      </c>
      <c r="N609" s="38" t="s">
        <v>3974</v>
      </c>
      <c r="O609" s="142" t="s">
        <v>7704</v>
      </c>
      <c r="P609" s="84">
        <v>44329</v>
      </c>
      <c r="Q609" s="84">
        <v>44329</v>
      </c>
      <c r="R609" s="84">
        <v>44560</v>
      </c>
      <c r="S609" s="45">
        <v>913400</v>
      </c>
      <c r="T609" s="45">
        <v>1555400</v>
      </c>
      <c r="U609" s="36">
        <v>12533448</v>
      </c>
      <c r="V609" s="36" t="s">
        <v>3241</v>
      </c>
      <c r="W609" s="1"/>
      <c r="X609" s="1"/>
      <c r="Y609" s="1"/>
    </row>
    <row r="610" spans="1:25">
      <c r="A610" s="80">
        <v>891780111</v>
      </c>
      <c r="B610" s="35" t="s">
        <v>3921</v>
      </c>
      <c r="C610" s="36" t="s">
        <v>163</v>
      </c>
      <c r="D610" s="35" t="s">
        <v>20</v>
      </c>
      <c r="E610" s="40" t="s">
        <v>3975</v>
      </c>
      <c r="F610" s="35" t="s">
        <v>21</v>
      </c>
      <c r="G610" s="36" t="s">
        <v>165</v>
      </c>
      <c r="H610" s="36" t="s">
        <v>166</v>
      </c>
      <c r="I610" s="45">
        <v>11116980</v>
      </c>
      <c r="J610" s="45">
        <v>0</v>
      </c>
      <c r="K610" s="45">
        <v>0</v>
      </c>
      <c r="L610" s="45">
        <v>0</v>
      </c>
      <c r="M610" s="37">
        <v>1193356079</v>
      </c>
      <c r="N610" s="38" t="s">
        <v>3976</v>
      </c>
      <c r="O610" s="142" t="s">
        <v>7705</v>
      </c>
      <c r="P610" s="84">
        <v>44330</v>
      </c>
      <c r="Q610" s="84">
        <v>44330</v>
      </c>
      <c r="R610" s="84">
        <v>44530</v>
      </c>
      <c r="S610" s="45">
        <v>6352560</v>
      </c>
      <c r="T610" s="45">
        <v>4764420</v>
      </c>
      <c r="U610" s="36">
        <v>12545870</v>
      </c>
      <c r="V610" s="36" t="s">
        <v>168</v>
      </c>
      <c r="W610" s="1"/>
      <c r="X610" s="1"/>
      <c r="Y610" s="1"/>
    </row>
    <row r="611" spans="1:25">
      <c r="A611" s="80">
        <v>891780111</v>
      </c>
      <c r="B611" s="35" t="s">
        <v>3921</v>
      </c>
      <c r="C611" s="36" t="s">
        <v>163</v>
      </c>
      <c r="D611" s="35" t="s">
        <v>20</v>
      </c>
      <c r="E611" s="40" t="s">
        <v>3977</v>
      </c>
      <c r="F611" s="35" t="s">
        <v>21</v>
      </c>
      <c r="G611" s="36" t="s">
        <v>165</v>
      </c>
      <c r="H611" s="36" t="s">
        <v>166</v>
      </c>
      <c r="I611" s="45">
        <v>6414840</v>
      </c>
      <c r="J611" s="45">
        <v>0</v>
      </c>
      <c r="K611" s="45">
        <v>0</v>
      </c>
      <c r="L611" s="45">
        <v>0</v>
      </c>
      <c r="M611" s="37">
        <v>1082410248</v>
      </c>
      <c r="N611" s="38" t="s">
        <v>499</v>
      </c>
      <c r="O611" s="142" t="s">
        <v>7706</v>
      </c>
      <c r="P611" s="84">
        <v>44330</v>
      </c>
      <c r="Q611" s="84">
        <v>44330</v>
      </c>
      <c r="R611" s="84">
        <v>44377</v>
      </c>
      <c r="S611" s="45">
        <v>0</v>
      </c>
      <c r="T611" s="45">
        <v>6414840</v>
      </c>
      <c r="U611" s="36">
        <v>12545870</v>
      </c>
      <c r="V611" s="36" t="s">
        <v>168</v>
      </c>
      <c r="W611" s="1"/>
      <c r="X611" s="1"/>
      <c r="Y611" s="1"/>
    </row>
    <row r="612" spans="1:25">
      <c r="A612" s="80">
        <v>891780111</v>
      </c>
      <c r="B612" s="35" t="s">
        <v>3921</v>
      </c>
      <c r="C612" s="36" t="s">
        <v>163</v>
      </c>
      <c r="D612" s="35" t="s">
        <v>20</v>
      </c>
      <c r="E612" s="40" t="s">
        <v>3978</v>
      </c>
      <c r="F612" s="35" t="s">
        <v>21</v>
      </c>
      <c r="G612" s="36" t="s">
        <v>165</v>
      </c>
      <c r="H612" s="36" t="s">
        <v>166</v>
      </c>
      <c r="I612" s="45">
        <v>21450000</v>
      </c>
      <c r="J612" s="45">
        <v>0</v>
      </c>
      <c r="K612" s="45">
        <v>0</v>
      </c>
      <c r="L612" s="45">
        <v>0</v>
      </c>
      <c r="M612" s="37">
        <v>6010490</v>
      </c>
      <c r="N612" s="38" t="s">
        <v>3979</v>
      </c>
      <c r="O612" s="142" t="s">
        <v>7707</v>
      </c>
      <c r="P612" s="84">
        <v>44330</v>
      </c>
      <c r="Q612" s="84">
        <v>44330</v>
      </c>
      <c r="R612" s="84">
        <v>44530</v>
      </c>
      <c r="S612" s="45">
        <v>6600000</v>
      </c>
      <c r="T612" s="45">
        <v>14850000</v>
      </c>
      <c r="U612" s="36">
        <v>12533448</v>
      </c>
      <c r="V612" s="36" t="s">
        <v>3241</v>
      </c>
      <c r="W612" s="1"/>
      <c r="X612" s="1"/>
      <c r="Y612" s="1"/>
    </row>
    <row r="613" spans="1:25">
      <c r="A613" s="80">
        <v>891780111</v>
      </c>
      <c r="B613" s="35" t="s">
        <v>3921</v>
      </c>
      <c r="C613" s="36" t="s">
        <v>163</v>
      </c>
      <c r="D613" s="35" t="s">
        <v>20</v>
      </c>
      <c r="E613" s="40" t="s">
        <v>3980</v>
      </c>
      <c r="F613" s="35" t="s">
        <v>21</v>
      </c>
      <c r="G613" s="36" t="s">
        <v>165</v>
      </c>
      <c r="H613" s="36" t="s">
        <v>166</v>
      </c>
      <c r="I613" s="45">
        <v>14600000</v>
      </c>
      <c r="J613" s="45">
        <v>0</v>
      </c>
      <c r="K613" s="45">
        <v>0</v>
      </c>
      <c r="L613" s="45">
        <v>0</v>
      </c>
      <c r="M613" s="37">
        <v>1006387342</v>
      </c>
      <c r="N613" s="38" t="s">
        <v>3981</v>
      </c>
      <c r="O613" s="186" t="s">
        <v>7708</v>
      </c>
      <c r="P613" s="84">
        <v>44330</v>
      </c>
      <c r="Q613" s="84">
        <v>44330</v>
      </c>
      <c r="R613" s="84">
        <v>44530</v>
      </c>
      <c r="S613" s="45">
        <v>6800000</v>
      </c>
      <c r="T613" s="45">
        <v>7800000</v>
      </c>
      <c r="U613" s="36">
        <v>12533448</v>
      </c>
      <c r="V613" s="36" t="s">
        <v>3241</v>
      </c>
      <c r="W613" s="1"/>
      <c r="X613" s="1"/>
      <c r="Y613" s="1"/>
    </row>
    <row r="614" spans="1:25">
      <c r="A614" s="80">
        <v>891780111</v>
      </c>
      <c r="B614" s="35" t="s">
        <v>3921</v>
      </c>
      <c r="C614" s="36" t="s">
        <v>163</v>
      </c>
      <c r="D614" s="35" t="s">
        <v>20</v>
      </c>
      <c r="E614" s="40" t="s">
        <v>3982</v>
      </c>
      <c r="F614" s="35" t="s">
        <v>21</v>
      </c>
      <c r="G614" s="36" t="s">
        <v>165</v>
      </c>
      <c r="H614" s="36" t="s">
        <v>166</v>
      </c>
      <c r="I614" s="45">
        <v>14600000</v>
      </c>
      <c r="J614" s="45">
        <v>0</v>
      </c>
      <c r="K614" s="45">
        <v>0</v>
      </c>
      <c r="L614" s="45">
        <v>0</v>
      </c>
      <c r="M614" s="37">
        <v>1007838619</v>
      </c>
      <c r="N614" s="38" t="s">
        <v>3983</v>
      </c>
      <c r="O614" s="142" t="s">
        <v>7709</v>
      </c>
      <c r="P614" s="84">
        <v>44330</v>
      </c>
      <c r="Q614" s="84">
        <v>44330</v>
      </c>
      <c r="R614" s="84">
        <v>44530</v>
      </c>
      <c r="S614" s="45">
        <v>6400000</v>
      </c>
      <c r="T614" s="45">
        <v>8200000</v>
      </c>
      <c r="U614" s="36">
        <v>12533448</v>
      </c>
      <c r="V614" s="36" t="s">
        <v>3241</v>
      </c>
      <c r="W614" s="1"/>
      <c r="X614" s="1"/>
      <c r="Y614" s="1"/>
    </row>
    <row r="615" spans="1:25">
      <c r="A615" s="80">
        <v>891780111</v>
      </c>
      <c r="B615" s="35" t="s">
        <v>3921</v>
      </c>
      <c r="C615" s="36" t="s">
        <v>163</v>
      </c>
      <c r="D615" s="35" t="s">
        <v>20</v>
      </c>
      <c r="E615" s="40" t="s">
        <v>3984</v>
      </c>
      <c r="F615" s="35" t="s">
        <v>21</v>
      </c>
      <c r="G615" s="36" t="s">
        <v>165</v>
      </c>
      <c r="H615" s="36" t="s">
        <v>166</v>
      </c>
      <c r="I615" s="45">
        <v>10400000</v>
      </c>
      <c r="J615" s="45">
        <v>0</v>
      </c>
      <c r="K615" s="45">
        <v>0</v>
      </c>
      <c r="L615" s="45">
        <v>0</v>
      </c>
      <c r="M615" s="37">
        <v>1082843154</v>
      </c>
      <c r="N615" s="38" t="s">
        <v>3985</v>
      </c>
      <c r="O615" s="142" t="s">
        <v>7710</v>
      </c>
      <c r="P615" s="84">
        <v>44330</v>
      </c>
      <c r="Q615" s="84">
        <v>44331</v>
      </c>
      <c r="R615" s="84">
        <v>44530</v>
      </c>
      <c r="S615" s="45">
        <v>2400000</v>
      </c>
      <c r="T615" s="45">
        <v>8000000</v>
      </c>
      <c r="U615" s="36">
        <v>12533448</v>
      </c>
      <c r="V615" s="36" t="s">
        <v>3241</v>
      </c>
      <c r="W615" s="1"/>
      <c r="X615" s="1"/>
      <c r="Y615" s="1"/>
    </row>
    <row r="616" spans="1:25">
      <c r="A616" s="80">
        <v>891780111</v>
      </c>
      <c r="B616" s="35" t="s">
        <v>3921</v>
      </c>
      <c r="C616" s="36" t="s">
        <v>163</v>
      </c>
      <c r="D616" s="35" t="s">
        <v>20</v>
      </c>
      <c r="E616" s="40" t="s">
        <v>3986</v>
      </c>
      <c r="F616" s="35" t="s">
        <v>21</v>
      </c>
      <c r="G616" s="36" t="s">
        <v>165</v>
      </c>
      <c r="H616" s="36" t="s">
        <v>166</v>
      </c>
      <c r="I616" s="45">
        <v>7200000</v>
      </c>
      <c r="J616" s="45">
        <v>0</v>
      </c>
      <c r="K616" s="45">
        <v>0</v>
      </c>
      <c r="L616" s="45">
        <v>0</v>
      </c>
      <c r="M616" s="37">
        <v>36725462</v>
      </c>
      <c r="N616" s="38" t="s">
        <v>3987</v>
      </c>
      <c r="O616" s="142" t="s">
        <v>7711</v>
      </c>
      <c r="P616" s="84">
        <v>44335</v>
      </c>
      <c r="Q616" s="84">
        <v>44335</v>
      </c>
      <c r="R616" s="84">
        <v>44407</v>
      </c>
      <c r="S616" s="45">
        <v>7200000</v>
      </c>
      <c r="T616" s="45">
        <v>0</v>
      </c>
      <c r="U616" s="36">
        <v>57299411</v>
      </c>
      <c r="V616" s="36" t="s">
        <v>370</v>
      </c>
      <c r="W616" s="1"/>
      <c r="X616" s="1"/>
      <c r="Y616" s="1"/>
    </row>
    <row r="617" spans="1:25">
      <c r="A617" s="80">
        <v>891780111</v>
      </c>
      <c r="B617" s="35" t="s">
        <v>3921</v>
      </c>
      <c r="C617" s="36" t="s">
        <v>163</v>
      </c>
      <c r="D617" s="35" t="s">
        <v>20</v>
      </c>
      <c r="E617" s="40" t="s">
        <v>3988</v>
      </c>
      <c r="F617" s="35" t="s">
        <v>21</v>
      </c>
      <c r="G617" s="36" t="s">
        <v>165</v>
      </c>
      <c r="H617" s="36" t="s">
        <v>166</v>
      </c>
      <c r="I617" s="45">
        <v>19500000</v>
      </c>
      <c r="J617" s="45">
        <v>0</v>
      </c>
      <c r="K617" s="45">
        <v>0</v>
      </c>
      <c r="L617" s="45">
        <v>0</v>
      </c>
      <c r="M617" s="37">
        <v>1111788515</v>
      </c>
      <c r="N617" s="38" t="s">
        <v>3989</v>
      </c>
      <c r="O617" s="142" t="s">
        <v>7712</v>
      </c>
      <c r="P617" s="84">
        <v>44335</v>
      </c>
      <c r="Q617" s="84">
        <v>44335</v>
      </c>
      <c r="R617" s="84">
        <v>44530</v>
      </c>
      <c r="S617" s="45">
        <v>7800000</v>
      </c>
      <c r="T617" s="45">
        <v>11700000</v>
      </c>
      <c r="U617" s="36">
        <v>12533448</v>
      </c>
      <c r="V617" s="36" t="s">
        <v>3241</v>
      </c>
      <c r="W617" s="1"/>
      <c r="X617" s="1"/>
      <c r="Y617" s="1"/>
    </row>
    <row r="618" spans="1:25">
      <c r="A618" s="80">
        <v>891780111</v>
      </c>
      <c r="B618" s="35" t="s">
        <v>3921</v>
      </c>
      <c r="C618" s="36" t="s">
        <v>163</v>
      </c>
      <c r="D618" s="35" t="s">
        <v>20</v>
      </c>
      <c r="E618" s="40" t="s">
        <v>3990</v>
      </c>
      <c r="F618" s="35" t="s">
        <v>21</v>
      </c>
      <c r="G618" s="36" t="s">
        <v>165</v>
      </c>
      <c r="H618" s="36" t="s">
        <v>166</v>
      </c>
      <c r="I618" s="45">
        <v>14500000</v>
      </c>
      <c r="J618" s="45">
        <v>0</v>
      </c>
      <c r="K618" s="45">
        <v>0</v>
      </c>
      <c r="L618" s="45">
        <v>0</v>
      </c>
      <c r="M618" s="37">
        <v>16475907</v>
      </c>
      <c r="N618" s="38" t="s">
        <v>3991</v>
      </c>
      <c r="O618" s="142" t="s">
        <v>7713</v>
      </c>
      <c r="P618" s="84">
        <v>44335</v>
      </c>
      <c r="Q618" s="84">
        <v>44335</v>
      </c>
      <c r="R618" s="84">
        <v>44530</v>
      </c>
      <c r="S618" s="45">
        <v>5300000</v>
      </c>
      <c r="T618" s="45">
        <v>9200000</v>
      </c>
      <c r="U618" s="36">
        <v>12533448</v>
      </c>
      <c r="V618" s="36" t="s">
        <v>3241</v>
      </c>
      <c r="W618" s="1"/>
      <c r="X618" s="1"/>
      <c r="Y618" s="1"/>
    </row>
    <row r="619" spans="1:25">
      <c r="A619" s="80">
        <v>891780111</v>
      </c>
      <c r="B619" s="35" t="s">
        <v>3921</v>
      </c>
      <c r="C619" s="36" t="s">
        <v>163</v>
      </c>
      <c r="D619" s="35" t="s">
        <v>20</v>
      </c>
      <c r="E619" s="40" t="s">
        <v>3992</v>
      </c>
      <c r="F619" s="35" t="s">
        <v>21</v>
      </c>
      <c r="G619" s="36" t="s">
        <v>165</v>
      </c>
      <c r="H619" s="36" t="s">
        <v>166</v>
      </c>
      <c r="I619" s="45">
        <v>14500000</v>
      </c>
      <c r="J619" s="45">
        <v>0</v>
      </c>
      <c r="K619" s="45">
        <v>0</v>
      </c>
      <c r="L619" s="45">
        <v>0</v>
      </c>
      <c r="M619" s="37">
        <v>1111770139</v>
      </c>
      <c r="N619" s="38" t="s">
        <v>3993</v>
      </c>
      <c r="O619" s="142" t="s">
        <v>7714</v>
      </c>
      <c r="P619" s="84">
        <v>44335</v>
      </c>
      <c r="Q619" s="84">
        <v>44335</v>
      </c>
      <c r="R619" s="84">
        <v>44530</v>
      </c>
      <c r="S619" s="45">
        <v>7100000</v>
      </c>
      <c r="T619" s="45">
        <v>7400000</v>
      </c>
      <c r="U619" s="36">
        <v>12533448</v>
      </c>
      <c r="V619" s="36" t="s">
        <v>3241</v>
      </c>
      <c r="W619" s="1"/>
      <c r="X619" s="1"/>
      <c r="Y619" s="1"/>
    </row>
    <row r="620" spans="1:25">
      <c r="A620" s="80">
        <v>891780111</v>
      </c>
      <c r="B620" s="35" t="s">
        <v>3921</v>
      </c>
      <c r="C620" s="36" t="s">
        <v>163</v>
      </c>
      <c r="D620" s="35" t="s">
        <v>20</v>
      </c>
      <c r="E620" s="40" t="s">
        <v>3994</v>
      </c>
      <c r="F620" s="35" t="s">
        <v>21</v>
      </c>
      <c r="G620" s="36" t="s">
        <v>165</v>
      </c>
      <c r="H620" s="36" t="s">
        <v>166</v>
      </c>
      <c r="I620" s="45">
        <v>3500000</v>
      </c>
      <c r="J620" s="45">
        <v>0</v>
      </c>
      <c r="K620" s="45">
        <v>0</v>
      </c>
      <c r="L620" s="45">
        <v>0</v>
      </c>
      <c r="M620" s="37">
        <v>12627914</v>
      </c>
      <c r="N620" s="38" t="s">
        <v>3995</v>
      </c>
      <c r="O620" s="142" t="s">
        <v>7715</v>
      </c>
      <c r="P620" s="84">
        <v>44336</v>
      </c>
      <c r="Q620" s="84">
        <v>44337</v>
      </c>
      <c r="R620" s="84">
        <v>44362</v>
      </c>
      <c r="S620" s="45">
        <v>3500000</v>
      </c>
      <c r="T620" s="45">
        <v>0</v>
      </c>
      <c r="U620" s="36">
        <v>7632967</v>
      </c>
      <c r="V620" s="36" t="s">
        <v>2414</v>
      </c>
      <c r="W620" s="1"/>
      <c r="X620" s="1"/>
      <c r="Y620" s="1"/>
    </row>
    <row r="621" spans="1:25">
      <c r="A621" s="80">
        <v>891780111</v>
      </c>
      <c r="B621" s="35" t="s">
        <v>3921</v>
      </c>
      <c r="C621" s="36" t="s">
        <v>163</v>
      </c>
      <c r="D621" s="35" t="s">
        <v>20</v>
      </c>
      <c r="E621" s="40" t="s">
        <v>3996</v>
      </c>
      <c r="F621" s="35" t="s">
        <v>21</v>
      </c>
      <c r="G621" s="36" t="s">
        <v>165</v>
      </c>
      <c r="H621" s="36" t="s">
        <v>166</v>
      </c>
      <c r="I621" s="45">
        <v>1012000</v>
      </c>
      <c r="J621" s="45">
        <v>0</v>
      </c>
      <c r="K621" s="45">
        <v>0</v>
      </c>
      <c r="L621" s="45">
        <v>0</v>
      </c>
      <c r="M621" s="37">
        <v>36557713</v>
      </c>
      <c r="N621" s="38" t="s">
        <v>3997</v>
      </c>
      <c r="O621" s="142" t="s">
        <v>7716</v>
      </c>
      <c r="P621" s="84">
        <v>44336</v>
      </c>
      <c r="Q621" s="84">
        <v>44337</v>
      </c>
      <c r="R621" s="84">
        <v>44560</v>
      </c>
      <c r="S621" s="45">
        <v>1007896</v>
      </c>
      <c r="T621" s="45">
        <v>4104</v>
      </c>
      <c r="U621" s="36">
        <v>12533448</v>
      </c>
      <c r="V621" s="36" t="s">
        <v>3241</v>
      </c>
      <c r="W621" s="1"/>
      <c r="X621" s="1"/>
      <c r="Y621" s="1"/>
    </row>
    <row r="622" spans="1:25">
      <c r="A622" s="80">
        <v>891780111</v>
      </c>
      <c r="B622" s="35" t="s">
        <v>3921</v>
      </c>
      <c r="C622" s="36" t="s">
        <v>163</v>
      </c>
      <c r="D622" s="35" t="s">
        <v>20</v>
      </c>
      <c r="E622" s="34" t="s">
        <v>3998</v>
      </c>
      <c r="F622" s="35" t="s">
        <v>21</v>
      </c>
      <c r="G622" s="36" t="s">
        <v>165</v>
      </c>
      <c r="H622" s="36" t="s">
        <v>166</v>
      </c>
      <c r="I622" s="45">
        <v>1125329</v>
      </c>
      <c r="J622" s="45">
        <v>0</v>
      </c>
      <c r="K622" s="45">
        <v>0</v>
      </c>
      <c r="L622" s="45">
        <v>0</v>
      </c>
      <c r="M622" s="37">
        <v>819005564</v>
      </c>
      <c r="N622" s="38" t="s">
        <v>3999</v>
      </c>
      <c r="O622" s="142" t="s">
        <v>7715</v>
      </c>
      <c r="P622" s="84">
        <v>44336</v>
      </c>
      <c r="Q622" s="84">
        <v>44337</v>
      </c>
      <c r="R622" s="84">
        <v>44344</v>
      </c>
      <c r="S622" s="45">
        <v>1125329</v>
      </c>
      <c r="T622" s="45">
        <v>0</v>
      </c>
      <c r="U622" s="36">
        <v>12533448</v>
      </c>
      <c r="V622" s="36" t="s">
        <v>3241</v>
      </c>
      <c r="W622" s="1"/>
      <c r="X622" s="1"/>
      <c r="Y622" s="1"/>
    </row>
    <row r="623" spans="1:25">
      <c r="A623" s="80">
        <v>891780111</v>
      </c>
      <c r="B623" s="35" t="s">
        <v>3921</v>
      </c>
      <c r="C623" s="36" t="s">
        <v>163</v>
      </c>
      <c r="D623" s="35" t="s">
        <v>20</v>
      </c>
      <c r="E623" s="40" t="s">
        <v>4000</v>
      </c>
      <c r="F623" s="35" t="s">
        <v>21</v>
      </c>
      <c r="G623" s="36" t="s">
        <v>165</v>
      </c>
      <c r="H623" s="36" t="s">
        <v>166</v>
      </c>
      <c r="I623" s="45">
        <v>21145000</v>
      </c>
      <c r="J623" s="45">
        <v>0</v>
      </c>
      <c r="K623" s="45">
        <v>0</v>
      </c>
      <c r="L623" s="45">
        <v>0</v>
      </c>
      <c r="M623" s="37">
        <v>1036924289</v>
      </c>
      <c r="N623" s="38" t="s">
        <v>4001</v>
      </c>
      <c r="O623" s="142" t="s">
        <v>7716</v>
      </c>
      <c r="P623" s="84">
        <v>44336</v>
      </c>
      <c r="Q623" s="84">
        <v>44337</v>
      </c>
      <c r="R623" s="84">
        <v>44386</v>
      </c>
      <c r="S623" s="45">
        <v>0</v>
      </c>
      <c r="T623" s="45">
        <v>21145000</v>
      </c>
      <c r="U623" s="36">
        <v>72005158</v>
      </c>
      <c r="V623" s="36" t="s">
        <v>516</v>
      </c>
      <c r="W623" s="1"/>
      <c r="X623" s="1"/>
      <c r="Y623" s="1"/>
    </row>
    <row r="624" spans="1:25">
      <c r="A624" s="80">
        <v>891780111</v>
      </c>
      <c r="B624" s="35" t="s">
        <v>3921</v>
      </c>
      <c r="C624" s="36" t="s">
        <v>163</v>
      </c>
      <c r="D624" s="35" t="s">
        <v>20</v>
      </c>
      <c r="E624" s="40" t="s">
        <v>4002</v>
      </c>
      <c r="F624" s="35" t="s">
        <v>21</v>
      </c>
      <c r="G624" s="36" t="s">
        <v>165</v>
      </c>
      <c r="H624" s="36" t="s">
        <v>166</v>
      </c>
      <c r="I624" s="45">
        <v>6000000</v>
      </c>
      <c r="J624" s="45">
        <v>0</v>
      </c>
      <c r="K624" s="45">
        <v>0</v>
      </c>
      <c r="L624" s="45">
        <v>0</v>
      </c>
      <c r="M624" s="37">
        <v>36694764</v>
      </c>
      <c r="N624" s="38" t="s">
        <v>4003</v>
      </c>
      <c r="O624" s="142" t="s">
        <v>7717</v>
      </c>
      <c r="P624" s="84">
        <v>44336</v>
      </c>
      <c r="Q624" s="84">
        <v>44337</v>
      </c>
      <c r="R624" s="84">
        <v>44386</v>
      </c>
      <c r="S624" s="45">
        <v>0</v>
      </c>
      <c r="T624" s="45">
        <v>6000000</v>
      </c>
      <c r="U624" s="36">
        <v>72005158</v>
      </c>
      <c r="V624" s="36" t="s">
        <v>516</v>
      </c>
      <c r="W624" s="1"/>
      <c r="X624" s="1"/>
      <c r="Y624" s="1"/>
    </row>
    <row r="625" spans="1:25">
      <c r="A625" s="80">
        <v>891780111</v>
      </c>
      <c r="B625" s="35" t="s">
        <v>3921</v>
      </c>
      <c r="C625" s="36" t="s">
        <v>163</v>
      </c>
      <c r="D625" s="35" t="s">
        <v>20</v>
      </c>
      <c r="E625" s="40" t="s">
        <v>4004</v>
      </c>
      <c r="F625" s="35" t="s">
        <v>21</v>
      </c>
      <c r="G625" s="36" t="s">
        <v>165</v>
      </c>
      <c r="H625" s="36" t="s">
        <v>166</v>
      </c>
      <c r="I625" s="45">
        <v>12000000</v>
      </c>
      <c r="J625" s="45">
        <v>0</v>
      </c>
      <c r="K625" s="45">
        <v>0</v>
      </c>
      <c r="L625" s="45">
        <v>0</v>
      </c>
      <c r="M625" s="37">
        <v>5172472</v>
      </c>
      <c r="N625" s="38" t="s">
        <v>4005</v>
      </c>
      <c r="O625" s="142" t="s">
        <v>7718</v>
      </c>
      <c r="P625" s="84">
        <v>44336</v>
      </c>
      <c r="Q625" s="84">
        <v>44337</v>
      </c>
      <c r="R625" s="84">
        <v>44356</v>
      </c>
      <c r="S625" s="45">
        <v>0</v>
      </c>
      <c r="T625" s="45">
        <v>12000000</v>
      </c>
      <c r="U625" s="36">
        <v>72220242</v>
      </c>
      <c r="V625" s="36" t="s">
        <v>3931</v>
      </c>
      <c r="W625" s="1"/>
      <c r="X625" s="1"/>
      <c r="Y625" s="1"/>
    </row>
    <row r="626" spans="1:25">
      <c r="A626" s="80">
        <v>891780111</v>
      </c>
      <c r="B626" s="35" t="s">
        <v>3921</v>
      </c>
      <c r="C626" s="36" t="s">
        <v>163</v>
      </c>
      <c r="D626" s="35" t="s">
        <v>20</v>
      </c>
      <c r="E626" s="40" t="s">
        <v>4006</v>
      </c>
      <c r="F626" s="35" t="s">
        <v>21</v>
      </c>
      <c r="G626" s="36" t="s">
        <v>165</v>
      </c>
      <c r="H626" s="36" t="s">
        <v>166</v>
      </c>
      <c r="I626" s="45">
        <v>9000000</v>
      </c>
      <c r="J626" s="45">
        <v>0</v>
      </c>
      <c r="K626" s="45">
        <v>0</v>
      </c>
      <c r="L626" s="45">
        <v>0</v>
      </c>
      <c r="M626" s="37">
        <v>84101749</v>
      </c>
      <c r="N626" s="38" t="s">
        <v>4007</v>
      </c>
      <c r="O626" s="142" t="s">
        <v>7719</v>
      </c>
      <c r="P626" s="84">
        <v>44336</v>
      </c>
      <c r="Q626" s="84">
        <v>44337</v>
      </c>
      <c r="R626" s="84">
        <v>44356</v>
      </c>
      <c r="S626" s="45">
        <v>0</v>
      </c>
      <c r="T626" s="45">
        <v>9000000</v>
      </c>
      <c r="U626" s="36">
        <v>72220242</v>
      </c>
      <c r="V626" s="36" t="s">
        <v>3931</v>
      </c>
      <c r="W626" s="1"/>
      <c r="X626" s="1"/>
      <c r="Y626" s="1"/>
    </row>
    <row r="627" spans="1:25">
      <c r="A627" s="80">
        <v>891780111</v>
      </c>
      <c r="B627" s="35" t="s">
        <v>3921</v>
      </c>
      <c r="C627" s="36" t="s">
        <v>163</v>
      </c>
      <c r="D627" s="35" t="s">
        <v>20</v>
      </c>
      <c r="E627" s="40" t="s">
        <v>4008</v>
      </c>
      <c r="F627" s="35" t="s">
        <v>21</v>
      </c>
      <c r="G627" s="36" t="s">
        <v>165</v>
      </c>
      <c r="H627" s="36" t="s">
        <v>166</v>
      </c>
      <c r="I627" s="45">
        <v>5600000</v>
      </c>
      <c r="J627" s="45">
        <v>0</v>
      </c>
      <c r="K627" s="45">
        <v>0</v>
      </c>
      <c r="L627" s="45">
        <v>0</v>
      </c>
      <c r="M627" s="37">
        <v>15225699</v>
      </c>
      <c r="N627" s="38" t="s">
        <v>4009</v>
      </c>
      <c r="O627" s="142" t="s">
        <v>7720</v>
      </c>
      <c r="P627" s="84">
        <v>44336</v>
      </c>
      <c r="Q627" s="84">
        <v>44337</v>
      </c>
      <c r="R627" s="84">
        <v>44395</v>
      </c>
      <c r="S627" s="45">
        <v>2800000</v>
      </c>
      <c r="T627" s="45">
        <v>2800000</v>
      </c>
      <c r="U627" s="36">
        <v>72220242</v>
      </c>
      <c r="V627" s="36" t="s">
        <v>3931</v>
      </c>
      <c r="W627" s="1"/>
      <c r="X627" s="1"/>
      <c r="Y627" s="1"/>
    </row>
    <row r="628" spans="1:25">
      <c r="A628" s="80">
        <v>891780111</v>
      </c>
      <c r="B628" s="35" t="s">
        <v>3921</v>
      </c>
      <c r="C628" s="36" t="s">
        <v>163</v>
      </c>
      <c r="D628" s="35" t="s">
        <v>20</v>
      </c>
      <c r="E628" s="34" t="s">
        <v>4010</v>
      </c>
      <c r="F628" s="35" t="s">
        <v>21</v>
      </c>
      <c r="G628" s="36" t="s">
        <v>165</v>
      </c>
      <c r="H628" s="36" t="s">
        <v>166</v>
      </c>
      <c r="I628" s="45">
        <v>7200000</v>
      </c>
      <c r="J628" s="45">
        <v>0</v>
      </c>
      <c r="K628" s="45">
        <v>0</v>
      </c>
      <c r="L628" s="45">
        <v>0</v>
      </c>
      <c r="M628" s="37">
        <v>7140330</v>
      </c>
      <c r="N628" s="38" t="s">
        <v>2518</v>
      </c>
      <c r="O628" s="142" t="s">
        <v>7721</v>
      </c>
      <c r="P628" s="84">
        <v>44337</v>
      </c>
      <c r="Q628" s="84">
        <v>44337</v>
      </c>
      <c r="R628" s="84">
        <v>44407</v>
      </c>
      <c r="S628" s="45">
        <v>7200000</v>
      </c>
      <c r="T628" s="45">
        <v>0</v>
      </c>
      <c r="U628" s="36">
        <v>57299411</v>
      </c>
      <c r="V628" s="36" t="s">
        <v>370</v>
      </c>
      <c r="W628" s="1"/>
      <c r="X628" s="1"/>
      <c r="Y628" s="1"/>
    </row>
    <row r="629" spans="1:25">
      <c r="A629" s="80">
        <v>891780111</v>
      </c>
      <c r="B629" s="35" t="s">
        <v>3921</v>
      </c>
      <c r="C629" s="36" t="s">
        <v>163</v>
      </c>
      <c r="D629" s="35" t="s">
        <v>20</v>
      </c>
      <c r="E629" s="34" t="s">
        <v>4011</v>
      </c>
      <c r="F629" s="35" t="s">
        <v>21</v>
      </c>
      <c r="G629" s="36" t="s">
        <v>165</v>
      </c>
      <c r="H629" s="36" t="s">
        <v>166</v>
      </c>
      <c r="I629" s="45">
        <v>21450000</v>
      </c>
      <c r="J629" s="45">
        <v>0</v>
      </c>
      <c r="K629" s="45">
        <v>0</v>
      </c>
      <c r="L629" s="45">
        <v>0</v>
      </c>
      <c r="M629" s="37">
        <v>12907705</v>
      </c>
      <c r="N629" s="38" t="s">
        <v>4012</v>
      </c>
      <c r="O629" s="142" t="s">
        <v>7722</v>
      </c>
      <c r="P629" s="84">
        <v>44341</v>
      </c>
      <c r="Q629" s="84">
        <v>44341</v>
      </c>
      <c r="R629" s="84">
        <v>44530</v>
      </c>
      <c r="S629" s="45">
        <v>8850000</v>
      </c>
      <c r="T629" s="45">
        <v>12600000</v>
      </c>
      <c r="U629" s="36">
        <v>12533448</v>
      </c>
      <c r="V629" s="36" t="s">
        <v>3241</v>
      </c>
      <c r="W629" s="1"/>
      <c r="X629" s="1"/>
      <c r="Y629" s="1"/>
    </row>
    <row r="630" spans="1:25">
      <c r="A630" s="80">
        <v>891780111</v>
      </c>
      <c r="B630" s="35" t="s">
        <v>3921</v>
      </c>
      <c r="C630" s="36" t="s">
        <v>163</v>
      </c>
      <c r="D630" s="35" t="s">
        <v>20</v>
      </c>
      <c r="E630" s="34" t="s">
        <v>4013</v>
      </c>
      <c r="F630" s="35" t="s">
        <v>21</v>
      </c>
      <c r="G630" s="36" t="s">
        <v>165</v>
      </c>
      <c r="H630" s="36" t="s">
        <v>166</v>
      </c>
      <c r="I630" s="45">
        <v>14600000</v>
      </c>
      <c r="J630" s="45">
        <v>0</v>
      </c>
      <c r="K630" s="45">
        <v>0</v>
      </c>
      <c r="L630" s="45">
        <v>0</v>
      </c>
      <c r="M630" s="37">
        <v>27259484</v>
      </c>
      <c r="N630" s="38" t="s">
        <v>4014</v>
      </c>
      <c r="O630" s="142" t="s">
        <v>7723</v>
      </c>
      <c r="P630" s="84">
        <v>44341</v>
      </c>
      <c r="Q630" s="84">
        <v>44341</v>
      </c>
      <c r="R630" s="84">
        <v>44530</v>
      </c>
      <c r="S630" s="45">
        <v>7500000</v>
      </c>
      <c r="T630" s="45">
        <v>7100000</v>
      </c>
      <c r="U630" s="36">
        <v>12533448</v>
      </c>
      <c r="V630" s="36" t="s">
        <v>3241</v>
      </c>
      <c r="W630" s="1"/>
      <c r="X630" s="1"/>
      <c r="Y630" s="1"/>
    </row>
    <row r="631" spans="1:25">
      <c r="A631" s="80">
        <v>891780111</v>
      </c>
      <c r="B631" s="35" t="s">
        <v>3921</v>
      </c>
      <c r="C631" s="36" t="s">
        <v>163</v>
      </c>
      <c r="D631" s="35" t="s">
        <v>20</v>
      </c>
      <c r="E631" s="34" t="s">
        <v>4015</v>
      </c>
      <c r="F631" s="35" t="s">
        <v>21</v>
      </c>
      <c r="G631" s="36" t="s">
        <v>165</v>
      </c>
      <c r="H631" s="36" t="s">
        <v>166</v>
      </c>
      <c r="I631" s="45">
        <v>7000000</v>
      </c>
      <c r="J631" s="45">
        <v>0</v>
      </c>
      <c r="K631" s="45">
        <v>0</v>
      </c>
      <c r="L631" s="45">
        <v>0</v>
      </c>
      <c r="M631" s="37">
        <v>64703092</v>
      </c>
      <c r="N631" s="38" t="s">
        <v>530</v>
      </c>
      <c r="O631" s="142" t="s">
        <v>7724</v>
      </c>
      <c r="P631" s="84">
        <v>44341</v>
      </c>
      <c r="Q631" s="84">
        <v>44341</v>
      </c>
      <c r="R631" s="84">
        <v>44386</v>
      </c>
      <c r="S631" s="45">
        <v>7000000</v>
      </c>
      <c r="T631" s="45">
        <v>0</v>
      </c>
      <c r="U631" s="36">
        <v>72005158</v>
      </c>
      <c r="V631" s="36" t="s">
        <v>516</v>
      </c>
      <c r="W631" s="1"/>
      <c r="X631" s="1"/>
      <c r="Y631" s="1"/>
    </row>
    <row r="632" spans="1:25">
      <c r="A632" s="80">
        <v>891780111</v>
      </c>
      <c r="B632" s="35" t="s">
        <v>3921</v>
      </c>
      <c r="C632" s="36" t="s">
        <v>163</v>
      </c>
      <c r="D632" s="35" t="s">
        <v>20</v>
      </c>
      <c r="E632" s="34" t="s">
        <v>4016</v>
      </c>
      <c r="F632" s="35" t="s">
        <v>21</v>
      </c>
      <c r="G632" s="36" t="s">
        <v>165</v>
      </c>
      <c r="H632" s="36" t="s">
        <v>166</v>
      </c>
      <c r="I632" s="45">
        <v>7800000</v>
      </c>
      <c r="J632" s="45">
        <v>0</v>
      </c>
      <c r="K632" s="45">
        <v>0</v>
      </c>
      <c r="L632" s="45">
        <v>0</v>
      </c>
      <c r="M632" s="37">
        <v>17848250</v>
      </c>
      <c r="N632" s="38" t="s">
        <v>4017</v>
      </c>
      <c r="O632" s="142" t="s">
        <v>7725</v>
      </c>
      <c r="P632" s="84">
        <v>44342</v>
      </c>
      <c r="Q632" s="84">
        <v>44342</v>
      </c>
      <c r="R632" s="84">
        <v>44530</v>
      </c>
      <c r="S632" s="45">
        <v>3800000</v>
      </c>
      <c r="T632" s="45">
        <v>4000000</v>
      </c>
      <c r="U632" s="36">
        <v>12533448</v>
      </c>
      <c r="V632" s="36" t="s">
        <v>3241</v>
      </c>
      <c r="W632" s="1"/>
      <c r="X632" s="1"/>
      <c r="Y632" s="1"/>
    </row>
    <row r="633" spans="1:25">
      <c r="A633" s="80">
        <v>891780111</v>
      </c>
      <c r="B633" s="35" t="s">
        <v>3921</v>
      </c>
      <c r="C633" s="36" t="s">
        <v>163</v>
      </c>
      <c r="D633" s="35" t="s">
        <v>20</v>
      </c>
      <c r="E633" s="34" t="s">
        <v>4018</v>
      </c>
      <c r="F633" s="35" t="s">
        <v>21</v>
      </c>
      <c r="G633" s="36" t="s">
        <v>165</v>
      </c>
      <c r="H633" s="36" t="s">
        <v>166</v>
      </c>
      <c r="I633" s="45">
        <v>8742000</v>
      </c>
      <c r="J633" s="45">
        <v>0</v>
      </c>
      <c r="K633" s="45">
        <v>0</v>
      </c>
      <c r="L633" s="45">
        <v>0</v>
      </c>
      <c r="M633" s="37">
        <v>1105786398</v>
      </c>
      <c r="N633" s="38" t="s">
        <v>4019</v>
      </c>
      <c r="O633" s="142" t="s">
        <v>7726</v>
      </c>
      <c r="P633" s="84">
        <v>44342</v>
      </c>
      <c r="Q633" s="84">
        <v>44348</v>
      </c>
      <c r="R633" s="84">
        <v>44530</v>
      </c>
      <c r="S633" s="45">
        <v>4371000</v>
      </c>
      <c r="T633" s="45">
        <v>4371000</v>
      </c>
      <c r="U633" s="36">
        <v>12545871</v>
      </c>
      <c r="V633" s="36" t="s">
        <v>168</v>
      </c>
      <c r="W633" s="1"/>
      <c r="X633" s="1"/>
      <c r="Y633" s="1"/>
    </row>
    <row r="634" spans="1:25">
      <c r="A634" s="80">
        <v>891780111</v>
      </c>
      <c r="B634" s="35" t="s">
        <v>3921</v>
      </c>
      <c r="C634" s="36" t="s">
        <v>163</v>
      </c>
      <c r="D634" s="35" t="s">
        <v>20</v>
      </c>
      <c r="E634" s="34" t="s">
        <v>4020</v>
      </c>
      <c r="F634" s="35" t="s">
        <v>21</v>
      </c>
      <c r="G634" s="36" t="s">
        <v>165</v>
      </c>
      <c r="H634" s="36" t="s">
        <v>166</v>
      </c>
      <c r="I634" s="45">
        <v>8742000</v>
      </c>
      <c r="J634" s="45">
        <v>0</v>
      </c>
      <c r="K634" s="45">
        <v>0</v>
      </c>
      <c r="L634" s="45">
        <v>0</v>
      </c>
      <c r="M634" s="37">
        <v>1067871655</v>
      </c>
      <c r="N634" s="38" t="s">
        <v>4021</v>
      </c>
      <c r="O634" s="142" t="s">
        <v>7727</v>
      </c>
      <c r="P634" s="84">
        <v>44342</v>
      </c>
      <c r="Q634" s="84">
        <v>44348</v>
      </c>
      <c r="R634" s="84">
        <v>44530</v>
      </c>
      <c r="S634" s="45">
        <v>4371000</v>
      </c>
      <c r="T634" s="45">
        <v>4371000</v>
      </c>
      <c r="U634" s="36">
        <v>12545871</v>
      </c>
      <c r="V634" s="36" t="s">
        <v>168</v>
      </c>
      <c r="W634" s="1"/>
      <c r="X634" s="1"/>
      <c r="Y634" s="1"/>
    </row>
    <row r="635" spans="1:25">
      <c r="A635" s="80">
        <v>891780111</v>
      </c>
      <c r="B635" s="35" t="s">
        <v>3921</v>
      </c>
      <c r="C635" s="36" t="s">
        <v>163</v>
      </c>
      <c r="D635" s="35" t="s">
        <v>20</v>
      </c>
      <c r="E635" s="34" t="s">
        <v>4022</v>
      </c>
      <c r="F635" s="35" t="s">
        <v>21</v>
      </c>
      <c r="G635" s="36" t="s">
        <v>165</v>
      </c>
      <c r="H635" s="36" t="s">
        <v>166</v>
      </c>
      <c r="I635" s="45">
        <v>8742000</v>
      </c>
      <c r="J635" s="45">
        <v>0</v>
      </c>
      <c r="K635" s="45">
        <v>0</v>
      </c>
      <c r="L635" s="45">
        <v>0</v>
      </c>
      <c r="M635" s="37">
        <v>1010064185</v>
      </c>
      <c r="N635" s="38" t="s">
        <v>4023</v>
      </c>
      <c r="O635" s="142" t="s">
        <v>7728</v>
      </c>
      <c r="P635" s="84">
        <v>44342</v>
      </c>
      <c r="Q635" s="84">
        <v>44348</v>
      </c>
      <c r="R635" s="84">
        <v>44530</v>
      </c>
      <c r="S635" s="45">
        <v>4371000</v>
      </c>
      <c r="T635" s="45">
        <v>4371000</v>
      </c>
      <c r="U635" s="36">
        <v>12545871</v>
      </c>
      <c r="V635" s="36" t="s">
        <v>168</v>
      </c>
      <c r="W635" s="1"/>
      <c r="X635" s="1"/>
      <c r="Y635" s="1"/>
    </row>
    <row r="636" spans="1:25">
      <c r="A636" s="80">
        <v>891780111</v>
      </c>
      <c r="B636" s="35" t="s">
        <v>3921</v>
      </c>
      <c r="C636" s="36" t="s">
        <v>163</v>
      </c>
      <c r="D636" s="35" t="s">
        <v>20</v>
      </c>
      <c r="E636" s="34" t="s">
        <v>4024</v>
      </c>
      <c r="F636" s="35" t="s">
        <v>21</v>
      </c>
      <c r="G636" s="36" t="s">
        <v>165</v>
      </c>
      <c r="H636" s="36" t="s">
        <v>166</v>
      </c>
      <c r="I636" s="45">
        <v>9622260</v>
      </c>
      <c r="J636" s="45">
        <v>0</v>
      </c>
      <c r="K636" s="45">
        <v>0</v>
      </c>
      <c r="L636" s="45">
        <v>0</v>
      </c>
      <c r="M636" s="37" t="s">
        <v>4025</v>
      </c>
      <c r="N636" s="38" t="s">
        <v>4026</v>
      </c>
      <c r="O636" s="142" t="s">
        <v>7729</v>
      </c>
      <c r="P636" s="84">
        <v>44342</v>
      </c>
      <c r="Q636" s="84">
        <v>44348</v>
      </c>
      <c r="R636" s="84">
        <v>44530</v>
      </c>
      <c r="S636" s="45">
        <v>4811130</v>
      </c>
      <c r="T636" s="45">
        <v>4811130</v>
      </c>
      <c r="U636" s="36">
        <v>12545871</v>
      </c>
      <c r="V636" s="36" t="s">
        <v>168</v>
      </c>
      <c r="W636" s="1"/>
      <c r="X636" s="1"/>
      <c r="Y636" s="1"/>
    </row>
    <row r="637" spans="1:25">
      <c r="A637" s="80">
        <v>891780111</v>
      </c>
      <c r="B637" s="35" t="s">
        <v>3921</v>
      </c>
      <c r="C637" s="36" t="s">
        <v>163</v>
      </c>
      <c r="D637" s="35" t="s">
        <v>20</v>
      </c>
      <c r="E637" s="34" t="s">
        <v>4027</v>
      </c>
      <c r="F637" s="35" t="s">
        <v>21</v>
      </c>
      <c r="G637" s="36" t="s">
        <v>165</v>
      </c>
      <c r="H637" s="36" t="s">
        <v>166</v>
      </c>
      <c r="I637" s="45">
        <v>40712000</v>
      </c>
      <c r="J637" s="45">
        <v>0</v>
      </c>
      <c r="K637" s="45">
        <v>0</v>
      </c>
      <c r="L637" s="45">
        <v>0</v>
      </c>
      <c r="M637" s="37">
        <v>1082918435</v>
      </c>
      <c r="N637" s="38" t="s">
        <v>4028</v>
      </c>
      <c r="O637" s="142" t="s">
        <v>7730</v>
      </c>
      <c r="P637" s="84">
        <v>44344</v>
      </c>
      <c r="Q637" s="84">
        <v>44344</v>
      </c>
      <c r="R637" s="84">
        <v>44351</v>
      </c>
      <c r="S637" s="45">
        <v>40712000</v>
      </c>
      <c r="T637" s="45">
        <v>0</v>
      </c>
      <c r="U637" s="36">
        <v>72220242</v>
      </c>
      <c r="V637" s="36" t="s">
        <v>3931</v>
      </c>
      <c r="W637" s="1"/>
      <c r="X637" s="1"/>
      <c r="Y637" s="1"/>
    </row>
    <row r="638" spans="1:25">
      <c r="A638" s="80">
        <v>891780111</v>
      </c>
      <c r="B638" s="35" t="s">
        <v>3921</v>
      </c>
      <c r="C638" s="36" t="s">
        <v>163</v>
      </c>
      <c r="D638" s="35" t="s">
        <v>20</v>
      </c>
      <c r="E638" s="34" t="s">
        <v>4029</v>
      </c>
      <c r="F638" s="35" t="s">
        <v>21</v>
      </c>
      <c r="G638" s="36" t="s">
        <v>165</v>
      </c>
      <c r="H638" s="36" t="s">
        <v>166</v>
      </c>
      <c r="I638" s="45">
        <v>8742000</v>
      </c>
      <c r="J638" s="45">
        <v>0</v>
      </c>
      <c r="K638" s="45">
        <v>0</v>
      </c>
      <c r="L638" s="45">
        <v>0</v>
      </c>
      <c r="M638" s="37">
        <v>1003092031</v>
      </c>
      <c r="N638" s="38" t="s">
        <v>4030</v>
      </c>
      <c r="O638" s="142" t="s">
        <v>7731</v>
      </c>
      <c r="P638" s="84">
        <v>44348</v>
      </c>
      <c r="Q638" s="84">
        <v>44348</v>
      </c>
      <c r="R638" s="84">
        <v>44530</v>
      </c>
      <c r="S638" s="45">
        <v>4371000</v>
      </c>
      <c r="T638" s="45">
        <v>4371000</v>
      </c>
      <c r="U638" s="36">
        <v>12545871</v>
      </c>
      <c r="V638" s="36" t="s">
        <v>168</v>
      </c>
      <c r="W638" s="1"/>
      <c r="X638" s="1"/>
      <c r="Y638" s="1"/>
    </row>
    <row r="639" spans="1:25">
      <c r="A639" s="80">
        <v>891780111</v>
      </c>
      <c r="B639" s="35" t="s">
        <v>3921</v>
      </c>
      <c r="C639" s="36" t="s">
        <v>163</v>
      </c>
      <c r="D639" s="35" t="s">
        <v>20</v>
      </c>
      <c r="E639" s="34" t="s">
        <v>4031</v>
      </c>
      <c r="F639" s="35" t="s">
        <v>21</v>
      </c>
      <c r="G639" s="36" t="s">
        <v>165</v>
      </c>
      <c r="H639" s="36" t="s">
        <v>166</v>
      </c>
      <c r="I639" s="45">
        <v>8742000</v>
      </c>
      <c r="J639" s="45">
        <v>0</v>
      </c>
      <c r="K639" s="45">
        <v>0</v>
      </c>
      <c r="L639" s="45">
        <v>0</v>
      </c>
      <c r="M639" s="37">
        <v>1066520086</v>
      </c>
      <c r="N639" s="38" t="s">
        <v>4032</v>
      </c>
      <c r="O639" s="142" t="s">
        <v>7732</v>
      </c>
      <c r="P639" s="84">
        <v>44348</v>
      </c>
      <c r="Q639" s="84">
        <v>44348</v>
      </c>
      <c r="R639" s="84">
        <v>44530</v>
      </c>
      <c r="S639" s="45">
        <v>4371000</v>
      </c>
      <c r="T639" s="45">
        <v>4371000</v>
      </c>
      <c r="U639" s="36">
        <v>12545871</v>
      </c>
      <c r="V639" s="36" t="s">
        <v>168</v>
      </c>
      <c r="W639" s="1"/>
      <c r="X639" s="1"/>
      <c r="Y639" s="1"/>
    </row>
    <row r="640" spans="1:25">
      <c r="A640" s="80">
        <v>891780111</v>
      </c>
      <c r="B640" s="35" t="s">
        <v>3921</v>
      </c>
      <c r="C640" s="36" t="s">
        <v>163</v>
      </c>
      <c r="D640" s="35" t="s">
        <v>20</v>
      </c>
      <c r="E640" s="34" t="s">
        <v>4033</v>
      </c>
      <c r="F640" s="35" t="s">
        <v>21</v>
      </c>
      <c r="G640" s="36" t="s">
        <v>165</v>
      </c>
      <c r="H640" s="36" t="s">
        <v>166</v>
      </c>
      <c r="I640" s="45">
        <v>8742000</v>
      </c>
      <c r="J640" s="45">
        <v>0</v>
      </c>
      <c r="K640" s="45">
        <v>0</v>
      </c>
      <c r="L640" s="45">
        <v>0</v>
      </c>
      <c r="M640" s="37">
        <v>1046404244</v>
      </c>
      <c r="N640" s="38" t="s">
        <v>4034</v>
      </c>
      <c r="O640" s="142" t="s">
        <v>7733</v>
      </c>
      <c r="P640" s="84">
        <v>44348</v>
      </c>
      <c r="Q640" s="84">
        <v>44348</v>
      </c>
      <c r="R640" s="84">
        <v>44530</v>
      </c>
      <c r="S640" s="45">
        <v>4371000</v>
      </c>
      <c r="T640" s="45">
        <v>4371000</v>
      </c>
      <c r="U640" s="36">
        <v>12545871</v>
      </c>
      <c r="V640" s="36" t="s">
        <v>168</v>
      </c>
      <c r="W640" s="1"/>
      <c r="X640" s="1"/>
      <c r="Y640" s="1"/>
    </row>
    <row r="641" spans="1:25">
      <c r="A641" s="80">
        <v>891780111</v>
      </c>
      <c r="B641" s="35" t="s">
        <v>3921</v>
      </c>
      <c r="C641" s="36" t="s">
        <v>163</v>
      </c>
      <c r="D641" s="35" t="s">
        <v>20</v>
      </c>
      <c r="E641" s="34" t="s">
        <v>4035</v>
      </c>
      <c r="F641" s="35" t="s">
        <v>21</v>
      </c>
      <c r="G641" s="36" t="s">
        <v>165</v>
      </c>
      <c r="H641" s="36" t="s">
        <v>166</v>
      </c>
      <c r="I641" s="45">
        <v>8742000</v>
      </c>
      <c r="J641" s="45">
        <v>0</v>
      </c>
      <c r="K641" s="45">
        <v>0</v>
      </c>
      <c r="L641" s="45">
        <v>0</v>
      </c>
      <c r="M641" s="37">
        <v>1052948750</v>
      </c>
      <c r="N641" s="38" t="s">
        <v>4036</v>
      </c>
      <c r="O641" s="142" t="s">
        <v>7734</v>
      </c>
      <c r="P641" s="84">
        <v>44348</v>
      </c>
      <c r="Q641" s="84">
        <v>44348</v>
      </c>
      <c r="R641" s="84">
        <v>44530</v>
      </c>
      <c r="S641" s="45">
        <v>4371000</v>
      </c>
      <c r="T641" s="45">
        <v>4371000</v>
      </c>
      <c r="U641" s="36">
        <v>12545871</v>
      </c>
      <c r="V641" s="36" t="s">
        <v>168</v>
      </c>
      <c r="W641" s="1"/>
      <c r="X641" s="1"/>
      <c r="Y641" s="1"/>
    </row>
    <row r="642" spans="1:25">
      <c r="A642" s="80">
        <v>891780111</v>
      </c>
      <c r="B642" s="35" t="s">
        <v>3921</v>
      </c>
      <c r="C642" s="36" t="s">
        <v>163</v>
      </c>
      <c r="D642" s="35" t="s">
        <v>20</v>
      </c>
      <c r="E642" s="34" t="s">
        <v>4037</v>
      </c>
      <c r="F642" s="35" t="s">
        <v>21</v>
      </c>
      <c r="G642" s="36" t="s">
        <v>165</v>
      </c>
      <c r="H642" s="36" t="s">
        <v>166</v>
      </c>
      <c r="I642" s="45">
        <v>9622260</v>
      </c>
      <c r="J642" s="45">
        <v>0</v>
      </c>
      <c r="K642" s="45">
        <v>0</v>
      </c>
      <c r="L642" s="45">
        <v>0</v>
      </c>
      <c r="M642" s="37">
        <v>1125474890</v>
      </c>
      <c r="N642" s="38" t="s">
        <v>4038</v>
      </c>
      <c r="O642" s="142" t="s">
        <v>7735</v>
      </c>
      <c r="P642" s="84">
        <v>44348</v>
      </c>
      <c r="Q642" s="84">
        <v>44348</v>
      </c>
      <c r="R642" s="84">
        <v>44530</v>
      </c>
      <c r="S642" s="45">
        <v>4811130</v>
      </c>
      <c r="T642" s="45">
        <v>4811130</v>
      </c>
      <c r="U642" s="36">
        <v>12545871</v>
      </c>
      <c r="V642" s="36" t="s">
        <v>168</v>
      </c>
      <c r="W642" s="1"/>
      <c r="X642" s="1"/>
      <c r="Y642" s="1"/>
    </row>
    <row r="643" spans="1:25">
      <c r="A643" s="80">
        <v>891780111</v>
      </c>
      <c r="B643" s="35" t="s">
        <v>3921</v>
      </c>
      <c r="C643" s="36" t="s">
        <v>163</v>
      </c>
      <c r="D643" s="35" t="s">
        <v>20</v>
      </c>
      <c r="E643" s="34" t="s">
        <v>4039</v>
      </c>
      <c r="F643" s="35" t="s">
        <v>21</v>
      </c>
      <c r="G643" s="36" t="s">
        <v>165</v>
      </c>
      <c r="H643" s="36" t="s">
        <v>166</v>
      </c>
      <c r="I643" s="45">
        <v>8742000</v>
      </c>
      <c r="J643" s="45">
        <v>0</v>
      </c>
      <c r="K643" s="45">
        <v>0</v>
      </c>
      <c r="L643" s="45">
        <v>0</v>
      </c>
      <c r="M643" s="37">
        <v>1193376593</v>
      </c>
      <c r="N643" s="38" t="s">
        <v>4040</v>
      </c>
      <c r="O643" s="142" t="s">
        <v>7736</v>
      </c>
      <c r="P643" s="84">
        <v>44349</v>
      </c>
      <c r="Q643" s="84">
        <v>44351</v>
      </c>
      <c r="R643" s="84">
        <v>44530</v>
      </c>
      <c r="S643" s="45">
        <v>4371000</v>
      </c>
      <c r="T643" s="45">
        <v>4371000</v>
      </c>
      <c r="U643" s="36">
        <v>12545871</v>
      </c>
      <c r="V643" s="36" t="s">
        <v>168</v>
      </c>
      <c r="W643" s="1"/>
      <c r="X643" s="1"/>
      <c r="Y643" s="1"/>
    </row>
    <row r="644" spans="1:25">
      <c r="A644" s="80">
        <v>891780111</v>
      </c>
      <c r="B644" s="35" t="s">
        <v>3921</v>
      </c>
      <c r="C644" s="36" t="s">
        <v>163</v>
      </c>
      <c r="D644" s="35" t="s">
        <v>20</v>
      </c>
      <c r="E644" s="34" t="s">
        <v>4041</v>
      </c>
      <c r="F644" s="35" t="s">
        <v>21</v>
      </c>
      <c r="G644" s="36" t="s">
        <v>165</v>
      </c>
      <c r="H644" s="36" t="s">
        <v>166</v>
      </c>
      <c r="I644" s="45">
        <v>9105336</v>
      </c>
      <c r="J644" s="45">
        <v>0</v>
      </c>
      <c r="K644" s="45">
        <v>0</v>
      </c>
      <c r="L644" s="45">
        <v>0</v>
      </c>
      <c r="M644" s="37">
        <v>1007871133</v>
      </c>
      <c r="N644" s="38" t="s">
        <v>4042</v>
      </c>
      <c r="O644" s="142" t="s">
        <v>7732</v>
      </c>
      <c r="P644" s="84">
        <v>44358</v>
      </c>
      <c r="Q644" s="84">
        <v>44358</v>
      </c>
      <c r="R644" s="84">
        <v>44530</v>
      </c>
      <c r="S644" s="45">
        <v>4340916</v>
      </c>
      <c r="T644" s="45">
        <v>4764420</v>
      </c>
      <c r="U644" s="36">
        <v>12545871</v>
      </c>
      <c r="V644" s="36" t="s">
        <v>168</v>
      </c>
      <c r="W644" s="1"/>
      <c r="X644" s="1"/>
      <c r="Y644" s="1"/>
    </row>
    <row r="645" spans="1:25">
      <c r="A645" s="80">
        <v>891780111</v>
      </c>
      <c r="B645" s="35" t="s">
        <v>3921</v>
      </c>
      <c r="C645" s="36" t="s">
        <v>163</v>
      </c>
      <c r="D645" s="35" t="s">
        <v>20</v>
      </c>
      <c r="E645" s="34" t="s">
        <v>4043</v>
      </c>
      <c r="F645" s="35" t="s">
        <v>21</v>
      </c>
      <c r="G645" s="36" t="s">
        <v>165</v>
      </c>
      <c r="H645" s="36" t="s">
        <v>166</v>
      </c>
      <c r="I645" s="45">
        <v>8742000</v>
      </c>
      <c r="J645" s="45">
        <v>0</v>
      </c>
      <c r="K645" s="45">
        <v>0</v>
      </c>
      <c r="L645" s="45">
        <v>0</v>
      </c>
      <c r="M645" s="37">
        <v>1045508880</v>
      </c>
      <c r="N645" s="38" t="s">
        <v>4044</v>
      </c>
      <c r="O645" s="142" t="s">
        <v>7737</v>
      </c>
      <c r="P645" s="84">
        <v>44358</v>
      </c>
      <c r="Q645" s="84">
        <v>44358</v>
      </c>
      <c r="R645" s="84">
        <v>44530</v>
      </c>
      <c r="S645" s="45">
        <v>4371000</v>
      </c>
      <c r="T645" s="45">
        <v>4371000</v>
      </c>
      <c r="U645" s="36">
        <v>12545871</v>
      </c>
      <c r="V645" s="36" t="s">
        <v>168</v>
      </c>
      <c r="W645" s="1"/>
      <c r="X645" s="1"/>
      <c r="Y645" s="1"/>
    </row>
    <row r="646" spans="1:25">
      <c r="A646" s="80">
        <v>891780111</v>
      </c>
      <c r="B646" s="35" t="s">
        <v>3921</v>
      </c>
      <c r="C646" s="36" t="s">
        <v>163</v>
      </c>
      <c r="D646" s="35" t="s">
        <v>20</v>
      </c>
      <c r="E646" s="34" t="s">
        <v>4045</v>
      </c>
      <c r="F646" s="35" t="s">
        <v>21</v>
      </c>
      <c r="G646" s="36" t="s">
        <v>165</v>
      </c>
      <c r="H646" s="36" t="s">
        <v>166</v>
      </c>
      <c r="I646" s="45">
        <v>9105336</v>
      </c>
      <c r="J646" s="45">
        <v>0</v>
      </c>
      <c r="K646" s="45">
        <v>0</v>
      </c>
      <c r="L646" s="45">
        <v>0</v>
      </c>
      <c r="M646" s="37">
        <v>6163951</v>
      </c>
      <c r="N646" s="38" t="s">
        <v>4046</v>
      </c>
      <c r="O646" s="142" t="s">
        <v>7738</v>
      </c>
      <c r="P646" s="84">
        <v>44364</v>
      </c>
      <c r="Q646" s="84">
        <v>44365</v>
      </c>
      <c r="R646" s="84">
        <v>44530</v>
      </c>
      <c r="S646" s="45">
        <v>4340916</v>
      </c>
      <c r="T646" s="45">
        <v>4764420</v>
      </c>
      <c r="U646" s="36">
        <v>12545871</v>
      </c>
      <c r="V646" s="36" t="s">
        <v>168</v>
      </c>
      <c r="W646" s="1"/>
      <c r="X646" s="1"/>
      <c r="Y646" s="1"/>
    </row>
    <row r="647" spans="1:25">
      <c r="A647" s="80">
        <v>891780111</v>
      </c>
      <c r="B647" s="35" t="s">
        <v>3921</v>
      </c>
      <c r="C647" s="36" t="s">
        <v>163</v>
      </c>
      <c r="D647" s="35" t="s">
        <v>20</v>
      </c>
      <c r="E647" s="34" t="s">
        <v>4047</v>
      </c>
      <c r="F647" s="35" t="s">
        <v>21</v>
      </c>
      <c r="G647" s="36" t="s">
        <v>165</v>
      </c>
      <c r="H647" s="36" t="s">
        <v>166</v>
      </c>
      <c r="I647" s="45">
        <v>9737728</v>
      </c>
      <c r="J647" s="45">
        <v>0</v>
      </c>
      <c r="K647" s="45">
        <v>0</v>
      </c>
      <c r="L647" s="45">
        <v>0</v>
      </c>
      <c r="M647" s="37">
        <v>1052989970</v>
      </c>
      <c r="N647" s="38" t="s">
        <v>4048</v>
      </c>
      <c r="O647" s="142" t="s">
        <v>7739</v>
      </c>
      <c r="P647" s="84">
        <v>44365</v>
      </c>
      <c r="Q647" s="84">
        <v>44365</v>
      </c>
      <c r="R647" s="84">
        <v>44530</v>
      </c>
      <c r="S647" s="45">
        <v>4426240</v>
      </c>
      <c r="T647" s="45">
        <v>5311488</v>
      </c>
      <c r="U647" s="36">
        <v>12545871</v>
      </c>
      <c r="V647" s="36" t="s">
        <v>168</v>
      </c>
      <c r="W647" s="1"/>
      <c r="X647" s="1"/>
      <c r="Y647" s="1"/>
    </row>
    <row r="648" spans="1:25">
      <c r="A648" s="171">
        <v>891780111</v>
      </c>
      <c r="B648" s="172" t="s">
        <v>3921</v>
      </c>
      <c r="C648" s="173" t="s">
        <v>163</v>
      </c>
      <c r="D648" s="172" t="s">
        <v>20</v>
      </c>
      <c r="E648" s="34" t="s">
        <v>4049</v>
      </c>
      <c r="F648" s="172" t="s">
        <v>21</v>
      </c>
      <c r="G648" s="173" t="s">
        <v>165</v>
      </c>
      <c r="H648" s="173" t="s">
        <v>166</v>
      </c>
      <c r="I648" s="178">
        <v>25000000</v>
      </c>
      <c r="J648" s="178">
        <v>0</v>
      </c>
      <c r="K648" s="178">
        <v>0</v>
      </c>
      <c r="L648" s="178">
        <v>0</v>
      </c>
      <c r="M648" s="175">
        <v>860512330</v>
      </c>
      <c r="N648" s="176" t="s">
        <v>489</v>
      </c>
      <c r="O648" s="142" t="s">
        <v>7740</v>
      </c>
      <c r="P648" s="179">
        <v>44372</v>
      </c>
      <c r="Q648" s="179">
        <v>44372</v>
      </c>
      <c r="R648" s="179">
        <v>44530</v>
      </c>
      <c r="S648" s="178">
        <v>1172722</v>
      </c>
      <c r="T648" s="178">
        <v>23827278</v>
      </c>
      <c r="U648" s="173">
        <v>12545871</v>
      </c>
      <c r="V648" s="173" t="s">
        <v>168</v>
      </c>
      <c r="W648" s="177"/>
      <c r="X648" s="177"/>
      <c r="Y648" s="177"/>
    </row>
    <row r="649" spans="1:25">
      <c r="A649" s="80">
        <v>891780111</v>
      </c>
      <c r="B649" s="35" t="s">
        <v>3921</v>
      </c>
      <c r="C649" s="36" t="s">
        <v>163</v>
      </c>
      <c r="D649" s="35" t="s">
        <v>20</v>
      </c>
      <c r="E649" s="34" t="s">
        <v>4050</v>
      </c>
      <c r="F649" s="35" t="s">
        <v>21</v>
      </c>
      <c r="G649" s="36" t="s">
        <v>165</v>
      </c>
      <c r="H649" s="36" t="s">
        <v>166</v>
      </c>
      <c r="I649" s="45">
        <v>5000000</v>
      </c>
      <c r="J649" s="45">
        <v>0</v>
      </c>
      <c r="K649" s="45">
        <v>0</v>
      </c>
      <c r="L649" s="45">
        <v>0</v>
      </c>
      <c r="M649" s="37">
        <v>1082872242</v>
      </c>
      <c r="N649" s="38" t="s">
        <v>4051</v>
      </c>
      <c r="O649" s="142" t="s">
        <v>7741</v>
      </c>
      <c r="P649" s="84">
        <v>44348</v>
      </c>
      <c r="Q649" s="84">
        <v>44348</v>
      </c>
      <c r="R649" s="84">
        <v>44351</v>
      </c>
      <c r="S649" s="45">
        <v>5000000</v>
      </c>
      <c r="T649" s="45">
        <v>0</v>
      </c>
      <c r="U649" s="36">
        <v>72220242</v>
      </c>
      <c r="V649" s="36" t="s">
        <v>3931</v>
      </c>
      <c r="W649" s="1"/>
      <c r="X649" s="1"/>
      <c r="Y649" s="1"/>
    </row>
    <row r="650" spans="1:25">
      <c r="A650" s="80">
        <v>891780111</v>
      </c>
      <c r="B650" s="35" t="s">
        <v>3921</v>
      </c>
      <c r="C650" s="36" t="s">
        <v>163</v>
      </c>
      <c r="D650" s="35" t="s">
        <v>20</v>
      </c>
      <c r="E650" s="34" t="s">
        <v>4052</v>
      </c>
      <c r="F650" s="35" t="s">
        <v>21</v>
      </c>
      <c r="G650" s="36" t="s">
        <v>165</v>
      </c>
      <c r="H650" s="36" t="s">
        <v>166</v>
      </c>
      <c r="I650" s="45">
        <v>2500000</v>
      </c>
      <c r="J650" s="45">
        <v>0</v>
      </c>
      <c r="K650" s="45">
        <v>0</v>
      </c>
      <c r="L650" s="45">
        <v>0</v>
      </c>
      <c r="M650" s="37">
        <v>1082875017</v>
      </c>
      <c r="N650" s="38" t="s">
        <v>4053</v>
      </c>
      <c r="O650" s="142" t="s">
        <v>7742</v>
      </c>
      <c r="P650" s="84">
        <v>44348</v>
      </c>
      <c r="Q650" s="84">
        <v>44348</v>
      </c>
      <c r="R650" s="84">
        <v>44351</v>
      </c>
      <c r="S650" s="45">
        <v>0</v>
      </c>
      <c r="T650" s="45">
        <v>2500000</v>
      </c>
      <c r="U650" s="36">
        <v>72220242</v>
      </c>
      <c r="V650" s="36" t="s">
        <v>3931</v>
      </c>
      <c r="W650" s="1"/>
      <c r="X650" s="1"/>
      <c r="Y650" s="1"/>
    </row>
    <row r="651" spans="1:25">
      <c r="A651" s="80">
        <v>891780111</v>
      </c>
      <c r="B651" s="35" t="s">
        <v>3921</v>
      </c>
      <c r="C651" s="36" t="s">
        <v>163</v>
      </c>
      <c r="D651" s="35" t="s">
        <v>20</v>
      </c>
      <c r="E651" s="34" t="s">
        <v>4054</v>
      </c>
      <c r="F651" s="35" t="s">
        <v>21</v>
      </c>
      <c r="G651" s="36" t="s">
        <v>165</v>
      </c>
      <c r="H651" s="36" t="s">
        <v>166</v>
      </c>
      <c r="I651" s="45">
        <v>2000000</v>
      </c>
      <c r="J651" s="45">
        <v>0</v>
      </c>
      <c r="K651" s="45">
        <v>0</v>
      </c>
      <c r="L651" s="45">
        <v>0</v>
      </c>
      <c r="M651" s="37">
        <v>1082998041</v>
      </c>
      <c r="N651" s="38" t="s">
        <v>4055</v>
      </c>
      <c r="O651" s="142" t="s">
        <v>7743</v>
      </c>
      <c r="P651" s="84">
        <v>44348</v>
      </c>
      <c r="Q651" s="84">
        <v>44348</v>
      </c>
      <c r="R651" s="84">
        <v>44351</v>
      </c>
      <c r="S651" s="45">
        <v>0</v>
      </c>
      <c r="T651" s="45">
        <v>2000000</v>
      </c>
      <c r="U651" s="36">
        <v>72220242</v>
      </c>
      <c r="V651" s="36" t="s">
        <v>3931</v>
      </c>
      <c r="W651" s="1"/>
      <c r="X651" s="1"/>
      <c r="Y651" s="1"/>
    </row>
    <row r="652" spans="1:25">
      <c r="A652" s="80">
        <v>891780111</v>
      </c>
      <c r="B652" s="35" t="s">
        <v>3921</v>
      </c>
      <c r="C652" s="36" t="s">
        <v>163</v>
      </c>
      <c r="D652" s="35" t="s">
        <v>20</v>
      </c>
      <c r="E652" s="34" t="s">
        <v>4056</v>
      </c>
      <c r="F652" s="35" t="s">
        <v>21</v>
      </c>
      <c r="G652" s="36" t="s">
        <v>165</v>
      </c>
      <c r="H652" s="36" t="s">
        <v>166</v>
      </c>
      <c r="I652" s="45">
        <v>1500000</v>
      </c>
      <c r="J652" s="45">
        <v>0</v>
      </c>
      <c r="K652" s="45">
        <v>0</v>
      </c>
      <c r="L652" s="45">
        <v>0</v>
      </c>
      <c r="M652" s="37">
        <v>72279757</v>
      </c>
      <c r="N652" s="38" t="s">
        <v>4057</v>
      </c>
      <c r="O652" s="142" t="s">
        <v>7744</v>
      </c>
      <c r="P652" s="84">
        <v>44368</v>
      </c>
      <c r="Q652" s="84">
        <v>44368</v>
      </c>
      <c r="R652" s="84">
        <v>44398</v>
      </c>
      <c r="S652" s="45">
        <v>1500000</v>
      </c>
      <c r="T652" s="45">
        <v>0</v>
      </c>
      <c r="U652" s="36">
        <v>72220242</v>
      </c>
      <c r="V652" s="36" t="s">
        <v>3931</v>
      </c>
      <c r="W652" s="1"/>
      <c r="X652" s="1"/>
      <c r="Y652" s="1"/>
    </row>
    <row r="653" spans="1:25">
      <c r="A653" s="80">
        <v>891780111</v>
      </c>
      <c r="B653" s="35" t="s">
        <v>3921</v>
      </c>
      <c r="C653" s="36" t="s">
        <v>163</v>
      </c>
      <c r="D653" s="35" t="s">
        <v>20</v>
      </c>
      <c r="E653" s="34" t="s">
        <v>4058</v>
      </c>
      <c r="F653" s="35" t="s">
        <v>21</v>
      </c>
      <c r="G653" s="36" t="s">
        <v>165</v>
      </c>
      <c r="H653" s="36" t="s">
        <v>166</v>
      </c>
      <c r="I653" s="45">
        <v>4000000</v>
      </c>
      <c r="J653" s="45">
        <v>0</v>
      </c>
      <c r="K653" s="45">
        <v>0</v>
      </c>
      <c r="L653" s="45">
        <v>0</v>
      </c>
      <c r="M653" s="37">
        <v>1123631254</v>
      </c>
      <c r="N653" s="38" t="s">
        <v>4059</v>
      </c>
      <c r="O653" s="142" t="s">
        <v>7745</v>
      </c>
      <c r="P653" s="84">
        <v>44368</v>
      </c>
      <c r="Q653" s="84">
        <v>44368</v>
      </c>
      <c r="R653" s="84">
        <v>44423</v>
      </c>
      <c r="S653" s="45">
        <v>2000000</v>
      </c>
      <c r="T653" s="45">
        <v>2000000</v>
      </c>
      <c r="U653" s="36">
        <v>72220242</v>
      </c>
      <c r="V653" s="36" t="s">
        <v>3931</v>
      </c>
      <c r="W653" s="1"/>
      <c r="X653" s="1"/>
      <c r="Y653" s="1"/>
    </row>
    <row r="654" spans="1:25">
      <c r="A654" s="80">
        <v>891780111</v>
      </c>
      <c r="B654" s="35" t="s">
        <v>3921</v>
      </c>
      <c r="C654" s="36" t="s">
        <v>163</v>
      </c>
      <c r="D654" s="35" t="s">
        <v>20</v>
      </c>
      <c r="E654" s="34" t="s">
        <v>4060</v>
      </c>
      <c r="F654" s="35" t="s">
        <v>21</v>
      </c>
      <c r="G654" s="36" t="s">
        <v>165</v>
      </c>
      <c r="H654" s="36" t="s">
        <v>166</v>
      </c>
      <c r="I654" s="45">
        <v>2000000</v>
      </c>
      <c r="J654" s="45">
        <v>0</v>
      </c>
      <c r="K654" s="45">
        <v>0</v>
      </c>
      <c r="L654" s="45">
        <v>0</v>
      </c>
      <c r="M654" s="37">
        <v>1052983008</v>
      </c>
      <c r="N654" s="38" t="s">
        <v>4061</v>
      </c>
      <c r="O654" s="142" t="s">
        <v>7746</v>
      </c>
      <c r="P654" s="84">
        <v>44368</v>
      </c>
      <c r="Q654" s="84">
        <v>44368</v>
      </c>
      <c r="R654" s="84">
        <v>44382</v>
      </c>
      <c r="S654" s="45">
        <v>2000000</v>
      </c>
      <c r="T654" s="45">
        <v>0</v>
      </c>
      <c r="U654" s="36">
        <v>72220242</v>
      </c>
      <c r="V654" s="36" t="s">
        <v>3931</v>
      </c>
      <c r="W654" s="1"/>
      <c r="X654" s="1"/>
      <c r="Y654" s="1"/>
    </row>
    <row r="655" spans="1:25">
      <c r="A655" s="80">
        <v>891780111</v>
      </c>
      <c r="B655" s="35" t="s">
        <v>3921</v>
      </c>
      <c r="C655" s="36" t="s">
        <v>163</v>
      </c>
      <c r="D655" s="35" t="s">
        <v>20</v>
      </c>
      <c r="E655" s="34" t="s">
        <v>4062</v>
      </c>
      <c r="F655" s="35" t="s">
        <v>21</v>
      </c>
      <c r="G655" s="36" t="s">
        <v>165</v>
      </c>
      <c r="H655" s="36" t="s">
        <v>166</v>
      </c>
      <c r="I655" s="45">
        <v>4000000</v>
      </c>
      <c r="J655" s="45">
        <v>0</v>
      </c>
      <c r="K655" s="45">
        <v>0</v>
      </c>
      <c r="L655" s="45">
        <v>0</v>
      </c>
      <c r="M655" s="37">
        <v>1123407292</v>
      </c>
      <c r="N655" s="38" t="s">
        <v>4063</v>
      </c>
      <c r="O655" s="142" t="s">
        <v>7747</v>
      </c>
      <c r="P655" s="84">
        <v>44368</v>
      </c>
      <c r="Q655" s="84">
        <v>44368</v>
      </c>
      <c r="R655" s="84">
        <v>44423</v>
      </c>
      <c r="S655" s="45">
        <v>0</v>
      </c>
      <c r="T655" s="45">
        <v>4000000</v>
      </c>
      <c r="U655" s="36">
        <v>72220242</v>
      </c>
      <c r="V655" s="36" t="s">
        <v>3931</v>
      </c>
      <c r="W655" s="1"/>
      <c r="X655" s="1"/>
      <c r="Y655" s="1"/>
    </row>
    <row r="656" spans="1:25">
      <c r="A656" s="80">
        <v>891780111</v>
      </c>
      <c r="B656" s="35" t="s">
        <v>3921</v>
      </c>
      <c r="C656" s="36" t="s">
        <v>163</v>
      </c>
      <c r="D656" s="35" t="s">
        <v>20</v>
      </c>
      <c r="E656" s="34" t="s">
        <v>4064</v>
      </c>
      <c r="F656" s="35" t="s">
        <v>21</v>
      </c>
      <c r="G656" s="36" t="s">
        <v>165</v>
      </c>
      <c r="H656" s="36" t="s">
        <v>166</v>
      </c>
      <c r="I656" s="45">
        <v>2500000</v>
      </c>
      <c r="J656" s="45">
        <v>0</v>
      </c>
      <c r="K656" s="45">
        <v>0</v>
      </c>
      <c r="L656" s="45">
        <v>0</v>
      </c>
      <c r="M656" s="37">
        <v>1083014411</v>
      </c>
      <c r="N656" s="38" t="s">
        <v>4065</v>
      </c>
      <c r="O656" s="142" t="s">
        <v>7748</v>
      </c>
      <c r="P656" s="84">
        <v>44368</v>
      </c>
      <c r="Q656" s="84">
        <v>44368</v>
      </c>
      <c r="R656" s="84">
        <v>44398</v>
      </c>
      <c r="S656" s="45">
        <v>2500000</v>
      </c>
      <c r="T656" s="45">
        <v>0</v>
      </c>
      <c r="U656" s="36">
        <v>72220242</v>
      </c>
      <c r="V656" s="36" t="s">
        <v>3931</v>
      </c>
      <c r="W656" s="1"/>
      <c r="X656" s="1"/>
      <c r="Y656" s="1"/>
    </row>
    <row r="657" spans="1:25">
      <c r="A657" s="80">
        <v>891780111</v>
      </c>
      <c r="B657" s="35" t="s">
        <v>3921</v>
      </c>
      <c r="C657" s="36" t="s">
        <v>163</v>
      </c>
      <c r="D657" s="35" t="s">
        <v>20</v>
      </c>
      <c r="E657" s="34" t="s">
        <v>4066</v>
      </c>
      <c r="F657" s="35" t="s">
        <v>21</v>
      </c>
      <c r="G657" s="36" t="s">
        <v>165</v>
      </c>
      <c r="H657" s="36" t="s">
        <v>166</v>
      </c>
      <c r="I657" s="45">
        <v>2500000</v>
      </c>
      <c r="J657" s="45">
        <v>0</v>
      </c>
      <c r="K657" s="45">
        <v>0</v>
      </c>
      <c r="L657" s="45">
        <v>0</v>
      </c>
      <c r="M657" s="37">
        <v>1082941708</v>
      </c>
      <c r="N657" s="38" t="s">
        <v>4067</v>
      </c>
      <c r="O657" s="142" t="s">
        <v>7749</v>
      </c>
      <c r="P657" s="84">
        <v>44368</v>
      </c>
      <c r="Q657" s="84">
        <v>44368</v>
      </c>
      <c r="R657" s="84">
        <v>44398</v>
      </c>
      <c r="S657" s="45">
        <v>2500000</v>
      </c>
      <c r="T657" s="45">
        <v>0</v>
      </c>
      <c r="U657" s="36">
        <v>72220242</v>
      </c>
      <c r="V657" s="36" t="s">
        <v>3931</v>
      </c>
      <c r="W657" s="1"/>
      <c r="X657" s="1"/>
      <c r="Y657" s="1"/>
    </row>
    <row r="658" spans="1:25">
      <c r="A658" s="80">
        <v>891780111</v>
      </c>
      <c r="B658" s="35" t="s">
        <v>3921</v>
      </c>
      <c r="C658" s="36" t="s">
        <v>163</v>
      </c>
      <c r="D658" s="35" t="s">
        <v>20</v>
      </c>
      <c r="E658" s="34" t="s">
        <v>4068</v>
      </c>
      <c r="F658" s="35" t="s">
        <v>21</v>
      </c>
      <c r="G658" s="36" t="s">
        <v>165</v>
      </c>
      <c r="H658" s="36" t="s">
        <v>166</v>
      </c>
      <c r="I658" s="45">
        <v>2500000</v>
      </c>
      <c r="J658" s="45">
        <v>0</v>
      </c>
      <c r="K658" s="45">
        <v>0</v>
      </c>
      <c r="L658" s="45">
        <v>0</v>
      </c>
      <c r="M658" s="37">
        <v>1082872242</v>
      </c>
      <c r="N658" s="38" t="s">
        <v>4051</v>
      </c>
      <c r="O658" s="142" t="s">
        <v>7750</v>
      </c>
      <c r="P658" s="84">
        <v>44368</v>
      </c>
      <c r="Q658" s="84">
        <v>44368</v>
      </c>
      <c r="R658" s="84">
        <v>44398</v>
      </c>
      <c r="S658" s="45">
        <v>2500000</v>
      </c>
      <c r="T658" s="45">
        <v>0</v>
      </c>
      <c r="U658" s="36">
        <v>72220242</v>
      </c>
      <c r="V658" s="36" t="s">
        <v>3931</v>
      </c>
      <c r="W658" s="1"/>
      <c r="X658" s="1"/>
      <c r="Y658" s="1"/>
    </row>
    <row r="659" spans="1:25">
      <c r="A659" s="80">
        <v>891780111</v>
      </c>
      <c r="B659" s="35" t="s">
        <v>3921</v>
      </c>
      <c r="C659" s="36" t="s">
        <v>163</v>
      </c>
      <c r="D659" s="35" t="s">
        <v>20</v>
      </c>
      <c r="E659" s="34" t="s">
        <v>4069</v>
      </c>
      <c r="F659" s="35" t="s">
        <v>21</v>
      </c>
      <c r="G659" s="36" t="s">
        <v>165</v>
      </c>
      <c r="H659" s="36" t="s">
        <v>166</v>
      </c>
      <c r="I659" s="45">
        <v>1500000</v>
      </c>
      <c r="J659" s="45">
        <v>0</v>
      </c>
      <c r="K659" s="45">
        <v>0</v>
      </c>
      <c r="L659" s="45">
        <v>0</v>
      </c>
      <c r="M659" s="37">
        <v>85459575</v>
      </c>
      <c r="N659" s="38" t="s">
        <v>4070</v>
      </c>
      <c r="O659" s="142" t="s">
        <v>7751</v>
      </c>
      <c r="P659" s="84">
        <v>44377</v>
      </c>
      <c r="Q659" s="84">
        <v>44377</v>
      </c>
      <c r="R659" s="84">
        <v>44389</v>
      </c>
      <c r="S659" s="45">
        <v>1500000</v>
      </c>
      <c r="T659" s="45">
        <v>0</v>
      </c>
      <c r="U659" s="36">
        <v>72220242</v>
      </c>
      <c r="V659" s="36" t="s">
        <v>3931</v>
      </c>
      <c r="W659" s="1"/>
      <c r="X659" s="1"/>
      <c r="Y659" s="1"/>
    </row>
    <row r="660" spans="1:25">
      <c r="A660" s="80">
        <v>891780111</v>
      </c>
      <c r="B660" s="35" t="s">
        <v>3921</v>
      </c>
      <c r="C660" s="36" t="s">
        <v>163</v>
      </c>
      <c r="D660" s="35" t="s">
        <v>20</v>
      </c>
      <c r="E660" s="34" t="s">
        <v>4071</v>
      </c>
      <c r="F660" s="35" t="s">
        <v>21</v>
      </c>
      <c r="G660" s="36" t="s">
        <v>165</v>
      </c>
      <c r="H660" s="36" t="s">
        <v>166</v>
      </c>
      <c r="I660" s="45">
        <v>3000000</v>
      </c>
      <c r="J660" s="45">
        <v>0</v>
      </c>
      <c r="K660" s="45">
        <v>0</v>
      </c>
      <c r="L660" s="45">
        <v>0</v>
      </c>
      <c r="M660" s="37">
        <v>7144737</v>
      </c>
      <c r="N660" s="38" t="s">
        <v>4072</v>
      </c>
      <c r="O660" s="142" t="s">
        <v>7752</v>
      </c>
      <c r="P660" s="84">
        <v>44348</v>
      </c>
      <c r="Q660" s="84">
        <v>44348</v>
      </c>
      <c r="R660" s="84">
        <v>44362</v>
      </c>
      <c r="S660" s="45">
        <v>3000000</v>
      </c>
      <c r="T660" s="45">
        <v>0</v>
      </c>
      <c r="U660" s="36">
        <v>7632967</v>
      </c>
      <c r="V660" s="36" t="s">
        <v>2414</v>
      </c>
      <c r="W660" s="1"/>
      <c r="X660" s="1"/>
      <c r="Y660" s="1"/>
    </row>
    <row r="661" spans="1:25">
      <c r="A661" s="80">
        <v>891780111</v>
      </c>
      <c r="B661" s="35" t="s">
        <v>3921</v>
      </c>
      <c r="C661" s="36" t="s">
        <v>163</v>
      </c>
      <c r="D661" s="35" t="s">
        <v>20</v>
      </c>
      <c r="E661" s="34" t="s">
        <v>4073</v>
      </c>
      <c r="F661" s="35" t="s">
        <v>21</v>
      </c>
      <c r="G661" s="36" t="s">
        <v>165</v>
      </c>
      <c r="H661" s="36" t="s">
        <v>166</v>
      </c>
      <c r="I661" s="45">
        <v>6000000</v>
      </c>
      <c r="J661" s="45">
        <v>0</v>
      </c>
      <c r="K661" s="45">
        <v>0</v>
      </c>
      <c r="L661" s="45">
        <v>0</v>
      </c>
      <c r="M661" s="37">
        <v>84088532</v>
      </c>
      <c r="N661" s="38" t="s">
        <v>4074</v>
      </c>
      <c r="O661" s="142" t="s">
        <v>7753</v>
      </c>
      <c r="P661" s="84">
        <v>44357</v>
      </c>
      <c r="Q661" s="84">
        <v>44358</v>
      </c>
      <c r="R661" s="84">
        <v>44408</v>
      </c>
      <c r="S661" s="45">
        <v>6000000</v>
      </c>
      <c r="T661" s="45">
        <v>0</v>
      </c>
      <c r="U661" s="36">
        <v>57299411</v>
      </c>
      <c r="V661" s="36" t="s">
        <v>370</v>
      </c>
      <c r="W661" s="1"/>
      <c r="X661" s="1"/>
      <c r="Y661" s="1"/>
    </row>
    <row r="662" spans="1:25">
      <c r="A662" s="80">
        <v>891780111</v>
      </c>
      <c r="B662" s="35" t="s">
        <v>3921</v>
      </c>
      <c r="C662" s="36" t="s">
        <v>163</v>
      </c>
      <c r="D662" s="35" t="s">
        <v>20</v>
      </c>
      <c r="E662" s="34" t="s">
        <v>4075</v>
      </c>
      <c r="F662" s="35" t="s">
        <v>21</v>
      </c>
      <c r="G662" s="36" t="s">
        <v>165</v>
      </c>
      <c r="H662" s="36" t="s">
        <v>166</v>
      </c>
      <c r="I662" s="45">
        <v>8450000</v>
      </c>
      <c r="J662" s="45">
        <v>0</v>
      </c>
      <c r="K662" s="45">
        <v>0</v>
      </c>
      <c r="L662" s="45">
        <v>0</v>
      </c>
      <c r="M662" s="37">
        <v>1083035707</v>
      </c>
      <c r="N662" s="38" t="s">
        <v>4076</v>
      </c>
      <c r="O662" s="142" t="s">
        <v>7753</v>
      </c>
      <c r="P662" s="84">
        <v>44348</v>
      </c>
      <c r="Q662" s="84">
        <v>44348</v>
      </c>
      <c r="R662" s="84">
        <v>44545</v>
      </c>
      <c r="S662" s="45">
        <v>5200000</v>
      </c>
      <c r="T662" s="45">
        <v>3250000</v>
      </c>
      <c r="U662" s="36">
        <v>12533448</v>
      </c>
      <c r="V662" s="36" t="s">
        <v>3241</v>
      </c>
      <c r="W662" s="1"/>
      <c r="X662" s="1"/>
      <c r="Y662" s="1"/>
    </row>
    <row r="663" spans="1:25">
      <c r="A663" s="80">
        <v>891780111</v>
      </c>
      <c r="B663" s="35" t="s">
        <v>3921</v>
      </c>
      <c r="C663" s="36" t="s">
        <v>163</v>
      </c>
      <c r="D663" s="35" t="s">
        <v>20</v>
      </c>
      <c r="E663" s="34" t="s">
        <v>4077</v>
      </c>
      <c r="F663" s="35" t="s">
        <v>21</v>
      </c>
      <c r="G663" s="36" t="s">
        <v>165</v>
      </c>
      <c r="H663" s="36" t="s">
        <v>166</v>
      </c>
      <c r="I663" s="45">
        <v>16250000</v>
      </c>
      <c r="J663" s="45">
        <v>0</v>
      </c>
      <c r="K663" s="45">
        <v>0</v>
      </c>
      <c r="L663" s="45">
        <v>0</v>
      </c>
      <c r="M663" s="37">
        <v>85474379</v>
      </c>
      <c r="N663" s="38" t="s">
        <v>4078</v>
      </c>
      <c r="O663" s="142" t="s">
        <v>7754</v>
      </c>
      <c r="P663" s="84">
        <v>44348</v>
      </c>
      <c r="Q663" s="84">
        <v>44348</v>
      </c>
      <c r="R663" s="84">
        <v>44545</v>
      </c>
      <c r="S663" s="45">
        <v>10000000</v>
      </c>
      <c r="T663" s="45">
        <v>6250000</v>
      </c>
      <c r="U663" s="36">
        <v>12533448</v>
      </c>
      <c r="V663" s="36" t="s">
        <v>3241</v>
      </c>
      <c r="W663" s="1"/>
      <c r="X663" s="1"/>
      <c r="Y663" s="1"/>
    </row>
    <row r="664" spans="1:25">
      <c r="A664" s="80">
        <v>891780111</v>
      </c>
      <c r="B664" s="35" t="s">
        <v>3921</v>
      </c>
      <c r="C664" s="36" t="s">
        <v>163</v>
      </c>
      <c r="D664" s="35" t="s">
        <v>20</v>
      </c>
      <c r="E664" s="34" t="s">
        <v>4079</v>
      </c>
      <c r="F664" s="35" t="s">
        <v>21</v>
      </c>
      <c r="G664" s="36" t="s">
        <v>165</v>
      </c>
      <c r="H664" s="36" t="s">
        <v>166</v>
      </c>
      <c r="I664" s="45">
        <v>8450000</v>
      </c>
      <c r="J664" s="45">
        <v>0</v>
      </c>
      <c r="K664" s="45">
        <v>0</v>
      </c>
      <c r="L664" s="45">
        <v>0</v>
      </c>
      <c r="M664" s="37">
        <v>1083039462</v>
      </c>
      <c r="N664" s="38" t="s">
        <v>4080</v>
      </c>
      <c r="O664" s="142" t="s">
        <v>7753</v>
      </c>
      <c r="P664" s="84">
        <v>44348</v>
      </c>
      <c r="Q664" s="84">
        <v>44348</v>
      </c>
      <c r="R664" s="84">
        <v>44545</v>
      </c>
      <c r="S664" s="45">
        <v>5200000</v>
      </c>
      <c r="T664" s="45">
        <v>3250000</v>
      </c>
      <c r="U664" s="36">
        <v>12533448</v>
      </c>
      <c r="V664" s="36" t="s">
        <v>3241</v>
      </c>
      <c r="W664" s="1"/>
      <c r="X664" s="1"/>
      <c r="Y664" s="1"/>
    </row>
    <row r="665" spans="1:25">
      <c r="A665" s="80">
        <v>891780111</v>
      </c>
      <c r="B665" s="35" t="s">
        <v>3921</v>
      </c>
      <c r="C665" s="36" t="s">
        <v>163</v>
      </c>
      <c r="D665" s="35" t="s">
        <v>20</v>
      </c>
      <c r="E665" s="34" t="s">
        <v>4081</v>
      </c>
      <c r="F665" s="35" t="s">
        <v>21</v>
      </c>
      <c r="G665" s="36" t="s">
        <v>165</v>
      </c>
      <c r="H665" s="36" t="s">
        <v>166</v>
      </c>
      <c r="I665" s="45">
        <v>9700000</v>
      </c>
      <c r="J665" s="45">
        <v>0</v>
      </c>
      <c r="K665" s="45">
        <v>0</v>
      </c>
      <c r="L665" s="45">
        <v>0</v>
      </c>
      <c r="M665" s="37">
        <v>1087107254</v>
      </c>
      <c r="N665" s="38" t="s">
        <v>4082</v>
      </c>
      <c r="O665" s="142" t="s">
        <v>7755</v>
      </c>
      <c r="P665" s="84">
        <v>44348</v>
      </c>
      <c r="Q665" s="84">
        <v>44348</v>
      </c>
      <c r="R665" s="84">
        <v>44530</v>
      </c>
      <c r="S665" s="45">
        <v>4800000</v>
      </c>
      <c r="T665" s="45">
        <v>4900000</v>
      </c>
      <c r="U665" s="36">
        <v>12533448</v>
      </c>
      <c r="V665" s="36" t="s">
        <v>3241</v>
      </c>
      <c r="W665" s="1"/>
      <c r="X665" s="1"/>
      <c r="Y665" s="1"/>
    </row>
    <row r="666" spans="1:25">
      <c r="A666" s="80">
        <v>891780111</v>
      </c>
      <c r="B666" s="35" t="s">
        <v>3921</v>
      </c>
      <c r="C666" s="36" t="s">
        <v>163</v>
      </c>
      <c r="D666" s="35" t="s">
        <v>20</v>
      </c>
      <c r="E666" s="34" t="s">
        <v>4083</v>
      </c>
      <c r="F666" s="35" t="s">
        <v>21</v>
      </c>
      <c r="G666" s="36" t="s">
        <v>165</v>
      </c>
      <c r="H666" s="36" t="s">
        <v>166</v>
      </c>
      <c r="I666" s="45">
        <v>8450000</v>
      </c>
      <c r="J666" s="45">
        <v>0</v>
      </c>
      <c r="K666" s="45">
        <v>0</v>
      </c>
      <c r="L666" s="45">
        <v>0</v>
      </c>
      <c r="M666" s="37">
        <v>1083002394</v>
      </c>
      <c r="N666" s="38" t="s">
        <v>4084</v>
      </c>
      <c r="O666" s="142" t="s">
        <v>7659</v>
      </c>
      <c r="P666" s="84">
        <v>44348</v>
      </c>
      <c r="Q666" s="84">
        <v>44348</v>
      </c>
      <c r="R666" s="84">
        <v>44545</v>
      </c>
      <c r="S666" s="45">
        <v>5200000</v>
      </c>
      <c r="T666" s="45">
        <v>3250000</v>
      </c>
      <c r="U666" s="36">
        <v>12533448</v>
      </c>
      <c r="V666" s="36" t="s">
        <v>3241</v>
      </c>
      <c r="W666" s="1"/>
      <c r="X666" s="1"/>
      <c r="Y666" s="1"/>
    </row>
    <row r="667" spans="1:25">
      <c r="A667" s="80">
        <v>891780111</v>
      </c>
      <c r="B667" s="35" t="s">
        <v>3921</v>
      </c>
      <c r="C667" s="36" t="s">
        <v>163</v>
      </c>
      <c r="D667" s="35" t="s">
        <v>20</v>
      </c>
      <c r="E667" s="34" t="s">
        <v>4085</v>
      </c>
      <c r="F667" s="35" t="s">
        <v>21</v>
      </c>
      <c r="G667" s="36" t="s">
        <v>165</v>
      </c>
      <c r="H667" s="36" t="s">
        <v>166</v>
      </c>
      <c r="I667" s="45">
        <v>9800000</v>
      </c>
      <c r="J667" s="45">
        <v>0</v>
      </c>
      <c r="K667" s="45">
        <v>0</v>
      </c>
      <c r="L667" s="45">
        <v>0</v>
      </c>
      <c r="M667" s="37">
        <v>1087124597</v>
      </c>
      <c r="N667" s="38" t="s">
        <v>4086</v>
      </c>
      <c r="O667" s="142" t="s">
        <v>7659</v>
      </c>
      <c r="P667" s="84">
        <v>44348</v>
      </c>
      <c r="Q667" s="84">
        <v>44348</v>
      </c>
      <c r="R667" s="84">
        <v>44530</v>
      </c>
      <c r="S667" s="45">
        <v>3400000</v>
      </c>
      <c r="T667" s="45">
        <v>6400000</v>
      </c>
      <c r="U667" s="36">
        <v>12533448</v>
      </c>
      <c r="V667" s="36" t="s">
        <v>3241</v>
      </c>
      <c r="W667" s="1"/>
      <c r="X667" s="1"/>
      <c r="Y667" s="1"/>
    </row>
    <row r="668" spans="1:25">
      <c r="A668" s="80">
        <v>891780111</v>
      </c>
      <c r="B668" s="35" t="s">
        <v>3921</v>
      </c>
      <c r="C668" s="36" t="s">
        <v>163</v>
      </c>
      <c r="D668" s="35" t="s">
        <v>20</v>
      </c>
      <c r="E668" s="34" t="s">
        <v>4087</v>
      </c>
      <c r="F668" s="35" t="s">
        <v>21</v>
      </c>
      <c r="G668" s="36" t="s">
        <v>165</v>
      </c>
      <c r="H668" s="36" t="s">
        <v>166</v>
      </c>
      <c r="I668" s="45">
        <v>13511260</v>
      </c>
      <c r="J668" s="45">
        <v>0</v>
      </c>
      <c r="K668" s="45">
        <v>0</v>
      </c>
      <c r="L668" s="45">
        <v>0</v>
      </c>
      <c r="M668" s="37">
        <v>900763287</v>
      </c>
      <c r="N668" s="38" t="s">
        <v>3970</v>
      </c>
      <c r="O668" s="142" t="s">
        <v>7659</v>
      </c>
      <c r="P668" s="84">
        <v>44356</v>
      </c>
      <c r="Q668" s="84">
        <v>44356</v>
      </c>
      <c r="R668" s="84">
        <v>44360</v>
      </c>
      <c r="S668" s="45">
        <v>13511260</v>
      </c>
      <c r="T668" s="45">
        <v>0</v>
      </c>
      <c r="U668" s="36">
        <v>12533448</v>
      </c>
      <c r="V668" s="36" t="s">
        <v>3241</v>
      </c>
      <c r="W668" s="1"/>
      <c r="X668" s="1"/>
      <c r="Y668" s="1"/>
    </row>
    <row r="669" spans="1:25">
      <c r="A669" s="80">
        <v>891780111</v>
      </c>
      <c r="B669" s="35" t="s">
        <v>3921</v>
      </c>
      <c r="C669" s="36" t="s">
        <v>163</v>
      </c>
      <c r="D669" s="35" t="s">
        <v>20</v>
      </c>
      <c r="E669" s="34" t="s">
        <v>4088</v>
      </c>
      <c r="F669" s="35" t="s">
        <v>21</v>
      </c>
      <c r="G669" s="36" t="s">
        <v>165</v>
      </c>
      <c r="H669" s="36" t="s">
        <v>166</v>
      </c>
      <c r="I669" s="45">
        <v>19500000</v>
      </c>
      <c r="J669" s="45">
        <v>0</v>
      </c>
      <c r="K669" s="45">
        <v>0</v>
      </c>
      <c r="L669" s="45">
        <v>0</v>
      </c>
      <c r="M669" s="37">
        <v>1111756197</v>
      </c>
      <c r="N669" s="38" t="s">
        <v>4089</v>
      </c>
      <c r="O669" s="142" t="s">
        <v>7659</v>
      </c>
      <c r="P669" s="84">
        <v>44356</v>
      </c>
      <c r="Q669" s="84">
        <v>44358</v>
      </c>
      <c r="R669" s="84">
        <v>44530</v>
      </c>
      <c r="S669" s="45">
        <v>3000000</v>
      </c>
      <c r="T669" s="45">
        <v>16500000</v>
      </c>
      <c r="U669" s="36">
        <v>12533448</v>
      </c>
      <c r="V669" s="36" t="s">
        <v>3241</v>
      </c>
      <c r="W669" s="1"/>
      <c r="X669" s="1"/>
      <c r="Y669" s="1"/>
    </row>
    <row r="670" spans="1:25">
      <c r="A670" s="80">
        <v>891780111</v>
      </c>
      <c r="B670" s="35" t="s">
        <v>3921</v>
      </c>
      <c r="C670" s="36" t="s">
        <v>163</v>
      </c>
      <c r="D670" s="35" t="s">
        <v>20</v>
      </c>
      <c r="E670" s="34" t="s">
        <v>4090</v>
      </c>
      <c r="F670" s="35" t="s">
        <v>21</v>
      </c>
      <c r="G670" s="36" t="s">
        <v>165</v>
      </c>
      <c r="H670" s="36" t="s">
        <v>166</v>
      </c>
      <c r="I670" s="45">
        <v>13000000</v>
      </c>
      <c r="J670" s="45">
        <v>0</v>
      </c>
      <c r="K670" s="45">
        <v>0</v>
      </c>
      <c r="L670" s="45">
        <v>0</v>
      </c>
      <c r="M670" s="37">
        <v>84457828</v>
      </c>
      <c r="N670" s="38" t="s">
        <v>4091</v>
      </c>
      <c r="O670" s="142" t="s">
        <v>7659</v>
      </c>
      <c r="P670" s="84">
        <v>44357</v>
      </c>
      <c r="Q670" s="84">
        <v>44358</v>
      </c>
      <c r="R670" s="84">
        <v>44377</v>
      </c>
      <c r="S670" s="45">
        <v>6100000</v>
      </c>
      <c r="T670" s="45">
        <v>6900000</v>
      </c>
      <c r="U670" s="36">
        <v>12533448</v>
      </c>
      <c r="V670" s="36" t="s">
        <v>3241</v>
      </c>
      <c r="W670" s="1"/>
      <c r="X670" s="1"/>
      <c r="Y670" s="1"/>
    </row>
    <row r="671" spans="1:25">
      <c r="A671" s="80">
        <v>891780111</v>
      </c>
      <c r="B671" s="35" t="s">
        <v>3921</v>
      </c>
      <c r="C671" s="36" t="s">
        <v>163</v>
      </c>
      <c r="D671" s="35" t="s">
        <v>20</v>
      </c>
      <c r="E671" s="34" t="s">
        <v>4092</v>
      </c>
      <c r="F671" s="35" t="s">
        <v>21</v>
      </c>
      <c r="G671" s="36" t="s">
        <v>165</v>
      </c>
      <c r="H671" s="36" t="s">
        <v>166</v>
      </c>
      <c r="I671" s="45">
        <v>10800000</v>
      </c>
      <c r="J671" s="45">
        <v>0</v>
      </c>
      <c r="K671" s="45">
        <v>0</v>
      </c>
      <c r="L671" s="45">
        <v>0</v>
      </c>
      <c r="M671" s="37">
        <v>87943518</v>
      </c>
      <c r="N671" s="38" t="s">
        <v>4093</v>
      </c>
      <c r="O671" s="142" t="s">
        <v>7659</v>
      </c>
      <c r="P671" s="84">
        <v>44362</v>
      </c>
      <c r="Q671" s="84">
        <v>44362</v>
      </c>
      <c r="R671" s="84">
        <v>44530</v>
      </c>
      <c r="S671" s="45">
        <v>4000000</v>
      </c>
      <c r="T671" s="45">
        <v>6800000</v>
      </c>
      <c r="U671" s="36">
        <v>12533448</v>
      </c>
      <c r="V671" s="36" t="s">
        <v>3241</v>
      </c>
      <c r="W671" s="1"/>
      <c r="X671" s="1"/>
      <c r="Y671" s="1"/>
    </row>
    <row r="672" spans="1:25">
      <c r="A672" s="80">
        <v>891780111</v>
      </c>
      <c r="B672" s="35" t="s">
        <v>3921</v>
      </c>
      <c r="C672" s="36" t="s">
        <v>163</v>
      </c>
      <c r="D672" s="35" t="s">
        <v>20</v>
      </c>
      <c r="E672" s="34" t="s">
        <v>4094</v>
      </c>
      <c r="F672" s="35" t="s">
        <v>21</v>
      </c>
      <c r="G672" s="36" t="s">
        <v>165</v>
      </c>
      <c r="H672" s="36" t="s">
        <v>166</v>
      </c>
      <c r="I672" s="45">
        <v>1400000</v>
      </c>
      <c r="J672" s="45">
        <v>0</v>
      </c>
      <c r="K672" s="45">
        <v>0</v>
      </c>
      <c r="L672" s="45">
        <v>0</v>
      </c>
      <c r="M672" s="37">
        <v>27499136</v>
      </c>
      <c r="N672" s="38" t="s">
        <v>4095</v>
      </c>
      <c r="O672" s="142" t="s">
        <v>7659</v>
      </c>
      <c r="P672" s="84">
        <v>44368</v>
      </c>
      <c r="Q672" s="84">
        <v>44369</v>
      </c>
      <c r="R672" s="84">
        <v>44530</v>
      </c>
      <c r="S672" s="45">
        <v>0</v>
      </c>
      <c r="T672" s="45">
        <v>1400000</v>
      </c>
      <c r="U672" s="36">
        <v>12533448</v>
      </c>
      <c r="V672" s="36" t="s">
        <v>3241</v>
      </c>
      <c r="W672" s="1"/>
      <c r="X672" s="1"/>
      <c r="Y672" s="1"/>
    </row>
    <row r="673" spans="1:25">
      <c r="A673" s="80">
        <v>891780111</v>
      </c>
      <c r="B673" s="35" t="s">
        <v>3921</v>
      </c>
      <c r="C673" s="36" t="s">
        <v>163</v>
      </c>
      <c r="D673" s="35" t="s">
        <v>20</v>
      </c>
      <c r="E673" s="34" t="s">
        <v>4096</v>
      </c>
      <c r="F673" s="35" t="s">
        <v>21</v>
      </c>
      <c r="G673" s="36" t="s">
        <v>165</v>
      </c>
      <c r="H673" s="36" t="s">
        <v>166</v>
      </c>
      <c r="I673" s="45">
        <v>7800000</v>
      </c>
      <c r="J673" s="45">
        <v>0</v>
      </c>
      <c r="K673" s="45">
        <v>0</v>
      </c>
      <c r="L673" s="45">
        <v>0</v>
      </c>
      <c r="M673" s="37">
        <v>72161821</v>
      </c>
      <c r="N673" s="38" t="s">
        <v>4097</v>
      </c>
      <c r="O673" s="142" t="s">
        <v>7658</v>
      </c>
      <c r="P673" s="84">
        <v>44375</v>
      </c>
      <c r="Q673" s="84">
        <v>44376</v>
      </c>
      <c r="R673" s="84">
        <v>44530</v>
      </c>
      <c r="S673" s="45">
        <v>1600000</v>
      </c>
      <c r="T673" s="45">
        <v>6200000</v>
      </c>
      <c r="U673" s="36">
        <v>12533448</v>
      </c>
      <c r="V673" s="36" t="s">
        <v>3241</v>
      </c>
      <c r="W673" s="1"/>
      <c r="X673" s="1"/>
      <c r="Y673" s="1"/>
    </row>
    <row r="674" spans="1:25">
      <c r="A674" s="80">
        <v>891780111</v>
      </c>
      <c r="B674" s="35" t="s">
        <v>3921</v>
      </c>
      <c r="C674" s="36" t="s">
        <v>163</v>
      </c>
      <c r="D674" s="35" t="s">
        <v>20</v>
      </c>
      <c r="E674" s="34" t="s">
        <v>4098</v>
      </c>
      <c r="F674" s="35" t="s">
        <v>21</v>
      </c>
      <c r="G674" s="36" t="s">
        <v>165</v>
      </c>
      <c r="H674" s="36" t="s">
        <v>166</v>
      </c>
      <c r="I674" s="45">
        <v>10700000</v>
      </c>
      <c r="J674" s="45">
        <v>0</v>
      </c>
      <c r="K674" s="45">
        <v>0</v>
      </c>
      <c r="L674" s="45">
        <v>0</v>
      </c>
      <c r="M674" s="37">
        <v>98430277</v>
      </c>
      <c r="N674" s="38" t="s">
        <v>4099</v>
      </c>
      <c r="O674" s="142" t="s">
        <v>7659</v>
      </c>
      <c r="P674" s="84">
        <v>44376</v>
      </c>
      <c r="Q674" s="84">
        <v>44377</v>
      </c>
      <c r="R674" s="84">
        <v>44530</v>
      </c>
      <c r="S674" s="45">
        <v>2200000</v>
      </c>
      <c r="T674" s="45">
        <v>8500000</v>
      </c>
      <c r="U674" s="36">
        <v>12533448</v>
      </c>
      <c r="V674" s="36" t="s">
        <v>3241</v>
      </c>
      <c r="W674" s="1"/>
      <c r="X674" s="1"/>
      <c r="Y674" s="1"/>
    </row>
    <row r="675" spans="1:25">
      <c r="A675" s="80">
        <v>891780111</v>
      </c>
      <c r="B675" s="35" t="s">
        <v>3921</v>
      </c>
      <c r="C675" s="36" t="s">
        <v>163</v>
      </c>
      <c r="D675" s="35" t="s">
        <v>20</v>
      </c>
      <c r="E675" s="34" t="s">
        <v>4100</v>
      </c>
      <c r="F675" s="35" t="s">
        <v>21</v>
      </c>
      <c r="G675" s="36" t="s">
        <v>165</v>
      </c>
      <c r="H675" s="36" t="s">
        <v>166</v>
      </c>
      <c r="I675" s="45">
        <v>4750000</v>
      </c>
      <c r="J675" s="45">
        <v>0</v>
      </c>
      <c r="K675" s="45">
        <v>0</v>
      </c>
      <c r="L675" s="45">
        <v>0</v>
      </c>
      <c r="M675" s="37">
        <v>1120739330</v>
      </c>
      <c r="N675" s="38" t="s">
        <v>4101</v>
      </c>
      <c r="O675" s="142" t="s">
        <v>7659</v>
      </c>
      <c r="P675" s="84">
        <v>44358</v>
      </c>
      <c r="Q675" s="84">
        <v>44358</v>
      </c>
      <c r="R675" s="84">
        <v>44386</v>
      </c>
      <c r="S675" s="45">
        <v>0</v>
      </c>
      <c r="T675" s="45">
        <v>4750000</v>
      </c>
      <c r="U675" s="36">
        <v>16078654</v>
      </c>
      <c r="V675" s="36" t="s">
        <v>973</v>
      </c>
      <c r="W675" s="1"/>
      <c r="X675" s="1"/>
      <c r="Y675" s="1"/>
    </row>
    <row r="676" spans="1:25">
      <c r="A676" s="80">
        <v>891780111</v>
      </c>
      <c r="B676" s="35" t="s">
        <v>3921</v>
      </c>
      <c r="C676" s="36" t="s">
        <v>163</v>
      </c>
      <c r="D676" s="35" t="s">
        <v>20</v>
      </c>
      <c r="E676" s="34" t="s">
        <v>4102</v>
      </c>
      <c r="F676" s="35" t="s">
        <v>21</v>
      </c>
      <c r="G676" s="36" t="s">
        <v>165</v>
      </c>
      <c r="H676" s="36" t="s">
        <v>166</v>
      </c>
      <c r="I676" s="45">
        <v>5000000</v>
      </c>
      <c r="J676" s="45">
        <v>0</v>
      </c>
      <c r="K676" s="45">
        <v>0</v>
      </c>
      <c r="L676" s="45">
        <v>0</v>
      </c>
      <c r="M676" s="37">
        <v>77012200</v>
      </c>
      <c r="N676" s="38" t="s">
        <v>518</v>
      </c>
      <c r="O676" s="186" t="s">
        <v>7756</v>
      </c>
      <c r="P676" s="84">
        <v>44358</v>
      </c>
      <c r="Q676" s="84">
        <v>44358</v>
      </c>
      <c r="R676" s="84">
        <v>44386</v>
      </c>
      <c r="S676" s="45">
        <v>0</v>
      </c>
      <c r="T676" s="45">
        <v>5000000</v>
      </c>
      <c r="U676" s="36">
        <v>72005158</v>
      </c>
      <c r="V676" s="36" t="s">
        <v>516</v>
      </c>
      <c r="W676" s="1"/>
      <c r="X676" s="1"/>
      <c r="Y676" s="1"/>
    </row>
    <row r="677" spans="1:25">
      <c r="A677" s="80">
        <v>891780111</v>
      </c>
      <c r="B677" s="35" t="s">
        <v>3921</v>
      </c>
      <c r="C677" s="36" t="s">
        <v>163</v>
      </c>
      <c r="D677" s="35" t="s">
        <v>20</v>
      </c>
      <c r="E677" s="34" t="s">
        <v>4103</v>
      </c>
      <c r="F677" s="35" t="s">
        <v>21</v>
      </c>
      <c r="G677" s="36" t="s">
        <v>165</v>
      </c>
      <c r="H677" s="36" t="s">
        <v>166</v>
      </c>
      <c r="I677" s="45">
        <v>3000000</v>
      </c>
      <c r="J677" s="45">
        <v>0</v>
      </c>
      <c r="K677" s="45">
        <v>0</v>
      </c>
      <c r="L677" s="45">
        <v>0</v>
      </c>
      <c r="M677" s="37">
        <v>85459575</v>
      </c>
      <c r="N677" s="38" t="s">
        <v>534</v>
      </c>
      <c r="O677" s="142" t="s">
        <v>7757</v>
      </c>
      <c r="P677" s="84">
        <v>44358</v>
      </c>
      <c r="Q677" s="84">
        <v>44358</v>
      </c>
      <c r="R677" s="84">
        <v>44386</v>
      </c>
      <c r="S677" s="45">
        <v>0</v>
      </c>
      <c r="T677" s="45">
        <v>3000000</v>
      </c>
      <c r="U677" s="36">
        <v>72005158</v>
      </c>
      <c r="V677" s="36" t="s">
        <v>516</v>
      </c>
      <c r="W677" s="1"/>
      <c r="X677" s="1"/>
      <c r="Y677" s="1"/>
    </row>
    <row r="678" spans="1:25">
      <c r="A678" s="80">
        <v>891780111</v>
      </c>
      <c r="B678" s="35" t="s">
        <v>3921</v>
      </c>
      <c r="C678" s="36" t="s">
        <v>163</v>
      </c>
      <c r="D678" s="35" t="s">
        <v>20</v>
      </c>
      <c r="E678" s="34" t="s">
        <v>4104</v>
      </c>
      <c r="F678" s="35" t="s">
        <v>21</v>
      </c>
      <c r="G678" s="36" t="s">
        <v>165</v>
      </c>
      <c r="H678" s="36" t="s">
        <v>166</v>
      </c>
      <c r="I678" s="45">
        <v>5000000</v>
      </c>
      <c r="J678" s="45">
        <v>0</v>
      </c>
      <c r="K678" s="45">
        <v>0</v>
      </c>
      <c r="L678" s="45">
        <v>0</v>
      </c>
      <c r="M678" s="37">
        <v>64697522</v>
      </c>
      <c r="N678" s="38" t="s">
        <v>526</v>
      </c>
      <c r="O678" s="142" t="s">
        <v>7758</v>
      </c>
      <c r="P678" s="84">
        <v>44358</v>
      </c>
      <c r="Q678" s="84">
        <v>44362</v>
      </c>
      <c r="R678" s="84">
        <v>44386</v>
      </c>
      <c r="S678" s="45">
        <v>5000000</v>
      </c>
      <c r="T678" s="45">
        <v>0</v>
      </c>
      <c r="U678" s="36">
        <v>72005158</v>
      </c>
      <c r="V678" s="36" t="s">
        <v>516</v>
      </c>
      <c r="W678" s="1"/>
      <c r="X678" s="1"/>
      <c r="Y678" s="1"/>
    </row>
    <row r="679" spans="1:25">
      <c r="A679" s="80">
        <v>891780111</v>
      </c>
      <c r="B679" s="35" t="s">
        <v>3921</v>
      </c>
      <c r="C679" s="36" t="s">
        <v>163</v>
      </c>
      <c r="D679" s="35" t="s">
        <v>20</v>
      </c>
      <c r="E679" s="34" t="s">
        <v>4105</v>
      </c>
      <c r="F679" s="35" t="s">
        <v>21</v>
      </c>
      <c r="G679" s="36" t="s">
        <v>165</v>
      </c>
      <c r="H679" s="36" t="s">
        <v>166</v>
      </c>
      <c r="I679" s="45">
        <v>7000000</v>
      </c>
      <c r="J679" s="45">
        <v>0</v>
      </c>
      <c r="K679" s="45">
        <v>0</v>
      </c>
      <c r="L679" s="45">
        <v>0</v>
      </c>
      <c r="M679" s="37">
        <v>1120749302</v>
      </c>
      <c r="N679" s="38" t="s">
        <v>4106</v>
      </c>
      <c r="O679" s="142" t="s">
        <v>7759</v>
      </c>
      <c r="P679" s="84">
        <v>44368</v>
      </c>
      <c r="Q679" s="84">
        <v>44368</v>
      </c>
      <c r="R679" s="84">
        <v>44386</v>
      </c>
      <c r="S679" s="45">
        <v>0</v>
      </c>
      <c r="T679" s="45">
        <v>7000000</v>
      </c>
      <c r="U679" s="36">
        <v>72005158</v>
      </c>
      <c r="V679" s="36" t="s">
        <v>516</v>
      </c>
      <c r="W679" s="1"/>
      <c r="X679" s="1"/>
      <c r="Y679" s="1"/>
    </row>
    <row r="680" spans="1:25">
      <c r="A680" s="80">
        <v>891780111</v>
      </c>
      <c r="B680" s="35" t="s">
        <v>3921</v>
      </c>
      <c r="C680" s="36" t="s">
        <v>163</v>
      </c>
      <c r="D680" s="35" t="s">
        <v>20</v>
      </c>
      <c r="E680" s="34" t="s">
        <v>4107</v>
      </c>
      <c r="F680" s="35" t="s">
        <v>21</v>
      </c>
      <c r="G680" s="36" t="s">
        <v>165</v>
      </c>
      <c r="H680" s="36" t="s">
        <v>166</v>
      </c>
      <c r="I680" s="45">
        <v>7000000</v>
      </c>
      <c r="J680" s="45">
        <v>0</v>
      </c>
      <c r="K680" s="45">
        <v>0</v>
      </c>
      <c r="L680" s="45">
        <v>0</v>
      </c>
      <c r="M680" s="37">
        <v>84451796</v>
      </c>
      <c r="N680" s="38" t="s">
        <v>515</v>
      </c>
      <c r="O680" s="142" t="s">
        <v>7758</v>
      </c>
      <c r="P680" s="84">
        <v>44368</v>
      </c>
      <c r="Q680" s="84">
        <v>44369</v>
      </c>
      <c r="R680" s="84">
        <v>44386</v>
      </c>
      <c r="S680" s="45">
        <v>0</v>
      </c>
      <c r="T680" s="45">
        <v>7000000</v>
      </c>
      <c r="U680" s="36">
        <v>72005158</v>
      </c>
      <c r="V680" s="36" t="s">
        <v>516</v>
      </c>
      <c r="W680" s="1"/>
      <c r="X680" s="1"/>
      <c r="Y680" s="1"/>
    </row>
    <row r="681" spans="1:25">
      <c r="A681" s="80">
        <v>891780111</v>
      </c>
      <c r="B681" s="35" t="s">
        <v>3921</v>
      </c>
      <c r="C681" s="36" t="s">
        <v>163</v>
      </c>
      <c r="D681" s="35" t="s">
        <v>20</v>
      </c>
      <c r="E681" s="34" t="s">
        <v>4108</v>
      </c>
      <c r="F681" s="35" t="s">
        <v>21</v>
      </c>
      <c r="G681" s="36" t="s">
        <v>165</v>
      </c>
      <c r="H681" s="36" t="s">
        <v>166</v>
      </c>
      <c r="I681" s="45">
        <v>4000000</v>
      </c>
      <c r="J681" s="45">
        <v>0</v>
      </c>
      <c r="K681" s="45">
        <v>0</v>
      </c>
      <c r="L681" s="45">
        <v>0</v>
      </c>
      <c r="M681" s="37">
        <v>64702184</v>
      </c>
      <c r="N681" s="38" t="s">
        <v>520</v>
      </c>
      <c r="O681" s="142" t="s">
        <v>7760</v>
      </c>
      <c r="P681" s="84">
        <v>44377</v>
      </c>
      <c r="Q681" s="84">
        <v>44377</v>
      </c>
      <c r="R681" s="84">
        <v>44386</v>
      </c>
      <c r="S681" s="45">
        <v>0</v>
      </c>
      <c r="T681" s="45">
        <v>4000000</v>
      </c>
      <c r="U681" s="36">
        <v>72005158</v>
      </c>
      <c r="V681" s="36" t="s">
        <v>516</v>
      </c>
      <c r="W681" s="1"/>
      <c r="X681" s="1"/>
      <c r="Y681" s="1"/>
    </row>
    <row r="682" spans="1:25">
      <c r="A682" s="80">
        <v>891780111</v>
      </c>
      <c r="B682" s="35" t="s">
        <v>3921</v>
      </c>
      <c r="C682" s="36" t="s">
        <v>163</v>
      </c>
      <c r="D682" s="35" t="s">
        <v>20</v>
      </c>
      <c r="E682" s="34" t="s">
        <v>4109</v>
      </c>
      <c r="F682" s="35" t="s">
        <v>21</v>
      </c>
      <c r="G682" s="36" t="s">
        <v>165</v>
      </c>
      <c r="H682" s="36" t="s">
        <v>166</v>
      </c>
      <c r="I682" s="45">
        <v>78460000</v>
      </c>
      <c r="J682" s="45">
        <v>0</v>
      </c>
      <c r="K682" s="45">
        <v>0</v>
      </c>
      <c r="L682" s="45">
        <v>0</v>
      </c>
      <c r="M682" s="37">
        <v>900800792</v>
      </c>
      <c r="N682" s="38" t="s">
        <v>4110</v>
      </c>
      <c r="O682" s="142" t="s">
        <v>7761</v>
      </c>
      <c r="P682" s="84">
        <v>44377</v>
      </c>
      <c r="Q682" s="84">
        <v>44377</v>
      </c>
      <c r="R682" s="84">
        <v>44386</v>
      </c>
      <c r="S682" s="45">
        <v>0</v>
      </c>
      <c r="T682" s="45">
        <v>78460000</v>
      </c>
      <c r="U682" s="36">
        <v>72005158</v>
      </c>
      <c r="V682" s="36" t="s">
        <v>516</v>
      </c>
      <c r="W682" s="1"/>
      <c r="X682" s="1"/>
      <c r="Y682" s="1"/>
    </row>
    <row r="683" spans="1:25">
      <c r="A683" s="80">
        <v>891780111</v>
      </c>
      <c r="B683" s="35" t="s">
        <v>3921</v>
      </c>
      <c r="C683" s="36" t="s">
        <v>163</v>
      </c>
      <c r="D683" s="35" t="s">
        <v>20</v>
      </c>
      <c r="E683" s="34" t="s">
        <v>4111</v>
      </c>
      <c r="F683" s="35" t="s">
        <v>21</v>
      </c>
      <c r="G683" s="36" t="s">
        <v>165</v>
      </c>
      <c r="H683" s="36" t="s">
        <v>166</v>
      </c>
      <c r="I683" s="45">
        <v>14964000</v>
      </c>
      <c r="J683" s="45">
        <v>21964000</v>
      </c>
      <c r="K683" s="45">
        <v>7000000</v>
      </c>
      <c r="L683" s="45">
        <v>0</v>
      </c>
      <c r="M683" s="37">
        <v>860002180</v>
      </c>
      <c r="N683" s="38" t="s">
        <v>4112</v>
      </c>
      <c r="O683" s="142" t="s">
        <v>7762</v>
      </c>
      <c r="P683" s="84">
        <v>44350</v>
      </c>
      <c r="Q683" s="84">
        <v>44350</v>
      </c>
      <c r="R683" s="84">
        <v>44560</v>
      </c>
      <c r="S683" s="45">
        <v>21388786</v>
      </c>
      <c r="T683" s="45">
        <v>575214</v>
      </c>
      <c r="U683" s="36">
        <v>16078654</v>
      </c>
      <c r="V683" s="36" t="s">
        <v>973</v>
      </c>
      <c r="W683" s="1"/>
      <c r="X683" s="1"/>
      <c r="Y683" s="1"/>
    </row>
    <row r="684" spans="1:25">
      <c r="A684" s="80">
        <v>891780111</v>
      </c>
      <c r="B684" s="35" t="s">
        <v>3921</v>
      </c>
      <c r="C684" s="36" t="s">
        <v>163</v>
      </c>
      <c r="D684" s="35" t="s">
        <v>20</v>
      </c>
      <c r="E684" s="34" t="s">
        <v>4113</v>
      </c>
      <c r="F684" s="35" t="s">
        <v>21</v>
      </c>
      <c r="G684" s="36" t="s">
        <v>165</v>
      </c>
      <c r="H684" s="36" t="s">
        <v>166</v>
      </c>
      <c r="I684" s="45">
        <v>16800000</v>
      </c>
      <c r="J684" s="45">
        <v>0</v>
      </c>
      <c r="K684" s="45">
        <v>0</v>
      </c>
      <c r="L684" s="45">
        <v>0</v>
      </c>
      <c r="M684" s="37">
        <v>1081823159</v>
      </c>
      <c r="N684" s="38" t="s">
        <v>4114</v>
      </c>
      <c r="O684" s="142" t="s">
        <v>7763</v>
      </c>
      <c r="P684" s="84">
        <v>44356</v>
      </c>
      <c r="Q684" s="84">
        <v>44356</v>
      </c>
      <c r="R684" s="84">
        <v>44538</v>
      </c>
      <c r="S684" s="45">
        <v>5600000</v>
      </c>
      <c r="T684" s="45">
        <v>11200000</v>
      </c>
      <c r="U684" s="36">
        <v>1192791759</v>
      </c>
      <c r="V684" s="36" t="s">
        <v>434</v>
      </c>
      <c r="W684" s="1"/>
      <c r="X684" s="1"/>
      <c r="Y684" s="1"/>
    </row>
    <row r="685" spans="1:25">
      <c r="A685" s="80">
        <v>891780111</v>
      </c>
      <c r="B685" s="35" t="s">
        <v>3921</v>
      </c>
      <c r="C685" s="36" t="s">
        <v>163</v>
      </c>
      <c r="D685" s="35" t="s">
        <v>20</v>
      </c>
      <c r="E685" s="34" t="s">
        <v>4115</v>
      </c>
      <c r="F685" s="35" t="s">
        <v>21</v>
      </c>
      <c r="G685" s="36" t="s">
        <v>165</v>
      </c>
      <c r="H685" s="36" t="s">
        <v>166</v>
      </c>
      <c r="I685" s="45">
        <v>1500000</v>
      </c>
      <c r="J685" s="45">
        <v>0</v>
      </c>
      <c r="K685" s="45">
        <v>0</v>
      </c>
      <c r="L685" s="45">
        <v>0</v>
      </c>
      <c r="M685" s="37">
        <v>39049110</v>
      </c>
      <c r="N685" s="38" t="s">
        <v>4116</v>
      </c>
      <c r="O685" s="142" t="s">
        <v>7764</v>
      </c>
      <c r="P685" s="84">
        <v>44358</v>
      </c>
      <c r="Q685" s="84">
        <v>44358</v>
      </c>
      <c r="R685" s="84">
        <v>44373</v>
      </c>
      <c r="S685" s="45">
        <v>1500000</v>
      </c>
      <c r="T685" s="45">
        <v>0</v>
      </c>
      <c r="U685" s="36">
        <v>16078654</v>
      </c>
      <c r="V685" s="36" t="s">
        <v>973</v>
      </c>
      <c r="W685" s="1"/>
      <c r="X685" s="1"/>
      <c r="Y685" s="1"/>
    </row>
    <row r="686" spans="1:25">
      <c r="A686" s="80">
        <v>891780111</v>
      </c>
      <c r="B686" s="35" t="s">
        <v>3921</v>
      </c>
      <c r="C686" s="36" t="s">
        <v>163</v>
      </c>
      <c r="D686" s="35" t="s">
        <v>20</v>
      </c>
      <c r="E686" s="34" t="s">
        <v>4117</v>
      </c>
      <c r="F686" s="35" t="s">
        <v>21</v>
      </c>
      <c r="G686" s="36" t="s">
        <v>165</v>
      </c>
      <c r="H686" s="36" t="s">
        <v>166</v>
      </c>
      <c r="I686" s="45">
        <v>6400000</v>
      </c>
      <c r="J686" s="45">
        <v>0</v>
      </c>
      <c r="K686" s="45">
        <v>0</v>
      </c>
      <c r="L686" s="45">
        <v>0</v>
      </c>
      <c r="M686" s="37">
        <v>1081028294</v>
      </c>
      <c r="N686" s="38" t="s">
        <v>3333</v>
      </c>
      <c r="O686" s="142" t="s">
        <v>7765</v>
      </c>
      <c r="P686" s="84">
        <v>44368</v>
      </c>
      <c r="Q686" s="84">
        <v>44368</v>
      </c>
      <c r="R686" s="84">
        <v>44425</v>
      </c>
      <c r="S686" s="45">
        <v>6400000</v>
      </c>
      <c r="T686" s="45">
        <v>0</v>
      </c>
      <c r="U686" s="36">
        <v>16078654</v>
      </c>
      <c r="V686" s="36" t="s">
        <v>973</v>
      </c>
      <c r="W686" s="1"/>
      <c r="X686" s="1"/>
      <c r="Y686" s="1"/>
    </row>
    <row r="687" spans="1:25">
      <c r="A687" s="80">
        <v>891780111</v>
      </c>
      <c r="B687" s="35" t="s">
        <v>3921</v>
      </c>
      <c r="C687" s="36" t="s">
        <v>163</v>
      </c>
      <c r="D687" s="35" t="s">
        <v>20</v>
      </c>
      <c r="E687" s="34" t="s">
        <v>4118</v>
      </c>
      <c r="F687" s="35" t="s">
        <v>21</v>
      </c>
      <c r="G687" s="36" t="s">
        <v>165</v>
      </c>
      <c r="H687" s="36" t="s">
        <v>166</v>
      </c>
      <c r="I687" s="45">
        <v>6400000</v>
      </c>
      <c r="J687" s="45">
        <v>0</v>
      </c>
      <c r="K687" s="45">
        <v>0</v>
      </c>
      <c r="L687" s="45">
        <v>0</v>
      </c>
      <c r="M687" s="37">
        <v>7601791</v>
      </c>
      <c r="N687" s="38" t="s">
        <v>4119</v>
      </c>
      <c r="O687" s="142" t="s">
        <v>7766</v>
      </c>
      <c r="P687" s="84">
        <v>44368</v>
      </c>
      <c r="Q687" s="84">
        <v>44368</v>
      </c>
      <c r="R687" s="84">
        <v>44425</v>
      </c>
      <c r="S687" s="45">
        <v>6400000</v>
      </c>
      <c r="T687" s="45">
        <v>0</v>
      </c>
      <c r="U687" s="36">
        <v>16078654</v>
      </c>
      <c r="V687" s="36" t="s">
        <v>973</v>
      </c>
      <c r="W687" s="1"/>
      <c r="X687" s="1"/>
      <c r="Y687" s="1"/>
    </row>
    <row r="688" spans="1:25">
      <c r="A688" s="80">
        <v>891780111</v>
      </c>
      <c r="B688" s="35" t="s">
        <v>3921</v>
      </c>
      <c r="C688" s="36" t="s">
        <v>163</v>
      </c>
      <c r="D688" s="35" t="s">
        <v>20</v>
      </c>
      <c r="E688" s="34" t="s">
        <v>4120</v>
      </c>
      <c r="F688" s="35" t="s">
        <v>21</v>
      </c>
      <c r="G688" s="36" t="s">
        <v>165</v>
      </c>
      <c r="H688" s="36" t="s">
        <v>166</v>
      </c>
      <c r="I688" s="45">
        <v>16800000</v>
      </c>
      <c r="J688" s="45">
        <v>0</v>
      </c>
      <c r="K688" s="45">
        <v>0</v>
      </c>
      <c r="L688" s="45">
        <v>0</v>
      </c>
      <c r="M688" s="37">
        <v>1082983016</v>
      </c>
      <c r="N688" s="38" t="s">
        <v>3647</v>
      </c>
      <c r="O688" s="142" t="s">
        <v>7767</v>
      </c>
      <c r="P688" s="84">
        <v>44368</v>
      </c>
      <c r="Q688" s="84">
        <v>44368</v>
      </c>
      <c r="R688" s="84">
        <v>44547</v>
      </c>
      <c r="S688" s="45">
        <v>5600000</v>
      </c>
      <c r="T688" s="45">
        <v>11200000</v>
      </c>
      <c r="U688" s="36">
        <v>1192791759</v>
      </c>
      <c r="V688" s="36" t="s">
        <v>434</v>
      </c>
      <c r="W688" s="1"/>
      <c r="X688" s="1"/>
      <c r="Y688" s="1"/>
    </row>
    <row r="689" spans="1:25">
      <c r="A689" s="80">
        <v>891780111</v>
      </c>
      <c r="B689" s="35" t="s">
        <v>3921</v>
      </c>
      <c r="C689" s="36" t="s">
        <v>163</v>
      </c>
      <c r="D689" s="35" t="s">
        <v>20</v>
      </c>
      <c r="E689" s="34" t="s">
        <v>4121</v>
      </c>
      <c r="F689" s="35" t="s">
        <v>21</v>
      </c>
      <c r="G689" s="36" t="s">
        <v>165</v>
      </c>
      <c r="H689" s="36" t="s">
        <v>166</v>
      </c>
      <c r="I689" s="45">
        <v>7285000</v>
      </c>
      <c r="J689" s="45">
        <v>0</v>
      </c>
      <c r="K689" s="45">
        <v>0</v>
      </c>
      <c r="L689" s="45">
        <v>0</v>
      </c>
      <c r="M689" s="37">
        <v>70529668</v>
      </c>
      <c r="N689" s="38" t="s">
        <v>4122</v>
      </c>
      <c r="O689" s="142" t="s">
        <v>7768</v>
      </c>
      <c r="P689" s="84">
        <v>44372</v>
      </c>
      <c r="Q689" s="84">
        <v>44378</v>
      </c>
      <c r="R689" s="84">
        <v>44530</v>
      </c>
      <c r="S689" s="45">
        <v>2914000</v>
      </c>
      <c r="T689" s="45">
        <v>4371000</v>
      </c>
      <c r="U689" s="36">
        <v>12545871</v>
      </c>
      <c r="V689" s="36" t="s">
        <v>168</v>
      </c>
      <c r="W689" s="1"/>
      <c r="X689" s="1"/>
      <c r="Y689" s="1"/>
    </row>
    <row r="690" spans="1:25">
      <c r="A690" s="80">
        <v>891780111</v>
      </c>
      <c r="B690" s="35" t="s">
        <v>3921</v>
      </c>
      <c r="C690" s="36" t="s">
        <v>163</v>
      </c>
      <c r="D690" s="35" t="s">
        <v>20</v>
      </c>
      <c r="E690" s="34" t="s">
        <v>4123</v>
      </c>
      <c r="F690" s="35" t="s">
        <v>21</v>
      </c>
      <c r="G690" s="36" t="s">
        <v>165</v>
      </c>
      <c r="H690" s="36" t="s">
        <v>166</v>
      </c>
      <c r="I690" s="45">
        <v>7285000</v>
      </c>
      <c r="J690" s="45">
        <v>0</v>
      </c>
      <c r="K690" s="45">
        <v>0</v>
      </c>
      <c r="L690" s="45">
        <v>0</v>
      </c>
      <c r="M690" s="37">
        <v>1193594864</v>
      </c>
      <c r="N690" s="38" t="s">
        <v>4124</v>
      </c>
      <c r="O690" s="142" t="s">
        <v>7769</v>
      </c>
      <c r="P690" s="84">
        <v>44375</v>
      </c>
      <c r="Q690" s="84">
        <v>44378</v>
      </c>
      <c r="R690" s="84">
        <v>44530</v>
      </c>
      <c r="S690" s="45">
        <v>2914000</v>
      </c>
      <c r="T690" s="45">
        <v>4371000</v>
      </c>
      <c r="U690" s="36">
        <v>12545871</v>
      </c>
      <c r="V690" s="36" t="s">
        <v>168</v>
      </c>
      <c r="W690" s="1"/>
      <c r="X690" s="1"/>
      <c r="Y690" s="1"/>
    </row>
    <row r="691" spans="1:25">
      <c r="A691" s="80">
        <v>891780111</v>
      </c>
      <c r="B691" s="35" t="s">
        <v>3921</v>
      </c>
      <c r="C691" s="36" t="s">
        <v>163</v>
      </c>
      <c r="D691" s="35" t="s">
        <v>20</v>
      </c>
      <c r="E691" s="34" t="s">
        <v>4125</v>
      </c>
      <c r="F691" s="35" t="s">
        <v>21</v>
      </c>
      <c r="G691" s="36" t="s">
        <v>165</v>
      </c>
      <c r="H691" s="36" t="s">
        <v>166</v>
      </c>
      <c r="I691" s="45">
        <v>2000000</v>
      </c>
      <c r="J691" s="45">
        <v>0</v>
      </c>
      <c r="K691" s="45">
        <v>0</v>
      </c>
      <c r="L691" s="45">
        <v>0</v>
      </c>
      <c r="M691" s="37">
        <v>1083036063</v>
      </c>
      <c r="N691" s="38" t="s">
        <v>4126</v>
      </c>
      <c r="O691" s="142" t="s">
        <v>7770</v>
      </c>
      <c r="P691" s="84">
        <v>44377</v>
      </c>
      <c r="Q691" s="84">
        <v>44378</v>
      </c>
      <c r="R691" s="84">
        <v>44409</v>
      </c>
      <c r="S691" s="45">
        <v>0</v>
      </c>
      <c r="T691" s="45">
        <v>2000000</v>
      </c>
      <c r="U691" s="36">
        <v>72220242</v>
      </c>
      <c r="V691" s="36" t="s">
        <v>3931</v>
      </c>
      <c r="W691" s="1"/>
      <c r="X691" s="1"/>
      <c r="Y691" s="1"/>
    </row>
    <row r="692" spans="1:25">
      <c r="A692" s="80">
        <v>891780111</v>
      </c>
      <c r="B692" s="35" t="s">
        <v>3921</v>
      </c>
      <c r="C692" s="36" t="s">
        <v>163</v>
      </c>
      <c r="D692" s="35" t="s">
        <v>20</v>
      </c>
      <c r="E692" s="34" t="s">
        <v>5569</v>
      </c>
      <c r="F692" s="35" t="s">
        <v>21</v>
      </c>
      <c r="G692" s="36" t="s">
        <v>165</v>
      </c>
      <c r="H692" s="36" t="s">
        <v>166</v>
      </c>
      <c r="I692" s="45">
        <v>2080000</v>
      </c>
      <c r="J692" s="45">
        <v>0</v>
      </c>
      <c r="K692" s="45">
        <v>0</v>
      </c>
      <c r="L692" s="45">
        <v>0</v>
      </c>
      <c r="M692" s="37">
        <v>85468881</v>
      </c>
      <c r="N692" s="38" t="s">
        <v>5570</v>
      </c>
      <c r="O692" s="142" t="s">
        <v>7771</v>
      </c>
      <c r="P692" s="140">
        <v>44378</v>
      </c>
      <c r="Q692" s="140">
        <v>44379</v>
      </c>
      <c r="R692" s="140">
        <v>44410</v>
      </c>
      <c r="S692" s="45">
        <v>2080000</v>
      </c>
      <c r="T692" s="45">
        <v>0</v>
      </c>
      <c r="U692" s="36">
        <v>72220242</v>
      </c>
      <c r="V692" s="36" t="s">
        <v>3931</v>
      </c>
      <c r="W692" s="1"/>
      <c r="X692" s="1"/>
      <c r="Y692" s="1"/>
    </row>
    <row r="693" spans="1:25">
      <c r="A693" s="80">
        <v>891780111</v>
      </c>
      <c r="B693" s="35" t="s">
        <v>3921</v>
      </c>
      <c r="C693" s="36" t="s">
        <v>163</v>
      </c>
      <c r="D693" s="35" t="s">
        <v>20</v>
      </c>
      <c r="E693" s="34" t="s">
        <v>5571</v>
      </c>
      <c r="F693" s="35" t="s">
        <v>21</v>
      </c>
      <c r="G693" s="36" t="s">
        <v>165</v>
      </c>
      <c r="H693" s="36" t="s">
        <v>166</v>
      </c>
      <c r="I693" s="45">
        <v>1600000</v>
      </c>
      <c r="J693" s="45">
        <v>0</v>
      </c>
      <c r="K693" s="45">
        <v>0</v>
      </c>
      <c r="L693" s="45">
        <v>0</v>
      </c>
      <c r="M693" s="37">
        <v>57299411</v>
      </c>
      <c r="N693" s="38" t="s">
        <v>981</v>
      </c>
      <c r="O693" s="142" t="s">
        <v>7772</v>
      </c>
      <c r="P693" s="140">
        <v>44378</v>
      </c>
      <c r="Q693" s="140">
        <v>44379</v>
      </c>
      <c r="R693" s="140">
        <v>44410</v>
      </c>
      <c r="S693" s="45">
        <v>1600000</v>
      </c>
      <c r="T693" s="45">
        <v>0</v>
      </c>
      <c r="U693" s="36">
        <v>72220242</v>
      </c>
      <c r="V693" s="36" t="s">
        <v>3931</v>
      </c>
      <c r="W693" s="1"/>
      <c r="X693" s="1"/>
      <c r="Y693" s="1"/>
    </row>
    <row r="694" spans="1:25">
      <c r="A694" s="80">
        <v>891780111</v>
      </c>
      <c r="B694" s="35" t="s">
        <v>3921</v>
      </c>
      <c r="C694" s="36" t="s">
        <v>163</v>
      </c>
      <c r="D694" s="35" t="s">
        <v>20</v>
      </c>
      <c r="E694" s="34" t="s">
        <v>5572</v>
      </c>
      <c r="F694" s="35" t="s">
        <v>21</v>
      </c>
      <c r="G694" s="36" t="s">
        <v>165</v>
      </c>
      <c r="H694" s="36" t="s">
        <v>166</v>
      </c>
      <c r="I694" s="45">
        <v>3680000</v>
      </c>
      <c r="J694" s="45">
        <v>0</v>
      </c>
      <c r="K694" s="45">
        <v>0</v>
      </c>
      <c r="L694" s="45">
        <v>0</v>
      </c>
      <c r="M694" s="37">
        <v>1082988011</v>
      </c>
      <c r="N694" s="38" t="s">
        <v>5573</v>
      </c>
      <c r="O694" s="142" t="s">
        <v>7773</v>
      </c>
      <c r="P694" s="140">
        <v>44378</v>
      </c>
      <c r="Q694" s="140">
        <v>44379</v>
      </c>
      <c r="R694" s="140">
        <v>44441</v>
      </c>
      <c r="S694" s="45">
        <v>3680000</v>
      </c>
      <c r="T694" s="45">
        <v>0</v>
      </c>
      <c r="U694" s="36">
        <v>72220242</v>
      </c>
      <c r="V694" s="36" t="s">
        <v>3931</v>
      </c>
      <c r="W694" s="1"/>
      <c r="X694" s="1"/>
      <c r="Y694" s="1"/>
    </row>
    <row r="695" spans="1:25">
      <c r="A695" s="80">
        <v>891780111</v>
      </c>
      <c r="B695" s="35" t="s">
        <v>3921</v>
      </c>
      <c r="C695" s="36" t="s">
        <v>163</v>
      </c>
      <c r="D695" s="35" t="s">
        <v>20</v>
      </c>
      <c r="E695" s="34" t="s">
        <v>5574</v>
      </c>
      <c r="F695" s="35" t="s">
        <v>21</v>
      </c>
      <c r="G695" s="36" t="s">
        <v>165</v>
      </c>
      <c r="H695" s="36" t="s">
        <v>166</v>
      </c>
      <c r="I695" s="45">
        <v>1819981.24</v>
      </c>
      <c r="J695" s="45">
        <v>0</v>
      </c>
      <c r="K695" s="45">
        <v>0</v>
      </c>
      <c r="L695" s="45">
        <v>0</v>
      </c>
      <c r="M695" s="37">
        <v>1082918435</v>
      </c>
      <c r="N695" s="38" t="s">
        <v>5575</v>
      </c>
      <c r="O695" s="142" t="s">
        <v>7774</v>
      </c>
      <c r="P695" s="140">
        <v>44389</v>
      </c>
      <c r="Q695" s="140">
        <v>44390</v>
      </c>
      <c r="R695" s="140">
        <v>44439</v>
      </c>
      <c r="S695" s="45">
        <v>0</v>
      </c>
      <c r="T695" s="45">
        <v>1819981.24</v>
      </c>
      <c r="U695" s="36">
        <v>72220242</v>
      </c>
      <c r="V695" s="36" t="s">
        <v>3931</v>
      </c>
      <c r="W695" s="1"/>
      <c r="X695" s="1"/>
      <c r="Y695" s="1"/>
    </row>
    <row r="696" spans="1:25">
      <c r="A696" s="80">
        <v>891780111</v>
      </c>
      <c r="B696" s="35" t="s">
        <v>3921</v>
      </c>
      <c r="C696" s="36" t="s">
        <v>163</v>
      </c>
      <c r="D696" s="35" t="s">
        <v>20</v>
      </c>
      <c r="E696" s="34" t="s">
        <v>5576</v>
      </c>
      <c r="F696" s="35" t="s">
        <v>21</v>
      </c>
      <c r="G696" s="36" t="s">
        <v>165</v>
      </c>
      <c r="H696" s="36" t="s">
        <v>166</v>
      </c>
      <c r="I696" s="45">
        <v>12000000</v>
      </c>
      <c r="J696" s="45">
        <v>0</v>
      </c>
      <c r="K696" s="45">
        <v>0</v>
      </c>
      <c r="L696" s="45">
        <v>0</v>
      </c>
      <c r="M696" s="37">
        <v>1052983008</v>
      </c>
      <c r="N696" s="38" t="s">
        <v>5577</v>
      </c>
      <c r="O696" s="142" t="s">
        <v>7775</v>
      </c>
      <c r="P696" s="140">
        <v>44389</v>
      </c>
      <c r="Q696" s="140">
        <v>44390</v>
      </c>
      <c r="R696" s="140">
        <v>44530</v>
      </c>
      <c r="S696" s="45">
        <v>7200000</v>
      </c>
      <c r="T696" s="45">
        <v>4800000</v>
      </c>
      <c r="U696" s="36">
        <v>72220242</v>
      </c>
      <c r="V696" s="36" t="s">
        <v>3931</v>
      </c>
      <c r="W696" s="1"/>
      <c r="X696" s="1"/>
      <c r="Y696" s="1"/>
    </row>
    <row r="697" spans="1:25">
      <c r="A697" s="80">
        <v>891780111</v>
      </c>
      <c r="B697" s="35" t="s">
        <v>3921</v>
      </c>
      <c r="C697" s="36" t="s">
        <v>163</v>
      </c>
      <c r="D697" s="35" t="s">
        <v>20</v>
      </c>
      <c r="E697" s="34" t="s">
        <v>5578</v>
      </c>
      <c r="F697" s="35" t="s">
        <v>21</v>
      </c>
      <c r="G697" s="36" t="s">
        <v>165</v>
      </c>
      <c r="H697" s="36" t="s">
        <v>166</v>
      </c>
      <c r="I697" s="45">
        <v>12000000</v>
      </c>
      <c r="J697" s="45">
        <v>0</v>
      </c>
      <c r="K697" s="45">
        <v>0</v>
      </c>
      <c r="L697" s="45">
        <v>0</v>
      </c>
      <c r="M697" s="37">
        <v>1082872242</v>
      </c>
      <c r="N697" s="38" t="s">
        <v>4051</v>
      </c>
      <c r="O697" s="142" t="s">
        <v>7776</v>
      </c>
      <c r="P697" s="140">
        <v>44389</v>
      </c>
      <c r="Q697" s="140">
        <v>44390</v>
      </c>
      <c r="R697" s="140">
        <v>44515</v>
      </c>
      <c r="S697" s="45">
        <v>6000000</v>
      </c>
      <c r="T697" s="45">
        <v>6000000</v>
      </c>
      <c r="U697" s="36">
        <v>72220242</v>
      </c>
      <c r="V697" s="36" t="s">
        <v>3931</v>
      </c>
      <c r="W697" s="1"/>
      <c r="X697" s="1"/>
      <c r="Y697" s="1"/>
    </row>
    <row r="698" spans="1:25">
      <c r="A698" s="80">
        <v>891780111</v>
      </c>
      <c r="B698" s="35" t="s">
        <v>3921</v>
      </c>
      <c r="C698" s="36" t="s">
        <v>163</v>
      </c>
      <c r="D698" s="35" t="s">
        <v>20</v>
      </c>
      <c r="E698" s="34" t="s">
        <v>5579</v>
      </c>
      <c r="F698" s="35" t="s">
        <v>21</v>
      </c>
      <c r="G698" s="36" t="s">
        <v>165</v>
      </c>
      <c r="H698" s="36" t="s">
        <v>166</v>
      </c>
      <c r="I698" s="45">
        <v>33347138</v>
      </c>
      <c r="J698" s="45">
        <v>0</v>
      </c>
      <c r="K698" s="45">
        <v>0</v>
      </c>
      <c r="L698" s="45">
        <v>0</v>
      </c>
      <c r="M698" s="37">
        <v>1081908022</v>
      </c>
      <c r="N698" s="38" t="s">
        <v>5580</v>
      </c>
      <c r="O698" s="142" t="s">
        <v>7773</v>
      </c>
      <c r="P698" s="140">
        <v>44391</v>
      </c>
      <c r="Q698" s="140">
        <v>44392</v>
      </c>
      <c r="R698" s="140">
        <v>44561</v>
      </c>
      <c r="S698" s="45">
        <v>26677264</v>
      </c>
      <c r="T698" s="45">
        <v>6669874</v>
      </c>
      <c r="U698" s="36">
        <v>72220242</v>
      </c>
      <c r="V698" s="36" t="s">
        <v>3931</v>
      </c>
      <c r="W698" s="1"/>
      <c r="X698" s="1"/>
      <c r="Y698" s="1"/>
    </row>
    <row r="699" spans="1:25">
      <c r="A699" s="80">
        <v>891780111</v>
      </c>
      <c r="B699" s="35" t="s">
        <v>3921</v>
      </c>
      <c r="C699" s="36" t="s">
        <v>163</v>
      </c>
      <c r="D699" s="35" t="s">
        <v>20</v>
      </c>
      <c r="E699" s="34" t="s">
        <v>5581</v>
      </c>
      <c r="F699" s="35" t="s">
        <v>21</v>
      </c>
      <c r="G699" s="36" t="s">
        <v>165</v>
      </c>
      <c r="H699" s="36" t="s">
        <v>166</v>
      </c>
      <c r="I699" s="45">
        <v>120239883</v>
      </c>
      <c r="J699" s="45">
        <v>0</v>
      </c>
      <c r="K699" s="45">
        <v>0</v>
      </c>
      <c r="L699" s="45">
        <v>0</v>
      </c>
      <c r="M699" s="37">
        <v>1081908022</v>
      </c>
      <c r="N699" s="38" t="s">
        <v>5580</v>
      </c>
      <c r="O699" s="142" t="s">
        <v>7776</v>
      </c>
      <c r="P699" s="140">
        <v>44391</v>
      </c>
      <c r="Q699" s="140">
        <v>44392</v>
      </c>
      <c r="R699" s="140">
        <v>44561</v>
      </c>
      <c r="S699" s="45">
        <v>96099883.060000002</v>
      </c>
      <c r="T699" s="45">
        <v>24139999.940000001</v>
      </c>
      <c r="U699" s="36">
        <v>72220242</v>
      </c>
      <c r="V699" s="36" t="s">
        <v>3931</v>
      </c>
      <c r="W699" s="1"/>
      <c r="X699" s="1"/>
      <c r="Y699" s="1"/>
    </row>
    <row r="700" spans="1:25">
      <c r="A700" s="80">
        <v>891780111</v>
      </c>
      <c r="B700" s="35" t="s">
        <v>3921</v>
      </c>
      <c r="C700" s="36" t="s">
        <v>163</v>
      </c>
      <c r="D700" s="35" t="s">
        <v>20</v>
      </c>
      <c r="E700" s="34" t="s">
        <v>5582</v>
      </c>
      <c r="F700" s="35" t="s">
        <v>21</v>
      </c>
      <c r="G700" s="36" t="s">
        <v>165</v>
      </c>
      <c r="H700" s="36" t="s">
        <v>166</v>
      </c>
      <c r="I700" s="45">
        <v>77547619.480000004</v>
      </c>
      <c r="J700" s="45">
        <v>0</v>
      </c>
      <c r="K700" s="45">
        <v>0</v>
      </c>
      <c r="L700" s="45">
        <v>0</v>
      </c>
      <c r="M700" s="37">
        <v>901468650</v>
      </c>
      <c r="N700" s="38" t="s">
        <v>5583</v>
      </c>
      <c r="O700" s="142" t="s">
        <v>7777</v>
      </c>
      <c r="P700" s="140">
        <v>44391</v>
      </c>
      <c r="Q700" s="140">
        <v>44392</v>
      </c>
      <c r="R700" s="140">
        <v>44620</v>
      </c>
      <c r="S700" s="45">
        <v>62036960.040000007</v>
      </c>
      <c r="T700" s="45">
        <v>15510659.439999999</v>
      </c>
      <c r="U700" s="36">
        <v>72220242</v>
      </c>
      <c r="V700" s="36" t="s">
        <v>3931</v>
      </c>
      <c r="W700" s="1"/>
      <c r="X700" s="1"/>
      <c r="Y700" s="1"/>
    </row>
    <row r="701" spans="1:25">
      <c r="A701" s="80">
        <v>891780111</v>
      </c>
      <c r="B701" s="35" t="s">
        <v>3921</v>
      </c>
      <c r="C701" s="36" t="s">
        <v>163</v>
      </c>
      <c r="D701" s="35" t="s">
        <v>20</v>
      </c>
      <c r="E701" s="34" t="s">
        <v>5584</v>
      </c>
      <c r="F701" s="35" t="s">
        <v>21</v>
      </c>
      <c r="G701" s="36" t="s">
        <v>165</v>
      </c>
      <c r="H701" s="36" t="s">
        <v>166</v>
      </c>
      <c r="I701" s="45">
        <v>30640966</v>
      </c>
      <c r="J701" s="45">
        <v>0</v>
      </c>
      <c r="K701" s="45">
        <v>0</v>
      </c>
      <c r="L701" s="45">
        <v>0</v>
      </c>
      <c r="M701" s="37">
        <v>1082404645</v>
      </c>
      <c r="N701" s="38" t="s">
        <v>5585</v>
      </c>
      <c r="O701" s="142" t="s">
        <v>7778</v>
      </c>
      <c r="P701" s="140">
        <v>44393</v>
      </c>
      <c r="Q701" s="140">
        <v>44396</v>
      </c>
      <c r="R701" s="140">
        <v>44620</v>
      </c>
      <c r="S701" s="45">
        <v>0</v>
      </c>
      <c r="T701" s="45">
        <v>30640966</v>
      </c>
      <c r="U701" s="36">
        <v>72220242</v>
      </c>
      <c r="V701" s="36" t="s">
        <v>3931</v>
      </c>
      <c r="W701" s="1"/>
      <c r="X701" s="1"/>
      <c r="Y701" s="1"/>
    </row>
    <row r="702" spans="1:25">
      <c r="A702" s="80">
        <v>891780111</v>
      </c>
      <c r="B702" s="35" t="s">
        <v>3921</v>
      </c>
      <c r="C702" s="36" t="s">
        <v>163</v>
      </c>
      <c r="D702" s="35" t="s">
        <v>20</v>
      </c>
      <c r="E702" s="34" t="s">
        <v>5586</v>
      </c>
      <c r="F702" s="35" t="s">
        <v>21</v>
      </c>
      <c r="G702" s="36" t="s">
        <v>165</v>
      </c>
      <c r="H702" s="36" t="s">
        <v>166</v>
      </c>
      <c r="I702" s="45">
        <v>93381774</v>
      </c>
      <c r="J702" s="45">
        <v>0</v>
      </c>
      <c r="K702" s="45">
        <v>0</v>
      </c>
      <c r="L702" s="45">
        <v>0</v>
      </c>
      <c r="M702" s="37">
        <v>901468650</v>
      </c>
      <c r="N702" s="38" t="s">
        <v>5583</v>
      </c>
      <c r="O702" s="142" t="s">
        <v>7779</v>
      </c>
      <c r="P702" s="140">
        <v>44398</v>
      </c>
      <c r="Q702" s="140">
        <v>44400</v>
      </c>
      <c r="R702" s="140">
        <v>44620</v>
      </c>
      <c r="S702" s="45">
        <v>0</v>
      </c>
      <c r="T702" s="45">
        <v>93381774</v>
      </c>
      <c r="U702" s="36">
        <v>72220242</v>
      </c>
      <c r="V702" s="36" t="s">
        <v>3931</v>
      </c>
      <c r="W702" s="1"/>
      <c r="X702" s="1"/>
      <c r="Y702" s="1"/>
    </row>
    <row r="703" spans="1:25">
      <c r="A703" s="80">
        <v>891780111</v>
      </c>
      <c r="B703" s="35" t="s">
        <v>3921</v>
      </c>
      <c r="C703" s="36" t="s">
        <v>163</v>
      </c>
      <c r="D703" s="35" t="s">
        <v>20</v>
      </c>
      <c r="E703" s="34" t="s">
        <v>5587</v>
      </c>
      <c r="F703" s="35" t="s">
        <v>21</v>
      </c>
      <c r="G703" s="36" t="s">
        <v>165</v>
      </c>
      <c r="H703" s="36" t="s">
        <v>166</v>
      </c>
      <c r="I703" s="45">
        <v>50399680</v>
      </c>
      <c r="J703" s="45">
        <v>0</v>
      </c>
      <c r="K703" s="45">
        <v>0</v>
      </c>
      <c r="L703" s="45">
        <v>0</v>
      </c>
      <c r="M703" s="37">
        <v>1082918435</v>
      </c>
      <c r="N703" s="38" t="s">
        <v>5575</v>
      </c>
      <c r="O703" s="142" t="s">
        <v>7779</v>
      </c>
      <c r="P703" s="140">
        <v>44404</v>
      </c>
      <c r="Q703" s="140">
        <v>44406</v>
      </c>
      <c r="R703" s="140">
        <v>44561</v>
      </c>
      <c r="S703" s="45">
        <v>0</v>
      </c>
      <c r="T703" s="45">
        <v>50399680</v>
      </c>
      <c r="U703" s="36">
        <v>72220242</v>
      </c>
      <c r="V703" s="36" t="s">
        <v>3931</v>
      </c>
      <c r="W703" s="1"/>
      <c r="X703" s="1"/>
      <c r="Y703" s="1"/>
    </row>
    <row r="704" spans="1:25">
      <c r="A704" s="80">
        <v>891780111</v>
      </c>
      <c r="B704" s="35" t="s">
        <v>3921</v>
      </c>
      <c r="C704" s="36" t="s">
        <v>27</v>
      </c>
      <c r="D704" s="35" t="s">
        <v>20</v>
      </c>
      <c r="E704" s="34" t="s">
        <v>5588</v>
      </c>
      <c r="F704" s="35" t="s">
        <v>21</v>
      </c>
      <c r="G704" s="36" t="s">
        <v>165</v>
      </c>
      <c r="H704" s="36" t="s">
        <v>166</v>
      </c>
      <c r="I704" s="45">
        <v>2400000</v>
      </c>
      <c r="J704" s="45">
        <v>0</v>
      </c>
      <c r="K704" s="45">
        <v>0</v>
      </c>
      <c r="L704" s="45">
        <v>0</v>
      </c>
      <c r="M704" s="37">
        <v>19620110</v>
      </c>
      <c r="N704" s="38" t="s">
        <v>5589</v>
      </c>
      <c r="O704" s="142" t="s">
        <v>7780</v>
      </c>
      <c r="P704" s="140">
        <v>44384</v>
      </c>
      <c r="Q704" s="140">
        <v>44384</v>
      </c>
      <c r="R704" s="140">
        <v>44408</v>
      </c>
      <c r="S704" s="45">
        <v>2400000</v>
      </c>
      <c r="T704" s="45">
        <v>0</v>
      </c>
      <c r="U704" s="36">
        <v>36669284</v>
      </c>
      <c r="V704" s="36" t="s">
        <v>471</v>
      </c>
      <c r="W704" s="1"/>
      <c r="X704" s="1"/>
      <c r="Y704" s="1"/>
    </row>
    <row r="705" spans="1:25">
      <c r="A705" s="80">
        <v>891780111</v>
      </c>
      <c r="B705" s="35" t="s">
        <v>3921</v>
      </c>
      <c r="C705" s="36" t="s">
        <v>27</v>
      </c>
      <c r="D705" s="35" t="s">
        <v>20</v>
      </c>
      <c r="E705" s="34" t="s">
        <v>5590</v>
      </c>
      <c r="F705" s="35" t="s">
        <v>21</v>
      </c>
      <c r="G705" s="36" t="s">
        <v>165</v>
      </c>
      <c r="H705" s="36" t="s">
        <v>166</v>
      </c>
      <c r="I705" s="45">
        <v>2100000</v>
      </c>
      <c r="J705" s="45">
        <v>0</v>
      </c>
      <c r="K705" s="45">
        <v>0</v>
      </c>
      <c r="L705" s="45">
        <v>0</v>
      </c>
      <c r="M705" s="37">
        <v>85460896</v>
      </c>
      <c r="N705" s="38" t="s">
        <v>2512</v>
      </c>
      <c r="O705" s="142" t="s">
        <v>7781</v>
      </c>
      <c r="P705" s="140">
        <v>44384</v>
      </c>
      <c r="Q705" s="140">
        <v>44384</v>
      </c>
      <c r="R705" s="140">
        <v>44408</v>
      </c>
      <c r="S705" s="45">
        <v>2100000</v>
      </c>
      <c r="T705" s="45">
        <v>0</v>
      </c>
      <c r="U705" s="36">
        <v>36669284</v>
      </c>
      <c r="V705" s="36" t="s">
        <v>471</v>
      </c>
      <c r="W705" s="1"/>
      <c r="X705" s="1"/>
      <c r="Y705" s="1"/>
    </row>
    <row r="706" spans="1:25">
      <c r="A706" s="80">
        <v>891780111</v>
      </c>
      <c r="B706" s="35" t="s">
        <v>3921</v>
      </c>
      <c r="C706" s="36" t="s">
        <v>27</v>
      </c>
      <c r="D706" s="35" t="s">
        <v>20</v>
      </c>
      <c r="E706" s="34" t="s">
        <v>5591</v>
      </c>
      <c r="F706" s="35" t="s">
        <v>21</v>
      </c>
      <c r="G706" s="36" t="s">
        <v>165</v>
      </c>
      <c r="H706" s="36" t="s">
        <v>166</v>
      </c>
      <c r="I706" s="45">
        <v>2300000</v>
      </c>
      <c r="J706" s="45">
        <v>0</v>
      </c>
      <c r="K706" s="45">
        <v>0</v>
      </c>
      <c r="L706" s="45">
        <v>0</v>
      </c>
      <c r="M706" s="37">
        <v>1081825579</v>
      </c>
      <c r="N706" s="38" t="s">
        <v>5592</v>
      </c>
      <c r="O706" s="142" t="s">
        <v>7778</v>
      </c>
      <c r="P706" s="140">
        <v>44386</v>
      </c>
      <c r="Q706" s="140">
        <v>44386</v>
      </c>
      <c r="R706" s="140">
        <v>44408</v>
      </c>
      <c r="S706" s="45">
        <v>2300000</v>
      </c>
      <c r="T706" s="45">
        <v>0</v>
      </c>
      <c r="U706" s="36">
        <v>85467461</v>
      </c>
      <c r="V706" s="36" t="s">
        <v>414</v>
      </c>
      <c r="W706" s="1"/>
      <c r="X706" s="1"/>
      <c r="Y706" s="1"/>
    </row>
    <row r="707" spans="1:25">
      <c r="A707" s="80">
        <v>891780111</v>
      </c>
      <c r="B707" s="35" t="s">
        <v>3921</v>
      </c>
      <c r="C707" s="36" t="s">
        <v>163</v>
      </c>
      <c r="D707" s="35" t="s">
        <v>20</v>
      </c>
      <c r="E707" s="34" t="s">
        <v>5593</v>
      </c>
      <c r="F707" s="35" t="s">
        <v>21</v>
      </c>
      <c r="G707" s="36" t="s">
        <v>165</v>
      </c>
      <c r="H707" s="36" t="s">
        <v>166</v>
      </c>
      <c r="I707" s="45">
        <v>55976700</v>
      </c>
      <c r="J707" s="45">
        <v>0</v>
      </c>
      <c r="K707" s="45">
        <v>0</v>
      </c>
      <c r="L707" s="45">
        <v>0</v>
      </c>
      <c r="M707" s="37">
        <v>811045172</v>
      </c>
      <c r="N707" s="38" t="s">
        <v>5594</v>
      </c>
      <c r="O707" s="142" t="s">
        <v>7782</v>
      </c>
      <c r="P707" s="140">
        <v>44390</v>
      </c>
      <c r="Q707" s="140">
        <v>44391</v>
      </c>
      <c r="R707" s="140">
        <v>44396</v>
      </c>
      <c r="S707" s="45">
        <v>55976700</v>
      </c>
      <c r="T707" s="45">
        <v>0</v>
      </c>
      <c r="U707" s="36">
        <v>84453903</v>
      </c>
      <c r="V707" s="36" t="s">
        <v>2527</v>
      </c>
      <c r="W707" s="1"/>
      <c r="X707" s="1"/>
      <c r="Y707" s="1"/>
    </row>
    <row r="708" spans="1:25">
      <c r="A708" s="80">
        <v>891780111</v>
      </c>
      <c r="B708" s="35" t="s">
        <v>3921</v>
      </c>
      <c r="C708" s="36" t="s">
        <v>27</v>
      </c>
      <c r="D708" s="35" t="s">
        <v>20</v>
      </c>
      <c r="E708" s="34" t="s">
        <v>5595</v>
      </c>
      <c r="F708" s="35" t="s">
        <v>21</v>
      </c>
      <c r="G708" s="36" t="s">
        <v>165</v>
      </c>
      <c r="H708" s="36" t="s">
        <v>166</v>
      </c>
      <c r="I708" s="45">
        <v>2100000</v>
      </c>
      <c r="J708" s="45">
        <v>0</v>
      </c>
      <c r="K708" s="45">
        <v>0</v>
      </c>
      <c r="L708" s="45">
        <v>0</v>
      </c>
      <c r="M708" s="37">
        <v>85474926</v>
      </c>
      <c r="N708" s="38" t="s">
        <v>2514</v>
      </c>
      <c r="O708" s="142" t="s">
        <v>7783</v>
      </c>
      <c r="P708" s="140">
        <v>44392</v>
      </c>
      <c r="Q708" s="140">
        <v>44392</v>
      </c>
      <c r="R708" s="140">
        <v>44408</v>
      </c>
      <c r="S708" s="45">
        <v>2100000</v>
      </c>
      <c r="T708" s="45">
        <v>0</v>
      </c>
      <c r="U708" s="36">
        <v>36669284</v>
      </c>
      <c r="V708" s="36" t="s">
        <v>471</v>
      </c>
      <c r="W708" s="1"/>
      <c r="X708" s="1"/>
      <c r="Y708" s="1"/>
    </row>
    <row r="709" spans="1:25">
      <c r="A709" s="80">
        <v>891780111</v>
      </c>
      <c r="B709" s="35" t="s">
        <v>3921</v>
      </c>
      <c r="C709" s="36" t="s">
        <v>163</v>
      </c>
      <c r="D709" s="35" t="s">
        <v>20</v>
      </c>
      <c r="E709" s="34" t="s">
        <v>5596</v>
      </c>
      <c r="F709" s="35" t="s">
        <v>21</v>
      </c>
      <c r="G709" s="36" t="s">
        <v>165</v>
      </c>
      <c r="H709" s="36" t="s">
        <v>166</v>
      </c>
      <c r="I709" s="45">
        <v>15000000</v>
      </c>
      <c r="J709" s="45">
        <v>0</v>
      </c>
      <c r="K709" s="45">
        <v>0</v>
      </c>
      <c r="L709" s="45">
        <v>0</v>
      </c>
      <c r="M709" s="37">
        <v>1083024952</v>
      </c>
      <c r="N709" s="38" t="s">
        <v>532</v>
      </c>
      <c r="O709" s="142" t="s">
        <v>7784</v>
      </c>
      <c r="P709" s="140">
        <v>44396</v>
      </c>
      <c r="Q709" s="140">
        <v>44396</v>
      </c>
      <c r="R709" s="140">
        <v>44530</v>
      </c>
      <c r="S709" s="45">
        <v>6000000</v>
      </c>
      <c r="T709" s="45">
        <v>9000000</v>
      </c>
      <c r="U709" s="36">
        <v>16078654</v>
      </c>
      <c r="V709" s="36" t="s">
        <v>973</v>
      </c>
      <c r="W709" s="1"/>
      <c r="X709" s="1"/>
      <c r="Y709" s="1"/>
    </row>
    <row r="710" spans="1:25">
      <c r="A710" s="80">
        <v>891780111</v>
      </c>
      <c r="B710" s="35" t="s">
        <v>3921</v>
      </c>
      <c r="C710" s="36" t="s">
        <v>163</v>
      </c>
      <c r="D710" s="35" t="s">
        <v>20</v>
      </c>
      <c r="E710" s="34" t="s">
        <v>5597</v>
      </c>
      <c r="F710" s="35" t="s">
        <v>21</v>
      </c>
      <c r="G710" s="36" t="s">
        <v>165</v>
      </c>
      <c r="H710" s="36" t="s">
        <v>166</v>
      </c>
      <c r="I710" s="45">
        <v>4600000</v>
      </c>
      <c r="J710" s="45">
        <v>0</v>
      </c>
      <c r="K710" s="45">
        <v>0</v>
      </c>
      <c r="L710" s="45">
        <v>0</v>
      </c>
      <c r="M710" s="37">
        <v>1082872335</v>
      </c>
      <c r="N710" s="38" t="s">
        <v>5598</v>
      </c>
      <c r="O710" s="142" t="s">
        <v>7785</v>
      </c>
      <c r="P710" s="140">
        <v>44396</v>
      </c>
      <c r="Q710" s="140">
        <v>44398</v>
      </c>
      <c r="R710" s="140">
        <v>44439</v>
      </c>
      <c r="S710" s="45">
        <v>4600000</v>
      </c>
      <c r="T710" s="45">
        <v>0</v>
      </c>
      <c r="U710" s="36">
        <v>57299411</v>
      </c>
      <c r="V710" s="36" t="s">
        <v>370</v>
      </c>
      <c r="W710" s="1"/>
      <c r="X710" s="1"/>
      <c r="Y710" s="1"/>
    </row>
    <row r="711" spans="1:25">
      <c r="A711" s="80">
        <v>891780111</v>
      </c>
      <c r="B711" s="35" t="s">
        <v>3921</v>
      </c>
      <c r="C711" s="36" t="s">
        <v>163</v>
      </c>
      <c r="D711" s="35" t="s">
        <v>20</v>
      </c>
      <c r="E711" s="34" t="s">
        <v>5599</v>
      </c>
      <c r="F711" s="35" t="s">
        <v>21</v>
      </c>
      <c r="G711" s="36" t="s">
        <v>165</v>
      </c>
      <c r="H711" s="36" t="s">
        <v>166</v>
      </c>
      <c r="I711" s="45">
        <v>5000000</v>
      </c>
      <c r="J711" s="45">
        <v>0</v>
      </c>
      <c r="K711" s="45">
        <v>0</v>
      </c>
      <c r="L711" s="45">
        <v>0</v>
      </c>
      <c r="M711" s="37">
        <v>1066000092</v>
      </c>
      <c r="N711" s="38" t="s">
        <v>2548</v>
      </c>
      <c r="O711" s="142" t="s">
        <v>7786</v>
      </c>
      <c r="P711" s="140">
        <v>44396</v>
      </c>
      <c r="Q711" s="140">
        <v>44398</v>
      </c>
      <c r="R711" s="140">
        <v>44439</v>
      </c>
      <c r="S711" s="45">
        <v>5000000</v>
      </c>
      <c r="T711" s="45">
        <v>0</v>
      </c>
      <c r="U711" s="36">
        <v>16078654</v>
      </c>
      <c r="V711" s="36" t="s">
        <v>973</v>
      </c>
      <c r="W711" s="1"/>
      <c r="X711" s="1"/>
      <c r="Y711" s="1"/>
    </row>
    <row r="712" spans="1:25">
      <c r="A712" s="80">
        <v>891780111</v>
      </c>
      <c r="B712" s="35" t="s">
        <v>3921</v>
      </c>
      <c r="C712" s="36" t="s">
        <v>163</v>
      </c>
      <c r="D712" s="35" t="s">
        <v>20</v>
      </c>
      <c r="E712" s="34" t="s">
        <v>5600</v>
      </c>
      <c r="F712" s="35" t="s">
        <v>21</v>
      </c>
      <c r="G712" s="36" t="s">
        <v>165</v>
      </c>
      <c r="H712" s="36" t="s">
        <v>166</v>
      </c>
      <c r="I712" s="45">
        <v>6000000</v>
      </c>
      <c r="J712" s="45">
        <v>0</v>
      </c>
      <c r="K712" s="45">
        <v>0</v>
      </c>
      <c r="L712" s="45">
        <v>0</v>
      </c>
      <c r="M712" s="37">
        <v>1082902907</v>
      </c>
      <c r="N712" s="38" t="s">
        <v>5601</v>
      </c>
      <c r="O712" s="142" t="s">
        <v>7787</v>
      </c>
      <c r="P712" s="140">
        <v>44396</v>
      </c>
      <c r="Q712" s="140">
        <v>44398</v>
      </c>
      <c r="R712" s="140">
        <v>44439</v>
      </c>
      <c r="S712" s="45">
        <v>6000000</v>
      </c>
      <c r="T712" s="45">
        <v>0</v>
      </c>
      <c r="U712" s="36">
        <v>16078654</v>
      </c>
      <c r="V712" s="36" t="s">
        <v>973</v>
      </c>
      <c r="W712" s="1"/>
      <c r="X712" s="1"/>
      <c r="Y712" s="1"/>
    </row>
    <row r="713" spans="1:25">
      <c r="A713" s="80">
        <v>891780111</v>
      </c>
      <c r="B713" s="35" t="s">
        <v>3921</v>
      </c>
      <c r="C713" s="36" t="s">
        <v>163</v>
      </c>
      <c r="D713" s="35" t="s">
        <v>20</v>
      </c>
      <c r="E713" s="34" t="s">
        <v>5602</v>
      </c>
      <c r="F713" s="35" t="s">
        <v>21</v>
      </c>
      <c r="G713" s="36" t="s">
        <v>165</v>
      </c>
      <c r="H713" s="36" t="s">
        <v>166</v>
      </c>
      <c r="I713" s="45">
        <v>6000000</v>
      </c>
      <c r="J713" s="45">
        <v>0</v>
      </c>
      <c r="K713" s="45">
        <v>0</v>
      </c>
      <c r="L713" s="45">
        <v>0</v>
      </c>
      <c r="M713" s="37">
        <v>1082999568</v>
      </c>
      <c r="N713" s="38" t="s">
        <v>383</v>
      </c>
      <c r="O713" s="142" t="s">
        <v>7788</v>
      </c>
      <c r="P713" s="140">
        <v>44398</v>
      </c>
      <c r="Q713" s="140">
        <v>44400</v>
      </c>
      <c r="R713" s="140">
        <v>44439</v>
      </c>
      <c r="S713" s="45">
        <v>6000000</v>
      </c>
      <c r="T713" s="45">
        <v>0</v>
      </c>
      <c r="U713" s="36">
        <v>16078654</v>
      </c>
      <c r="V713" s="36" t="s">
        <v>973</v>
      </c>
      <c r="W713" s="1"/>
      <c r="X713" s="1"/>
      <c r="Y713" s="1"/>
    </row>
    <row r="714" spans="1:25">
      <c r="A714" s="80">
        <v>891780111</v>
      </c>
      <c r="B714" s="35" t="s">
        <v>3921</v>
      </c>
      <c r="C714" s="36" t="s">
        <v>163</v>
      </c>
      <c r="D714" s="35" t="s">
        <v>20</v>
      </c>
      <c r="E714" s="34" t="s">
        <v>5603</v>
      </c>
      <c r="F714" s="35" t="s">
        <v>21</v>
      </c>
      <c r="G714" s="36" t="s">
        <v>165</v>
      </c>
      <c r="H714" s="36" t="s">
        <v>166</v>
      </c>
      <c r="I714" s="45">
        <v>6000000</v>
      </c>
      <c r="J714" s="45">
        <v>0</v>
      </c>
      <c r="K714" s="45">
        <v>0</v>
      </c>
      <c r="L714" s="45">
        <v>0</v>
      </c>
      <c r="M714" s="37">
        <v>1083018063</v>
      </c>
      <c r="N714" s="38" t="s">
        <v>5604</v>
      </c>
      <c r="O714" s="142" t="s">
        <v>7789</v>
      </c>
      <c r="P714" s="140">
        <v>44404</v>
      </c>
      <c r="Q714" s="140">
        <v>44406</v>
      </c>
      <c r="R714" s="140">
        <v>44499</v>
      </c>
      <c r="S714" s="45">
        <v>2000000</v>
      </c>
      <c r="T714" s="45">
        <v>4000000</v>
      </c>
      <c r="U714" s="36">
        <v>16078654</v>
      </c>
      <c r="V714" s="36" t="s">
        <v>973</v>
      </c>
      <c r="W714" s="1"/>
      <c r="X714" s="1"/>
      <c r="Y714" s="1"/>
    </row>
    <row r="715" spans="1:25">
      <c r="A715" s="80">
        <v>891780111</v>
      </c>
      <c r="B715" s="35" t="s">
        <v>3921</v>
      </c>
      <c r="C715" s="36" t="s">
        <v>163</v>
      </c>
      <c r="D715" s="35" t="s">
        <v>20</v>
      </c>
      <c r="E715" s="34" t="s">
        <v>5605</v>
      </c>
      <c r="F715" s="35" t="s">
        <v>21</v>
      </c>
      <c r="G715" s="36" t="s">
        <v>165</v>
      </c>
      <c r="H715" s="36" t="s">
        <v>166</v>
      </c>
      <c r="I715" s="45">
        <v>19500000</v>
      </c>
      <c r="J715" s="45">
        <v>0</v>
      </c>
      <c r="K715" s="45">
        <v>0</v>
      </c>
      <c r="L715" s="45">
        <v>0</v>
      </c>
      <c r="M715" s="37">
        <v>73181142</v>
      </c>
      <c r="N715" s="38" t="s">
        <v>5606</v>
      </c>
      <c r="O715" s="142" t="s">
        <v>7790</v>
      </c>
      <c r="P715" s="140">
        <v>44386</v>
      </c>
      <c r="Q715" s="140">
        <v>44386</v>
      </c>
      <c r="R715" s="140">
        <v>44530</v>
      </c>
      <c r="S715" s="45">
        <v>6300000</v>
      </c>
      <c r="T715" s="45">
        <v>13200000</v>
      </c>
      <c r="U715" s="36">
        <v>12533448</v>
      </c>
      <c r="V715" s="36" t="s">
        <v>3241</v>
      </c>
      <c r="W715" s="1"/>
      <c r="X715" s="1"/>
      <c r="Y715" s="1"/>
    </row>
    <row r="716" spans="1:25">
      <c r="A716" s="80">
        <v>891780111</v>
      </c>
      <c r="B716" s="35" t="s">
        <v>3921</v>
      </c>
      <c r="C716" s="36" t="s">
        <v>163</v>
      </c>
      <c r="D716" s="35" t="s">
        <v>20</v>
      </c>
      <c r="E716" s="34" t="s">
        <v>5607</v>
      </c>
      <c r="F716" s="35" t="s">
        <v>21</v>
      </c>
      <c r="G716" s="36" t="s">
        <v>165</v>
      </c>
      <c r="H716" s="36" t="s">
        <v>166</v>
      </c>
      <c r="I716" s="45">
        <v>10700000</v>
      </c>
      <c r="J716" s="45">
        <v>0</v>
      </c>
      <c r="K716" s="45">
        <v>0</v>
      </c>
      <c r="L716" s="45">
        <v>0</v>
      </c>
      <c r="M716" s="37">
        <v>1087802954</v>
      </c>
      <c r="N716" s="38" t="s">
        <v>5608</v>
      </c>
      <c r="O716" s="142" t="s">
        <v>7728</v>
      </c>
      <c r="P716" s="140">
        <v>44396</v>
      </c>
      <c r="Q716" s="140">
        <v>44406</v>
      </c>
      <c r="R716" s="140">
        <v>44530</v>
      </c>
      <c r="S716" s="45">
        <v>2100000</v>
      </c>
      <c r="T716" s="45">
        <v>8600000</v>
      </c>
      <c r="U716" s="36">
        <v>12533448</v>
      </c>
      <c r="V716" s="36" t="s">
        <v>3241</v>
      </c>
      <c r="W716" s="1"/>
      <c r="X716" s="1"/>
      <c r="Y716" s="1"/>
    </row>
    <row r="717" spans="1:25">
      <c r="A717" s="80">
        <v>891780111</v>
      </c>
      <c r="B717" s="35" t="s">
        <v>3921</v>
      </c>
      <c r="C717" s="36" t="s">
        <v>163</v>
      </c>
      <c r="D717" s="35" t="s">
        <v>20</v>
      </c>
      <c r="E717" s="34" t="s">
        <v>5609</v>
      </c>
      <c r="F717" s="35" t="s">
        <v>21</v>
      </c>
      <c r="G717" s="36" t="s">
        <v>165</v>
      </c>
      <c r="H717" s="36" t="s">
        <v>166</v>
      </c>
      <c r="I717" s="45">
        <v>3500000</v>
      </c>
      <c r="J717" s="45">
        <v>0</v>
      </c>
      <c r="K717" s="45">
        <v>0</v>
      </c>
      <c r="L717" s="45">
        <v>0</v>
      </c>
      <c r="M717" s="37">
        <v>7630724</v>
      </c>
      <c r="N717" s="38" t="s">
        <v>5610</v>
      </c>
      <c r="O717" s="142" t="s">
        <v>7791</v>
      </c>
      <c r="P717" s="140">
        <v>44403</v>
      </c>
      <c r="Q717" s="140">
        <v>44406</v>
      </c>
      <c r="R717" s="140">
        <v>44457</v>
      </c>
      <c r="S717" s="45">
        <v>3500000</v>
      </c>
      <c r="T717" s="45">
        <v>0</v>
      </c>
      <c r="U717" s="36">
        <v>12533448</v>
      </c>
      <c r="V717" s="36" t="s">
        <v>3241</v>
      </c>
      <c r="W717" s="1"/>
      <c r="X717" s="1"/>
      <c r="Y717" s="1"/>
    </row>
    <row r="718" spans="1:25">
      <c r="A718" s="80">
        <v>891780111</v>
      </c>
      <c r="B718" s="35" t="s">
        <v>3921</v>
      </c>
      <c r="C718" s="36" t="s">
        <v>163</v>
      </c>
      <c r="D718" s="35" t="s">
        <v>20</v>
      </c>
      <c r="E718" s="34" t="s">
        <v>5611</v>
      </c>
      <c r="F718" s="35" t="s">
        <v>21</v>
      </c>
      <c r="G718" s="36" t="s">
        <v>165</v>
      </c>
      <c r="H718" s="36" t="s">
        <v>166</v>
      </c>
      <c r="I718" s="45">
        <v>7285000</v>
      </c>
      <c r="J718" s="45">
        <v>0</v>
      </c>
      <c r="K718" s="45">
        <v>0</v>
      </c>
      <c r="L718" s="45">
        <v>0</v>
      </c>
      <c r="M718" s="37">
        <v>1066512086</v>
      </c>
      <c r="N718" s="38" t="s">
        <v>5612</v>
      </c>
      <c r="O718" s="142" t="s">
        <v>7792</v>
      </c>
      <c r="P718" s="140">
        <v>44378</v>
      </c>
      <c r="Q718" s="140">
        <v>44379</v>
      </c>
      <c r="R718" s="140">
        <v>44530</v>
      </c>
      <c r="S718" s="45">
        <v>2914000</v>
      </c>
      <c r="T718" s="45">
        <v>4371000</v>
      </c>
      <c r="U718" s="36">
        <v>12545871</v>
      </c>
      <c r="V718" s="36" t="s">
        <v>168</v>
      </c>
      <c r="W718" s="1"/>
      <c r="X718" s="1"/>
      <c r="Y718" s="1"/>
    </row>
    <row r="719" spans="1:25">
      <c r="A719" s="80">
        <v>891780111</v>
      </c>
      <c r="B719" s="35" t="s">
        <v>3921</v>
      </c>
      <c r="C719" s="36" t="s">
        <v>163</v>
      </c>
      <c r="D719" s="35" t="s">
        <v>20</v>
      </c>
      <c r="E719" s="34" t="s">
        <v>5613</v>
      </c>
      <c r="F719" s="35" t="s">
        <v>21</v>
      </c>
      <c r="G719" s="36" t="s">
        <v>165</v>
      </c>
      <c r="H719" s="36" t="s">
        <v>166</v>
      </c>
      <c r="I719" s="45">
        <v>11900000</v>
      </c>
      <c r="J719" s="45">
        <v>0</v>
      </c>
      <c r="K719" s="45">
        <v>0</v>
      </c>
      <c r="L719" s="45">
        <v>0</v>
      </c>
      <c r="M719" s="37">
        <v>1020809722</v>
      </c>
      <c r="N719" s="38" t="s">
        <v>5614</v>
      </c>
      <c r="O719" s="142" t="s">
        <v>7793</v>
      </c>
      <c r="P719" s="140">
        <v>44378</v>
      </c>
      <c r="Q719" s="140">
        <v>44379</v>
      </c>
      <c r="R719" s="140">
        <v>44530</v>
      </c>
      <c r="S719" s="45">
        <v>6200000</v>
      </c>
      <c r="T719" s="45">
        <v>5700000</v>
      </c>
      <c r="U719" s="36">
        <v>12545871</v>
      </c>
      <c r="V719" s="36" t="s">
        <v>168</v>
      </c>
      <c r="W719" s="1"/>
      <c r="X719" s="1"/>
      <c r="Y719" s="1"/>
    </row>
    <row r="720" spans="1:25">
      <c r="A720" s="80">
        <v>891780111</v>
      </c>
      <c r="B720" s="35" t="s">
        <v>3921</v>
      </c>
      <c r="C720" s="36" t="s">
        <v>163</v>
      </c>
      <c r="D720" s="35" t="s">
        <v>20</v>
      </c>
      <c r="E720" s="34" t="s">
        <v>5615</v>
      </c>
      <c r="F720" s="35" t="s">
        <v>21</v>
      </c>
      <c r="G720" s="36" t="s">
        <v>165</v>
      </c>
      <c r="H720" s="36" t="s">
        <v>166</v>
      </c>
      <c r="I720" s="45">
        <v>7940700</v>
      </c>
      <c r="J720" s="45">
        <v>0</v>
      </c>
      <c r="K720" s="45">
        <v>0</v>
      </c>
      <c r="L720" s="45">
        <v>0</v>
      </c>
      <c r="M720" s="37">
        <v>1004636964</v>
      </c>
      <c r="N720" s="38" t="s">
        <v>5616</v>
      </c>
      <c r="O720" s="142" t="s">
        <v>7794</v>
      </c>
      <c r="P720" s="140">
        <v>44378</v>
      </c>
      <c r="Q720" s="140">
        <v>44379</v>
      </c>
      <c r="R720" s="140">
        <v>44530</v>
      </c>
      <c r="S720" s="45">
        <v>3176280</v>
      </c>
      <c r="T720" s="45">
        <v>4764420</v>
      </c>
      <c r="U720" s="36">
        <v>12545871</v>
      </c>
      <c r="V720" s="36" t="s">
        <v>168</v>
      </c>
      <c r="W720" s="1"/>
      <c r="X720" s="1"/>
      <c r="Y720" s="1"/>
    </row>
    <row r="721" spans="1:25">
      <c r="A721" s="80">
        <v>891780111</v>
      </c>
      <c r="B721" s="35" t="s">
        <v>3921</v>
      </c>
      <c r="C721" s="36" t="s">
        <v>163</v>
      </c>
      <c r="D721" s="35" t="s">
        <v>20</v>
      </c>
      <c r="E721" s="34" t="s">
        <v>5617</v>
      </c>
      <c r="F721" s="35" t="s">
        <v>21</v>
      </c>
      <c r="G721" s="36" t="s">
        <v>165</v>
      </c>
      <c r="H721" s="36" t="s">
        <v>166</v>
      </c>
      <c r="I721" s="45">
        <v>7285000</v>
      </c>
      <c r="J721" s="45">
        <v>0</v>
      </c>
      <c r="K721" s="45">
        <v>0</v>
      </c>
      <c r="L721" s="45">
        <v>0</v>
      </c>
      <c r="M721" s="37">
        <v>1063725189</v>
      </c>
      <c r="N721" s="38" t="s">
        <v>5618</v>
      </c>
      <c r="O721" s="142" t="s">
        <v>7795</v>
      </c>
      <c r="P721" s="140">
        <v>44378</v>
      </c>
      <c r="Q721" s="140">
        <v>44379</v>
      </c>
      <c r="R721" s="140">
        <v>44530</v>
      </c>
      <c r="S721" s="45">
        <v>2914000</v>
      </c>
      <c r="T721" s="45">
        <v>4371000</v>
      </c>
      <c r="U721" s="36">
        <v>12545871</v>
      </c>
      <c r="V721" s="36" t="s">
        <v>168</v>
      </c>
      <c r="W721" s="1"/>
      <c r="X721" s="1"/>
      <c r="Y721" s="1"/>
    </row>
    <row r="722" spans="1:25">
      <c r="A722" s="80">
        <v>891780111</v>
      </c>
      <c r="B722" s="35" t="s">
        <v>3921</v>
      </c>
      <c r="C722" s="36" t="s">
        <v>163</v>
      </c>
      <c r="D722" s="35" t="s">
        <v>20</v>
      </c>
      <c r="E722" s="34" t="s">
        <v>5619</v>
      </c>
      <c r="F722" s="35" t="s">
        <v>21</v>
      </c>
      <c r="G722" s="36" t="s">
        <v>165</v>
      </c>
      <c r="H722" s="36" t="s">
        <v>166</v>
      </c>
      <c r="I722" s="45">
        <v>7216695</v>
      </c>
      <c r="J722" s="45">
        <v>0</v>
      </c>
      <c r="K722" s="45">
        <v>0</v>
      </c>
      <c r="L722" s="45">
        <v>0</v>
      </c>
      <c r="M722" s="37">
        <v>1128804166</v>
      </c>
      <c r="N722" s="38" t="s">
        <v>5620</v>
      </c>
      <c r="O722" s="142" t="s">
        <v>7792</v>
      </c>
      <c r="P722" s="140">
        <v>44378</v>
      </c>
      <c r="Q722" s="140">
        <v>44379</v>
      </c>
      <c r="R722" s="140">
        <v>44530</v>
      </c>
      <c r="S722" s="45">
        <v>2886678</v>
      </c>
      <c r="T722" s="45">
        <v>4330017</v>
      </c>
      <c r="U722" s="36">
        <v>12545871</v>
      </c>
      <c r="V722" s="36" t="s">
        <v>168</v>
      </c>
      <c r="W722" s="1"/>
      <c r="X722" s="1"/>
      <c r="Y722" s="1"/>
    </row>
    <row r="723" spans="1:25">
      <c r="A723" s="80">
        <v>891780111</v>
      </c>
      <c r="B723" s="35" t="s">
        <v>3921</v>
      </c>
      <c r="C723" s="36" t="s">
        <v>163</v>
      </c>
      <c r="D723" s="35" t="s">
        <v>20</v>
      </c>
      <c r="E723" s="34" t="s">
        <v>5621</v>
      </c>
      <c r="F723" s="35" t="s">
        <v>21</v>
      </c>
      <c r="G723" s="36" t="s">
        <v>165</v>
      </c>
      <c r="H723" s="36" t="s">
        <v>166</v>
      </c>
      <c r="I723" s="45">
        <v>7285000</v>
      </c>
      <c r="J723" s="45">
        <v>0</v>
      </c>
      <c r="K723" s="45">
        <v>0</v>
      </c>
      <c r="L723" s="45">
        <v>0</v>
      </c>
      <c r="M723" s="37">
        <v>1045677654</v>
      </c>
      <c r="N723" s="38" t="s">
        <v>5622</v>
      </c>
      <c r="O723" s="142" t="s">
        <v>7796</v>
      </c>
      <c r="P723" s="140">
        <v>44389</v>
      </c>
      <c r="Q723" s="140">
        <v>44390</v>
      </c>
      <c r="R723" s="140">
        <v>44530</v>
      </c>
      <c r="S723" s="45">
        <v>2914000</v>
      </c>
      <c r="T723" s="45">
        <v>4371000</v>
      </c>
      <c r="U723" s="36">
        <v>12545871</v>
      </c>
      <c r="V723" s="36" t="s">
        <v>168</v>
      </c>
      <c r="W723" s="1"/>
      <c r="X723" s="1"/>
      <c r="Y723" s="1"/>
    </row>
    <row r="724" spans="1:25">
      <c r="A724" s="80">
        <v>891780111</v>
      </c>
      <c r="B724" s="35" t="s">
        <v>3921</v>
      </c>
      <c r="C724" s="36" t="s">
        <v>163</v>
      </c>
      <c r="D724" s="35" t="s">
        <v>20</v>
      </c>
      <c r="E724" s="34" t="s">
        <v>5623</v>
      </c>
      <c r="F724" s="35" t="s">
        <v>21</v>
      </c>
      <c r="G724" s="36" t="s">
        <v>165</v>
      </c>
      <c r="H724" s="36" t="s">
        <v>166</v>
      </c>
      <c r="I724" s="45">
        <v>7285000</v>
      </c>
      <c r="J724" s="45">
        <v>0</v>
      </c>
      <c r="K724" s="45">
        <v>0</v>
      </c>
      <c r="L724" s="45">
        <v>0</v>
      </c>
      <c r="M724" s="37">
        <v>1127945513</v>
      </c>
      <c r="N724" s="38" t="s">
        <v>5624</v>
      </c>
      <c r="O724" s="142" t="s">
        <v>7659</v>
      </c>
      <c r="P724" s="140">
        <v>44389</v>
      </c>
      <c r="Q724" s="140">
        <v>44390</v>
      </c>
      <c r="R724" s="140">
        <v>44530</v>
      </c>
      <c r="S724" s="45">
        <v>0</v>
      </c>
      <c r="T724" s="45">
        <v>7285000</v>
      </c>
      <c r="U724" s="36">
        <v>12545871</v>
      </c>
      <c r="V724" s="36" t="s">
        <v>168</v>
      </c>
      <c r="W724" s="1"/>
      <c r="X724" s="1"/>
      <c r="Y724" s="1"/>
    </row>
    <row r="725" spans="1:25">
      <c r="A725" s="80">
        <v>891780111</v>
      </c>
      <c r="B725" s="35" t="s">
        <v>3921</v>
      </c>
      <c r="C725" s="36" t="s">
        <v>163</v>
      </c>
      <c r="D725" s="35" t="s">
        <v>20</v>
      </c>
      <c r="E725" s="34" t="s">
        <v>5625</v>
      </c>
      <c r="F725" s="35" t="s">
        <v>21</v>
      </c>
      <c r="G725" s="36" t="s">
        <v>165</v>
      </c>
      <c r="H725" s="36" t="s">
        <v>166</v>
      </c>
      <c r="I725" s="45">
        <v>7285000</v>
      </c>
      <c r="J725" s="45">
        <v>0</v>
      </c>
      <c r="K725" s="45">
        <v>0</v>
      </c>
      <c r="L725" s="45">
        <v>0</v>
      </c>
      <c r="M725" s="37">
        <v>1070810826</v>
      </c>
      <c r="N725" s="38" t="s">
        <v>5626</v>
      </c>
      <c r="O725" s="142" t="s">
        <v>7797</v>
      </c>
      <c r="P725" s="140">
        <v>44389</v>
      </c>
      <c r="Q725" s="140">
        <v>44390</v>
      </c>
      <c r="R725" s="140">
        <v>44530</v>
      </c>
      <c r="S725" s="45">
        <v>2914000</v>
      </c>
      <c r="T725" s="45">
        <v>4371000</v>
      </c>
      <c r="U725" s="36">
        <v>12545871</v>
      </c>
      <c r="V725" s="36" t="s">
        <v>168</v>
      </c>
      <c r="W725" s="1"/>
      <c r="X725" s="1"/>
      <c r="Y725" s="1"/>
    </row>
    <row r="726" spans="1:25">
      <c r="A726" s="80">
        <v>891780111</v>
      </c>
      <c r="B726" s="35" t="s">
        <v>3921</v>
      </c>
      <c r="C726" s="36" t="s">
        <v>163</v>
      </c>
      <c r="D726" s="35" t="s">
        <v>20</v>
      </c>
      <c r="E726" s="34" t="s">
        <v>5627</v>
      </c>
      <c r="F726" s="35" t="s">
        <v>21</v>
      </c>
      <c r="G726" s="36" t="s">
        <v>165</v>
      </c>
      <c r="H726" s="36" t="s">
        <v>166</v>
      </c>
      <c r="I726" s="45">
        <v>7285000</v>
      </c>
      <c r="J726" s="45">
        <v>0</v>
      </c>
      <c r="K726" s="45">
        <v>0</v>
      </c>
      <c r="L726" s="45">
        <v>0</v>
      </c>
      <c r="M726" s="37">
        <v>1143437585</v>
      </c>
      <c r="N726" s="38" t="s">
        <v>5628</v>
      </c>
      <c r="O726" s="142" t="s">
        <v>7798</v>
      </c>
      <c r="P726" s="140">
        <v>44389</v>
      </c>
      <c r="Q726" s="140">
        <v>44390</v>
      </c>
      <c r="R726" s="140">
        <v>44530</v>
      </c>
      <c r="S726" s="45">
        <v>2914000</v>
      </c>
      <c r="T726" s="45">
        <v>4371000</v>
      </c>
      <c r="U726" s="36">
        <v>12545871</v>
      </c>
      <c r="V726" s="36" t="s">
        <v>168</v>
      </c>
      <c r="W726" s="1"/>
      <c r="X726" s="1"/>
      <c r="Y726" s="1"/>
    </row>
    <row r="727" spans="1:25">
      <c r="A727" s="80">
        <v>891780111</v>
      </c>
      <c r="B727" s="35" t="s">
        <v>3921</v>
      </c>
      <c r="C727" s="36" t="s">
        <v>163</v>
      </c>
      <c r="D727" s="35" t="s">
        <v>20</v>
      </c>
      <c r="E727" s="34" t="s">
        <v>5629</v>
      </c>
      <c r="F727" s="35" t="s">
        <v>21</v>
      </c>
      <c r="G727" s="36" t="s">
        <v>165</v>
      </c>
      <c r="H727" s="36" t="s">
        <v>166</v>
      </c>
      <c r="I727" s="45">
        <v>7285000</v>
      </c>
      <c r="J727" s="45">
        <v>0</v>
      </c>
      <c r="K727" s="45">
        <v>0</v>
      </c>
      <c r="L727" s="45">
        <v>0</v>
      </c>
      <c r="M727" s="37">
        <v>1003944745</v>
      </c>
      <c r="N727" s="38" t="s">
        <v>5630</v>
      </c>
      <c r="O727" s="142" t="s">
        <v>7799</v>
      </c>
      <c r="P727" s="140">
        <v>44389</v>
      </c>
      <c r="Q727" s="140">
        <v>44390</v>
      </c>
      <c r="R727" s="140">
        <v>44530</v>
      </c>
      <c r="S727" s="45">
        <v>2914000</v>
      </c>
      <c r="T727" s="45">
        <v>4371000</v>
      </c>
      <c r="U727" s="36">
        <v>12545871</v>
      </c>
      <c r="V727" s="36" t="s">
        <v>168</v>
      </c>
      <c r="W727" s="1"/>
      <c r="X727" s="1"/>
      <c r="Y727" s="1"/>
    </row>
    <row r="728" spans="1:25">
      <c r="A728" s="80">
        <v>891780111</v>
      </c>
      <c r="B728" s="35" t="s">
        <v>3921</v>
      </c>
      <c r="C728" s="36" t="s">
        <v>163</v>
      </c>
      <c r="D728" s="35" t="s">
        <v>20</v>
      </c>
      <c r="E728" s="34" t="s">
        <v>5631</v>
      </c>
      <c r="F728" s="35" t="s">
        <v>21</v>
      </c>
      <c r="G728" s="36" t="s">
        <v>165</v>
      </c>
      <c r="H728" s="36" t="s">
        <v>166</v>
      </c>
      <c r="I728" s="45">
        <v>6847900</v>
      </c>
      <c r="J728" s="45">
        <v>0</v>
      </c>
      <c r="K728" s="45">
        <v>0</v>
      </c>
      <c r="L728" s="45">
        <v>0</v>
      </c>
      <c r="M728" s="37">
        <v>1003914460</v>
      </c>
      <c r="N728" s="38" t="s">
        <v>5632</v>
      </c>
      <c r="O728" s="142" t="s">
        <v>7798</v>
      </c>
      <c r="P728" s="140">
        <v>44389</v>
      </c>
      <c r="Q728" s="140">
        <v>44390</v>
      </c>
      <c r="R728" s="140">
        <v>44530</v>
      </c>
      <c r="S728" s="45">
        <v>2476900</v>
      </c>
      <c r="T728" s="45">
        <v>4371000</v>
      </c>
      <c r="U728" s="36">
        <v>12545871</v>
      </c>
      <c r="V728" s="36" t="s">
        <v>168</v>
      </c>
      <c r="W728" s="1"/>
      <c r="X728" s="1"/>
      <c r="Y728" s="1"/>
    </row>
    <row r="729" spans="1:25">
      <c r="A729" s="80">
        <v>891780111</v>
      </c>
      <c r="B729" s="35" t="s">
        <v>3921</v>
      </c>
      <c r="C729" s="36" t="s">
        <v>163</v>
      </c>
      <c r="D729" s="35" t="s">
        <v>20</v>
      </c>
      <c r="E729" s="34" t="s">
        <v>5633</v>
      </c>
      <c r="F729" s="35" t="s">
        <v>21</v>
      </c>
      <c r="G729" s="36" t="s">
        <v>165</v>
      </c>
      <c r="H729" s="36" t="s">
        <v>166</v>
      </c>
      <c r="I729" s="45">
        <v>7285000</v>
      </c>
      <c r="J729" s="45">
        <v>0</v>
      </c>
      <c r="K729" s="45">
        <v>0</v>
      </c>
      <c r="L729" s="45">
        <v>0</v>
      </c>
      <c r="M729" s="37">
        <v>1067922795</v>
      </c>
      <c r="N729" s="38" t="s">
        <v>5634</v>
      </c>
      <c r="O729" s="142" t="s">
        <v>7800</v>
      </c>
      <c r="P729" s="140">
        <v>44392</v>
      </c>
      <c r="Q729" s="140">
        <v>44393</v>
      </c>
      <c r="R729" s="140">
        <v>44530</v>
      </c>
      <c r="S729" s="45">
        <v>0</v>
      </c>
      <c r="T729" s="45">
        <v>7285000</v>
      </c>
      <c r="U729" s="36">
        <v>12545871</v>
      </c>
      <c r="V729" s="36" t="s">
        <v>168</v>
      </c>
      <c r="W729" s="1"/>
      <c r="X729" s="1"/>
      <c r="Y729" s="1"/>
    </row>
    <row r="730" spans="1:25">
      <c r="A730" s="80">
        <v>891780111</v>
      </c>
      <c r="B730" s="35" t="s">
        <v>3921</v>
      </c>
      <c r="C730" s="36" t="s">
        <v>163</v>
      </c>
      <c r="D730" s="35" t="s">
        <v>20</v>
      </c>
      <c r="E730" s="34" t="s">
        <v>5635</v>
      </c>
      <c r="F730" s="35" t="s">
        <v>21</v>
      </c>
      <c r="G730" s="36" t="s">
        <v>165</v>
      </c>
      <c r="H730" s="36" t="s">
        <v>166</v>
      </c>
      <c r="I730" s="45">
        <v>7146630</v>
      </c>
      <c r="J730" s="45">
        <v>0</v>
      </c>
      <c r="K730" s="45">
        <v>0</v>
      </c>
      <c r="L730" s="45">
        <v>0</v>
      </c>
      <c r="M730" s="37">
        <v>8786080</v>
      </c>
      <c r="N730" s="38" t="s">
        <v>5636</v>
      </c>
      <c r="O730" s="142" t="s">
        <v>7801</v>
      </c>
      <c r="P730" s="140">
        <v>44398</v>
      </c>
      <c r="Q730" s="140">
        <v>44400</v>
      </c>
      <c r="R730" s="140">
        <v>44530</v>
      </c>
      <c r="S730" s="45">
        <v>0</v>
      </c>
      <c r="T730" s="45">
        <v>7146630</v>
      </c>
      <c r="U730" s="36">
        <v>12545871</v>
      </c>
      <c r="V730" s="36" t="s">
        <v>168</v>
      </c>
      <c r="W730" s="1"/>
      <c r="X730" s="1"/>
      <c r="Y730" s="1"/>
    </row>
    <row r="731" spans="1:25">
      <c r="A731" s="80">
        <v>891780111</v>
      </c>
      <c r="B731" s="35" t="s">
        <v>3921</v>
      </c>
      <c r="C731" s="36" t="s">
        <v>163</v>
      </c>
      <c r="D731" s="35" t="s">
        <v>20</v>
      </c>
      <c r="E731" s="34" t="s">
        <v>5637</v>
      </c>
      <c r="F731" s="35" t="s">
        <v>21</v>
      </c>
      <c r="G731" s="36" t="s">
        <v>165</v>
      </c>
      <c r="H731" s="36" t="s">
        <v>166</v>
      </c>
      <c r="I731" s="45">
        <v>12500000</v>
      </c>
      <c r="J731" s="45">
        <v>0</v>
      </c>
      <c r="K731" s="45">
        <v>0</v>
      </c>
      <c r="L731" s="45">
        <v>0</v>
      </c>
      <c r="M731" s="37">
        <v>1082942381</v>
      </c>
      <c r="N731" s="38" t="s">
        <v>5638</v>
      </c>
      <c r="O731" s="56" t="s">
        <v>7802</v>
      </c>
      <c r="P731" s="140">
        <v>44396</v>
      </c>
      <c r="Q731" s="140">
        <v>44398</v>
      </c>
      <c r="R731" s="140">
        <v>44551</v>
      </c>
      <c r="S731" s="45">
        <v>5000000</v>
      </c>
      <c r="T731" s="45">
        <v>7500000</v>
      </c>
      <c r="U731" s="36">
        <v>16078654</v>
      </c>
      <c r="V731" s="36" t="s">
        <v>973</v>
      </c>
      <c r="W731" s="1"/>
      <c r="X731" s="1"/>
      <c r="Y731" s="1"/>
    </row>
    <row r="732" spans="1:25">
      <c r="A732" s="80">
        <v>891780111</v>
      </c>
      <c r="B732" s="35" t="s">
        <v>3921</v>
      </c>
      <c r="C732" s="36" t="s">
        <v>163</v>
      </c>
      <c r="D732" s="35" t="s">
        <v>20</v>
      </c>
      <c r="E732" s="34" t="s">
        <v>5639</v>
      </c>
      <c r="F732" s="35" t="s">
        <v>21</v>
      </c>
      <c r="G732" s="36" t="s">
        <v>165</v>
      </c>
      <c r="H732" s="36" t="s">
        <v>166</v>
      </c>
      <c r="I732" s="45">
        <v>7500000</v>
      </c>
      <c r="J732" s="45">
        <v>0</v>
      </c>
      <c r="K732" s="45">
        <v>0</v>
      </c>
      <c r="L732" s="45">
        <v>0</v>
      </c>
      <c r="M732" s="37">
        <v>1062402254</v>
      </c>
      <c r="N732" s="38" t="s">
        <v>5640</v>
      </c>
      <c r="O732" s="56" t="s">
        <v>7803</v>
      </c>
      <c r="P732" s="140">
        <v>44396</v>
      </c>
      <c r="Q732" s="140">
        <v>44398</v>
      </c>
      <c r="R732" s="140">
        <v>44530</v>
      </c>
      <c r="S732" s="45">
        <v>4500000</v>
      </c>
      <c r="T732" s="45">
        <v>3000000</v>
      </c>
      <c r="U732" s="36">
        <v>36723796</v>
      </c>
      <c r="V732" s="36" t="s">
        <v>448</v>
      </c>
      <c r="W732" s="1"/>
      <c r="X732" s="1"/>
      <c r="Y732" s="1"/>
    </row>
    <row r="733" spans="1:25">
      <c r="A733" s="80">
        <v>891780111</v>
      </c>
      <c r="B733" s="35" t="s">
        <v>3921</v>
      </c>
      <c r="C733" s="36" t="s">
        <v>163</v>
      </c>
      <c r="D733" s="35" t="s">
        <v>20</v>
      </c>
      <c r="E733" s="34" t="s">
        <v>5641</v>
      </c>
      <c r="F733" s="35" t="s">
        <v>21</v>
      </c>
      <c r="G733" s="36" t="s">
        <v>165</v>
      </c>
      <c r="H733" s="36" t="s">
        <v>166</v>
      </c>
      <c r="I733" s="45">
        <v>16754238</v>
      </c>
      <c r="J733" s="45">
        <v>13749910</v>
      </c>
      <c r="K733" s="45">
        <v>0</v>
      </c>
      <c r="L733" s="45">
        <v>3004328</v>
      </c>
      <c r="M733" s="37">
        <v>1124034719</v>
      </c>
      <c r="N733" s="38" t="s">
        <v>2559</v>
      </c>
      <c r="O733" s="56" t="s">
        <v>7804</v>
      </c>
      <c r="P733" s="140">
        <v>44398</v>
      </c>
      <c r="Q733" s="140">
        <v>44398</v>
      </c>
      <c r="R733" s="140">
        <v>44545</v>
      </c>
      <c r="S733" s="45">
        <v>7500000</v>
      </c>
      <c r="T733" s="45">
        <v>6249910</v>
      </c>
      <c r="U733" s="36">
        <v>57299411</v>
      </c>
      <c r="V733" s="36" t="s">
        <v>370</v>
      </c>
      <c r="W733" s="1"/>
      <c r="X733" s="1"/>
      <c r="Y733" s="1"/>
    </row>
    <row r="734" spans="1:25">
      <c r="A734" s="80">
        <v>891780111</v>
      </c>
      <c r="B734" s="35" t="s">
        <v>3921</v>
      </c>
      <c r="C734" s="36" t="s">
        <v>163</v>
      </c>
      <c r="D734" s="35" t="s">
        <v>20</v>
      </c>
      <c r="E734" s="34" t="s">
        <v>5642</v>
      </c>
      <c r="F734" s="35" t="s">
        <v>21</v>
      </c>
      <c r="G734" s="36" t="s">
        <v>165</v>
      </c>
      <c r="H734" s="36" t="s">
        <v>166</v>
      </c>
      <c r="I734" s="45">
        <v>28600000</v>
      </c>
      <c r="J734" s="45">
        <v>10400000</v>
      </c>
      <c r="K734" s="45">
        <v>0</v>
      </c>
      <c r="L734" s="45">
        <v>18200000</v>
      </c>
      <c r="M734" s="37">
        <v>7634899</v>
      </c>
      <c r="N734" s="38" t="s">
        <v>5643</v>
      </c>
      <c r="O734" s="56" t="s">
        <v>7805</v>
      </c>
      <c r="P734" s="140">
        <v>44398</v>
      </c>
      <c r="Q734" s="140">
        <v>44400</v>
      </c>
      <c r="R734" s="140">
        <v>44545</v>
      </c>
      <c r="S734" s="45">
        <v>10400000</v>
      </c>
      <c r="T734" s="45">
        <v>0</v>
      </c>
      <c r="U734" s="36">
        <v>16078654</v>
      </c>
      <c r="V734" s="36" t="s">
        <v>973</v>
      </c>
      <c r="W734" s="1"/>
      <c r="X734" s="1"/>
      <c r="Y734" s="1"/>
    </row>
    <row r="735" spans="1:25">
      <c r="A735" s="80">
        <v>891780111</v>
      </c>
      <c r="B735" s="35" t="s">
        <v>3921</v>
      </c>
      <c r="C735" s="36" t="s">
        <v>163</v>
      </c>
      <c r="D735" s="35" t="s">
        <v>20</v>
      </c>
      <c r="E735" s="34" t="s">
        <v>5644</v>
      </c>
      <c r="F735" s="35" t="s">
        <v>21</v>
      </c>
      <c r="G735" s="36" t="s">
        <v>165</v>
      </c>
      <c r="H735" s="36" t="s">
        <v>166</v>
      </c>
      <c r="I735" s="45">
        <v>21450000</v>
      </c>
      <c r="J735" s="45">
        <f>I735-L735</f>
        <v>16022661</v>
      </c>
      <c r="K735" s="45">
        <v>0</v>
      </c>
      <c r="L735" s="45">
        <v>5427339</v>
      </c>
      <c r="M735" s="37">
        <v>1083001858</v>
      </c>
      <c r="N735" s="38" t="s">
        <v>5645</v>
      </c>
      <c r="O735" s="56" t="s">
        <v>7806</v>
      </c>
      <c r="P735" s="140">
        <v>44398</v>
      </c>
      <c r="Q735" s="140">
        <v>44400</v>
      </c>
      <c r="R735" s="140">
        <v>44545</v>
      </c>
      <c r="S735" s="45">
        <v>8739633</v>
      </c>
      <c r="T735" s="45">
        <v>7283028</v>
      </c>
      <c r="U735" s="37">
        <v>7634899</v>
      </c>
      <c r="V735" s="38" t="s">
        <v>5643</v>
      </c>
      <c r="W735" s="1"/>
      <c r="X735" s="1"/>
      <c r="Y735" s="1"/>
    </row>
    <row r="736" spans="1:25">
      <c r="A736" s="80">
        <v>891780111</v>
      </c>
      <c r="B736" s="35" t="s">
        <v>3921</v>
      </c>
      <c r="C736" s="36" t="s">
        <v>163</v>
      </c>
      <c r="D736" s="35" t="s">
        <v>20</v>
      </c>
      <c r="E736" s="34" t="s">
        <v>5646</v>
      </c>
      <c r="F736" s="35" t="s">
        <v>21</v>
      </c>
      <c r="G736" s="36" t="s">
        <v>165</v>
      </c>
      <c r="H736" s="36" t="s">
        <v>166</v>
      </c>
      <c r="I736" s="45">
        <v>24750000</v>
      </c>
      <c r="J736" s="45">
        <v>0</v>
      </c>
      <c r="K736" s="45">
        <v>0</v>
      </c>
      <c r="L736" s="45">
        <v>0</v>
      </c>
      <c r="M736" s="37">
        <v>1082991950</v>
      </c>
      <c r="N736" s="38" t="s">
        <v>5647</v>
      </c>
      <c r="O736" s="56" t="s">
        <v>7807</v>
      </c>
      <c r="P736" s="140">
        <v>44398</v>
      </c>
      <c r="Q736" s="140">
        <v>44400</v>
      </c>
      <c r="R736" s="140">
        <v>44545</v>
      </c>
      <c r="S736" s="45">
        <v>13500000</v>
      </c>
      <c r="T736" s="45">
        <v>11250000</v>
      </c>
      <c r="U736" s="37">
        <v>7634899</v>
      </c>
      <c r="V736" s="38" t="s">
        <v>5643</v>
      </c>
      <c r="W736" s="1"/>
      <c r="X736" s="1"/>
      <c r="Y736" s="1"/>
    </row>
    <row r="737" spans="1:25">
      <c r="A737" s="80">
        <v>891780111</v>
      </c>
      <c r="B737" s="35" t="s">
        <v>3921</v>
      </c>
      <c r="C737" s="36" t="s">
        <v>163</v>
      </c>
      <c r="D737" s="35" t="s">
        <v>20</v>
      </c>
      <c r="E737" s="34" t="s">
        <v>5648</v>
      </c>
      <c r="F737" s="35" t="s">
        <v>21</v>
      </c>
      <c r="G737" s="36" t="s">
        <v>165</v>
      </c>
      <c r="H737" s="36" t="s">
        <v>166</v>
      </c>
      <c r="I737" s="45">
        <v>8000000</v>
      </c>
      <c r="J737" s="45">
        <v>0</v>
      </c>
      <c r="K737" s="45">
        <v>0</v>
      </c>
      <c r="L737" s="45">
        <v>0</v>
      </c>
      <c r="M737" s="37">
        <v>18955666</v>
      </c>
      <c r="N737" s="38" t="s">
        <v>5649</v>
      </c>
      <c r="O737" s="56" t="s">
        <v>7808</v>
      </c>
      <c r="P737" s="140">
        <v>44404</v>
      </c>
      <c r="Q737" s="140">
        <v>44406</v>
      </c>
      <c r="R737" s="140">
        <v>44529</v>
      </c>
      <c r="S737" s="45">
        <v>6000000</v>
      </c>
      <c r="T737" s="45">
        <v>2000000</v>
      </c>
      <c r="U737" s="36">
        <v>36669284</v>
      </c>
      <c r="V737" s="36" t="s">
        <v>471</v>
      </c>
      <c r="W737" s="1"/>
      <c r="X737" s="1"/>
      <c r="Y737" s="1"/>
    </row>
    <row r="738" spans="1:25">
      <c r="A738" s="80">
        <v>891780111</v>
      </c>
      <c r="B738" s="35" t="s">
        <v>3921</v>
      </c>
      <c r="C738" s="36" t="s">
        <v>163</v>
      </c>
      <c r="D738" s="35" t="s">
        <v>20</v>
      </c>
      <c r="E738" s="34" t="s">
        <v>5650</v>
      </c>
      <c r="F738" s="35" t="s">
        <v>21</v>
      </c>
      <c r="G738" s="36" t="s">
        <v>165</v>
      </c>
      <c r="H738" s="36" t="s">
        <v>166</v>
      </c>
      <c r="I738" s="45">
        <v>34883333</v>
      </c>
      <c r="J738" s="45">
        <v>0</v>
      </c>
      <c r="K738" s="45">
        <v>0</v>
      </c>
      <c r="L738" s="45">
        <v>0</v>
      </c>
      <c r="M738" s="37">
        <v>85153989</v>
      </c>
      <c r="N738" s="38" t="s">
        <v>5651</v>
      </c>
      <c r="O738" s="56" t="s">
        <v>7809</v>
      </c>
      <c r="P738" s="140">
        <v>44398</v>
      </c>
      <c r="Q738" s="140">
        <v>44398</v>
      </c>
      <c r="R738" s="140">
        <v>44545</v>
      </c>
      <c r="S738" s="45">
        <v>12133333</v>
      </c>
      <c r="T738" s="45">
        <v>22750000</v>
      </c>
      <c r="U738" s="36">
        <v>16078654</v>
      </c>
      <c r="V738" s="36" t="s">
        <v>973</v>
      </c>
      <c r="W738" s="1"/>
      <c r="X738" s="1"/>
      <c r="Y738" s="1"/>
    </row>
    <row r="739" spans="1:25">
      <c r="A739" s="80">
        <v>891780111</v>
      </c>
      <c r="B739" s="35" t="s">
        <v>3921</v>
      </c>
      <c r="C739" s="36" t="s">
        <v>163</v>
      </c>
      <c r="D739" s="35" t="s">
        <v>20</v>
      </c>
      <c r="E739" s="34" t="s">
        <v>5652</v>
      </c>
      <c r="F739" s="35" t="s">
        <v>21</v>
      </c>
      <c r="G739" s="36" t="s">
        <v>165</v>
      </c>
      <c r="H739" s="36" t="s">
        <v>166</v>
      </c>
      <c r="I739" s="45">
        <v>14355833</v>
      </c>
      <c r="J739" s="45">
        <v>0</v>
      </c>
      <c r="K739" s="45">
        <v>0</v>
      </c>
      <c r="L739" s="45">
        <v>0</v>
      </c>
      <c r="M739" s="37">
        <v>36722139</v>
      </c>
      <c r="N739" s="38" t="s">
        <v>5653</v>
      </c>
      <c r="O739" s="142" t="s">
        <v>7810</v>
      </c>
      <c r="P739" s="140">
        <v>44398</v>
      </c>
      <c r="Q739" s="140">
        <v>44398</v>
      </c>
      <c r="R739" s="140">
        <v>44545</v>
      </c>
      <c r="S739" s="45">
        <v>7668333</v>
      </c>
      <c r="T739" s="45">
        <v>6687500</v>
      </c>
      <c r="U739" s="37">
        <v>85153989</v>
      </c>
      <c r="V739" s="38" t="s">
        <v>5651</v>
      </c>
      <c r="W739" s="1"/>
      <c r="X739" s="1"/>
      <c r="Y739" s="1"/>
    </row>
    <row r="740" spans="1:25">
      <c r="A740" s="80">
        <v>891780111</v>
      </c>
      <c r="B740" s="35" t="s">
        <v>3921</v>
      </c>
      <c r="C740" s="36" t="s">
        <v>163</v>
      </c>
      <c r="D740" s="35" t="s">
        <v>20</v>
      </c>
      <c r="E740" s="34" t="s">
        <v>5654</v>
      </c>
      <c r="F740" s="35" t="s">
        <v>21</v>
      </c>
      <c r="G740" s="36" t="s">
        <v>165</v>
      </c>
      <c r="H740" s="36" t="s">
        <v>166</v>
      </c>
      <c r="I740" s="45">
        <v>33000000</v>
      </c>
      <c r="J740" s="45">
        <v>0</v>
      </c>
      <c r="K740" s="45">
        <v>0</v>
      </c>
      <c r="L740" s="45">
        <v>0</v>
      </c>
      <c r="M740" s="37">
        <v>85476091</v>
      </c>
      <c r="N740" s="38" t="s">
        <v>5655</v>
      </c>
      <c r="O740" s="142" t="s">
        <v>7811</v>
      </c>
      <c r="P740" s="140">
        <v>44400</v>
      </c>
      <c r="Q740" s="140">
        <v>44400</v>
      </c>
      <c r="R740" s="140">
        <v>44545</v>
      </c>
      <c r="S740" s="45">
        <v>12000000</v>
      </c>
      <c r="T740" s="45">
        <v>21000000</v>
      </c>
      <c r="U740" s="36">
        <v>16078654</v>
      </c>
      <c r="V740" s="36" t="s">
        <v>973</v>
      </c>
      <c r="W740" s="1"/>
      <c r="X740" s="1"/>
      <c r="Y740" s="1"/>
    </row>
    <row r="741" spans="1:25">
      <c r="A741" s="80">
        <v>891780111</v>
      </c>
      <c r="B741" s="35" t="s">
        <v>3921</v>
      </c>
      <c r="C741" s="36" t="s">
        <v>163</v>
      </c>
      <c r="D741" s="35" t="s">
        <v>20</v>
      </c>
      <c r="E741" s="34" t="s">
        <v>5656</v>
      </c>
      <c r="F741" s="35" t="s">
        <v>21</v>
      </c>
      <c r="G741" s="36" t="s">
        <v>165</v>
      </c>
      <c r="H741" s="36" t="s">
        <v>166</v>
      </c>
      <c r="I741" s="45">
        <v>16753000</v>
      </c>
      <c r="J741" s="45">
        <v>0</v>
      </c>
      <c r="K741" s="45">
        <v>0</v>
      </c>
      <c r="L741" s="45">
        <v>0</v>
      </c>
      <c r="M741" s="37">
        <v>26668800</v>
      </c>
      <c r="N741" s="38" t="s">
        <v>5657</v>
      </c>
      <c r="O741" s="142" t="s">
        <v>7812</v>
      </c>
      <c r="P741" s="140">
        <v>44400</v>
      </c>
      <c r="Q741" s="140">
        <v>44400</v>
      </c>
      <c r="R741" s="140">
        <v>44545</v>
      </c>
      <c r="S741" s="45">
        <v>6092225</v>
      </c>
      <c r="T741" s="45">
        <v>10660775</v>
      </c>
      <c r="U741" s="36">
        <v>57299411</v>
      </c>
      <c r="V741" s="36" t="s">
        <v>370</v>
      </c>
      <c r="W741" s="1"/>
      <c r="X741" s="1"/>
      <c r="Y741" s="1"/>
    </row>
    <row r="742" spans="1:25">
      <c r="A742" s="80">
        <v>891780111</v>
      </c>
      <c r="B742" s="35" t="s">
        <v>3921</v>
      </c>
      <c r="C742" s="36" t="s">
        <v>163</v>
      </c>
      <c r="D742" s="35" t="s">
        <v>20</v>
      </c>
      <c r="E742" s="34" t="s">
        <v>5658</v>
      </c>
      <c r="F742" s="35" t="s">
        <v>21</v>
      </c>
      <c r="G742" s="36" t="s">
        <v>165</v>
      </c>
      <c r="H742" s="36" t="s">
        <v>166</v>
      </c>
      <c r="I742" s="45">
        <v>25636254</v>
      </c>
      <c r="J742" s="45">
        <v>0</v>
      </c>
      <c r="K742" s="45">
        <v>0</v>
      </c>
      <c r="L742" s="45">
        <v>0</v>
      </c>
      <c r="M742" s="37">
        <v>1082884684</v>
      </c>
      <c r="N742" s="38" t="s">
        <v>5659</v>
      </c>
      <c r="O742" s="56" t="s">
        <v>7813</v>
      </c>
      <c r="P742" s="140">
        <v>44400</v>
      </c>
      <c r="Q742" s="140">
        <v>44400</v>
      </c>
      <c r="R742" s="140">
        <v>44545</v>
      </c>
      <c r="S742" s="45">
        <v>9322274</v>
      </c>
      <c r="T742" s="45">
        <v>16313980</v>
      </c>
      <c r="U742" s="37">
        <v>85476091</v>
      </c>
      <c r="V742" s="38" t="s">
        <v>5655</v>
      </c>
      <c r="W742" s="1"/>
      <c r="X742" s="1"/>
      <c r="Y742" s="1"/>
    </row>
    <row r="743" spans="1:25">
      <c r="A743" s="80">
        <v>891780111</v>
      </c>
      <c r="B743" s="35" t="s">
        <v>3921</v>
      </c>
      <c r="C743" s="36" t="s">
        <v>163</v>
      </c>
      <c r="D743" s="35" t="s">
        <v>20</v>
      </c>
      <c r="E743" s="34" t="s">
        <v>5660</v>
      </c>
      <c r="F743" s="35" t="s">
        <v>21</v>
      </c>
      <c r="G743" s="36" t="s">
        <v>165</v>
      </c>
      <c r="H743" s="36" t="s">
        <v>166</v>
      </c>
      <c r="I743" s="45">
        <v>31757193</v>
      </c>
      <c r="J743" s="45">
        <v>0</v>
      </c>
      <c r="K743" s="45">
        <v>0</v>
      </c>
      <c r="L743" s="45">
        <v>0</v>
      </c>
      <c r="M743" s="37">
        <v>36678011</v>
      </c>
      <c r="N743" s="38" t="s">
        <v>5661</v>
      </c>
      <c r="O743" s="56" t="s">
        <v>7814</v>
      </c>
      <c r="P743" s="140">
        <v>44400</v>
      </c>
      <c r="Q743" s="140">
        <v>44400</v>
      </c>
      <c r="R743" s="140">
        <v>44545</v>
      </c>
      <c r="S743" s="45">
        <v>11548070</v>
      </c>
      <c r="T743" s="45">
        <v>20209123</v>
      </c>
      <c r="U743" s="37">
        <v>85476091</v>
      </c>
      <c r="V743" s="38" t="s">
        <v>5655</v>
      </c>
      <c r="W743" s="1"/>
      <c r="X743" s="1"/>
      <c r="Y743" s="1"/>
    </row>
    <row r="744" spans="1:25">
      <c r="A744" s="80">
        <v>891780111</v>
      </c>
      <c r="B744" s="35" t="s">
        <v>3921</v>
      </c>
      <c r="C744" s="36" t="s">
        <v>163</v>
      </c>
      <c r="D744" s="35" t="s">
        <v>20</v>
      </c>
      <c r="E744" s="34" t="s">
        <v>5662</v>
      </c>
      <c r="F744" s="35" t="s">
        <v>21</v>
      </c>
      <c r="G744" s="36" t="s">
        <v>165</v>
      </c>
      <c r="H744" s="36" t="s">
        <v>166</v>
      </c>
      <c r="I744" s="45">
        <v>15400000</v>
      </c>
      <c r="J744" s="45">
        <v>0</v>
      </c>
      <c r="K744" s="45">
        <v>0</v>
      </c>
      <c r="L744" s="45">
        <v>0</v>
      </c>
      <c r="M744" s="37">
        <v>7632021</v>
      </c>
      <c r="N744" s="38" t="s">
        <v>5663</v>
      </c>
      <c r="O744" s="56" t="s">
        <v>7815</v>
      </c>
      <c r="P744" s="140">
        <v>44400</v>
      </c>
      <c r="Q744" s="140">
        <v>44400</v>
      </c>
      <c r="R744" s="140">
        <v>44545</v>
      </c>
      <c r="S744" s="45">
        <v>5600000</v>
      </c>
      <c r="T744" s="45">
        <v>9800000</v>
      </c>
      <c r="U744" s="37">
        <v>85476091</v>
      </c>
      <c r="V744" s="38" t="s">
        <v>5655</v>
      </c>
      <c r="W744" s="1"/>
      <c r="X744" s="1"/>
      <c r="Y744" s="1"/>
    </row>
    <row r="745" spans="1:25">
      <c r="A745" s="80">
        <v>891780111</v>
      </c>
      <c r="B745" s="35" t="s">
        <v>3921</v>
      </c>
      <c r="C745" s="36" t="s">
        <v>163</v>
      </c>
      <c r="D745" s="35" t="s">
        <v>20</v>
      </c>
      <c r="E745" s="34" t="s">
        <v>5664</v>
      </c>
      <c r="F745" s="35" t="s">
        <v>21</v>
      </c>
      <c r="G745" s="36" t="s">
        <v>165</v>
      </c>
      <c r="H745" s="36" t="s">
        <v>166</v>
      </c>
      <c r="I745" s="45">
        <v>5828000</v>
      </c>
      <c r="J745" s="45">
        <v>0</v>
      </c>
      <c r="K745" s="45">
        <v>0</v>
      </c>
      <c r="L745" s="45">
        <v>0</v>
      </c>
      <c r="M745" s="37" t="s">
        <v>5665</v>
      </c>
      <c r="N745" s="38" t="s">
        <v>5666</v>
      </c>
      <c r="O745" s="56" t="s">
        <v>7816</v>
      </c>
      <c r="P745" s="140">
        <v>44398</v>
      </c>
      <c r="Q745" s="140">
        <v>44409</v>
      </c>
      <c r="R745" s="140">
        <v>44530</v>
      </c>
      <c r="S745" s="45">
        <v>1457000</v>
      </c>
      <c r="T745" s="45">
        <v>4371000</v>
      </c>
      <c r="U745" s="36">
        <v>12545871</v>
      </c>
      <c r="V745" s="36" t="s">
        <v>168</v>
      </c>
      <c r="W745" s="1"/>
      <c r="X745" s="1"/>
      <c r="Y745" s="1"/>
    </row>
    <row r="746" spans="1:25">
      <c r="A746" s="80">
        <v>891780111</v>
      </c>
      <c r="B746" s="35" t="s">
        <v>3921</v>
      </c>
      <c r="C746" s="36" t="s">
        <v>163</v>
      </c>
      <c r="D746" s="35" t="s">
        <v>20</v>
      </c>
      <c r="E746" s="34" t="s">
        <v>5667</v>
      </c>
      <c r="F746" s="35" t="s">
        <v>21</v>
      </c>
      <c r="G746" s="36" t="s">
        <v>165</v>
      </c>
      <c r="H746" s="36" t="s">
        <v>166</v>
      </c>
      <c r="I746" s="45">
        <v>5828000</v>
      </c>
      <c r="J746" s="45">
        <v>0</v>
      </c>
      <c r="K746" s="45">
        <v>0</v>
      </c>
      <c r="L746" s="45">
        <v>0</v>
      </c>
      <c r="M746" s="37" t="s">
        <v>5668</v>
      </c>
      <c r="N746" s="38" t="s">
        <v>5669</v>
      </c>
      <c r="O746" s="56" t="s">
        <v>7817</v>
      </c>
      <c r="P746" s="140">
        <v>44403</v>
      </c>
      <c r="Q746" s="140">
        <v>44409</v>
      </c>
      <c r="R746" s="140">
        <v>44530</v>
      </c>
      <c r="S746" s="45">
        <v>1457000</v>
      </c>
      <c r="T746" s="45">
        <v>4371000</v>
      </c>
      <c r="U746" s="36">
        <v>12545871</v>
      </c>
      <c r="V746" s="36" t="s">
        <v>168</v>
      </c>
      <c r="W746" s="1"/>
      <c r="X746" s="1"/>
      <c r="Y746" s="1"/>
    </row>
    <row r="747" spans="1:25">
      <c r="A747" s="80">
        <v>891780111</v>
      </c>
      <c r="B747" s="35" t="s">
        <v>3921</v>
      </c>
      <c r="C747" s="36" t="s">
        <v>163</v>
      </c>
      <c r="D747" s="35" t="s">
        <v>20</v>
      </c>
      <c r="E747" s="34" t="s">
        <v>7094</v>
      </c>
      <c r="F747" s="35" t="s">
        <v>21</v>
      </c>
      <c r="G747" s="36" t="s">
        <v>165</v>
      </c>
      <c r="H747" s="36" t="s">
        <v>166</v>
      </c>
      <c r="I747" s="45">
        <v>21689168</v>
      </c>
      <c r="J747" s="45">
        <v>0</v>
      </c>
      <c r="K747" s="45">
        <v>0</v>
      </c>
      <c r="L747" s="45">
        <v>0</v>
      </c>
      <c r="M747" s="37">
        <v>19592309</v>
      </c>
      <c r="N747" s="38" t="s">
        <v>7095</v>
      </c>
      <c r="O747" s="56" t="s">
        <v>7818</v>
      </c>
      <c r="P747" s="140">
        <v>44410</v>
      </c>
      <c r="Q747" s="140">
        <v>44419</v>
      </c>
      <c r="R747" s="140">
        <v>44545</v>
      </c>
      <c r="S747" s="45">
        <v>3286238</v>
      </c>
      <c r="T747" s="45">
        <v>18402930</v>
      </c>
      <c r="U747" s="37">
        <v>85476091</v>
      </c>
      <c r="V747" s="38" t="s">
        <v>5655</v>
      </c>
      <c r="W747" s="1"/>
      <c r="X747" s="1"/>
      <c r="Y747" s="1"/>
    </row>
    <row r="748" spans="1:25">
      <c r="A748" s="80">
        <v>891780111</v>
      </c>
      <c r="B748" s="35" t="s">
        <v>3921</v>
      </c>
      <c r="C748" s="36" t="s">
        <v>163</v>
      </c>
      <c r="D748" s="35" t="s">
        <v>20</v>
      </c>
      <c r="E748" s="34" t="s">
        <v>7096</v>
      </c>
      <c r="F748" s="35" t="s">
        <v>21</v>
      </c>
      <c r="G748" s="36" t="s">
        <v>165</v>
      </c>
      <c r="H748" s="36" t="s">
        <v>166</v>
      </c>
      <c r="I748" s="45">
        <v>21689167</v>
      </c>
      <c r="J748" s="45">
        <v>0</v>
      </c>
      <c r="K748" s="45">
        <v>0</v>
      </c>
      <c r="L748" s="45">
        <v>0</v>
      </c>
      <c r="M748" s="37">
        <v>85470976</v>
      </c>
      <c r="N748" s="38" t="s">
        <v>7097</v>
      </c>
      <c r="O748" s="56" t="s">
        <v>7819</v>
      </c>
      <c r="P748" s="140">
        <v>44410</v>
      </c>
      <c r="Q748" s="140">
        <v>44419</v>
      </c>
      <c r="R748" s="140">
        <v>44545</v>
      </c>
      <c r="S748" s="45">
        <v>3286236</v>
      </c>
      <c r="T748" s="45">
        <v>18402931</v>
      </c>
      <c r="U748" s="37">
        <v>85476091</v>
      </c>
      <c r="V748" s="38" t="s">
        <v>5655</v>
      </c>
      <c r="W748" s="1"/>
      <c r="X748" s="1"/>
      <c r="Y748" s="1"/>
    </row>
    <row r="749" spans="1:25">
      <c r="A749" s="80">
        <v>891780111</v>
      </c>
      <c r="B749" s="35" t="s">
        <v>3921</v>
      </c>
      <c r="C749" s="36" t="s">
        <v>163</v>
      </c>
      <c r="D749" s="35" t="s">
        <v>20</v>
      </c>
      <c r="E749" s="34" t="s">
        <v>7098</v>
      </c>
      <c r="F749" s="35" t="s">
        <v>21</v>
      </c>
      <c r="G749" s="36" t="s">
        <v>165</v>
      </c>
      <c r="H749" s="36" t="s">
        <v>166</v>
      </c>
      <c r="I749" s="45">
        <v>21689168</v>
      </c>
      <c r="J749" s="45">
        <v>0</v>
      </c>
      <c r="K749" s="45">
        <v>0</v>
      </c>
      <c r="L749" s="45">
        <v>0</v>
      </c>
      <c r="M749" s="37">
        <v>1082916317</v>
      </c>
      <c r="N749" s="38" t="s">
        <v>7099</v>
      </c>
      <c r="O749" s="56" t="s">
        <v>7820</v>
      </c>
      <c r="P749" s="140">
        <v>44410</v>
      </c>
      <c r="Q749" s="140">
        <v>44419</v>
      </c>
      <c r="R749" s="140">
        <v>44545</v>
      </c>
      <c r="S749" s="45">
        <v>3286238</v>
      </c>
      <c r="T749" s="45">
        <v>18402930</v>
      </c>
      <c r="U749" s="37">
        <v>85476091</v>
      </c>
      <c r="V749" s="38" t="s">
        <v>5655</v>
      </c>
      <c r="W749" s="1"/>
      <c r="X749" s="1"/>
      <c r="Y749" s="1"/>
    </row>
    <row r="750" spans="1:25">
      <c r="A750" s="80">
        <v>891780111</v>
      </c>
      <c r="B750" s="35" t="s">
        <v>3921</v>
      </c>
      <c r="C750" s="36" t="s">
        <v>163</v>
      </c>
      <c r="D750" s="35" t="s">
        <v>20</v>
      </c>
      <c r="E750" s="34" t="s">
        <v>7100</v>
      </c>
      <c r="F750" s="35" t="s">
        <v>21</v>
      </c>
      <c r="G750" s="36" t="s">
        <v>165</v>
      </c>
      <c r="H750" s="36" t="s">
        <v>166</v>
      </c>
      <c r="I750" s="45">
        <v>18959716</v>
      </c>
      <c r="J750" s="45">
        <v>0</v>
      </c>
      <c r="K750" s="45">
        <v>0</v>
      </c>
      <c r="L750" s="45">
        <v>0</v>
      </c>
      <c r="M750" s="37">
        <v>1083005626</v>
      </c>
      <c r="N750" s="38" t="s">
        <v>7101</v>
      </c>
      <c r="O750" s="56" t="s">
        <v>7821</v>
      </c>
      <c r="P750" s="140">
        <v>44417</v>
      </c>
      <c r="Q750" s="140">
        <v>44418</v>
      </c>
      <c r="R750" s="140">
        <v>44545</v>
      </c>
      <c r="S750" s="45">
        <v>3791943</v>
      </c>
      <c r="T750" s="45">
        <v>15167773</v>
      </c>
      <c r="U750" s="37">
        <v>85476091</v>
      </c>
      <c r="V750" s="38" t="s">
        <v>5655</v>
      </c>
      <c r="W750" s="1"/>
      <c r="X750" s="1"/>
      <c r="Y750" s="1"/>
    </row>
    <row r="751" spans="1:25">
      <c r="A751" s="80">
        <v>891780111</v>
      </c>
      <c r="B751" s="35" t="s">
        <v>3921</v>
      </c>
      <c r="C751" s="36" t="s">
        <v>163</v>
      </c>
      <c r="D751" s="35" t="s">
        <v>20</v>
      </c>
      <c r="E751" s="34" t="s">
        <v>7102</v>
      </c>
      <c r="F751" s="35" t="s">
        <v>21</v>
      </c>
      <c r="G751" s="36" t="s">
        <v>165</v>
      </c>
      <c r="H751" s="36" t="s">
        <v>166</v>
      </c>
      <c r="I751" s="45">
        <v>7583887</v>
      </c>
      <c r="J751" s="45">
        <v>0</v>
      </c>
      <c r="K751" s="45">
        <v>0</v>
      </c>
      <c r="L751" s="45">
        <v>0</v>
      </c>
      <c r="M751" s="37">
        <v>1079939384</v>
      </c>
      <c r="N751" s="38" t="s">
        <v>7103</v>
      </c>
      <c r="O751" s="56" t="s">
        <v>7822</v>
      </c>
      <c r="P751" s="140">
        <v>44417</v>
      </c>
      <c r="Q751" s="140">
        <v>44418</v>
      </c>
      <c r="R751" s="140">
        <v>44475</v>
      </c>
      <c r="S751" s="45">
        <v>3447221</v>
      </c>
      <c r="T751" s="45">
        <v>4136666</v>
      </c>
      <c r="U751" s="37">
        <v>85476091</v>
      </c>
      <c r="V751" s="38" t="s">
        <v>5655</v>
      </c>
      <c r="W751" s="1"/>
      <c r="X751" s="1"/>
      <c r="Y751" s="1"/>
    </row>
    <row r="752" spans="1:25">
      <c r="A752" s="80">
        <v>891780111</v>
      </c>
      <c r="B752" s="35" t="s">
        <v>3921</v>
      </c>
      <c r="C752" s="36" t="s">
        <v>163</v>
      </c>
      <c r="D752" s="35" t="s">
        <v>20</v>
      </c>
      <c r="E752" s="34" t="s">
        <v>7104</v>
      </c>
      <c r="F752" s="35" t="s">
        <v>21</v>
      </c>
      <c r="G752" s="36" t="s">
        <v>165</v>
      </c>
      <c r="H752" s="36" t="s">
        <v>166</v>
      </c>
      <c r="I752" s="45">
        <v>28875000</v>
      </c>
      <c r="J752" s="45">
        <v>0</v>
      </c>
      <c r="K752" s="45">
        <v>0</v>
      </c>
      <c r="L752" s="45">
        <v>0</v>
      </c>
      <c r="M752" s="37">
        <v>1083455745</v>
      </c>
      <c r="N752" s="38" t="s">
        <v>7105</v>
      </c>
      <c r="O752" s="56" t="s">
        <v>7823</v>
      </c>
      <c r="P752" s="140">
        <v>44417</v>
      </c>
      <c r="Q752" s="140">
        <v>44418</v>
      </c>
      <c r="R752" s="140">
        <v>44545</v>
      </c>
      <c r="S752" s="45">
        <v>5775000</v>
      </c>
      <c r="T752" s="45">
        <v>23100000</v>
      </c>
      <c r="U752" s="37">
        <v>85476091</v>
      </c>
      <c r="V752" s="38" t="s">
        <v>5655</v>
      </c>
      <c r="W752" s="1"/>
      <c r="X752" s="1"/>
      <c r="Y752" s="1"/>
    </row>
    <row r="753" spans="1:25">
      <c r="A753" s="80">
        <v>891780111</v>
      </c>
      <c r="B753" s="35" t="s">
        <v>3921</v>
      </c>
      <c r="C753" s="36" t="s">
        <v>163</v>
      </c>
      <c r="D753" s="35" t="s">
        <v>20</v>
      </c>
      <c r="E753" s="34" t="s">
        <v>7106</v>
      </c>
      <c r="F753" s="35" t="s">
        <v>21</v>
      </c>
      <c r="G753" s="36" t="s">
        <v>165</v>
      </c>
      <c r="H753" s="36" t="s">
        <v>166</v>
      </c>
      <c r="I753" s="45">
        <v>18959715</v>
      </c>
      <c r="J753" s="45">
        <v>0</v>
      </c>
      <c r="K753" s="45">
        <v>0</v>
      </c>
      <c r="L753" s="45">
        <v>0</v>
      </c>
      <c r="M753" s="37">
        <v>57461380</v>
      </c>
      <c r="N753" s="38" t="s">
        <v>7107</v>
      </c>
      <c r="O753" s="56" t="s">
        <v>7824</v>
      </c>
      <c r="P753" s="140">
        <v>44419</v>
      </c>
      <c r="Q753" s="140">
        <v>44420</v>
      </c>
      <c r="R753" s="140">
        <v>44545</v>
      </c>
      <c r="S753" s="45">
        <v>3791943</v>
      </c>
      <c r="T753" s="45">
        <v>15167772</v>
      </c>
      <c r="U753" s="37">
        <v>85476091</v>
      </c>
      <c r="V753" s="38" t="s">
        <v>5655</v>
      </c>
      <c r="W753" s="1"/>
      <c r="X753" s="1"/>
      <c r="Y753" s="1"/>
    </row>
    <row r="754" spans="1:25">
      <c r="A754" s="80">
        <v>891780111</v>
      </c>
      <c r="B754" s="35" t="s">
        <v>3921</v>
      </c>
      <c r="C754" s="36" t="s">
        <v>163</v>
      </c>
      <c r="D754" s="35" t="s">
        <v>20</v>
      </c>
      <c r="E754" s="34" t="s">
        <v>7108</v>
      </c>
      <c r="F754" s="35" t="s">
        <v>21</v>
      </c>
      <c r="G754" s="36" t="s">
        <v>165</v>
      </c>
      <c r="H754" s="36" t="s">
        <v>166</v>
      </c>
      <c r="I754" s="45">
        <v>7583886</v>
      </c>
      <c r="J754" s="45">
        <v>0</v>
      </c>
      <c r="K754" s="45">
        <v>0</v>
      </c>
      <c r="L754" s="45">
        <v>0</v>
      </c>
      <c r="M754" s="37">
        <v>1082921961</v>
      </c>
      <c r="N754" s="38" t="s">
        <v>7109</v>
      </c>
      <c r="O754" s="56" t="s">
        <v>7823</v>
      </c>
      <c r="P754" s="140">
        <v>44419</v>
      </c>
      <c r="Q754" s="140">
        <v>44420</v>
      </c>
      <c r="R754" s="140">
        <v>44475</v>
      </c>
      <c r="S754" s="45">
        <v>3447221</v>
      </c>
      <c r="T754" s="45">
        <v>4136665</v>
      </c>
      <c r="U754" s="37">
        <v>85476091</v>
      </c>
      <c r="V754" s="38" t="s">
        <v>5655</v>
      </c>
      <c r="W754" s="1"/>
      <c r="X754" s="1"/>
      <c r="Y754" s="1"/>
    </row>
    <row r="755" spans="1:25">
      <c r="A755" s="80">
        <v>891780111</v>
      </c>
      <c r="B755" s="35" t="s">
        <v>3921</v>
      </c>
      <c r="C755" s="36" t="s">
        <v>163</v>
      </c>
      <c r="D755" s="35" t="s">
        <v>20</v>
      </c>
      <c r="E755" s="34" t="s">
        <v>7110</v>
      </c>
      <c r="F755" s="35" t="s">
        <v>21</v>
      </c>
      <c r="G755" s="36" t="s">
        <v>165</v>
      </c>
      <c r="H755" s="36" t="s">
        <v>166</v>
      </c>
      <c r="I755" s="45">
        <v>7583886</v>
      </c>
      <c r="J755" s="45">
        <v>0</v>
      </c>
      <c r="K755" s="45">
        <v>0</v>
      </c>
      <c r="L755" s="45">
        <v>0</v>
      </c>
      <c r="M755" s="37">
        <v>1083453323</v>
      </c>
      <c r="N755" s="38" t="s">
        <v>7111</v>
      </c>
      <c r="O755" s="56" t="s">
        <v>7825</v>
      </c>
      <c r="P755" s="140">
        <v>44419</v>
      </c>
      <c r="Q755" s="140">
        <v>44420</v>
      </c>
      <c r="R755" s="140">
        <v>44475</v>
      </c>
      <c r="S755" s="45">
        <v>3447221</v>
      </c>
      <c r="T755" s="45">
        <v>4136665</v>
      </c>
      <c r="U755" s="37">
        <v>85476091</v>
      </c>
      <c r="V755" s="38" t="s">
        <v>5655</v>
      </c>
      <c r="W755" s="1"/>
      <c r="X755" s="1"/>
      <c r="Y755" s="1"/>
    </row>
    <row r="756" spans="1:25">
      <c r="A756" s="80">
        <v>891780111</v>
      </c>
      <c r="B756" s="35" t="s">
        <v>3921</v>
      </c>
      <c r="C756" s="36" t="s">
        <v>163</v>
      </c>
      <c r="D756" s="35" t="s">
        <v>20</v>
      </c>
      <c r="E756" s="34" t="s">
        <v>7112</v>
      </c>
      <c r="F756" s="35" t="s">
        <v>21</v>
      </c>
      <c r="G756" s="36" t="s">
        <v>165</v>
      </c>
      <c r="H756" s="36" t="s">
        <v>166</v>
      </c>
      <c r="I756" s="45">
        <v>28875000</v>
      </c>
      <c r="J756" s="45">
        <v>0</v>
      </c>
      <c r="K756" s="45">
        <v>0</v>
      </c>
      <c r="L756" s="45">
        <v>0</v>
      </c>
      <c r="M756" s="37">
        <v>1083458529</v>
      </c>
      <c r="N756" s="38" t="s">
        <v>7113</v>
      </c>
      <c r="O756" s="56" t="s">
        <v>7826</v>
      </c>
      <c r="P756" s="140">
        <v>44421</v>
      </c>
      <c r="Q756" s="140">
        <v>44421</v>
      </c>
      <c r="R756" s="140">
        <v>44545</v>
      </c>
      <c r="S756" s="45">
        <v>5775000</v>
      </c>
      <c r="T756" s="45">
        <v>23100000</v>
      </c>
      <c r="U756" s="37">
        <v>85476091</v>
      </c>
      <c r="V756" s="38" t="s">
        <v>5655</v>
      </c>
      <c r="W756" s="1"/>
      <c r="X756" s="1"/>
      <c r="Y756" s="1"/>
    </row>
    <row r="757" spans="1:25">
      <c r="A757" s="80">
        <v>891780111</v>
      </c>
      <c r="B757" s="35" t="s">
        <v>3921</v>
      </c>
      <c r="C757" s="36" t="s">
        <v>163</v>
      </c>
      <c r="D757" s="35" t="s">
        <v>20</v>
      </c>
      <c r="E757" s="34" t="s">
        <v>7114</v>
      </c>
      <c r="F757" s="35" t="s">
        <v>21</v>
      </c>
      <c r="G757" s="36" t="s">
        <v>165</v>
      </c>
      <c r="H757" s="36" t="s">
        <v>166</v>
      </c>
      <c r="I757" s="45">
        <v>18959715</v>
      </c>
      <c r="J757" s="45">
        <v>0</v>
      </c>
      <c r="K757" s="45">
        <v>0</v>
      </c>
      <c r="L757" s="45">
        <v>0</v>
      </c>
      <c r="M757" s="37">
        <v>1079933305</v>
      </c>
      <c r="N757" s="38" t="s">
        <v>7115</v>
      </c>
      <c r="O757" s="56" t="s">
        <v>7658</v>
      </c>
      <c r="P757" s="140">
        <v>44419</v>
      </c>
      <c r="Q757" s="140">
        <v>44425</v>
      </c>
      <c r="R757" s="140">
        <v>44545</v>
      </c>
      <c r="S757" s="45">
        <v>3791943</v>
      </c>
      <c r="T757" s="45">
        <v>15167772</v>
      </c>
      <c r="U757" s="37">
        <v>85476091</v>
      </c>
      <c r="V757" s="38" t="s">
        <v>5655</v>
      </c>
      <c r="W757" s="1"/>
      <c r="X757" s="1"/>
      <c r="Y757" s="1"/>
    </row>
    <row r="758" spans="1:25">
      <c r="A758" s="80">
        <v>891780111</v>
      </c>
      <c r="B758" s="35" t="s">
        <v>3921</v>
      </c>
      <c r="C758" s="36" t="s">
        <v>163</v>
      </c>
      <c r="D758" s="35" t="s">
        <v>20</v>
      </c>
      <c r="E758" s="34" t="s">
        <v>7116</v>
      </c>
      <c r="F758" s="35" t="s">
        <v>21</v>
      </c>
      <c r="G758" s="36" t="s">
        <v>165</v>
      </c>
      <c r="H758" s="36" t="s">
        <v>166</v>
      </c>
      <c r="I758" s="45">
        <v>7583886</v>
      </c>
      <c r="J758" s="45">
        <v>0</v>
      </c>
      <c r="K758" s="45">
        <v>0</v>
      </c>
      <c r="L758" s="45">
        <v>0</v>
      </c>
      <c r="M758" s="37">
        <v>1079939928</v>
      </c>
      <c r="N758" s="38" t="s">
        <v>7117</v>
      </c>
      <c r="O758" s="56" t="s">
        <v>7730</v>
      </c>
      <c r="P758" s="140">
        <v>44419</v>
      </c>
      <c r="Q758" s="140">
        <v>44425</v>
      </c>
      <c r="R758" s="140">
        <v>44475</v>
      </c>
      <c r="S758" s="45">
        <v>3447221</v>
      </c>
      <c r="T758" s="45">
        <v>4136665</v>
      </c>
      <c r="U758" s="37">
        <v>85476091</v>
      </c>
      <c r="V758" s="38" t="s">
        <v>5655</v>
      </c>
      <c r="W758" s="1"/>
      <c r="X758" s="1"/>
      <c r="Y758" s="1"/>
    </row>
    <row r="759" spans="1:25">
      <c r="A759" s="80">
        <v>891780111</v>
      </c>
      <c r="B759" s="35" t="s">
        <v>3921</v>
      </c>
      <c r="C759" s="36" t="s">
        <v>163</v>
      </c>
      <c r="D759" s="35" t="s">
        <v>20</v>
      </c>
      <c r="E759" s="34" t="s">
        <v>7118</v>
      </c>
      <c r="F759" s="35" t="s">
        <v>21</v>
      </c>
      <c r="G759" s="36" t="s">
        <v>165</v>
      </c>
      <c r="H759" s="36" t="s">
        <v>166</v>
      </c>
      <c r="I759" s="45">
        <v>114099840</v>
      </c>
      <c r="J759" s="45">
        <v>0</v>
      </c>
      <c r="K759" s="45">
        <v>0</v>
      </c>
      <c r="L759" s="45">
        <v>0</v>
      </c>
      <c r="M759" s="37">
        <v>77033896</v>
      </c>
      <c r="N759" s="38" t="s">
        <v>7119</v>
      </c>
      <c r="O759" s="56" t="s">
        <v>7658</v>
      </c>
      <c r="P759" s="140">
        <v>44426</v>
      </c>
      <c r="Q759" s="140">
        <v>44426</v>
      </c>
      <c r="R759" s="140">
        <v>44545</v>
      </c>
      <c r="S759" s="45">
        <v>0</v>
      </c>
      <c r="T759" s="45">
        <v>114099840</v>
      </c>
      <c r="U759" s="37">
        <v>85476091</v>
      </c>
      <c r="V759" s="38" t="s">
        <v>5655</v>
      </c>
      <c r="W759" s="1"/>
      <c r="X759" s="1"/>
      <c r="Y759" s="1"/>
    </row>
    <row r="760" spans="1:25">
      <c r="A760" s="80">
        <v>891780111</v>
      </c>
      <c r="B760" s="35" t="s">
        <v>3921</v>
      </c>
      <c r="C760" s="36" t="s">
        <v>163</v>
      </c>
      <c r="D760" s="35" t="s">
        <v>20</v>
      </c>
      <c r="E760" s="34" t="s">
        <v>7120</v>
      </c>
      <c r="F760" s="35" t="s">
        <v>21</v>
      </c>
      <c r="G760" s="36" t="s">
        <v>165</v>
      </c>
      <c r="H760" s="36" t="s">
        <v>166</v>
      </c>
      <c r="I760" s="45">
        <v>28875000</v>
      </c>
      <c r="J760" s="45">
        <v>0</v>
      </c>
      <c r="K760" s="45">
        <v>0</v>
      </c>
      <c r="L760" s="45">
        <v>0</v>
      </c>
      <c r="M760" s="37">
        <v>57306530</v>
      </c>
      <c r="N760" s="38" t="s">
        <v>7121</v>
      </c>
      <c r="O760" s="56" t="s">
        <v>7658</v>
      </c>
      <c r="P760" s="140">
        <v>44425</v>
      </c>
      <c r="Q760" s="140">
        <v>44427</v>
      </c>
      <c r="R760" s="140">
        <v>44545</v>
      </c>
      <c r="S760" s="45">
        <v>5775000</v>
      </c>
      <c r="T760" s="45">
        <v>23100000</v>
      </c>
      <c r="U760" s="37">
        <v>85476091</v>
      </c>
      <c r="V760" s="38" t="s">
        <v>5655</v>
      </c>
      <c r="W760" s="1"/>
      <c r="X760" s="1"/>
      <c r="Y760" s="1"/>
    </row>
    <row r="761" spans="1:25">
      <c r="A761" s="80">
        <v>891780111</v>
      </c>
      <c r="B761" s="35" t="s">
        <v>3921</v>
      </c>
      <c r="C761" s="36" t="s">
        <v>163</v>
      </c>
      <c r="D761" s="35" t="s">
        <v>20</v>
      </c>
      <c r="E761" s="34" t="s">
        <v>7122</v>
      </c>
      <c r="F761" s="35" t="s">
        <v>21</v>
      </c>
      <c r="G761" s="36" t="s">
        <v>165</v>
      </c>
      <c r="H761" s="36" t="s">
        <v>166</v>
      </c>
      <c r="I761" s="45">
        <v>49288809</v>
      </c>
      <c r="J761" s="45">
        <v>0</v>
      </c>
      <c r="K761" s="45">
        <v>0</v>
      </c>
      <c r="L761" s="45">
        <v>0</v>
      </c>
      <c r="M761" s="37">
        <v>901283655</v>
      </c>
      <c r="N761" s="38" t="s">
        <v>7123</v>
      </c>
      <c r="O761" s="56" t="s">
        <v>7658</v>
      </c>
      <c r="P761" s="140">
        <v>44439</v>
      </c>
      <c r="Q761" s="140">
        <v>44439</v>
      </c>
      <c r="R761" s="140">
        <v>44545</v>
      </c>
      <c r="S761" s="45">
        <v>31377462</v>
      </c>
      <c r="T761" s="45">
        <v>17911347</v>
      </c>
      <c r="U761" s="37">
        <v>85476091</v>
      </c>
      <c r="V761" s="38" t="s">
        <v>5655</v>
      </c>
      <c r="W761" s="1"/>
      <c r="X761" s="1"/>
      <c r="Y761" s="1"/>
    </row>
    <row r="762" spans="1:25">
      <c r="A762" s="80">
        <v>891780111</v>
      </c>
      <c r="B762" s="35" t="s">
        <v>3921</v>
      </c>
      <c r="C762" s="36" t="s">
        <v>163</v>
      </c>
      <c r="D762" s="35" t="s">
        <v>20</v>
      </c>
      <c r="E762" s="34" t="s">
        <v>7124</v>
      </c>
      <c r="F762" s="35" t="s">
        <v>21</v>
      </c>
      <c r="G762" s="36" t="s">
        <v>165</v>
      </c>
      <c r="H762" s="36" t="s">
        <v>166</v>
      </c>
      <c r="I762" s="45">
        <v>1500000</v>
      </c>
      <c r="J762" s="45">
        <v>0</v>
      </c>
      <c r="K762" s="45">
        <v>0</v>
      </c>
      <c r="L762" s="45">
        <v>0</v>
      </c>
      <c r="M762" s="37">
        <v>1082944582</v>
      </c>
      <c r="N762" s="38" t="s">
        <v>7125</v>
      </c>
      <c r="O762" s="56" t="s">
        <v>7658</v>
      </c>
      <c r="P762" s="140">
        <v>44410</v>
      </c>
      <c r="Q762" s="140">
        <v>44411</v>
      </c>
      <c r="R762" s="140">
        <v>44442</v>
      </c>
      <c r="S762" s="45">
        <v>0</v>
      </c>
      <c r="T762" s="45">
        <v>1500000</v>
      </c>
      <c r="U762" s="36">
        <v>72220242</v>
      </c>
      <c r="V762" s="36" t="s">
        <v>3931</v>
      </c>
      <c r="W762" s="1"/>
      <c r="X762" s="1"/>
      <c r="Y762" s="1"/>
    </row>
    <row r="763" spans="1:25">
      <c r="A763" s="80">
        <v>891780111</v>
      </c>
      <c r="B763" s="35" t="s">
        <v>3921</v>
      </c>
      <c r="C763" s="36" t="s">
        <v>163</v>
      </c>
      <c r="D763" s="35" t="s">
        <v>20</v>
      </c>
      <c r="E763" s="34" t="s">
        <v>7126</v>
      </c>
      <c r="F763" s="35" t="s">
        <v>21</v>
      </c>
      <c r="G763" s="36" t="s">
        <v>165</v>
      </c>
      <c r="H763" s="36" t="s">
        <v>166</v>
      </c>
      <c r="I763" s="45">
        <v>18000000</v>
      </c>
      <c r="J763" s="45">
        <v>0</v>
      </c>
      <c r="K763" s="45">
        <v>0</v>
      </c>
      <c r="L763" s="45">
        <v>0</v>
      </c>
      <c r="M763" s="37">
        <v>10276616</v>
      </c>
      <c r="N763" s="38" t="s">
        <v>7127</v>
      </c>
      <c r="O763" s="56" t="s">
        <v>7827</v>
      </c>
      <c r="P763" s="140">
        <v>44410</v>
      </c>
      <c r="Q763" s="140">
        <v>44412</v>
      </c>
      <c r="R763" s="140">
        <v>44504</v>
      </c>
      <c r="S763" s="45">
        <v>0</v>
      </c>
      <c r="T763" s="45">
        <v>18000000</v>
      </c>
      <c r="U763" s="36">
        <v>72220242</v>
      </c>
      <c r="V763" s="36" t="s">
        <v>3931</v>
      </c>
      <c r="W763" s="1"/>
      <c r="X763" s="1"/>
      <c r="Y763" s="1"/>
    </row>
    <row r="764" spans="1:25">
      <c r="A764" s="80">
        <v>891780111</v>
      </c>
      <c r="B764" s="35" t="s">
        <v>3921</v>
      </c>
      <c r="C764" s="36" t="s">
        <v>163</v>
      </c>
      <c r="D764" s="35" t="s">
        <v>20</v>
      </c>
      <c r="E764" s="34" t="s">
        <v>7128</v>
      </c>
      <c r="F764" s="35" t="s">
        <v>21</v>
      </c>
      <c r="G764" s="36" t="s">
        <v>165</v>
      </c>
      <c r="H764" s="36" t="s">
        <v>166</v>
      </c>
      <c r="I764" s="45">
        <v>7100000</v>
      </c>
      <c r="J764" s="45">
        <v>0</v>
      </c>
      <c r="K764" s="45">
        <v>0</v>
      </c>
      <c r="L764" s="45">
        <v>0</v>
      </c>
      <c r="M764" s="37">
        <v>91181539</v>
      </c>
      <c r="N764" s="38" t="s">
        <v>7129</v>
      </c>
      <c r="O764" s="56" t="s">
        <v>7658</v>
      </c>
      <c r="P764" s="140">
        <v>44410</v>
      </c>
      <c r="Q764" s="140">
        <v>44412</v>
      </c>
      <c r="R764" s="140">
        <v>44504</v>
      </c>
      <c r="S764" s="45">
        <v>0</v>
      </c>
      <c r="T764" s="45">
        <v>7100000</v>
      </c>
      <c r="U764" s="36">
        <v>72220242</v>
      </c>
      <c r="V764" s="36" t="s">
        <v>3931</v>
      </c>
      <c r="W764" s="1"/>
      <c r="X764" s="1"/>
      <c r="Y764" s="1"/>
    </row>
    <row r="765" spans="1:25">
      <c r="A765" s="80">
        <v>891780111</v>
      </c>
      <c r="B765" s="35" t="s">
        <v>3921</v>
      </c>
      <c r="C765" s="36" t="s">
        <v>163</v>
      </c>
      <c r="D765" s="35" t="s">
        <v>20</v>
      </c>
      <c r="E765" s="34" t="s">
        <v>7130</v>
      </c>
      <c r="F765" s="35" t="s">
        <v>21</v>
      </c>
      <c r="G765" s="36" t="s">
        <v>165</v>
      </c>
      <c r="H765" s="36" t="s">
        <v>166</v>
      </c>
      <c r="I765" s="45">
        <v>8500000</v>
      </c>
      <c r="J765" s="45">
        <v>0</v>
      </c>
      <c r="K765" s="45">
        <v>0</v>
      </c>
      <c r="L765" s="45">
        <v>0</v>
      </c>
      <c r="M765" s="37">
        <v>1082933687</v>
      </c>
      <c r="N765" s="38" t="s">
        <v>7131</v>
      </c>
      <c r="O765" s="56" t="s">
        <v>7658</v>
      </c>
      <c r="P765" s="140">
        <v>44410</v>
      </c>
      <c r="Q765" s="140">
        <v>44412</v>
      </c>
      <c r="R765" s="140">
        <v>44504</v>
      </c>
      <c r="S765" s="45">
        <v>0</v>
      </c>
      <c r="T765" s="45">
        <v>8500000</v>
      </c>
      <c r="U765" s="36">
        <v>72220242</v>
      </c>
      <c r="V765" s="36" t="s">
        <v>3931</v>
      </c>
      <c r="W765" s="1"/>
      <c r="X765" s="1"/>
      <c r="Y765" s="1"/>
    </row>
    <row r="766" spans="1:25">
      <c r="A766" s="80">
        <v>891780111</v>
      </c>
      <c r="B766" s="35" t="s">
        <v>3921</v>
      </c>
      <c r="C766" s="36" t="s">
        <v>163</v>
      </c>
      <c r="D766" s="35" t="s">
        <v>20</v>
      </c>
      <c r="E766" s="34" t="s">
        <v>7132</v>
      </c>
      <c r="F766" s="35" t="s">
        <v>21</v>
      </c>
      <c r="G766" s="36" t="s">
        <v>165</v>
      </c>
      <c r="H766" s="36" t="s">
        <v>166</v>
      </c>
      <c r="I766" s="45">
        <v>9000000</v>
      </c>
      <c r="J766" s="45">
        <v>0</v>
      </c>
      <c r="K766" s="45">
        <v>0</v>
      </c>
      <c r="L766" s="45">
        <v>0</v>
      </c>
      <c r="M766" s="37">
        <v>10280811</v>
      </c>
      <c r="N766" s="38" t="s">
        <v>7133</v>
      </c>
      <c r="O766" s="56" t="s">
        <v>7828</v>
      </c>
      <c r="P766" s="140">
        <v>44410</v>
      </c>
      <c r="Q766" s="140">
        <v>44412</v>
      </c>
      <c r="R766" s="140">
        <v>44504</v>
      </c>
      <c r="S766" s="45">
        <v>0</v>
      </c>
      <c r="T766" s="45">
        <v>9000000</v>
      </c>
      <c r="U766" s="36">
        <v>72220242</v>
      </c>
      <c r="V766" s="36" t="s">
        <v>3931</v>
      </c>
      <c r="W766" s="1"/>
      <c r="X766" s="1"/>
      <c r="Y766" s="1"/>
    </row>
    <row r="767" spans="1:25">
      <c r="A767" s="80">
        <v>891780111</v>
      </c>
      <c r="B767" s="35" t="s">
        <v>3921</v>
      </c>
      <c r="C767" s="36" t="s">
        <v>163</v>
      </c>
      <c r="D767" s="35" t="s">
        <v>20</v>
      </c>
      <c r="E767" s="34" t="s">
        <v>7134</v>
      </c>
      <c r="F767" s="35" t="s">
        <v>21</v>
      </c>
      <c r="G767" s="36" t="s">
        <v>165</v>
      </c>
      <c r="H767" s="36" t="s">
        <v>166</v>
      </c>
      <c r="I767" s="45">
        <v>10200000</v>
      </c>
      <c r="J767" s="45">
        <v>0</v>
      </c>
      <c r="K767" s="45">
        <v>0</v>
      </c>
      <c r="L767" s="45">
        <v>0</v>
      </c>
      <c r="M767" s="37">
        <v>1053833567</v>
      </c>
      <c r="N767" s="38" t="s">
        <v>7135</v>
      </c>
      <c r="O767" s="56" t="s">
        <v>7827</v>
      </c>
      <c r="P767" s="140">
        <v>44410</v>
      </c>
      <c r="Q767" s="140">
        <v>44412</v>
      </c>
      <c r="R767" s="140">
        <v>44504</v>
      </c>
      <c r="S767" s="45">
        <v>0</v>
      </c>
      <c r="T767" s="45">
        <v>10200000</v>
      </c>
      <c r="U767" s="36">
        <v>72220242</v>
      </c>
      <c r="V767" s="36" t="s">
        <v>3931</v>
      </c>
      <c r="W767" s="1"/>
      <c r="X767" s="1"/>
      <c r="Y767" s="1"/>
    </row>
    <row r="768" spans="1:25">
      <c r="A768" s="80">
        <v>891780111</v>
      </c>
      <c r="B768" s="35" t="s">
        <v>3921</v>
      </c>
      <c r="C768" s="36" t="s">
        <v>163</v>
      </c>
      <c r="D768" s="35" t="s">
        <v>20</v>
      </c>
      <c r="E768" s="34" t="s">
        <v>7136</v>
      </c>
      <c r="F768" s="35" t="s">
        <v>21</v>
      </c>
      <c r="G768" s="36" t="s">
        <v>165</v>
      </c>
      <c r="H768" s="36" t="s">
        <v>166</v>
      </c>
      <c r="I768" s="45">
        <v>20000000</v>
      </c>
      <c r="J768" s="45">
        <v>0</v>
      </c>
      <c r="K768" s="45">
        <v>0</v>
      </c>
      <c r="L768" s="45">
        <v>0</v>
      </c>
      <c r="M768" s="37">
        <v>49720684</v>
      </c>
      <c r="N768" s="38" t="s">
        <v>7137</v>
      </c>
      <c r="O768" s="56" t="s">
        <v>7829</v>
      </c>
      <c r="P768" s="140">
        <v>44410</v>
      </c>
      <c r="Q768" s="140">
        <v>44412</v>
      </c>
      <c r="R768" s="140">
        <v>44565</v>
      </c>
      <c r="S768" s="45">
        <v>0</v>
      </c>
      <c r="T768" s="45">
        <v>20000000</v>
      </c>
      <c r="U768" s="36">
        <v>72220242</v>
      </c>
      <c r="V768" s="36" t="s">
        <v>3931</v>
      </c>
      <c r="W768" s="1"/>
      <c r="X768" s="1"/>
      <c r="Y768" s="1"/>
    </row>
    <row r="769" spans="1:25">
      <c r="A769" s="80">
        <v>891780111</v>
      </c>
      <c r="B769" s="35" t="s">
        <v>3921</v>
      </c>
      <c r="C769" s="36" t="s">
        <v>163</v>
      </c>
      <c r="D769" s="35" t="s">
        <v>20</v>
      </c>
      <c r="E769" s="34" t="s">
        <v>7138</v>
      </c>
      <c r="F769" s="35" t="s">
        <v>21</v>
      </c>
      <c r="G769" s="36" t="s">
        <v>165</v>
      </c>
      <c r="H769" s="36" t="s">
        <v>166</v>
      </c>
      <c r="I769" s="45">
        <v>15000000</v>
      </c>
      <c r="J769" s="45">
        <v>0</v>
      </c>
      <c r="K769" s="45">
        <v>0</v>
      </c>
      <c r="L769" s="45">
        <v>0</v>
      </c>
      <c r="M769" s="37">
        <v>75100203</v>
      </c>
      <c r="N769" s="38" t="s">
        <v>7139</v>
      </c>
      <c r="O769" s="56" t="s">
        <v>7830</v>
      </c>
      <c r="P769" s="140">
        <v>44410</v>
      </c>
      <c r="Q769" s="140">
        <v>44412</v>
      </c>
      <c r="R769" s="140">
        <v>44504</v>
      </c>
      <c r="S769" s="45">
        <v>0</v>
      </c>
      <c r="T769" s="45">
        <v>15000000</v>
      </c>
      <c r="U769" s="36">
        <v>72220242</v>
      </c>
      <c r="V769" s="36" t="s">
        <v>3931</v>
      </c>
      <c r="W769" s="1"/>
      <c r="X769" s="1"/>
      <c r="Y769" s="1"/>
    </row>
    <row r="770" spans="1:25">
      <c r="A770" s="80">
        <v>891780111</v>
      </c>
      <c r="B770" s="35" t="s">
        <v>3921</v>
      </c>
      <c r="C770" s="36" t="s">
        <v>163</v>
      </c>
      <c r="D770" s="35" t="s">
        <v>20</v>
      </c>
      <c r="E770" s="34" t="s">
        <v>7140</v>
      </c>
      <c r="F770" s="35" t="s">
        <v>21</v>
      </c>
      <c r="G770" s="36" t="s">
        <v>165</v>
      </c>
      <c r="H770" s="36" t="s">
        <v>166</v>
      </c>
      <c r="I770" s="45">
        <v>5000000</v>
      </c>
      <c r="J770" s="45">
        <v>0</v>
      </c>
      <c r="K770" s="45">
        <v>0</v>
      </c>
      <c r="L770" s="45">
        <v>0</v>
      </c>
      <c r="M770" s="37">
        <v>1082994818</v>
      </c>
      <c r="N770" s="38" t="s">
        <v>7141</v>
      </c>
      <c r="O770" s="56" t="s">
        <v>7831</v>
      </c>
      <c r="P770" s="140">
        <v>44410</v>
      </c>
      <c r="Q770" s="140">
        <v>44412</v>
      </c>
      <c r="R770" s="140">
        <v>44473</v>
      </c>
      <c r="S770" s="45">
        <v>0</v>
      </c>
      <c r="T770" s="45">
        <v>5000000</v>
      </c>
      <c r="U770" s="36">
        <v>72220242</v>
      </c>
      <c r="V770" s="36" t="s">
        <v>3931</v>
      </c>
      <c r="W770" s="1"/>
      <c r="X770" s="1"/>
      <c r="Y770" s="1"/>
    </row>
    <row r="771" spans="1:25">
      <c r="A771" s="80">
        <v>891780111</v>
      </c>
      <c r="B771" s="35" t="s">
        <v>3921</v>
      </c>
      <c r="C771" s="36" t="s">
        <v>163</v>
      </c>
      <c r="D771" s="35" t="s">
        <v>20</v>
      </c>
      <c r="E771" s="34" t="s">
        <v>7142</v>
      </c>
      <c r="F771" s="35" t="s">
        <v>21</v>
      </c>
      <c r="G771" s="36" t="s">
        <v>165</v>
      </c>
      <c r="H771" s="36" t="s">
        <v>166</v>
      </c>
      <c r="I771" s="45">
        <v>6500000</v>
      </c>
      <c r="J771" s="45">
        <v>0</v>
      </c>
      <c r="K771" s="45">
        <v>0</v>
      </c>
      <c r="L771" s="45">
        <v>0</v>
      </c>
      <c r="M771" s="37">
        <v>1123631254</v>
      </c>
      <c r="N771" s="38" t="s">
        <v>7143</v>
      </c>
      <c r="O771" s="56" t="s">
        <v>7832</v>
      </c>
      <c r="P771" s="140">
        <v>44410</v>
      </c>
      <c r="Q771" s="140">
        <v>44412</v>
      </c>
      <c r="R771" s="140">
        <v>44504</v>
      </c>
      <c r="S771" s="45">
        <v>0</v>
      </c>
      <c r="T771" s="45">
        <v>6500000</v>
      </c>
      <c r="U771" s="36">
        <v>72220242</v>
      </c>
      <c r="V771" s="36" t="s">
        <v>3931</v>
      </c>
      <c r="W771" s="1"/>
      <c r="X771" s="1"/>
      <c r="Y771" s="1"/>
    </row>
    <row r="772" spans="1:25">
      <c r="A772" s="80">
        <v>891780111</v>
      </c>
      <c r="B772" s="35" t="s">
        <v>3921</v>
      </c>
      <c r="C772" s="36" t="s">
        <v>163</v>
      </c>
      <c r="D772" s="35" t="s">
        <v>20</v>
      </c>
      <c r="E772" s="34" t="s">
        <v>7144</v>
      </c>
      <c r="F772" s="35" t="s">
        <v>21</v>
      </c>
      <c r="G772" s="36" t="s">
        <v>165</v>
      </c>
      <c r="H772" s="36" t="s">
        <v>166</v>
      </c>
      <c r="I772" s="45">
        <v>18000000</v>
      </c>
      <c r="J772" s="45">
        <v>0</v>
      </c>
      <c r="K772" s="45">
        <v>0</v>
      </c>
      <c r="L772" s="45">
        <v>0</v>
      </c>
      <c r="M772" s="37">
        <v>1053771877</v>
      </c>
      <c r="N772" s="38" t="s">
        <v>7145</v>
      </c>
      <c r="O772" s="56" t="s">
        <v>7833</v>
      </c>
      <c r="P772" s="140">
        <v>44410</v>
      </c>
      <c r="Q772" s="140">
        <v>44412</v>
      </c>
      <c r="R772" s="140">
        <v>44504</v>
      </c>
      <c r="S772" s="45">
        <v>0</v>
      </c>
      <c r="T772" s="45">
        <v>18000000</v>
      </c>
      <c r="U772" s="36">
        <v>72220242</v>
      </c>
      <c r="V772" s="36" t="s">
        <v>3931</v>
      </c>
      <c r="W772" s="1"/>
      <c r="X772" s="1"/>
      <c r="Y772" s="1"/>
    </row>
    <row r="773" spans="1:25">
      <c r="A773" s="80">
        <v>891780111</v>
      </c>
      <c r="B773" s="35" t="s">
        <v>3921</v>
      </c>
      <c r="C773" s="36" t="s">
        <v>163</v>
      </c>
      <c r="D773" s="35" t="s">
        <v>20</v>
      </c>
      <c r="E773" s="34" t="s">
        <v>7146</v>
      </c>
      <c r="F773" s="35" t="s">
        <v>21</v>
      </c>
      <c r="G773" s="36" t="s">
        <v>165</v>
      </c>
      <c r="H773" s="36" t="s">
        <v>166</v>
      </c>
      <c r="I773" s="45">
        <v>5000000</v>
      </c>
      <c r="J773" s="45">
        <v>0</v>
      </c>
      <c r="K773" s="45">
        <v>0</v>
      </c>
      <c r="L773" s="45">
        <v>0</v>
      </c>
      <c r="M773" s="37">
        <v>1052983008</v>
      </c>
      <c r="N773" s="38" t="s">
        <v>5577</v>
      </c>
      <c r="O773" s="56" t="s">
        <v>7834</v>
      </c>
      <c r="P773" s="140">
        <v>44410</v>
      </c>
      <c r="Q773" s="140">
        <v>44412</v>
      </c>
      <c r="R773" s="140">
        <v>44473</v>
      </c>
      <c r="S773" s="45">
        <v>0</v>
      </c>
      <c r="T773" s="45">
        <v>5000000</v>
      </c>
      <c r="U773" s="36">
        <v>72220242</v>
      </c>
      <c r="V773" s="36" t="s">
        <v>3931</v>
      </c>
      <c r="W773" s="1"/>
      <c r="X773" s="1"/>
      <c r="Y773" s="1"/>
    </row>
    <row r="774" spans="1:25">
      <c r="A774" s="80">
        <v>891780111</v>
      </c>
      <c r="B774" s="35" t="s">
        <v>3921</v>
      </c>
      <c r="C774" s="36" t="s">
        <v>163</v>
      </c>
      <c r="D774" s="35" t="s">
        <v>20</v>
      </c>
      <c r="E774" s="34" t="s">
        <v>7147</v>
      </c>
      <c r="F774" s="35" t="s">
        <v>21</v>
      </c>
      <c r="G774" s="36" t="s">
        <v>165</v>
      </c>
      <c r="H774" s="36" t="s">
        <v>166</v>
      </c>
      <c r="I774" s="45">
        <v>3000000</v>
      </c>
      <c r="J774" s="45">
        <v>0</v>
      </c>
      <c r="K774" s="45">
        <v>0</v>
      </c>
      <c r="L774" s="45">
        <v>0</v>
      </c>
      <c r="M774" s="37">
        <v>1123407292</v>
      </c>
      <c r="N774" s="38" t="s">
        <v>7148</v>
      </c>
      <c r="O774" s="56" t="s">
        <v>7835</v>
      </c>
      <c r="P774" s="140">
        <v>44410</v>
      </c>
      <c r="Q774" s="140">
        <v>44412</v>
      </c>
      <c r="R774" s="140">
        <v>44473</v>
      </c>
      <c r="S774" s="45">
        <v>0</v>
      </c>
      <c r="T774" s="45">
        <v>3000000</v>
      </c>
      <c r="U774" s="36">
        <v>72220242</v>
      </c>
      <c r="V774" s="36" t="s">
        <v>3931</v>
      </c>
      <c r="W774" s="1"/>
      <c r="X774" s="1"/>
      <c r="Y774" s="1"/>
    </row>
    <row r="775" spans="1:25">
      <c r="A775" s="80">
        <v>891780111</v>
      </c>
      <c r="B775" s="35" t="s">
        <v>3921</v>
      </c>
      <c r="C775" s="36" t="s">
        <v>163</v>
      </c>
      <c r="D775" s="35" t="s">
        <v>20</v>
      </c>
      <c r="E775" s="34" t="s">
        <v>7149</v>
      </c>
      <c r="F775" s="35" t="s">
        <v>21</v>
      </c>
      <c r="G775" s="36" t="s">
        <v>165</v>
      </c>
      <c r="H775" s="36" t="s">
        <v>166</v>
      </c>
      <c r="I775" s="45">
        <v>1500000</v>
      </c>
      <c r="J775" s="45">
        <v>0</v>
      </c>
      <c r="K775" s="45">
        <v>0</v>
      </c>
      <c r="L775" s="45">
        <v>0</v>
      </c>
      <c r="M775" s="37">
        <v>1082964829</v>
      </c>
      <c r="N775" s="38" t="s">
        <v>7150</v>
      </c>
      <c r="O775" s="56" t="s">
        <v>7836</v>
      </c>
      <c r="P775" s="140">
        <v>44410</v>
      </c>
      <c r="Q775" s="140">
        <v>44412</v>
      </c>
      <c r="R775" s="140">
        <v>44473</v>
      </c>
      <c r="S775" s="45">
        <v>0</v>
      </c>
      <c r="T775" s="45">
        <v>1500000</v>
      </c>
      <c r="U775" s="36">
        <v>72220242</v>
      </c>
      <c r="V775" s="36" t="s">
        <v>3931</v>
      </c>
      <c r="W775" s="1"/>
      <c r="X775" s="1"/>
      <c r="Y775" s="1"/>
    </row>
    <row r="776" spans="1:25">
      <c r="A776" s="80">
        <v>891780111</v>
      </c>
      <c r="B776" s="35" t="s">
        <v>3921</v>
      </c>
      <c r="C776" s="36" t="s">
        <v>163</v>
      </c>
      <c r="D776" s="35" t="s">
        <v>20</v>
      </c>
      <c r="E776" s="34" t="s">
        <v>7151</v>
      </c>
      <c r="F776" s="35" t="s">
        <v>21</v>
      </c>
      <c r="G776" s="36" t="s">
        <v>165</v>
      </c>
      <c r="H776" s="36" t="s">
        <v>166</v>
      </c>
      <c r="I776" s="45">
        <v>20000000</v>
      </c>
      <c r="J776" s="45">
        <v>0</v>
      </c>
      <c r="K776" s="45">
        <v>0</v>
      </c>
      <c r="L776" s="45">
        <v>0</v>
      </c>
      <c r="M776" s="37">
        <v>28148463</v>
      </c>
      <c r="N776" s="38" t="s">
        <v>7152</v>
      </c>
      <c r="O776" s="56" t="s">
        <v>7837</v>
      </c>
      <c r="P776" s="140">
        <v>44410</v>
      </c>
      <c r="Q776" s="140">
        <v>44412</v>
      </c>
      <c r="R776" s="140">
        <v>44565</v>
      </c>
      <c r="S776" s="45">
        <v>0</v>
      </c>
      <c r="T776" s="45">
        <v>20000000</v>
      </c>
      <c r="U776" s="36">
        <v>72220242</v>
      </c>
      <c r="V776" s="36" t="s">
        <v>3931</v>
      </c>
      <c r="W776" s="1"/>
      <c r="X776" s="1"/>
      <c r="Y776" s="1"/>
    </row>
    <row r="777" spans="1:25">
      <c r="A777" s="80">
        <v>891780111</v>
      </c>
      <c r="B777" s="35" t="s">
        <v>3921</v>
      </c>
      <c r="C777" s="36" t="s">
        <v>163</v>
      </c>
      <c r="D777" s="35" t="s">
        <v>20</v>
      </c>
      <c r="E777" s="34" t="s">
        <v>7153</v>
      </c>
      <c r="F777" s="35" t="s">
        <v>21</v>
      </c>
      <c r="G777" s="36" t="s">
        <v>165</v>
      </c>
      <c r="H777" s="36" t="s">
        <v>166</v>
      </c>
      <c r="I777" s="45">
        <v>17000000</v>
      </c>
      <c r="J777" s="45">
        <v>0</v>
      </c>
      <c r="K777" s="45">
        <v>0</v>
      </c>
      <c r="L777" s="45">
        <v>0</v>
      </c>
      <c r="M777" s="37">
        <v>85154107</v>
      </c>
      <c r="N777" s="38" t="s">
        <v>7154</v>
      </c>
      <c r="O777" s="56" t="s">
        <v>7838</v>
      </c>
      <c r="P777" s="140">
        <v>44410</v>
      </c>
      <c r="Q777" s="140">
        <v>44412</v>
      </c>
      <c r="R777" s="140">
        <v>44504</v>
      </c>
      <c r="S777" s="45">
        <v>0</v>
      </c>
      <c r="T777" s="45">
        <v>17000000</v>
      </c>
      <c r="U777" s="36">
        <v>72220242</v>
      </c>
      <c r="V777" s="36" t="s">
        <v>3931</v>
      </c>
      <c r="W777" s="1"/>
      <c r="X777" s="1"/>
      <c r="Y777" s="1"/>
    </row>
    <row r="778" spans="1:25">
      <c r="A778" s="80">
        <v>891780111</v>
      </c>
      <c r="B778" s="35" t="s">
        <v>3921</v>
      </c>
      <c r="C778" s="36" t="s">
        <v>163</v>
      </c>
      <c r="D778" s="35" t="s">
        <v>20</v>
      </c>
      <c r="E778" s="34" t="s">
        <v>7155</v>
      </c>
      <c r="F778" s="35" t="s">
        <v>21</v>
      </c>
      <c r="G778" s="36" t="s">
        <v>165</v>
      </c>
      <c r="H778" s="36" t="s">
        <v>166</v>
      </c>
      <c r="I778" s="45">
        <v>20000000</v>
      </c>
      <c r="J778" s="45">
        <v>0</v>
      </c>
      <c r="K778" s="45">
        <v>0</v>
      </c>
      <c r="L778" s="45">
        <v>0</v>
      </c>
      <c r="M778" s="37">
        <v>49717531</v>
      </c>
      <c r="N778" s="38" t="s">
        <v>7156</v>
      </c>
      <c r="O778" s="56" t="s">
        <v>7839</v>
      </c>
      <c r="P778" s="140">
        <v>44410</v>
      </c>
      <c r="Q778" s="140">
        <v>44412</v>
      </c>
      <c r="R778" s="140">
        <v>44565</v>
      </c>
      <c r="S778" s="45">
        <v>0</v>
      </c>
      <c r="T778" s="45">
        <v>20000000</v>
      </c>
      <c r="U778" s="36">
        <v>72220242</v>
      </c>
      <c r="V778" s="36" t="s">
        <v>3931</v>
      </c>
      <c r="W778" s="1"/>
      <c r="X778" s="1"/>
      <c r="Y778" s="1"/>
    </row>
    <row r="779" spans="1:25">
      <c r="A779" s="80">
        <v>891780111</v>
      </c>
      <c r="B779" s="35" t="s">
        <v>3921</v>
      </c>
      <c r="C779" s="36" t="s">
        <v>163</v>
      </c>
      <c r="D779" s="35" t="s">
        <v>20</v>
      </c>
      <c r="E779" s="34" t="s">
        <v>7157</v>
      </c>
      <c r="F779" s="35" t="s">
        <v>21</v>
      </c>
      <c r="G779" s="36" t="s">
        <v>165</v>
      </c>
      <c r="H779" s="36" t="s">
        <v>166</v>
      </c>
      <c r="I779" s="45">
        <v>10200000</v>
      </c>
      <c r="J779" s="45">
        <v>0</v>
      </c>
      <c r="K779" s="45">
        <v>0</v>
      </c>
      <c r="L779" s="45">
        <v>0</v>
      </c>
      <c r="M779" s="37">
        <v>1053839318</v>
      </c>
      <c r="N779" s="38" t="s">
        <v>7158</v>
      </c>
      <c r="O779" s="56" t="s">
        <v>7840</v>
      </c>
      <c r="P779" s="140">
        <v>44410</v>
      </c>
      <c r="Q779" s="140">
        <v>44412</v>
      </c>
      <c r="R779" s="140">
        <v>44473</v>
      </c>
      <c r="S779" s="45">
        <v>0</v>
      </c>
      <c r="T779" s="45">
        <v>10200000</v>
      </c>
      <c r="U779" s="36">
        <v>72220242</v>
      </c>
      <c r="V779" s="36" t="s">
        <v>3931</v>
      </c>
      <c r="W779" s="1"/>
      <c r="X779" s="1"/>
      <c r="Y779" s="1"/>
    </row>
    <row r="780" spans="1:25">
      <c r="A780" s="80">
        <v>891780111</v>
      </c>
      <c r="B780" s="35" t="s">
        <v>3921</v>
      </c>
      <c r="C780" s="36" t="s">
        <v>163</v>
      </c>
      <c r="D780" s="35" t="s">
        <v>20</v>
      </c>
      <c r="E780" s="34" t="s">
        <v>7159</v>
      </c>
      <c r="F780" s="35" t="s">
        <v>21</v>
      </c>
      <c r="G780" s="36" t="s">
        <v>165</v>
      </c>
      <c r="H780" s="36" t="s">
        <v>166</v>
      </c>
      <c r="I780" s="45">
        <v>2500000</v>
      </c>
      <c r="J780" s="45">
        <v>0</v>
      </c>
      <c r="K780" s="45">
        <v>0</v>
      </c>
      <c r="L780" s="45">
        <v>0</v>
      </c>
      <c r="M780" s="37">
        <v>1082872242</v>
      </c>
      <c r="N780" s="38" t="s">
        <v>4051</v>
      </c>
      <c r="O780" s="56" t="s">
        <v>7841</v>
      </c>
      <c r="P780" s="140">
        <v>44410</v>
      </c>
      <c r="Q780" s="140">
        <v>44412</v>
      </c>
      <c r="R780" s="140">
        <v>44443</v>
      </c>
      <c r="S780" s="45">
        <v>2500000</v>
      </c>
      <c r="T780" s="45">
        <v>0</v>
      </c>
      <c r="U780" s="36">
        <v>72220242</v>
      </c>
      <c r="V780" s="36" t="s">
        <v>3931</v>
      </c>
      <c r="W780" s="1"/>
      <c r="X780" s="1"/>
      <c r="Y780" s="1"/>
    </row>
    <row r="781" spans="1:25">
      <c r="A781" s="80">
        <v>891780111</v>
      </c>
      <c r="B781" s="35" t="s">
        <v>3921</v>
      </c>
      <c r="C781" s="36" t="s">
        <v>163</v>
      </c>
      <c r="D781" s="35" t="s">
        <v>20</v>
      </c>
      <c r="E781" s="34" t="s">
        <v>7160</v>
      </c>
      <c r="F781" s="35" t="s">
        <v>21</v>
      </c>
      <c r="G781" s="36" t="s">
        <v>165</v>
      </c>
      <c r="H781" s="36" t="s">
        <v>166</v>
      </c>
      <c r="I781" s="45">
        <v>6000000</v>
      </c>
      <c r="J781" s="45">
        <v>0</v>
      </c>
      <c r="K781" s="45">
        <v>0</v>
      </c>
      <c r="L781" s="45">
        <v>0</v>
      </c>
      <c r="M781" s="37">
        <v>57460690</v>
      </c>
      <c r="N781" s="38" t="s">
        <v>7161</v>
      </c>
      <c r="O781" s="56" t="s">
        <v>7842</v>
      </c>
      <c r="P781" s="140">
        <v>44410</v>
      </c>
      <c r="Q781" s="140">
        <v>44412</v>
      </c>
      <c r="R781" s="140">
        <v>44473</v>
      </c>
      <c r="S781" s="45">
        <v>0</v>
      </c>
      <c r="T781" s="45">
        <v>6000000</v>
      </c>
      <c r="U781" s="36">
        <v>72220242</v>
      </c>
      <c r="V781" s="36" t="s">
        <v>3931</v>
      </c>
      <c r="W781" s="1"/>
      <c r="X781" s="1"/>
      <c r="Y781" s="1"/>
    </row>
    <row r="782" spans="1:25">
      <c r="A782" s="80">
        <v>891780111</v>
      </c>
      <c r="B782" s="35" t="s">
        <v>3921</v>
      </c>
      <c r="C782" s="36" t="s">
        <v>163</v>
      </c>
      <c r="D782" s="35" t="s">
        <v>20</v>
      </c>
      <c r="E782" s="34" t="s">
        <v>7162</v>
      </c>
      <c r="F782" s="35" t="s">
        <v>21</v>
      </c>
      <c r="G782" s="36" t="s">
        <v>165</v>
      </c>
      <c r="H782" s="36" t="s">
        <v>166</v>
      </c>
      <c r="I782" s="45">
        <v>3485791</v>
      </c>
      <c r="J782" s="45">
        <v>0</v>
      </c>
      <c r="K782" s="45">
        <v>0</v>
      </c>
      <c r="L782" s="45">
        <v>0</v>
      </c>
      <c r="M782" s="37">
        <v>1120738746</v>
      </c>
      <c r="N782" s="38" t="s">
        <v>7163</v>
      </c>
      <c r="O782" s="56" t="s">
        <v>7825</v>
      </c>
      <c r="P782" s="140">
        <v>44418</v>
      </c>
      <c r="Q782" s="140">
        <v>44419</v>
      </c>
      <c r="R782" s="140">
        <v>44511</v>
      </c>
      <c r="S782" s="45">
        <v>0</v>
      </c>
      <c r="T782" s="45">
        <v>3485791</v>
      </c>
      <c r="U782" s="36">
        <v>72220242</v>
      </c>
      <c r="V782" s="36" t="s">
        <v>3931</v>
      </c>
      <c r="W782" s="1"/>
      <c r="X782" s="1"/>
      <c r="Y782" s="1"/>
    </row>
    <row r="783" spans="1:25">
      <c r="A783" s="80">
        <v>891780111</v>
      </c>
      <c r="B783" s="35" t="s">
        <v>3921</v>
      </c>
      <c r="C783" s="36" t="s">
        <v>163</v>
      </c>
      <c r="D783" s="35" t="s">
        <v>20</v>
      </c>
      <c r="E783" s="34" t="s">
        <v>7164</v>
      </c>
      <c r="F783" s="35" t="s">
        <v>21</v>
      </c>
      <c r="G783" s="36" t="s">
        <v>165</v>
      </c>
      <c r="H783" s="36" t="s">
        <v>166</v>
      </c>
      <c r="I783" s="45">
        <v>38988393</v>
      </c>
      <c r="J783" s="45">
        <v>0</v>
      </c>
      <c r="K783" s="45">
        <v>0</v>
      </c>
      <c r="L783" s="45">
        <v>0</v>
      </c>
      <c r="M783" s="37">
        <v>1082992843</v>
      </c>
      <c r="N783" s="38" t="s">
        <v>7165</v>
      </c>
      <c r="O783" s="56" t="s">
        <v>7843</v>
      </c>
      <c r="P783" s="140">
        <v>44418</v>
      </c>
      <c r="Q783" s="140">
        <v>44419</v>
      </c>
      <c r="R783" s="140">
        <v>44591</v>
      </c>
      <c r="S783" s="45">
        <v>6500000</v>
      </c>
      <c r="T783" s="45">
        <v>32488393</v>
      </c>
      <c r="U783" s="36">
        <v>72220242</v>
      </c>
      <c r="V783" s="36" t="s">
        <v>3931</v>
      </c>
      <c r="W783" s="1"/>
      <c r="X783" s="1"/>
      <c r="Y783" s="1"/>
    </row>
    <row r="784" spans="1:25">
      <c r="A784" s="80">
        <v>891780111</v>
      </c>
      <c r="B784" s="35" t="s">
        <v>3921</v>
      </c>
      <c r="C784" s="36" t="s">
        <v>163</v>
      </c>
      <c r="D784" s="35" t="s">
        <v>20</v>
      </c>
      <c r="E784" s="34" t="s">
        <v>7166</v>
      </c>
      <c r="F784" s="35" t="s">
        <v>21</v>
      </c>
      <c r="G784" s="36" t="s">
        <v>165</v>
      </c>
      <c r="H784" s="36" t="s">
        <v>166</v>
      </c>
      <c r="I784" s="45">
        <v>32356622</v>
      </c>
      <c r="J784" s="45">
        <v>0</v>
      </c>
      <c r="K784" s="45">
        <v>0</v>
      </c>
      <c r="L784" s="45">
        <v>0</v>
      </c>
      <c r="M784" s="37">
        <v>1082969603</v>
      </c>
      <c r="N784" s="38" t="s">
        <v>7167</v>
      </c>
      <c r="O784" s="56" t="s">
        <v>7844</v>
      </c>
      <c r="P784" s="140">
        <v>44418</v>
      </c>
      <c r="Q784" s="140">
        <v>44419</v>
      </c>
      <c r="R784" s="140">
        <v>44561</v>
      </c>
      <c r="S784" s="45">
        <v>6500000</v>
      </c>
      <c r="T784" s="45">
        <v>25856622</v>
      </c>
      <c r="U784" s="36">
        <v>72220242</v>
      </c>
      <c r="V784" s="36" t="s">
        <v>3931</v>
      </c>
      <c r="W784" s="1"/>
      <c r="X784" s="1"/>
      <c r="Y784" s="1"/>
    </row>
    <row r="785" spans="1:25">
      <c r="A785" s="80">
        <v>891780111</v>
      </c>
      <c r="B785" s="35" t="s">
        <v>3921</v>
      </c>
      <c r="C785" s="36" t="s">
        <v>163</v>
      </c>
      <c r="D785" s="35" t="s">
        <v>20</v>
      </c>
      <c r="E785" s="34" t="s">
        <v>7168</v>
      </c>
      <c r="F785" s="35" t="s">
        <v>21</v>
      </c>
      <c r="G785" s="36" t="s">
        <v>165</v>
      </c>
      <c r="H785" s="36" t="s">
        <v>166</v>
      </c>
      <c r="I785" s="45">
        <v>75118840</v>
      </c>
      <c r="J785" s="45">
        <v>0</v>
      </c>
      <c r="K785" s="45">
        <v>0</v>
      </c>
      <c r="L785" s="45">
        <v>0</v>
      </c>
      <c r="M785" s="37">
        <v>24581933</v>
      </c>
      <c r="N785" s="38" t="s">
        <v>7169</v>
      </c>
      <c r="O785" s="56" t="s">
        <v>7844</v>
      </c>
      <c r="P785" s="140">
        <v>44418</v>
      </c>
      <c r="Q785" s="140">
        <v>44420</v>
      </c>
      <c r="R785" s="140">
        <v>44735</v>
      </c>
      <c r="S785" s="45">
        <v>4750000</v>
      </c>
      <c r="T785" s="45">
        <v>70368840</v>
      </c>
      <c r="U785" s="36">
        <v>72220242</v>
      </c>
      <c r="V785" s="36" t="s">
        <v>3931</v>
      </c>
      <c r="W785" s="1"/>
      <c r="X785" s="1"/>
      <c r="Y785" s="1"/>
    </row>
    <row r="786" spans="1:25">
      <c r="A786" s="80">
        <v>891780111</v>
      </c>
      <c r="B786" s="35" t="s">
        <v>3921</v>
      </c>
      <c r="C786" s="36" t="s">
        <v>163</v>
      </c>
      <c r="D786" s="35" t="s">
        <v>20</v>
      </c>
      <c r="E786" s="34" t="s">
        <v>7170</v>
      </c>
      <c r="F786" s="35" t="s">
        <v>21</v>
      </c>
      <c r="G786" s="36" t="s">
        <v>165</v>
      </c>
      <c r="H786" s="36" t="s">
        <v>166</v>
      </c>
      <c r="I786" s="45">
        <v>16082712</v>
      </c>
      <c r="J786" s="45">
        <v>0</v>
      </c>
      <c r="K786" s="45">
        <v>0</v>
      </c>
      <c r="L786" s="45">
        <v>0</v>
      </c>
      <c r="M786" s="37">
        <v>77034567</v>
      </c>
      <c r="N786" s="38" t="s">
        <v>7171</v>
      </c>
      <c r="O786" s="56" t="s">
        <v>7844</v>
      </c>
      <c r="P786" s="140">
        <v>44418</v>
      </c>
      <c r="Q786" s="140">
        <v>44420</v>
      </c>
      <c r="R786" s="140">
        <v>44542</v>
      </c>
      <c r="S786" s="45">
        <v>4020678</v>
      </c>
      <c r="T786" s="45">
        <v>12062034</v>
      </c>
      <c r="U786" s="36">
        <v>72220242</v>
      </c>
      <c r="V786" s="36" t="s">
        <v>3931</v>
      </c>
      <c r="W786" s="1"/>
      <c r="X786" s="1"/>
      <c r="Y786" s="1"/>
    </row>
    <row r="787" spans="1:25">
      <c r="A787" s="80">
        <v>891780111</v>
      </c>
      <c r="B787" s="35" t="s">
        <v>3921</v>
      </c>
      <c r="C787" s="36" t="s">
        <v>163</v>
      </c>
      <c r="D787" s="35" t="s">
        <v>20</v>
      </c>
      <c r="E787" s="34" t="s">
        <v>7172</v>
      </c>
      <c r="F787" s="35" t="s">
        <v>21</v>
      </c>
      <c r="G787" s="36" t="s">
        <v>165</v>
      </c>
      <c r="H787" s="36" t="s">
        <v>166</v>
      </c>
      <c r="I787" s="45">
        <v>1500000</v>
      </c>
      <c r="J787" s="45">
        <v>0</v>
      </c>
      <c r="K787" s="45">
        <v>0</v>
      </c>
      <c r="L787" s="45">
        <v>0</v>
      </c>
      <c r="M787" s="37">
        <v>1082994818</v>
      </c>
      <c r="N787" s="38" t="s">
        <v>7141</v>
      </c>
      <c r="O787" s="56" t="s">
        <v>7845</v>
      </c>
      <c r="P787" s="140">
        <v>44427</v>
      </c>
      <c r="Q787" s="140">
        <v>44427</v>
      </c>
      <c r="R787" s="140">
        <v>44458</v>
      </c>
      <c r="S787" s="45">
        <v>0</v>
      </c>
      <c r="T787" s="45">
        <v>1500000</v>
      </c>
      <c r="U787" s="36">
        <v>72220242</v>
      </c>
      <c r="V787" s="36" t="s">
        <v>3931</v>
      </c>
      <c r="W787" s="1"/>
      <c r="X787" s="1"/>
      <c r="Y787" s="1"/>
    </row>
    <row r="788" spans="1:25">
      <c r="A788" s="80">
        <v>891780111</v>
      </c>
      <c r="B788" s="35" t="s">
        <v>3921</v>
      </c>
      <c r="C788" s="36" t="s">
        <v>163</v>
      </c>
      <c r="D788" s="35" t="s">
        <v>20</v>
      </c>
      <c r="E788" s="34" t="s">
        <v>7173</v>
      </c>
      <c r="F788" s="35" t="s">
        <v>21</v>
      </c>
      <c r="G788" s="36" t="s">
        <v>165</v>
      </c>
      <c r="H788" s="36" t="s">
        <v>166</v>
      </c>
      <c r="I788" s="45">
        <v>2000000</v>
      </c>
      <c r="J788" s="45">
        <v>0</v>
      </c>
      <c r="K788" s="45">
        <v>0</v>
      </c>
      <c r="L788" s="45">
        <v>0</v>
      </c>
      <c r="M788" s="37">
        <v>1083013202</v>
      </c>
      <c r="N788" s="38" t="s">
        <v>7174</v>
      </c>
      <c r="O788" s="56" t="s">
        <v>7845</v>
      </c>
      <c r="P788" s="140">
        <v>44427</v>
      </c>
      <c r="Q788" s="140">
        <v>44427</v>
      </c>
      <c r="R788" s="140">
        <v>44458</v>
      </c>
      <c r="S788" s="45">
        <v>0</v>
      </c>
      <c r="T788" s="45">
        <v>2000000</v>
      </c>
      <c r="U788" s="36">
        <v>72220242</v>
      </c>
      <c r="V788" s="36" t="s">
        <v>3931</v>
      </c>
      <c r="W788" s="1"/>
      <c r="X788" s="1"/>
      <c r="Y788" s="1"/>
    </row>
    <row r="789" spans="1:25">
      <c r="A789" s="80">
        <v>891780111</v>
      </c>
      <c r="B789" s="35" t="s">
        <v>3921</v>
      </c>
      <c r="C789" s="36" t="s">
        <v>163</v>
      </c>
      <c r="D789" s="35" t="s">
        <v>20</v>
      </c>
      <c r="E789" s="34" t="s">
        <v>7175</v>
      </c>
      <c r="F789" s="35" t="s">
        <v>21</v>
      </c>
      <c r="G789" s="36" t="s">
        <v>165</v>
      </c>
      <c r="H789" s="36" t="s">
        <v>166</v>
      </c>
      <c r="I789" s="45">
        <v>1500000</v>
      </c>
      <c r="J789" s="45">
        <v>0</v>
      </c>
      <c r="K789" s="45">
        <v>0</v>
      </c>
      <c r="L789" s="45">
        <v>0</v>
      </c>
      <c r="M789" s="37">
        <v>57299411</v>
      </c>
      <c r="N789" s="38" t="s">
        <v>7176</v>
      </c>
      <c r="O789" s="56" t="s">
        <v>7846</v>
      </c>
      <c r="P789" s="140">
        <v>44427</v>
      </c>
      <c r="Q789" s="140">
        <v>44427</v>
      </c>
      <c r="R789" s="140">
        <v>44458</v>
      </c>
      <c r="S789" s="45">
        <v>0</v>
      </c>
      <c r="T789" s="45">
        <v>1500000</v>
      </c>
      <c r="U789" s="36">
        <v>72220242</v>
      </c>
      <c r="V789" s="36" t="s">
        <v>3931</v>
      </c>
      <c r="W789" s="1"/>
      <c r="X789" s="1"/>
      <c r="Y789" s="1"/>
    </row>
    <row r="790" spans="1:25">
      <c r="A790" s="80">
        <v>891780111</v>
      </c>
      <c r="B790" s="35" t="s">
        <v>3921</v>
      </c>
      <c r="C790" s="36" t="s">
        <v>163</v>
      </c>
      <c r="D790" s="35" t="s">
        <v>20</v>
      </c>
      <c r="E790" s="34" t="s">
        <v>7177</v>
      </c>
      <c r="F790" s="35" t="s">
        <v>21</v>
      </c>
      <c r="G790" s="36" t="s">
        <v>165</v>
      </c>
      <c r="H790" s="36" t="s">
        <v>166</v>
      </c>
      <c r="I790" s="45">
        <v>10000000</v>
      </c>
      <c r="J790" s="45">
        <v>0</v>
      </c>
      <c r="K790" s="45">
        <v>0</v>
      </c>
      <c r="L790" s="45">
        <v>0</v>
      </c>
      <c r="M790" s="37">
        <v>1082933687</v>
      </c>
      <c r="N790" s="38" t="s">
        <v>3930</v>
      </c>
      <c r="O790" s="56" t="s">
        <v>7847</v>
      </c>
      <c r="P790" s="140">
        <v>44431</v>
      </c>
      <c r="Q790" s="140">
        <v>44432</v>
      </c>
      <c r="R790" s="140">
        <v>44554</v>
      </c>
      <c r="S790" s="45">
        <v>0</v>
      </c>
      <c r="T790" s="45">
        <v>10000000</v>
      </c>
      <c r="U790" s="36">
        <v>72220242</v>
      </c>
      <c r="V790" s="36" t="s">
        <v>3931</v>
      </c>
      <c r="W790" s="1"/>
      <c r="X790" s="1"/>
      <c r="Y790" s="1"/>
    </row>
    <row r="791" spans="1:25">
      <c r="A791" s="80">
        <v>891780111</v>
      </c>
      <c r="B791" s="35" t="s">
        <v>3921</v>
      </c>
      <c r="C791" s="36" t="s">
        <v>163</v>
      </c>
      <c r="D791" s="35" t="s">
        <v>20</v>
      </c>
      <c r="E791" s="34" t="s">
        <v>7178</v>
      </c>
      <c r="F791" s="35" t="s">
        <v>21</v>
      </c>
      <c r="G791" s="36" t="s">
        <v>165</v>
      </c>
      <c r="H791" s="36" t="s">
        <v>166</v>
      </c>
      <c r="I791" s="45">
        <v>71478720</v>
      </c>
      <c r="J791" s="45">
        <v>0</v>
      </c>
      <c r="K791" s="45">
        <v>0</v>
      </c>
      <c r="L791" s="45">
        <v>0</v>
      </c>
      <c r="M791" s="37">
        <v>1102840462</v>
      </c>
      <c r="N791" s="38" t="s">
        <v>7179</v>
      </c>
      <c r="O791" s="56" t="s">
        <v>7848</v>
      </c>
      <c r="P791" s="140">
        <v>44431</v>
      </c>
      <c r="Q791" s="140">
        <v>44432</v>
      </c>
      <c r="R791" s="140">
        <v>44370</v>
      </c>
      <c r="S791" s="45">
        <v>0</v>
      </c>
      <c r="T791" s="45">
        <v>71478720</v>
      </c>
      <c r="U791" s="36">
        <v>72220242</v>
      </c>
      <c r="V791" s="36" t="s">
        <v>3931</v>
      </c>
      <c r="W791" s="1"/>
      <c r="X791" s="1"/>
      <c r="Y791" s="1"/>
    </row>
    <row r="792" spans="1:25">
      <c r="A792" s="80">
        <v>891780111</v>
      </c>
      <c r="B792" s="35" t="s">
        <v>3921</v>
      </c>
      <c r="C792" s="36" t="s">
        <v>163</v>
      </c>
      <c r="D792" s="35" t="s">
        <v>20</v>
      </c>
      <c r="E792" s="34" t="s">
        <v>7180</v>
      </c>
      <c r="F792" s="35" t="s">
        <v>21</v>
      </c>
      <c r="G792" s="36" t="s">
        <v>165</v>
      </c>
      <c r="H792" s="36" t="s">
        <v>166</v>
      </c>
      <c r="I792" s="45">
        <v>20186120</v>
      </c>
      <c r="J792" s="45">
        <v>0</v>
      </c>
      <c r="K792" s="45">
        <v>0</v>
      </c>
      <c r="L792" s="45">
        <v>0</v>
      </c>
      <c r="M792" s="37">
        <v>1123631254</v>
      </c>
      <c r="N792" s="38" t="s">
        <v>7143</v>
      </c>
      <c r="O792" s="56" t="s">
        <v>7845</v>
      </c>
      <c r="P792" s="140">
        <v>44431</v>
      </c>
      <c r="Q792" s="140">
        <v>44432</v>
      </c>
      <c r="R792" s="140">
        <v>44705</v>
      </c>
      <c r="S792" s="45">
        <v>2242902</v>
      </c>
      <c r="T792" s="45">
        <v>17943218</v>
      </c>
      <c r="U792" s="36">
        <v>72220242</v>
      </c>
      <c r="V792" s="36" t="s">
        <v>3931</v>
      </c>
      <c r="W792" s="1"/>
      <c r="X792" s="1"/>
      <c r="Y792" s="1"/>
    </row>
    <row r="793" spans="1:25">
      <c r="A793" s="80">
        <v>891780111</v>
      </c>
      <c r="B793" s="35" t="s">
        <v>3921</v>
      </c>
      <c r="C793" s="36" t="s">
        <v>163</v>
      </c>
      <c r="D793" s="35" t="s">
        <v>20</v>
      </c>
      <c r="E793" s="34" t="s">
        <v>7181</v>
      </c>
      <c r="F793" s="35" t="s">
        <v>21</v>
      </c>
      <c r="G793" s="36" t="s">
        <v>165</v>
      </c>
      <c r="H793" s="36" t="s">
        <v>166</v>
      </c>
      <c r="I793" s="45">
        <v>14965424</v>
      </c>
      <c r="J793" s="45">
        <v>0</v>
      </c>
      <c r="K793" s="45">
        <v>0</v>
      </c>
      <c r="L793" s="45">
        <v>0</v>
      </c>
      <c r="M793" s="37">
        <v>1123407292</v>
      </c>
      <c r="N793" s="38" t="s">
        <v>7148</v>
      </c>
      <c r="O793" s="56" t="s">
        <v>7849</v>
      </c>
      <c r="P793" s="140">
        <v>44431</v>
      </c>
      <c r="Q793" s="140">
        <v>44432</v>
      </c>
      <c r="R793" s="140">
        <v>44585</v>
      </c>
      <c r="S793" s="45">
        <v>2993085</v>
      </c>
      <c r="T793" s="45">
        <v>11972339</v>
      </c>
      <c r="U793" s="36">
        <v>72220242</v>
      </c>
      <c r="V793" s="36" t="s">
        <v>3931</v>
      </c>
      <c r="W793" s="1"/>
      <c r="X793" s="1"/>
      <c r="Y793" s="1"/>
    </row>
    <row r="794" spans="1:25">
      <c r="A794" s="80">
        <v>891780111</v>
      </c>
      <c r="B794" s="35" t="s">
        <v>3921</v>
      </c>
      <c r="C794" s="36" t="s">
        <v>163</v>
      </c>
      <c r="D794" s="35" t="s">
        <v>20</v>
      </c>
      <c r="E794" s="34" t="s">
        <v>7182</v>
      </c>
      <c r="F794" s="35" t="s">
        <v>21</v>
      </c>
      <c r="G794" s="36" t="s">
        <v>165</v>
      </c>
      <c r="H794" s="36" t="s">
        <v>166</v>
      </c>
      <c r="I794" s="45">
        <v>93716544</v>
      </c>
      <c r="J794" s="45">
        <v>0</v>
      </c>
      <c r="K794" s="45">
        <v>0</v>
      </c>
      <c r="L794" s="45">
        <v>0</v>
      </c>
      <c r="M794" s="37">
        <v>1081905679</v>
      </c>
      <c r="N794" s="38" t="s">
        <v>3283</v>
      </c>
      <c r="O794" s="56" t="s">
        <v>7850</v>
      </c>
      <c r="P794" s="140">
        <v>44431</v>
      </c>
      <c r="Q794" s="140">
        <v>44432</v>
      </c>
      <c r="R794" s="140">
        <v>44735</v>
      </c>
      <c r="S794" s="45">
        <v>9371654</v>
      </c>
      <c r="T794" s="45">
        <v>84344890</v>
      </c>
      <c r="U794" s="36">
        <v>72220242</v>
      </c>
      <c r="V794" s="36" t="s">
        <v>3931</v>
      </c>
      <c r="W794" s="1"/>
      <c r="X794" s="1"/>
      <c r="Y794" s="1"/>
    </row>
    <row r="795" spans="1:25">
      <c r="A795" s="80">
        <v>891780111</v>
      </c>
      <c r="B795" s="35" t="s">
        <v>3921</v>
      </c>
      <c r="C795" s="36" t="s">
        <v>163</v>
      </c>
      <c r="D795" s="35" t="s">
        <v>20</v>
      </c>
      <c r="E795" s="34" t="s">
        <v>7183</v>
      </c>
      <c r="F795" s="35" t="s">
        <v>21</v>
      </c>
      <c r="G795" s="36" t="s">
        <v>165</v>
      </c>
      <c r="H795" s="36" t="s">
        <v>166</v>
      </c>
      <c r="I795" s="45">
        <v>16082712</v>
      </c>
      <c r="J795" s="45">
        <v>0</v>
      </c>
      <c r="K795" s="45">
        <v>0</v>
      </c>
      <c r="L795" s="45">
        <v>0</v>
      </c>
      <c r="M795" s="37">
        <v>1082941708</v>
      </c>
      <c r="N795" s="38" t="s">
        <v>7184</v>
      </c>
      <c r="O795" s="56" t="s">
        <v>7851</v>
      </c>
      <c r="P795" s="140">
        <v>44431</v>
      </c>
      <c r="Q795" s="140">
        <v>44432</v>
      </c>
      <c r="R795" s="140">
        <v>44616</v>
      </c>
      <c r="S795" s="45">
        <v>3282712</v>
      </c>
      <c r="T795" s="45">
        <v>12800000</v>
      </c>
      <c r="U795" s="36">
        <v>72220242</v>
      </c>
      <c r="V795" s="36" t="s">
        <v>3931</v>
      </c>
      <c r="W795" s="1"/>
      <c r="X795" s="1"/>
      <c r="Y795" s="1"/>
    </row>
    <row r="796" spans="1:25">
      <c r="A796" s="80">
        <v>891780111</v>
      </c>
      <c r="B796" s="35" t="s">
        <v>3921</v>
      </c>
      <c r="C796" s="36" t="s">
        <v>163</v>
      </c>
      <c r="D796" s="35" t="s">
        <v>20</v>
      </c>
      <c r="E796" s="34" t="s">
        <v>7185</v>
      </c>
      <c r="F796" s="35" t="s">
        <v>21</v>
      </c>
      <c r="G796" s="36" t="s">
        <v>165</v>
      </c>
      <c r="H796" s="36" t="s">
        <v>166</v>
      </c>
      <c r="I796" s="45">
        <v>47652480</v>
      </c>
      <c r="J796" s="45">
        <v>0</v>
      </c>
      <c r="K796" s="45">
        <v>0</v>
      </c>
      <c r="L796" s="45">
        <v>0</v>
      </c>
      <c r="M796" s="37">
        <v>1122810942</v>
      </c>
      <c r="N796" s="38" t="s">
        <v>7186</v>
      </c>
      <c r="O796" s="56" t="s">
        <v>7848</v>
      </c>
      <c r="P796" s="140">
        <v>44431</v>
      </c>
      <c r="Q796" s="140">
        <v>44432</v>
      </c>
      <c r="R796" s="140">
        <v>44735</v>
      </c>
      <c r="S796" s="45">
        <v>0</v>
      </c>
      <c r="T796" s="45">
        <v>47652480</v>
      </c>
      <c r="U796" s="36">
        <v>72220242</v>
      </c>
      <c r="V796" s="36" t="s">
        <v>3931</v>
      </c>
      <c r="W796" s="1"/>
      <c r="X796" s="1"/>
      <c r="Y796" s="1"/>
    </row>
    <row r="797" spans="1:25">
      <c r="A797" s="80">
        <v>891780111</v>
      </c>
      <c r="B797" s="35" t="s">
        <v>3921</v>
      </c>
      <c r="C797" s="36" t="s">
        <v>163</v>
      </c>
      <c r="D797" s="35" t="s">
        <v>20</v>
      </c>
      <c r="E797" s="34" t="s">
        <v>7187</v>
      </c>
      <c r="F797" s="35" t="s">
        <v>21</v>
      </c>
      <c r="G797" s="36" t="s">
        <v>165</v>
      </c>
      <c r="H797" s="36" t="s">
        <v>166</v>
      </c>
      <c r="I797" s="45">
        <v>2500000</v>
      </c>
      <c r="J797" s="45">
        <v>0</v>
      </c>
      <c r="K797" s="45">
        <v>0</v>
      </c>
      <c r="L797" s="45">
        <v>0</v>
      </c>
      <c r="M797" s="37">
        <v>72279757</v>
      </c>
      <c r="N797" s="38" t="s">
        <v>7188</v>
      </c>
      <c r="O797" s="56" t="s">
        <v>7852</v>
      </c>
      <c r="P797" s="140">
        <v>44431</v>
      </c>
      <c r="Q797" s="140">
        <v>44432</v>
      </c>
      <c r="R797" s="140">
        <v>44463</v>
      </c>
      <c r="S797" s="45">
        <v>0</v>
      </c>
      <c r="T797" s="45">
        <v>2500000</v>
      </c>
      <c r="U797" s="36">
        <v>72220242</v>
      </c>
      <c r="V797" s="36" t="s">
        <v>3931</v>
      </c>
      <c r="W797" s="1"/>
      <c r="X797" s="1"/>
      <c r="Y797" s="1"/>
    </row>
    <row r="798" spans="1:25">
      <c r="A798" s="80">
        <v>891780111</v>
      </c>
      <c r="B798" s="35" t="s">
        <v>3921</v>
      </c>
      <c r="C798" s="36" t="s">
        <v>163</v>
      </c>
      <c r="D798" s="35" t="s">
        <v>20</v>
      </c>
      <c r="E798" s="34" t="s">
        <v>7189</v>
      </c>
      <c r="F798" s="35" t="s">
        <v>21</v>
      </c>
      <c r="G798" s="36" t="s">
        <v>165</v>
      </c>
      <c r="H798" s="36" t="s">
        <v>166</v>
      </c>
      <c r="I798" s="45">
        <v>1200000</v>
      </c>
      <c r="J798" s="45">
        <v>0</v>
      </c>
      <c r="K798" s="45">
        <v>0</v>
      </c>
      <c r="L798" s="45">
        <v>0</v>
      </c>
      <c r="M798" s="37">
        <v>19620951</v>
      </c>
      <c r="N798" s="38" t="s">
        <v>4576</v>
      </c>
      <c r="O798" s="56" t="s">
        <v>7853</v>
      </c>
      <c r="P798" s="140">
        <v>44413</v>
      </c>
      <c r="Q798" s="140">
        <v>44414</v>
      </c>
      <c r="R798" s="140">
        <v>44438</v>
      </c>
      <c r="S798" s="45">
        <v>0</v>
      </c>
      <c r="T798" s="45">
        <v>1200000</v>
      </c>
      <c r="U798" s="36">
        <v>36669284</v>
      </c>
      <c r="V798" s="36" t="s">
        <v>471</v>
      </c>
      <c r="W798" s="1"/>
      <c r="X798" s="1"/>
      <c r="Y798" s="1"/>
    </row>
    <row r="799" spans="1:25">
      <c r="A799" s="80">
        <v>891780111</v>
      </c>
      <c r="B799" s="35" t="s">
        <v>3921</v>
      </c>
      <c r="C799" s="36" t="s">
        <v>163</v>
      </c>
      <c r="D799" s="35" t="s">
        <v>20</v>
      </c>
      <c r="E799" s="34" t="s">
        <v>7190</v>
      </c>
      <c r="F799" s="35" t="s">
        <v>21</v>
      </c>
      <c r="G799" s="36" t="s">
        <v>165</v>
      </c>
      <c r="H799" s="36" t="s">
        <v>166</v>
      </c>
      <c r="I799" s="45">
        <v>7200000</v>
      </c>
      <c r="J799" s="45">
        <v>0</v>
      </c>
      <c r="K799" s="45">
        <v>0</v>
      </c>
      <c r="L799" s="45">
        <v>0</v>
      </c>
      <c r="M799" s="37">
        <v>1082903282</v>
      </c>
      <c r="N799" s="38" t="s">
        <v>2516</v>
      </c>
      <c r="O799" s="56" t="s">
        <v>7854</v>
      </c>
      <c r="P799" s="140">
        <v>44425</v>
      </c>
      <c r="Q799" s="140">
        <v>44426</v>
      </c>
      <c r="R799" s="140">
        <v>44500</v>
      </c>
      <c r="S799" s="45">
        <v>4800000</v>
      </c>
      <c r="T799" s="45">
        <v>2400000</v>
      </c>
      <c r="U799" s="36">
        <v>57299411</v>
      </c>
      <c r="V799" s="36" t="s">
        <v>370</v>
      </c>
      <c r="W799" s="1"/>
      <c r="X799" s="1"/>
      <c r="Y799" s="1"/>
    </row>
    <row r="800" spans="1:25">
      <c r="A800" s="80">
        <v>891780111</v>
      </c>
      <c r="B800" s="35" t="s">
        <v>3921</v>
      </c>
      <c r="C800" s="36" t="s">
        <v>163</v>
      </c>
      <c r="D800" s="35" t="s">
        <v>20</v>
      </c>
      <c r="E800" s="34" t="s">
        <v>7191</v>
      </c>
      <c r="F800" s="35" t="s">
        <v>21</v>
      </c>
      <c r="G800" s="36" t="s">
        <v>165</v>
      </c>
      <c r="H800" s="36" t="s">
        <v>166</v>
      </c>
      <c r="I800" s="45">
        <v>7200000</v>
      </c>
      <c r="J800" s="45">
        <v>0</v>
      </c>
      <c r="K800" s="45">
        <v>0</v>
      </c>
      <c r="L800" s="45">
        <v>0</v>
      </c>
      <c r="M800" s="37">
        <v>1082986157</v>
      </c>
      <c r="N800" s="38" t="s">
        <v>2524</v>
      </c>
      <c r="O800" s="56" t="s">
        <v>7855</v>
      </c>
      <c r="P800" s="140">
        <v>44425</v>
      </c>
      <c r="Q800" s="140">
        <v>44426</v>
      </c>
      <c r="R800" s="140">
        <v>44500</v>
      </c>
      <c r="S800" s="45">
        <v>4800000</v>
      </c>
      <c r="T800" s="45">
        <v>2400000</v>
      </c>
      <c r="U800" s="36">
        <v>57299411</v>
      </c>
      <c r="V800" s="36" t="s">
        <v>370</v>
      </c>
      <c r="W800" s="1"/>
      <c r="X800" s="1"/>
      <c r="Y800" s="1"/>
    </row>
    <row r="801" spans="1:25">
      <c r="A801" s="80">
        <v>891780111</v>
      </c>
      <c r="B801" s="35" t="s">
        <v>3921</v>
      </c>
      <c r="C801" s="36" t="s">
        <v>163</v>
      </c>
      <c r="D801" s="35" t="s">
        <v>20</v>
      </c>
      <c r="E801" s="34" t="s">
        <v>7192</v>
      </c>
      <c r="F801" s="35" t="s">
        <v>21</v>
      </c>
      <c r="G801" s="36" t="s">
        <v>165</v>
      </c>
      <c r="H801" s="36" t="s">
        <v>166</v>
      </c>
      <c r="I801" s="45">
        <v>7200000</v>
      </c>
      <c r="J801" s="45">
        <v>0</v>
      </c>
      <c r="K801" s="45">
        <v>0</v>
      </c>
      <c r="L801" s="45">
        <v>0</v>
      </c>
      <c r="M801" s="37">
        <v>85154455</v>
      </c>
      <c r="N801" s="38" t="s">
        <v>2520</v>
      </c>
      <c r="O801" s="56" t="s">
        <v>7856</v>
      </c>
      <c r="P801" s="140">
        <v>44427</v>
      </c>
      <c r="Q801" s="140">
        <v>44427</v>
      </c>
      <c r="R801" s="140">
        <v>44500</v>
      </c>
      <c r="S801" s="45">
        <v>4800000</v>
      </c>
      <c r="T801" s="45">
        <v>2400000</v>
      </c>
      <c r="U801" s="36">
        <v>57299411</v>
      </c>
      <c r="V801" s="36" t="s">
        <v>370</v>
      </c>
      <c r="W801" s="1"/>
      <c r="X801" s="1"/>
      <c r="Y801" s="1"/>
    </row>
    <row r="802" spans="1:25">
      <c r="A802" s="80">
        <v>891780111</v>
      </c>
      <c r="B802" s="35" t="s">
        <v>3921</v>
      </c>
      <c r="C802" s="36" t="s">
        <v>163</v>
      </c>
      <c r="D802" s="35" t="s">
        <v>20</v>
      </c>
      <c r="E802" s="34" t="s">
        <v>7193</v>
      </c>
      <c r="F802" s="35" t="s">
        <v>21</v>
      </c>
      <c r="G802" s="36" t="s">
        <v>165</v>
      </c>
      <c r="H802" s="36" t="s">
        <v>166</v>
      </c>
      <c r="I802" s="45">
        <v>7200000</v>
      </c>
      <c r="J802" s="45">
        <v>0</v>
      </c>
      <c r="K802" s="45">
        <v>0</v>
      </c>
      <c r="L802" s="45">
        <v>0</v>
      </c>
      <c r="M802" s="37">
        <v>12613225</v>
      </c>
      <c r="N802" s="38" t="s">
        <v>2522</v>
      </c>
      <c r="O802" s="56" t="s">
        <v>7857</v>
      </c>
      <c r="P802" s="140">
        <v>44426</v>
      </c>
      <c r="Q802" s="140">
        <v>44427</v>
      </c>
      <c r="R802" s="140">
        <v>44500</v>
      </c>
      <c r="S802" s="45">
        <v>4800000</v>
      </c>
      <c r="T802" s="45">
        <v>2400000</v>
      </c>
      <c r="U802" s="36">
        <v>57299411</v>
      </c>
      <c r="V802" s="36" t="s">
        <v>370</v>
      </c>
      <c r="W802" s="1"/>
      <c r="X802" s="1"/>
      <c r="Y802" s="1"/>
    </row>
    <row r="803" spans="1:25">
      <c r="A803" s="80">
        <v>891780111</v>
      </c>
      <c r="B803" s="35" t="s">
        <v>3921</v>
      </c>
      <c r="C803" s="36" t="s">
        <v>27</v>
      </c>
      <c r="D803" s="35" t="s">
        <v>20</v>
      </c>
      <c r="E803" s="34" t="s">
        <v>7194</v>
      </c>
      <c r="F803" s="35" t="s">
        <v>21</v>
      </c>
      <c r="G803" s="36" t="s">
        <v>165</v>
      </c>
      <c r="H803" s="36" t="s">
        <v>166</v>
      </c>
      <c r="I803" s="45">
        <v>2000000</v>
      </c>
      <c r="J803" s="45">
        <v>0</v>
      </c>
      <c r="K803" s="45">
        <v>0</v>
      </c>
      <c r="L803" s="45">
        <v>0</v>
      </c>
      <c r="M803" s="37">
        <v>1091662627</v>
      </c>
      <c r="N803" s="38" t="s">
        <v>501</v>
      </c>
      <c r="O803" s="56" t="s">
        <v>7858</v>
      </c>
      <c r="P803" s="140">
        <v>44426</v>
      </c>
      <c r="Q803" s="140">
        <v>44427</v>
      </c>
      <c r="R803" s="140">
        <v>44439</v>
      </c>
      <c r="S803" s="45">
        <v>2000000</v>
      </c>
      <c r="T803" s="45">
        <v>0</v>
      </c>
      <c r="U803" s="36">
        <v>36723796</v>
      </c>
      <c r="V803" s="36" t="s">
        <v>448</v>
      </c>
      <c r="W803" s="1"/>
      <c r="X803" s="1"/>
      <c r="Y803" s="1"/>
    </row>
    <row r="804" spans="1:25">
      <c r="A804" s="80">
        <v>891780111</v>
      </c>
      <c r="B804" s="35" t="s">
        <v>3921</v>
      </c>
      <c r="C804" s="36" t="s">
        <v>27</v>
      </c>
      <c r="D804" s="35" t="s">
        <v>20</v>
      </c>
      <c r="E804" s="34" t="s">
        <v>7195</v>
      </c>
      <c r="F804" s="35" t="s">
        <v>21</v>
      </c>
      <c r="G804" s="36" t="s">
        <v>165</v>
      </c>
      <c r="H804" s="36" t="s">
        <v>166</v>
      </c>
      <c r="I804" s="45">
        <v>2300000</v>
      </c>
      <c r="J804" s="45">
        <v>0</v>
      </c>
      <c r="K804" s="45">
        <v>0</v>
      </c>
      <c r="L804" s="45">
        <v>0</v>
      </c>
      <c r="M804" s="37">
        <v>1082862417</v>
      </c>
      <c r="N804" s="38" t="s">
        <v>447</v>
      </c>
      <c r="O804" s="56" t="s">
        <v>7859</v>
      </c>
      <c r="P804" s="140">
        <v>44425</v>
      </c>
      <c r="Q804" s="140">
        <v>44427</v>
      </c>
      <c r="R804" s="140">
        <v>44439</v>
      </c>
      <c r="S804" s="45">
        <v>2300000</v>
      </c>
      <c r="T804" s="45">
        <v>0</v>
      </c>
      <c r="U804" s="36">
        <v>36723796</v>
      </c>
      <c r="V804" s="36" t="s">
        <v>448</v>
      </c>
      <c r="W804" s="1"/>
      <c r="X804" s="1"/>
      <c r="Y804" s="1"/>
    </row>
    <row r="805" spans="1:25">
      <c r="A805" s="80">
        <v>891780111</v>
      </c>
      <c r="B805" s="35" t="s">
        <v>3921</v>
      </c>
      <c r="C805" s="36" t="s">
        <v>27</v>
      </c>
      <c r="D805" s="35" t="s">
        <v>20</v>
      </c>
      <c r="E805" s="34" t="s">
        <v>7196</v>
      </c>
      <c r="F805" s="35" t="s">
        <v>21</v>
      </c>
      <c r="G805" s="36" t="s">
        <v>165</v>
      </c>
      <c r="H805" s="36" t="s">
        <v>166</v>
      </c>
      <c r="I805" s="45">
        <v>3200000</v>
      </c>
      <c r="J805" s="45">
        <v>0</v>
      </c>
      <c r="K805" s="45">
        <v>0</v>
      </c>
      <c r="L805" s="45">
        <v>0</v>
      </c>
      <c r="M805" s="37">
        <v>1004369998</v>
      </c>
      <c r="N805" s="38" t="s">
        <v>413</v>
      </c>
      <c r="O805" s="56" t="s">
        <v>7860</v>
      </c>
      <c r="P805" s="140">
        <v>44425</v>
      </c>
      <c r="Q805" s="140">
        <v>44427</v>
      </c>
      <c r="R805" s="140">
        <v>44439</v>
      </c>
      <c r="S805" s="45">
        <v>3200000</v>
      </c>
      <c r="T805" s="45">
        <v>0</v>
      </c>
      <c r="U805" s="36">
        <v>85467461</v>
      </c>
      <c r="V805" s="36" t="s">
        <v>414</v>
      </c>
      <c r="W805" s="1"/>
      <c r="X805" s="1"/>
      <c r="Y805" s="1"/>
    </row>
    <row r="806" spans="1:25">
      <c r="A806" s="80">
        <v>891780111</v>
      </c>
      <c r="B806" s="35" t="s">
        <v>3921</v>
      </c>
      <c r="C806" s="36" t="s">
        <v>27</v>
      </c>
      <c r="D806" s="35" t="s">
        <v>20</v>
      </c>
      <c r="E806" s="34" t="s">
        <v>7197</v>
      </c>
      <c r="F806" s="35" t="s">
        <v>21</v>
      </c>
      <c r="G806" s="36" t="s">
        <v>165</v>
      </c>
      <c r="H806" s="36" t="s">
        <v>166</v>
      </c>
      <c r="I806" s="45">
        <v>2200000</v>
      </c>
      <c r="J806" s="45">
        <v>0</v>
      </c>
      <c r="K806" s="45">
        <v>0</v>
      </c>
      <c r="L806" s="45">
        <v>0</v>
      </c>
      <c r="M806" s="37">
        <v>1082045208</v>
      </c>
      <c r="N806" s="38" t="s">
        <v>7198</v>
      </c>
      <c r="O806" s="56" t="s">
        <v>7861</v>
      </c>
      <c r="P806" s="140">
        <v>44425</v>
      </c>
      <c r="Q806" s="140">
        <v>44427</v>
      </c>
      <c r="R806" s="140">
        <v>44439</v>
      </c>
      <c r="S806" s="45">
        <v>2200000</v>
      </c>
      <c r="T806" s="45">
        <v>0</v>
      </c>
      <c r="U806" s="36">
        <v>57428039</v>
      </c>
      <c r="V806" s="36" t="s">
        <v>421</v>
      </c>
      <c r="W806" s="1"/>
      <c r="X806" s="1"/>
      <c r="Y806" s="1"/>
    </row>
    <row r="807" spans="1:25">
      <c r="A807" s="80">
        <v>891780111</v>
      </c>
      <c r="B807" s="35" t="s">
        <v>3921</v>
      </c>
      <c r="C807" s="36" t="s">
        <v>27</v>
      </c>
      <c r="D807" s="35" t="s">
        <v>20</v>
      </c>
      <c r="E807" s="34" t="s">
        <v>7199</v>
      </c>
      <c r="F807" s="35" t="s">
        <v>21</v>
      </c>
      <c r="G807" s="36" t="s">
        <v>165</v>
      </c>
      <c r="H807" s="36" t="s">
        <v>166</v>
      </c>
      <c r="I807" s="45">
        <v>2300000</v>
      </c>
      <c r="J807" s="45">
        <v>0</v>
      </c>
      <c r="K807" s="45">
        <v>0</v>
      </c>
      <c r="L807" s="45">
        <v>0</v>
      </c>
      <c r="M807" s="37">
        <v>1081825579</v>
      </c>
      <c r="N807" s="38" t="s">
        <v>5592</v>
      </c>
      <c r="O807" s="56" t="s">
        <v>7862</v>
      </c>
      <c r="P807" s="140">
        <v>44425</v>
      </c>
      <c r="Q807" s="140">
        <v>44427</v>
      </c>
      <c r="R807" s="140">
        <v>44439</v>
      </c>
      <c r="S807" s="45">
        <v>2300000</v>
      </c>
      <c r="T807" s="45">
        <v>0</v>
      </c>
      <c r="U807" s="36">
        <v>85467461</v>
      </c>
      <c r="V807" s="36" t="s">
        <v>414</v>
      </c>
      <c r="W807" s="1"/>
      <c r="X807" s="1"/>
      <c r="Y807" s="1"/>
    </row>
    <row r="808" spans="1:25">
      <c r="A808" s="80">
        <v>891780111</v>
      </c>
      <c r="B808" s="35" t="s">
        <v>3921</v>
      </c>
      <c r="C808" s="36" t="s">
        <v>27</v>
      </c>
      <c r="D808" s="35" t="s">
        <v>20</v>
      </c>
      <c r="E808" s="34" t="s">
        <v>7200</v>
      </c>
      <c r="F808" s="35" t="s">
        <v>21</v>
      </c>
      <c r="G808" s="36" t="s">
        <v>165</v>
      </c>
      <c r="H808" s="36" t="s">
        <v>166</v>
      </c>
      <c r="I808" s="45">
        <v>2100000</v>
      </c>
      <c r="J808" s="45">
        <v>0</v>
      </c>
      <c r="K808" s="45">
        <v>0</v>
      </c>
      <c r="L808" s="45">
        <v>0</v>
      </c>
      <c r="M808" s="37">
        <v>19598758</v>
      </c>
      <c r="N808" s="38" t="s">
        <v>427</v>
      </c>
      <c r="O808" s="56" t="s">
        <v>7863</v>
      </c>
      <c r="P808" s="140">
        <v>44425</v>
      </c>
      <c r="Q808" s="140">
        <v>44427</v>
      </c>
      <c r="R808" s="140">
        <v>44439</v>
      </c>
      <c r="S808" s="45">
        <v>2100000</v>
      </c>
      <c r="T808" s="45">
        <v>0</v>
      </c>
      <c r="U808" s="36">
        <v>85467461</v>
      </c>
      <c r="V808" s="36" t="s">
        <v>414</v>
      </c>
      <c r="W808" s="1"/>
      <c r="X808" s="1"/>
      <c r="Y808" s="1"/>
    </row>
    <row r="809" spans="1:25">
      <c r="A809" s="80">
        <v>891780111</v>
      </c>
      <c r="B809" s="35" t="s">
        <v>3921</v>
      </c>
      <c r="C809" s="36" t="s">
        <v>27</v>
      </c>
      <c r="D809" s="35" t="s">
        <v>20</v>
      </c>
      <c r="E809" s="34" t="s">
        <v>7201</v>
      </c>
      <c r="F809" s="35" t="s">
        <v>21</v>
      </c>
      <c r="G809" s="36" t="s">
        <v>165</v>
      </c>
      <c r="H809" s="36" t="s">
        <v>166</v>
      </c>
      <c r="I809" s="45">
        <v>3100000</v>
      </c>
      <c r="J809" s="45">
        <v>0</v>
      </c>
      <c r="K809" s="45">
        <v>0</v>
      </c>
      <c r="L809" s="45">
        <v>0</v>
      </c>
      <c r="M809" s="37">
        <v>84454708</v>
      </c>
      <c r="N809" s="38" t="s">
        <v>418</v>
      </c>
      <c r="O809" s="56" t="s">
        <v>7864</v>
      </c>
      <c r="P809" s="140">
        <v>44425</v>
      </c>
      <c r="Q809" s="140">
        <v>44427</v>
      </c>
      <c r="R809" s="140">
        <v>44439</v>
      </c>
      <c r="S809" s="45">
        <v>3100000</v>
      </c>
      <c r="T809" s="45">
        <v>0</v>
      </c>
      <c r="U809" s="36">
        <v>16078654</v>
      </c>
      <c r="V809" s="36" t="s">
        <v>973</v>
      </c>
      <c r="W809" s="1"/>
      <c r="X809" s="1"/>
      <c r="Y809" s="1"/>
    </row>
    <row r="810" spans="1:25">
      <c r="A810" s="80">
        <v>891780111</v>
      </c>
      <c r="B810" s="35" t="s">
        <v>3921</v>
      </c>
      <c r="C810" s="36" t="s">
        <v>27</v>
      </c>
      <c r="D810" s="35" t="s">
        <v>20</v>
      </c>
      <c r="E810" s="34" t="s">
        <v>7202</v>
      </c>
      <c r="F810" s="35" t="s">
        <v>21</v>
      </c>
      <c r="G810" s="36" t="s">
        <v>165</v>
      </c>
      <c r="H810" s="36" t="s">
        <v>166</v>
      </c>
      <c r="I810" s="45">
        <v>2400000</v>
      </c>
      <c r="J810" s="45">
        <v>0</v>
      </c>
      <c r="K810" s="45">
        <v>0</v>
      </c>
      <c r="L810" s="45">
        <v>0</v>
      </c>
      <c r="M810" s="37">
        <v>19620110</v>
      </c>
      <c r="N810" s="38" t="s">
        <v>5589</v>
      </c>
      <c r="O810" s="56" t="s">
        <v>7865</v>
      </c>
      <c r="P810" s="140">
        <v>44425</v>
      </c>
      <c r="Q810" s="140">
        <v>44427</v>
      </c>
      <c r="R810" s="140">
        <v>44439</v>
      </c>
      <c r="S810" s="45">
        <v>2400000</v>
      </c>
      <c r="T810" s="45">
        <v>0</v>
      </c>
      <c r="U810" s="36">
        <v>36669284</v>
      </c>
      <c r="V810" s="36" t="s">
        <v>471</v>
      </c>
      <c r="W810" s="1"/>
      <c r="X810" s="1"/>
      <c r="Y810" s="1"/>
    </row>
    <row r="811" spans="1:25">
      <c r="A811" s="80">
        <v>891780111</v>
      </c>
      <c r="B811" s="35" t="s">
        <v>3921</v>
      </c>
      <c r="C811" s="36" t="s">
        <v>27</v>
      </c>
      <c r="D811" s="35" t="s">
        <v>20</v>
      </c>
      <c r="E811" s="34" t="s">
        <v>7203</v>
      </c>
      <c r="F811" s="35" t="s">
        <v>21</v>
      </c>
      <c r="G811" s="36" t="s">
        <v>165</v>
      </c>
      <c r="H811" s="36" t="s">
        <v>166</v>
      </c>
      <c r="I811" s="45">
        <v>1800000</v>
      </c>
      <c r="J811" s="45">
        <v>0</v>
      </c>
      <c r="K811" s="45">
        <v>0</v>
      </c>
      <c r="L811" s="45">
        <v>0</v>
      </c>
      <c r="M811" s="37">
        <v>1082952509</v>
      </c>
      <c r="N811" s="38" t="s">
        <v>440</v>
      </c>
      <c r="O811" s="56" t="s">
        <v>7866</v>
      </c>
      <c r="P811" s="140">
        <v>44425</v>
      </c>
      <c r="Q811" s="140">
        <v>44427</v>
      </c>
      <c r="R811" s="140">
        <v>44439</v>
      </c>
      <c r="S811" s="45">
        <v>1800000</v>
      </c>
      <c r="T811" s="45">
        <v>0</v>
      </c>
      <c r="U811" s="36">
        <v>85467461</v>
      </c>
      <c r="V811" s="36" t="s">
        <v>414</v>
      </c>
      <c r="W811" s="1"/>
      <c r="X811" s="1"/>
      <c r="Y811" s="1"/>
    </row>
    <row r="812" spans="1:25">
      <c r="A812" s="80">
        <v>891780111</v>
      </c>
      <c r="B812" s="35" t="s">
        <v>3921</v>
      </c>
      <c r="C812" s="36" t="s">
        <v>27</v>
      </c>
      <c r="D812" s="35" t="s">
        <v>20</v>
      </c>
      <c r="E812" s="34" t="s">
        <v>7204</v>
      </c>
      <c r="F812" s="35" t="s">
        <v>21</v>
      </c>
      <c r="G812" s="36" t="s">
        <v>165</v>
      </c>
      <c r="H812" s="36" t="s">
        <v>166</v>
      </c>
      <c r="I812" s="45">
        <v>1700000</v>
      </c>
      <c r="J812" s="45">
        <v>0</v>
      </c>
      <c r="K812" s="45">
        <v>0</v>
      </c>
      <c r="L812" s="45">
        <v>0</v>
      </c>
      <c r="M812" s="37">
        <v>1221964687</v>
      </c>
      <c r="N812" s="38" t="s">
        <v>3304</v>
      </c>
      <c r="O812" s="56" t="s">
        <v>7867</v>
      </c>
      <c r="P812" s="140">
        <v>44425</v>
      </c>
      <c r="Q812" s="140">
        <v>44427</v>
      </c>
      <c r="R812" s="140">
        <v>44439</v>
      </c>
      <c r="S812" s="45">
        <v>1700000</v>
      </c>
      <c r="T812" s="45">
        <v>0</v>
      </c>
      <c r="U812" s="36">
        <v>16078654</v>
      </c>
      <c r="V812" s="36" t="s">
        <v>973</v>
      </c>
      <c r="W812" s="1"/>
      <c r="X812" s="1"/>
      <c r="Y812" s="1"/>
    </row>
    <row r="813" spans="1:25">
      <c r="A813" s="80">
        <v>891780111</v>
      </c>
      <c r="B813" s="35" t="s">
        <v>3921</v>
      </c>
      <c r="C813" s="36" t="s">
        <v>27</v>
      </c>
      <c r="D813" s="35" t="s">
        <v>20</v>
      </c>
      <c r="E813" s="34" t="s">
        <v>7205</v>
      </c>
      <c r="F813" s="35" t="s">
        <v>21</v>
      </c>
      <c r="G813" s="36" t="s">
        <v>165</v>
      </c>
      <c r="H813" s="36" t="s">
        <v>166</v>
      </c>
      <c r="I813" s="45">
        <v>1800000</v>
      </c>
      <c r="J813" s="45">
        <v>0</v>
      </c>
      <c r="K813" s="45">
        <v>0</v>
      </c>
      <c r="L813" s="45">
        <v>0</v>
      </c>
      <c r="M813" s="37">
        <v>1082990692</v>
      </c>
      <c r="N813" s="38" t="s">
        <v>7206</v>
      </c>
      <c r="O813" s="56" t="s">
        <v>7868</v>
      </c>
      <c r="P813" s="140">
        <v>44425</v>
      </c>
      <c r="Q813" s="140">
        <v>44427</v>
      </c>
      <c r="R813" s="140">
        <v>44439</v>
      </c>
      <c r="S813" s="45">
        <v>1800000</v>
      </c>
      <c r="T813" s="45">
        <v>0</v>
      </c>
      <c r="U813" s="36">
        <v>85467461</v>
      </c>
      <c r="V813" s="36" t="s">
        <v>414</v>
      </c>
      <c r="W813" s="1"/>
      <c r="X813" s="1"/>
      <c r="Y813" s="1"/>
    </row>
    <row r="814" spans="1:25">
      <c r="A814" s="80">
        <v>891780111</v>
      </c>
      <c r="B814" s="35" t="s">
        <v>3921</v>
      </c>
      <c r="C814" s="36" t="s">
        <v>27</v>
      </c>
      <c r="D814" s="35" t="s">
        <v>20</v>
      </c>
      <c r="E814" s="34" t="s">
        <v>7207</v>
      </c>
      <c r="F814" s="35" t="s">
        <v>21</v>
      </c>
      <c r="G814" s="36" t="s">
        <v>165</v>
      </c>
      <c r="H814" s="36" t="s">
        <v>166</v>
      </c>
      <c r="I814" s="45">
        <v>1800000</v>
      </c>
      <c r="J814" s="45">
        <v>0</v>
      </c>
      <c r="K814" s="45">
        <v>0</v>
      </c>
      <c r="L814" s="45">
        <v>0</v>
      </c>
      <c r="M814" s="37">
        <v>1082935407</v>
      </c>
      <c r="N814" s="38" t="s">
        <v>7208</v>
      </c>
      <c r="O814" s="56" t="s">
        <v>7869</v>
      </c>
      <c r="P814" s="140">
        <v>44425</v>
      </c>
      <c r="Q814" s="140">
        <v>44427</v>
      </c>
      <c r="R814" s="140">
        <v>44439</v>
      </c>
      <c r="S814" s="45">
        <v>1800000</v>
      </c>
      <c r="T814" s="45">
        <v>0</v>
      </c>
      <c r="U814" s="36">
        <v>85467461</v>
      </c>
      <c r="V814" s="36" t="s">
        <v>414</v>
      </c>
      <c r="W814" s="1"/>
      <c r="X814" s="1"/>
      <c r="Y814" s="1"/>
    </row>
    <row r="815" spans="1:25">
      <c r="A815" s="80">
        <v>891780111</v>
      </c>
      <c r="B815" s="35" t="s">
        <v>3921</v>
      </c>
      <c r="C815" s="36" t="s">
        <v>27</v>
      </c>
      <c r="D815" s="35" t="s">
        <v>20</v>
      </c>
      <c r="E815" s="34" t="s">
        <v>7209</v>
      </c>
      <c r="F815" s="35" t="s">
        <v>21</v>
      </c>
      <c r="G815" s="36" t="s">
        <v>165</v>
      </c>
      <c r="H815" s="36" t="s">
        <v>166</v>
      </c>
      <c r="I815" s="45">
        <v>1700000</v>
      </c>
      <c r="J815" s="45">
        <v>0</v>
      </c>
      <c r="K815" s="45">
        <v>0</v>
      </c>
      <c r="L815" s="45">
        <v>0</v>
      </c>
      <c r="M815" s="37">
        <v>57107014</v>
      </c>
      <c r="N815" s="38" t="s">
        <v>470</v>
      </c>
      <c r="O815" s="56" t="s">
        <v>7870</v>
      </c>
      <c r="P815" s="140">
        <v>44425</v>
      </c>
      <c r="Q815" s="140">
        <v>44427</v>
      </c>
      <c r="R815" s="140">
        <v>44439</v>
      </c>
      <c r="S815" s="45">
        <v>1700000</v>
      </c>
      <c r="T815" s="45">
        <v>0</v>
      </c>
      <c r="U815" s="36">
        <v>36669284</v>
      </c>
      <c r="V815" s="36" t="s">
        <v>471</v>
      </c>
      <c r="W815" s="1"/>
      <c r="X815" s="1"/>
      <c r="Y815" s="1"/>
    </row>
    <row r="816" spans="1:25">
      <c r="A816" s="80">
        <v>891780111</v>
      </c>
      <c r="B816" s="35" t="s">
        <v>3921</v>
      </c>
      <c r="C816" s="36" t="s">
        <v>27</v>
      </c>
      <c r="D816" s="35" t="s">
        <v>20</v>
      </c>
      <c r="E816" s="34" t="s">
        <v>7210</v>
      </c>
      <c r="F816" s="35" t="s">
        <v>21</v>
      </c>
      <c r="G816" s="36" t="s">
        <v>165</v>
      </c>
      <c r="H816" s="36" t="s">
        <v>166</v>
      </c>
      <c r="I816" s="45">
        <v>1900000</v>
      </c>
      <c r="J816" s="45">
        <v>0</v>
      </c>
      <c r="K816" s="45">
        <v>0</v>
      </c>
      <c r="L816" s="45">
        <v>0</v>
      </c>
      <c r="M816" s="37">
        <v>12537790</v>
      </c>
      <c r="N816" s="38" t="s">
        <v>7211</v>
      </c>
      <c r="O816" s="56" t="s">
        <v>7871</v>
      </c>
      <c r="P816" s="140">
        <v>44425</v>
      </c>
      <c r="Q816" s="140">
        <v>44427</v>
      </c>
      <c r="R816" s="140">
        <v>44439</v>
      </c>
      <c r="S816" s="45">
        <v>1900000</v>
      </c>
      <c r="T816" s="45">
        <v>0</v>
      </c>
      <c r="U816" s="36">
        <v>36669284</v>
      </c>
      <c r="V816" s="36" t="s">
        <v>471</v>
      </c>
      <c r="W816" s="1"/>
      <c r="X816" s="1"/>
      <c r="Y816" s="1"/>
    </row>
    <row r="817" spans="1:25">
      <c r="A817" s="80">
        <v>891780111</v>
      </c>
      <c r="B817" s="35" t="s">
        <v>3921</v>
      </c>
      <c r="C817" s="36" t="s">
        <v>27</v>
      </c>
      <c r="D817" s="35" t="s">
        <v>20</v>
      </c>
      <c r="E817" s="34" t="s">
        <v>7212</v>
      </c>
      <c r="F817" s="35" t="s">
        <v>21</v>
      </c>
      <c r="G817" s="36" t="s">
        <v>165</v>
      </c>
      <c r="H817" s="36" t="s">
        <v>166</v>
      </c>
      <c r="I817" s="45">
        <v>2900000</v>
      </c>
      <c r="J817" s="45">
        <v>0</v>
      </c>
      <c r="K817" s="45">
        <v>0</v>
      </c>
      <c r="L817" s="45">
        <v>0</v>
      </c>
      <c r="M817" s="37">
        <v>1083008562</v>
      </c>
      <c r="N817" s="38" t="s">
        <v>454</v>
      </c>
      <c r="O817" s="56" t="s">
        <v>7872</v>
      </c>
      <c r="P817" s="140">
        <v>44425</v>
      </c>
      <c r="Q817" s="140">
        <v>44427</v>
      </c>
      <c r="R817" s="140">
        <v>44439</v>
      </c>
      <c r="S817" s="45">
        <v>2900000</v>
      </c>
      <c r="T817" s="45">
        <v>0</v>
      </c>
      <c r="U817" s="36">
        <v>1192791759</v>
      </c>
      <c r="V817" s="36" t="s">
        <v>434</v>
      </c>
      <c r="W817" s="1"/>
      <c r="X817" s="1"/>
      <c r="Y817" s="1"/>
    </row>
    <row r="818" spans="1:25">
      <c r="A818" s="80">
        <v>891780111</v>
      </c>
      <c r="B818" s="35" t="s">
        <v>3921</v>
      </c>
      <c r="C818" s="36" t="s">
        <v>27</v>
      </c>
      <c r="D818" s="35" t="s">
        <v>20</v>
      </c>
      <c r="E818" s="34" t="s">
        <v>7213</v>
      </c>
      <c r="F818" s="35" t="s">
        <v>21</v>
      </c>
      <c r="G818" s="36" t="s">
        <v>165</v>
      </c>
      <c r="H818" s="36" t="s">
        <v>166</v>
      </c>
      <c r="I818" s="45">
        <v>2100000</v>
      </c>
      <c r="J818" s="45">
        <v>0</v>
      </c>
      <c r="K818" s="45">
        <v>0</v>
      </c>
      <c r="L818" s="45">
        <v>0</v>
      </c>
      <c r="M818" s="37">
        <v>85474926</v>
      </c>
      <c r="N818" s="38" t="s">
        <v>2514</v>
      </c>
      <c r="O818" s="56" t="s">
        <v>7873</v>
      </c>
      <c r="P818" s="140">
        <v>44425</v>
      </c>
      <c r="Q818" s="140">
        <v>44427</v>
      </c>
      <c r="R818" s="140">
        <v>44439</v>
      </c>
      <c r="S818" s="45">
        <v>2100000</v>
      </c>
      <c r="T818" s="45">
        <v>0</v>
      </c>
      <c r="U818" s="36">
        <v>36669284</v>
      </c>
      <c r="V818" s="36" t="s">
        <v>471</v>
      </c>
      <c r="W818" s="1"/>
      <c r="X818" s="1"/>
      <c r="Y818" s="1"/>
    </row>
    <row r="819" spans="1:25">
      <c r="A819" s="80">
        <v>891780111</v>
      </c>
      <c r="B819" s="35" t="s">
        <v>3921</v>
      </c>
      <c r="C819" s="36" t="s">
        <v>27</v>
      </c>
      <c r="D819" s="35" t="s">
        <v>20</v>
      </c>
      <c r="E819" s="34" t="s">
        <v>7214</v>
      </c>
      <c r="F819" s="35" t="s">
        <v>21</v>
      </c>
      <c r="G819" s="36" t="s">
        <v>165</v>
      </c>
      <c r="H819" s="36" t="s">
        <v>166</v>
      </c>
      <c r="I819" s="45">
        <v>1900000</v>
      </c>
      <c r="J819" s="45">
        <v>0</v>
      </c>
      <c r="K819" s="45">
        <v>0</v>
      </c>
      <c r="L819" s="45">
        <v>0</v>
      </c>
      <c r="M819" s="37">
        <v>1082924498</v>
      </c>
      <c r="N819" s="38" t="s">
        <v>420</v>
      </c>
      <c r="O819" s="56" t="s">
        <v>7874</v>
      </c>
      <c r="P819" s="140">
        <v>44425</v>
      </c>
      <c r="Q819" s="140">
        <v>44427</v>
      </c>
      <c r="R819" s="140">
        <v>44439</v>
      </c>
      <c r="S819" s="45">
        <v>1900000</v>
      </c>
      <c r="T819" s="45">
        <v>0</v>
      </c>
      <c r="U819" s="36">
        <v>57428039</v>
      </c>
      <c r="V819" s="36" t="s">
        <v>421</v>
      </c>
      <c r="W819" s="1"/>
      <c r="X819" s="1"/>
      <c r="Y819" s="1"/>
    </row>
    <row r="820" spans="1:25">
      <c r="A820" s="80">
        <v>891780111</v>
      </c>
      <c r="B820" s="35" t="s">
        <v>3921</v>
      </c>
      <c r="C820" s="36" t="s">
        <v>27</v>
      </c>
      <c r="D820" s="35" t="s">
        <v>20</v>
      </c>
      <c r="E820" s="34" t="s">
        <v>7215</v>
      </c>
      <c r="F820" s="35" t="s">
        <v>21</v>
      </c>
      <c r="G820" s="36" t="s">
        <v>165</v>
      </c>
      <c r="H820" s="36" t="s">
        <v>166</v>
      </c>
      <c r="I820" s="45">
        <v>2900000</v>
      </c>
      <c r="J820" s="45">
        <v>0</v>
      </c>
      <c r="K820" s="45">
        <v>0</v>
      </c>
      <c r="L820" s="45">
        <v>0</v>
      </c>
      <c r="M820" s="37">
        <v>1082977854</v>
      </c>
      <c r="N820" s="38" t="s">
        <v>7216</v>
      </c>
      <c r="O820" s="56" t="s">
        <v>7875</v>
      </c>
      <c r="P820" s="140">
        <v>44425</v>
      </c>
      <c r="Q820" s="140">
        <v>44427</v>
      </c>
      <c r="R820" s="140">
        <v>44439</v>
      </c>
      <c r="S820" s="45">
        <v>2900000</v>
      </c>
      <c r="T820" s="45">
        <v>0</v>
      </c>
      <c r="U820" s="36">
        <v>1192791759</v>
      </c>
      <c r="V820" s="36" t="s">
        <v>434</v>
      </c>
      <c r="W820" s="1"/>
      <c r="X820" s="1"/>
      <c r="Y820" s="1"/>
    </row>
    <row r="821" spans="1:25">
      <c r="A821" s="80">
        <v>891780111</v>
      </c>
      <c r="B821" s="35" t="s">
        <v>3921</v>
      </c>
      <c r="C821" s="36" t="s">
        <v>27</v>
      </c>
      <c r="D821" s="35" t="s">
        <v>20</v>
      </c>
      <c r="E821" s="34" t="s">
        <v>7217</v>
      </c>
      <c r="F821" s="35" t="s">
        <v>21</v>
      </c>
      <c r="G821" s="36" t="s">
        <v>165</v>
      </c>
      <c r="H821" s="36" t="s">
        <v>166</v>
      </c>
      <c r="I821" s="45">
        <v>3100000</v>
      </c>
      <c r="J821" s="45">
        <v>0</v>
      </c>
      <c r="K821" s="45">
        <v>0</v>
      </c>
      <c r="L821" s="45">
        <v>0</v>
      </c>
      <c r="M821" s="37">
        <v>73077004</v>
      </c>
      <c r="N821" s="38" t="s">
        <v>7218</v>
      </c>
      <c r="O821" s="56" t="s">
        <v>7876</v>
      </c>
      <c r="P821" s="140">
        <v>44425</v>
      </c>
      <c r="Q821" s="140">
        <v>44427</v>
      </c>
      <c r="R821" s="140">
        <v>44439</v>
      </c>
      <c r="S821" s="45">
        <v>3100000</v>
      </c>
      <c r="T821" s="45">
        <v>0</v>
      </c>
      <c r="U821" s="36">
        <v>57428039</v>
      </c>
      <c r="V821" s="36" t="s">
        <v>421</v>
      </c>
      <c r="W821" s="1"/>
      <c r="X821" s="1"/>
      <c r="Y821" s="1"/>
    </row>
    <row r="822" spans="1:25">
      <c r="A822" s="80">
        <v>891780111</v>
      </c>
      <c r="B822" s="35" t="s">
        <v>3921</v>
      </c>
      <c r="C822" s="36" t="s">
        <v>27</v>
      </c>
      <c r="D822" s="35" t="s">
        <v>20</v>
      </c>
      <c r="E822" s="34" t="s">
        <v>7219</v>
      </c>
      <c r="F822" s="35" t="s">
        <v>21</v>
      </c>
      <c r="G822" s="36" t="s">
        <v>165</v>
      </c>
      <c r="H822" s="36" t="s">
        <v>166</v>
      </c>
      <c r="I822" s="45">
        <v>2100000</v>
      </c>
      <c r="J822" s="45">
        <v>0</v>
      </c>
      <c r="K822" s="45">
        <v>0</v>
      </c>
      <c r="L822" s="45">
        <v>0</v>
      </c>
      <c r="M822" s="37">
        <v>85460896</v>
      </c>
      <c r="N822" s="38" t="s">
        <v>2512</v>
      </c>
      <c r="O822" s="56" t="s">
        <v>7877</v>
      </c>
      <c r="P822" s="140">
        <v>44425</v>
      </c>
      <c r="Q822" s="140">
        <v>44427</v>
      </c>
      <c r="R822" s="140">
        <v>44439</v>
      </c>
      <c r="S822" s="45">
        <v>2100000</v>
      </c>
      <c r="T822" s="45">
        <v>0</v>
      </c>
      <c r="U822" s="36">
        <v>36669284</v>
      </c>
      <c r="V822" s="36" t="s">
        <v>471</v>
      </c>
      <c r="W822" s="1"/>
      <c r="X822" s="1"/>
      <c r="Y822" s="1"/>
    </row>
    <row r="823" spans="1:25">
      <c r="A823" s="80">
        <v>891780111</v>
      </c>
      <c r="B823" s="35" t="s">
        <v>3921</v>
      </c>
      <c r="C823" s="36" t="s">
        <v>27</v>
      </c>
      <c r="D823" s="35" t="s">
        <v>20</v>
      </c>
      <c r="E823" s="34" t="s">
        <v>7220</v>
      </c>
      <c r="F823" s="35" t="s">
        <v>21</v>
      </c>
      <c r="G823" s="36" t="s">
        <v>165</v>
      </c>
      <c r="H823" s="36" t="s">
        <v>166</v>
      </c>
      <c r="I823" s="45">
        <v>2500000</v>
      </c>
      <c r="J823" s="45">
        <v>0</v>
      </c>
      <c r="K823" s="45">
        <v>0</v>
      </c>
      <c r="L823" s="45">
        <v>0</v>
      </c>
      <c r="M823" s="37">
        <v>1081907898</v>
      </c>
      <c r="N823" s="38" t="s">
        <v>7221</v>
      </c>
      <c r="O823" s="56" t="s">
        <v>7878</v>
      </c>
      <c r="P823" s="140">
        <v>44425</v>
      </c>
      <c r="Q823" s="140">
        <v>44427</v>
      </c>
      <c r="R823" s="140">
        <v>44439</v>
      </c>
      <c r="S823" s="45">
        <v>2500000</v>
      </c>
      <c r="T823" s="45">
        <v>0</v>
      </c>
      <c r="U823" s="36">
        <v>36723796</v>
      </c>
      <c r="V823" s="36" t="s">
        <v>448</v>
      </c>
      <c r="W823" s="1"/>
      <c r="X823" s="1"/>
      <c r="Y823" s="1"/>
    </row>
    <row r="824" spans="1:25">
      <c r="A824" s="80">
        <v>891780111</v>
      </c>
      <c r="B824" s="35" t="s">
        <v>3921</v>
      </c>
      <c r="C824" s="36" t="s">
        <v>27</v>
      </c>
      <c r="D824" s="35" t="s">
        <v>20</v>
      </c>
      <c r="E824" s="34" t="s">
        <v>7222</v>
      </c>
      <c r="F824" s="35" t="s">
        <v>21</v>
      </c>
      <c r="G824" s="36" t="s">
        <v>165</v>
      </c>
      <c r="H824" s="36" t="s">
        <v>166</v>
      </c>
      <c r="I824" s="45">
        <v>2100000</v>
      </c>
      <c r="J824" s="45">
        <v>0</v>
      </c>
      <c r="K824" s="45">
        <v>0</v>
      </c>
      <c r="L824" s="45">
        <v>0</v>
      </c>
      <c r="M824" s="37">
        <v>1082859777</v>
      </c>
      <c r="N824" s="38" t="s">
        <v>7223</v>
      </c>
      <c r="O824" s="56" t="s">
        <v>7879</v>
      </c>
      <c r="P824" s="140">
        <v>44425</v>
      </c>
      <c r="Q824" s="140">
        <v>44427</v>
      </c>
      <c r="R824" s="140">
        <v>44439</v>
      </c>
      <c r="S824" s="45">
        <v>2100000</v>
      </c>
      <c r="T824" s="45">
        <v>0</v>
      </c>
      <c r="U824" s="36">
        <v>16078654</v>
      </c>
      <c r="V824" s="36" t="s">
        <v>973</v>
      </c>
      <c r="W824" s="1"/>
      <c r="X824" s="1"/>
      <c r="Y824" s="1"/>
    </row>
    <row r="825" spans="1:25">
      <c r="A825" s="80">
        <v>891780111</v>
      </c>
      <c r="B825" s="35" t="s">
        <v>3921</v>
      </c>
      <c r="C825" s="36" t="s">
        <v>163</v>
      </c>
      <c r="D825" s="35" t="s">
        <v>20</v>
      </c>
      <c r="E825" s="34" t="s">
        <v>7224</v>
      </c>
      <c r="F825" s="35" t="s">
        <v>21</v>
      </c>
      <c r="G825" s="36" t="s">
        <v>165</v>
      </c>
      <c r="H825" s="36" t="s">
        <v>166</v>
      </c>
      <c r="I825" s="45">
        <v>7200000</v>
      </c>
      <c r="J825" s="45">
        <v>0</v>
      </c>
      <c r="K825" s="45">
        <v>0</v>
      </c>
      <c r="L825" s="45">
        <v>0</v>
      </c>
      <c r="M825" s="37">
        <v>36725462</v>
      </c>
      <c r="N825" s="38" t="s">
        <v>3987</v>
      </c>
      <c r="O825" s="56" t="s">
        <v>7880</v>
      </c>
      <c r="P825" s="140">
        <v>44427</v>
      </c>
      <c r="Q825" s="140">
        <v>44428</v>
      </c>
      <c r="R825" s="140">
        <v>44439</v>
      </c>
      <c r="S825" s="45">
        <v>4800000</v>
      </c>
      <c r="T825" s="45">
        <v>2400000</v>
      </c>
      <c r="U825" s="36">
        <v>57299411</v>
      </c>
      <c r="V825" s="36" t="s">
        <v>370</v>
      </c>
      <c r="W825" s="1"/>
      <c r="X825" s="1"/>
      <c r="Y825" s="1"/>
    </row>
    <row r="826" spans="1:25">
      <c r="A826" s="80">
        <v>891780111</v>
      </c>
      <c r="B826" s="35" t="s">
        <v>3921</v>
      </c>
      <c r="C826" s="36" t="s">
        <v>27</v>
      </c>
      <c r="D826" s="35" t="s">
        <v>20</v>
      </c>
      <c r="E826" s="34" t="s">
        <v>7225</v>
      </c>
      <c r="F826" s="35" t="s">
        <v>21</v>
      </c>
      <c r="G826" s="36" t="s">
        <v>165</v>
      </c>
      <c r="H826" s="36" t="s">
        <v>166</v>
      </c>
      <c r="I826" s="45">
        <v>3200000</v>
      </c>
      <c r="J826" s="45">
        <v>0</v>
      </c>
      <c r="K826" s="45">
        <v>0</v>
      </c>
      <c r="L826" s="45">
        <v>0</v>
      </c>
      <c r="M826" s="37">
        <v>7601537</v>
      </c>
      <c r="N826" s="38" t="s">
        <v>425</v>
      </c>
      <c r="O826" s="56" t="s">
        <v>7881</v>
      </c>
      <c r="P826" s="140">
        <v>44431</v>
      </c>
      <c r="Q826" s="140">
        <v>44432</v>
      </c>
      <c r="R826" s="140">
        <v>44439</v>
      </c>
      <c r="S826" s="45">
        <v>3200000</v>
      </c>
      <c r="T826" s="45">
        <v>0</v>
      </c>
      <c r="U826" s="36">
        <v>85467461</v>
      </c>
      <c r="V826" s="36" t="s">
        <v>414</v>
      </c>
      <c r="W826" s="1"/>
      <c r="X826" s="1"/>
      <c r="Y826" s="1"/>
    </row>
    <row r="827" spans="1:25">
      <c r="A827" s="80">
        <v>891780111</v>
      </c>
      <c r="B827" s="35" t="s">
        <v>3921</v>
      </c>
      <c r="C827" s="36" t="s">
        <v>163</v>
      </c>
      <c r="D827" s="35" t="s">
        <v>20</v>
      </c>
      <c r="E827" s="34" t="s">
        <v>7226</v>
      </c>
      <c r="F827" s="35" t="s">
        <v>21</v>
      </c>
      <c r="G827" s="36" t="s">
        <v>165</v>
      </c>
      <c r="H827" s="36" t="s">
        <v>166</v>
      </c>
      <c r="I827" s="45">
        <v>7200000</v>
      </c>
      <c r="J827" s="45">
        <v>0</v>
      </c>
      <c r="K827" s="45">
        <v>0</v>
      </c>
      <c r="L827" s="45">
        <v>0</v>
      </c>
      <c r="M827" s="37">
        <v>7140330</v>
      </c>
      <c r="N827" s="38" t="s">
        <v>2518</v>
      </c>
      <c r="O827" s="56" t="s">
        <v>7882</v>
      </c>
      <c r="P827" s="140">
        <v>44432</v>
      </c>
      <c r="Q827" s="140">
        <v>44433</v>
      </c>
      <c r="R827" s="140">
        <v>44500</v>
      </c>
      <c r="S827" s="45">
        <v>4800000</v>
      </c>
      <c r="T827" s="45">
        <v>2400000</v>
      </c>
      <c r="U827" s="36">
        <v>57299411</v>
      </c>
      <c r="V827" s="36" t="s">
        <v>370</v>
      </c>
      <c r="W827" s="1"/>
      <c r="X827" s="1"/>
      <c r="Y827" s="1"/>
    </row>
    <row r="828" spans="1:25">
      <c r="A828" s="80">
        <v>891780111</v>
      </c>
      <c r="B828" s="35" t="s">
        <v>3921</v>
      </c>
      <c r="C828" s="36" t="s">
        <v>27</v>
      </c>
      <c r="D828" s="35" t="s">
        <v>20</v>
      </c>
      <c r="E828" s="34" t="s">
        <v>7227</v>
      </c>
      <c r="F828" s="35" t="s">
        <v>21</v>
      </c>
      <c r="G828" s="36" t="s">
        <v>165</v>
      </c>
      <c r="H828" s="36" t="s">
        <v>166</v>
      </c>
      <c r="I828" s="45">
        <v>3200000</v>
      </c>
      <c r="J828" s="45">
        <v>0</v>
      </c>
      <c r="K828" s="45">
        <v>0</v>
      </c>
      <c r="L828" s="45">
        <v>0</v>
      </c>
      <c r="M828" s="37">
        <v>57461707</v>
      </c>
      <c r="N828" s="38" t="s">
        <v>436</v>
      </c>
      <c r="O828" s="56" t="s">
        <v>7883</v>
      </c>
      <c r="P828" s="140">
        <v>44432</v>
      </c>
      <c r="Q828" s="140">
        <v>44433</v>
      </c>
      <c r="R828" s="140">
        <v>44439</v>
      </c>
      <c r="S828" s="45">
        <v>3200000</v>
      </c>
      <c r="T828" s="45">
        <v>0</v>
      </c>
      <c r="U828" s="36">
        <v>85467461</v>
      </c>
      <c r="V828" s="36" t="s">
        <v>414</v>
      </c>
      <c r="W828" s="1"/>
      <c r="X828" s="1"/>
      <c r="Y828" s="1"/>
    </row>
    <row r="829" spans="1:25">
      <c r="A829" s="80">
        <v>891780111</v>
      </c>
      <c r="B829" s="35" t="s">
        <v>3921</v>
      </c>
      <c r="C829" s="36" t="s">
        <v>163</v>
      </c>
      <c r="D829" s="35" t="s">
        <v>20</v>
      </c>
      <c r="E829" s="34" t="s">
        <v>7228</v>
      </c>
      <c r="F829" s="35" t="s">
        <v>21</v>
      </c>
      <c r="G829" s="36" t="s">
        <v>165</v>
      </c>
      <c r="H829" s="36" t="s">
        <v>166</v>
      </c>
      <c r="I829" s="45">
        <v>9000000</v>
      </c>
      <c r="J829" s="45">
        <v>0</v>
      </c>
      <c r="K829" s="45">
        <v>0</v>
      </c>
      <c r="L829" s="45">
        <v>0</v>
      </c>
      <c r="M829" s="37">
        <v>84088532</v>
      </c>
      <c r="N829" s="38" t="s">
        <v>7229</v>
      </c>
      <c r="O829" s="56" t="s">
        <v>7884</v>
      </c>
      <c r="P829" s="140">
        <v>44433</v>
      </c>
      <c r="Q829" s="140">
        <v>44434</v>
      </c>
      <c r="R829" s="140">
        <v>44499</v>
      </c>
      <c r="S829" s="45">
        <v>6000000</v>
      </c>
      <c r="T829" s="45">
        <v>3000000</v>
      </c>
      <c r="U829" s="36">
        <v>57299411</v>
      </c>
      <c r="V829" s="36" t="s">
        <v>370</v>
      </c>
      <c r="W829" s="1"/>
      <c r="X829" s="1"/>
      <c r="Y829" s="1"/>
    </row>
    <row r="830" spans="1:25">
      <c r="A830" s="80">
        <v>891780111</v>
      </c>
      <c r="B830" s="35" t="s">
        <v>3921</v>
      </c>
      <c r="C830" s="36" t="s">
        <v>163</v>
      </c>
      <c r="D830" s="35" t="s">
        <v>20</v>
      </c>
      <c r="E830" s="34" t="s">
        <v>7230</v>
      </c>
      <c r="F830" s="35" t="s">
        <v>21</v>
      </c>
      <c r="G830" s="36" t="s">
        <v>165</v>
      </c>
      <c r="H830" s="36" t="s">
        <v>166</v>
      </c>
      <c r="I830" s="45">
        <v>3000000</v>
      </c>
      <c r="J830" s="45">
        <v>0</v>
      </c>
      <c r="K830" s="45">
        <v>0</v>
      </c>
      <c r="L830" s="45">
        <v>0</v>
      </c>
      <c r="M830" s="37">
        <v>1004369998</v>
      </c>
      <c r="N830" s="38" t="s">
        <v>7231</v>
      </c>
      <c r="O830" s="56" t="s">
        <v>7885</v>
      </c>
      <c r="P830" s="140">
        <v>44432</v>
      </c>
      <c r="Q830" s="140">
        <v>44433</v>
      </c>
      <c r="R830" s="140">
        <v>44469</v>
      </c>
      <c r="S830" s="45">
        <v>0</v>
      </c>
      <c r="T830" s="45">
        <v>3000000</v>
      </c>
      <c r="U830" s="36">
        <v>16078654</v>
      </c>
      <c r="V830" s="36" t="s">
        <v>973</v>
      </c>
      <c r="W830" s="1"/>
      <c r="X830" s="1"/>
      <c r="Y830" s="1"/>
    </row>
    <row r="831" spans="1:25">
      <c r="A831" s="80">
        <v>891780111</v>
      </c>
      <c r="B831" s="35" t="s">
        <v>3921</v>
      </c>
      <c r="C831" s="36" t="s">
        <v>163</v>
      </c>
      <c r="D831" s="35" t="s">
        <v>20</v>
      </c>
      <c r="E831" s="34" t="s">
        <v>7232</v>
      </c>
      <c r="F831" s="35" t="s">
        <v>21</v>
      </c>
      <c r="G831" s="36" t="s">
        <v>165</v>
      </c>
      <c r="H831" s="36" t="s">
        <v>166</v>
      </c>
      <c r="I831" s="45">
        <v>4000000</v>
      </c>
      <c r="J831" s="45">
        <v>0</v>
      </c>
      <c r="K831" s="45">
        <v>0</v>
      </c>
      <c r="L831" s="45">
        <v>0</v>
      </c>
      <c r="M831" s="37">
        <v>36727138</v>
      </c>
      <c r="N831" s="38" t="s">
        <v>7233</v>
      </c>
      <c r="O831" s="56" t="s">
        <v>7886</v>
      </c>
      <c r="P831" s="140">
        <v>44432</v>
      </c>
      <c r="Q831" s="140">
        <v>44433</v>
      </c>
      <c r="R831" s="140">
        <v>44469</v>
      </c>
      <c r="S831" s="45">
        <v>0</v>
      </c>
      <c r="T831" s="45">
        <v>4000000</v>
      </c>
      <c r="U831" s="36">
        <v>57299411</v>
      </c>
      <c r="V831" s="36" t="s">
        <v>370</v>
      </c>
      <c r="W831" s="1"/>
      <c r="X831" s="1"/>
      <c r="Y831" s="1"/>
    </row>
    <row r="832" spans="1:25">
      <c r="A832" s="80">
        <v>891780111</v>
      </c>
      <c r="B832" s="35" t="s">
        <v>3921</v>
      </c>
      <c r="C832" s="36" t="s">
        <v>163</v>
      </c>
      <c r="D832" s="35" t="s">
        <v>20</v>
      </c>
      <c r="E832" s="34" t="s">
        <v>7234</v>
      </c>
      <c r="F832" s="35" t="s">
        <v>21</v>
      </c>
      <c r="G832" s="36" t="s">
        <v>165</v>
      </c>
      <c r="H832" s="36" t="s">
        <v>166</v>
      </c>
      <c r="I832" s="45">
        <v>2500000</v>
      </c>
      <c r="J832" s="45">
        <v>0</v>
      </c>
      <c r="K832" s="45">
        <v>0</v>
      </c>
      <c r="L832" s="45">
        <v>0</v>
      </c>
      <c r="M832" s="37">
        <v>36552616</v>
      </c>
      <c r="N832" s="38" t="s">
        <v>7235</v>
      </c>
      <c r="O832" s="56" t="s">
        <v>7887</v>
      </c>
      <c r="P832" s="140">
        <v>44432</v>
      </c>
      <c r="Q832" s="140">
        <v>44433</v>
      </c>
      <c r="R832" s="140">
        <v>44469</v>
      </c>
      <c r="S832" s="45">
        <v>0</v>
      </c>
      <c r="T832" s="45">
        <v>2500000</v>
      </c>
      <c r="U832" s="36">
        <v>16078654</v>
      </c>
      <c r="V832" s="36" t="s">
        <v>973</v>
      </c>
      <c r="W832" s="1"/>
      <c r="X832" s="1"/>
      <c r="Y832" s="1"/>
    </row>
    <row r="833" spans="1:25">
      <c r="A833" s="80">
        <v>891780111</v>
      </c>
      <c r="B833" s="35" t="s">
        <v>3921</v>
      </c>
      <c r="C833" s="36" t="s">
        <v>163</v>
      </c>
      <c r="D833" s="35" t="s">
        <v>20</v>
      </c>
      <c r="E833" s="34" t="s">
        <v>7236</v>
      </c>
      <c r="F833" s="35" t="s">
        <v>21</v>
      </c>
      <c r="G833" s="36" t="s">
        <v>165</v>
      </c>
      <c r="H833" s="36" t="s">
        <v>166</v>
      </c>
      <c r="I833" s="45">
        <v>3000000</v>
      </c>
      <c r="J833" s="45">
        <v>0</v>
      </c>
      <c r="K833" s="45">
        <v>0</v>
      </c>
      <c r="L833" s="45">
        <v>0</v>
      </c>
      <c r="M833" s="37">
        <v>1140877757</v>
      </c>
      <c r="N833" s="38" t="s">
        <v>978</v>
      </c>
      <c r="O833" s="56" t="s">
        <v>7888</v>
      </c>
      <c r="P833" s="140">
        <v>44432</v>
      </c>
      <c r="Q833" s="140">
        <v>44433</v>
      </c>
      <c r="R833" s="140">
        <v>44469</v>
      </c>
      <c r="S833" s="45">
        <v>0</v>
      </c>
      <c r="T833" s="45">
        <v>3000000</v>
      </c>
      <c r="U833" s="36">
        <v>16078654</v>
      </c>
      <c r="V833" s="36" t="s">
        <v>973</v>
      </c>
      <c r="W833" s="1"/>
      <c r="X833" s="1"/>
      <c r="Y833" s="1"/>
    </row>
    <row r="834" spans="1:25">
      <c r="A834" s="80">
        <v>891780111</v>
      </c>
      <c r="B834" s="35" t="s">
        <v>3921</v>
      </c>
      <c r="C834" s="36" t="s">
        <v>163</v>
      </c>
      <c r="D834" s="35" t="s">
        <v>20</v>
      </c>
      <c r="E834" s="34" t="s">
        <v>7237</v>
      </c>
      <c r="F834" s="35" t="s">
        <v>21</v>
      </c>
      <c r="G834" s="36" t="s">
        <v>165</v>
      </c>
      <c r="H834" s="36" t="s">
        <v>166</v>
      </c>
      <c r="I834" s="45">
        <v>2500000</v>
      </c>
      <c r="J834" s="45">
        <v>0</v>
      </c>
      <c r="K834" s="45">
        <v>0</v>
      </c>
      <c r="L834" s="45">
        <v>0</v>
      </c>
      <c r="M834" s="37">
        <v>1083012303</v>
      </c>
      <c r="N834" s="38" t="s">
        <v>7238</v>
      </c>
      <c r="O834" s="56" t="s">
        <v>7889</v>
      </c>
      <c r="P834" s="140">
        <v>44434</v>
      </c>
      <c r="Q834" s="140">
        <v>44434</v>
      </c>
      <c r="R834" s="140">
        <v>44469</v>
      </c>
      <c r="S834" s="45">
        <v>0</v>
      </c>
      <c r="T834" s="45">
        <v>2500000</v>
      </c>
      <c r="U834" s="36">
        <v>16078654</v>
      </c>
      <c r="V834" s="36" t="s">
        <v>973</v>
      </c>
      <c r="W834" s="1"/>
      <c r="X834" s="1"/>
      <c r="Y834" s="1"/>
    </row>
    <row r="835" spans="1:25">
      <c r="A835" s="80">
        <v>891780111</v>
      </c>
      <c r="B835" s="35" t="s">
        <v>3921</v>
      </c>
      <c r="C835" s="36" t="s">
        <v>163</v>
      </c>
      <c r="D835" s="35" t="s">
        <v>20</v>
      </c>
      <c r="E835" s="34" t="s">
        <v>7239</v>
      </c>
      <c r="F835" s="35" t="s">
        <v>21</v>
      </c>
      <c r="G835" s="36" t="s">
        <v>165</v>
      </c>
      <c r="H835" s="36" t="s">
        <v>166</v>
      </c>
      <c r="I835" s="45">
        <v>1500000</v>
      </c>
      <c r="J835" s="45">
        <v>0</v>
      </c>
      <c r="K835" s="45">
        <v>0</v>
      </c>
      <c r="L835" s="45">
        <v>0</v>
      </c>
      <c r="M835" s="37">
        <v>1082942381</v>
      </c>
      <c r="N835" s="38" t="s">
        <v>7240</v>
      </c>
      <c r="O835" s="56" t="s">
        <v>7890</v>
      </c>
      <c r="P835" s="140">
        <v>44433</v>
      </c>
      <c r="Q835" s="140">
        <v>44434</v>
      </c>
      <c r="R835" s="140">
        <v>44469</v>
      </c>
      <c r="S835" s="45">
        <v>0</v>
      </c>
      <c r="T835" s="45">
        <v>1500000</v>
      </c>
      <c r="U835" s="36">
        <v>16078654</v>
      </c>
      <c r="V835" s="36" t="s">
        <v>973</v>
      </c>
      <c r="W835" s="1"/>
      <c r="X835" s="1"/>
      <c r="Y835" s="1"/>
    </row>
    <row r="836" spans="1:25">
      <c r="A836" s="80">
        <v>891780111</v>
      </c>
      <c r="B836" s="35" t="s">
        <v>3921</v>
      </c>
      <c r="C836" s="36" t="s">
        <v>163</v>
      </c>
      <c r="D836" s="35" t="s">
        <v>20</v>
      </c>
      <c r="E836" s="34" t="s">
        <v>7241</v>
      </c>
      <c r="F836" s="35" t="s">
        <v>21</v>
      </c>
      <c r="G836" s="36" t="s">
        <v>165</v>
      </c>
      <c r="H836" s="36" t="s">
        <v>166</v>
      </c>
      <c r="I836" s="45">
        <v>1500000</v>
      </c>
      <c r="J836" s="45">
        <v>0</v>
      </c>
      <c r="K836" s="45">
        <v>0</v>
      </c>
      <c r="L836" s="45">
        <v>0</v>
      </c>
      <c r="M836" s="37">
        <v>1082993416</v>
      </c>
      <c r="N836" s="38" t="s">
        <v>1016</v>
      </c>
      <c r="O836" s="56" t="s">
        <v>7891</v>
      </c>
      <c r="P836" s="140">
        <v>44433</v>
      </c>
      <c r="Q836" s="140">
        <v>44434</v>
      </c>
      <c r="R836" s="140">
        <v>44469</v>
      </c>
      <c r="S836" s="45">
        <v>0</v>
      </c>
      <c r="T836" s="45">
        <v>1500000</v>
      </c>
      <c r="U836" s="36">
        <v>16078654</v>
      </c>
      <c r="V836" s="36" t="s">
        <v>973</v>
      </c>
      <c r="W836" s="1"/>
      <c r="X836" s="1"/>
      <c r="Y836" s="1"/>
    </row>
    <row r="837" spans="1:25">
      <c r="A837" s="80">
        <v>891780111</v>
      </c>
      <c r="B837" s="35" t="s">
        <v>3921</v>
      </c>
      <c r="C837" s="36" t="s">
        <v>163</v>
      </c>
      <c r="D837" s="35" t="s">
        <v>20</v>
      </c>
      <c r="E837" s="34" t="s">
        <v>7242</v>
      </c>
      <c r="F837" s="35" t="s">
        <v>21</v>
      </c>
      <c r="G837" s="36" t="s">
        <v>165</v>
      </c>
      <c r="H837" s="36" t="s">
        <v>166</v>
      </c>
      <c r="I837" s="45">
        <v>2500000</v>
      </c>
      <c r="J837" s="45">
        <v>0</v>
      </c>
      <c r="K837" s="45">
        <v>0</v>
      </c>
      <c r="L837" s="45">
        <v>0</v>
      </c>
      <c r="M837" s="37">
        <v>1082945799</v>
      </c>
      <c r="N837" s="38" t="s">
        <v>7243</v>
      </c>
      <c r="O837" s="56" t="s">
        <v>7892</v>
      </c>
      <c r="P837" s="140">
        <v>44433</v>
      </c>
      <c r="Q837" s="140">
        <v>44434</v>
      </c>
      <c r="R837" s="140">
        <v>44469</v>
      </c>
      <c r="S837" s="45">
        <v>0</v>
      </c>
      <c r="T837" s="45">
        <v>2500000</v>
      </c>
      <c r="U837" s="36">
        <v>16078654</v>
      </c>
      <c r="V837" s="36" t="s">
        <v>973</v>
      </c>
      <c r="W837" s="1"/>
      <c r="X837" s="1"/>
      <c r="Y837" s="1"/>
    </row>
    <row r="838" spans="1:25">
      <c r="A838" s="80">
        <v>891780111</v>
      </c>
      <c r="B838" s="35" t="s">
        <v>3921</v>
      </c>
      <c r="C838" s="36" t="s">
        <v>163</v>
      </c>
      <c r="D838" s="35" t="s">
        <v>20</v>
      </c>
      <c r="E838" s="34" t="s">
        <v>7244</v>
      </c>
      <c r="F838" s="35" t="s">
        <v>21</v>
      </c>
      <c r="G838" s="36" t="s">
        <v>165</v>
      </c>
      <c r="H838" s="36" t="s">
        <v>166</v>
      </c>
      <c r="I838" s="45">
        <v>3000000</v>
      </c>
      <c r="J838" s="45">
        <v>0</v>
      </c>
      <c r="K838" s="45">
        <v>0</v>
      </c>
      <c r="L838" s="45">
        <v>0</v>
      </c>
      <c r="M838" s="37">
        <v>1081919493</v>
      </c>
      <c r="N838" s="38" t="s">
        <v>7245</v>
      </c>
      <c r="O838" s="56" t="s">
        <v>7893</v>
      </c>
      <c r="P838" s="140">
        <v>44433</v>
      </c>
      <c r="Q838" s="140">
        <v>44434</v>
      </c>
      <c r="R838" s="140">
        <v>44469</v>
      </c>
      <c r="S838" s="45">
        <v>0</v>
      </c>
      <c r="T838" s="45">
        <v>3000000</v>
      </c>
      <c r="U838" s="36">
        <v>16078654</v>
      </c>
      <c r="V838" s="36" t="s">
        <v>973</v>
      </c>
      <c r="W838" s="1"/>
      <c r="X838" s="1"/>
      <c r="Y838" s="1"/>
    </row>
    <row r="839" spans="1:25">
      <c r="A839" s="80">
        <v>891780111</v>
      </c>
      <c r="B839" s="35" t="s">
        <v>3921</v>
      </c>
      <c r="C839" s="36" t="s">
        <v>163</v>
      </c>
      <c r="D839" s="35" t="s">
        <v>20</v>
      </c>
      <c r="E839" s="34" t="s">
        <v>7246</v>
      </c>
      <c r="F839" s="35" t="s">
        <v>21</v>
      </c>
      <c r="G839" s="36" t="s">
        <v>165</v>
      </c>
      <c r="H839" s="36" t="s">
        <v>166</v>
      </c>
      <c r="I839" s="45">
        <v>7000000</v>
      </c>
      <c r="J839" s="45">
        <v>0</v>
      </c>
      <c r="K839" s="45">
        <v>0</v>
      </c>
      <c r="L839" s="45">
        <v>0</v>
      </c>
      <c r="M839" s="37">
        <v>72002989</v>
      </c>
      <c r="N839" s="38" t="s">
        <v>7247</v>
      </c>
      <c r="O839" s="56" t="s">
        <v>7894</v>
      </c>
      <c r="P839" s="140">
        <v>44417</v>
      </c>
      <c r="Q839" s="140">
        <v>44419</v>
      </c>
      <c r="R839" s="140">
        <v>44428</v>
      </c>
      <c r="S839" s="45">
        <v>0</v>
      </c>
      <c r="T839" s="45">
        <v>7000000</v>
      </c>
      <c r="U839" s="36">
        <v>72005158</v>
      </c>
      <c r="V839" s="36" t="s">
        <v>516</v>
      </c>
      <c r="W839" s="1"/>
      <c r="X839" s="1"/>
      <c r="Y839" s="1"/>
    </row>
    <row r="840" spans="1:25">
      <c r="A840" s="80">
        <v>891780111</v>
      </c>
      <c r="B840" s="35" t="s">
        <v>3921</v>
      </c>
      <c r="C840" s="36" t="s">
        <v>163</v>
      </c>
      <c r="D840" s="35" t="s">
        <v>20</v>
      </c>
      <c r="E840" s="34" t="s">
        <v>7248</v>
      </c>
      <c r="F840" s="35" t="s">
        <v>21</v>
      </c>
      <c r="G840" s="36" t="s">
        <v>165</v>
      </c>
      <c r="H840" s="36" t="s">
        <v>166</v>
      </c>
      <c r="I840" s="45">
        <v>21000000</v>
      </c>
      <c r="J840" s="45">
        <v>0</v>
      </c>
      <c r="K840" s="45">
        <v>0</v>
      </c>
      <c r="L840" s="45">
        <v>0</v>
      </c>
      <c r="M840" s="37">
        <v>1102881667</v>
      </c>
      <c r="N840" s="38" t="s">
        <v>7249</v>
      </c>
      <c r="O840" s="56" t="s">
        <v>7895</v>
      </c>
      <c r="P840" s="140">
        <v>44417</v>
      </c>
      <c r="Q840" s="140">
        <v>44420</v>
      </c>
      <c r="R840" s="140">
        <v>44428</v>
      </c>
      <c r="S840" s="45">
        <v>0</v>
      </c>
      <c r="T840" s="45">
        <v>21000000</v>
      </c>
      <c r="U840" s="36">
        <v>72005158</v>
      </c>
      <c r="V840" s="36" t="s">
        <v>516</v>
      </c>
      <c r="W840" s="1"/>
      <c r="X840" s="1"/>
      <c r="Y840" s="1"/>
    </row>
    <row r="841" spans="1:25">
      <c r="A841" s="80">
        <v>891780111</v>
      </c>
      <c r="B841" s="35" t="s">
        <v>3921</v>
      </c>
      <c r="C841" s="36" t="s">
        <v>163</v>
      </c>
      <c r="D841" s="35" t="s">
        <v>20</v>
      </c>
      <c r="E841" s="34" t="s">
        <v>7250</v>
      </c>
      <c r="F841" s="35" t="s">
        <v>21</v>
      </c>
      <c r="G841" s="36" t="s">
        <v>165</v>
      </c>
      <c r="H841" s="36" t="s">
        <v>166</v>
      </c>
      <c r="I841" s="45">
        <v>6352560</v>
      </c>
      <c r="J841" s="45">
        <v>0</v>
      </c>
      <c r="K841" s="45">
        <v>0</v>
      </c>
      <c r="L841" s="45">
        <v>0</v>
      </c>
      <c r="M841" s="37">
        <v>1076876126</v>
      </c>
      <c r="N841" s="38" t="s">
        <v>7251</v>
      </c>
      <c r="O841" s="56" t="s">
        <v>7896</v>
      </c>
      <c r="P841" s="140">
        <v>44410</v>
      </c>
      <c r="Q841" s="140">
        <v>44411</v>
      </c>
      <c r="R841" s="140">
        <v>44530</v>
      </c>
      <c r="S841" s="45">
        <v>0</v>
      </c>
      <c r="T841" s="45">
        <v>6352560</v>
      </c>
      <c r="U841" s="36">
        <v>12545870</v>
      </c>
      <c r="V841" s="36" t="s">
        <v>168</v>
      </c>
      <c r="W841" s="1"/>
      <c r="X841" s="1"/>
      <c r="Y841" s="1"/>
    </row>
    <row r="842" spans="1:25">
      <c r="A842" s="80">
        <v>891780111</v>
      </c>
      <c r="B842" s="35" t="s">
        <v>3921</v>
      </c>
      <c r="C842" s="36" t="s">
        <v>163</v>
      </c>
      <c r="D842" s="35" t="s">
        <v>20</v>
      </c>
      <c r="E842" s="34" t="s">
        <v>7252</v>
      </c>
      <c r="F842" s="35" t="s">
        <v>21</v>
      </c>
      <c r="G842" s="36" t="s">
        <v>165</v>
      </c>
      <c r="H842" s="36" t="s">
        <v>166</v>
      </c>
      <c r="I842" s="45">
        <v>5828000</v>
      </c>
      <c r="J842" s="45">
        <v>0</v>
      </c>
      <c r="K842" s="45">
        <v>0</v>
      </c>
      <c r="L842" s="45">
        <v>0</v>
      </c>
      <c r="M842" s="37">
        <v>52856372</v>
      </c>
      <c r="N842" s="38" t="s">
        <v>7253</v>
      </c>
      <c r="O842" s="56" t="s">
        <v>7897</v>
      </c>
      <c r="P842" s="140">
        <v>44410</v>
      </c>
      <c r="Q842" s="140">
        <v>44412</v>
      </c>
      <c r="R842" s="140">
        <v>44530</v>
      </c>
      <c r="S842" s="45">
        <v>1457000</v>
      </c>
      <c r="T842" s="45">
        <v>4371000</v>
      </c>
      <c r="U842" s="36">
        <v>12545870</v>
      </c>
      <c r="V842" s="36" t="s">
        <v>168</v>
      </c>
      <c r="W842" s="1"/>
      <c r="X842" s="1"/>
      <c r="Y842" s="1"/>
    </row>
    <row r="843" spans="1:25">
      <c r="A843" s="80">
        <v>891780111</v>
      </c>
      <c r="B843" s="35" t="s">
        <v>3921</v>
      </c>
      <c r="C843" s="36" t="s">
        <v>163</v>
      </c>
      <c r="D843" s="35" t="s">
        <v>20</v>
      </c>
      <c r="E843" s="34" t="s">
        <v>7254</v>
      </c>
      <c r="F843" s="35" t="s">
        <v>21</v>
      </c>
      <c r="G843" s="36" t="s">
        <v>165</v>
      </c>
      <c r="H843" s="36" t="s">
        <v>166</v>
      </c>
      <c r="I843" s="45">
        <v>5828000</v>
      </c>
      <c r="J843" s="45">
        <v>0</v>
      </c>
      <c r="K843" s="45">
        <v>0</v>
      </c>
      <c r="L843" s="45">
        <v>0</v>
      </c>
      <c r="M843" s="37">
        <v>78077574</v>
      </c>
      <c r="N843" s="38" t="s">
        <v>7255</v>
      </c>
      <c r="O843" s="56" t="s">
        <v>7898</v>
      </c>
      <c r="P843" s="140">
        <v>44410</v>
      </c>
      <c r="Q843" s="140">
        <v>44412</v>
      </c>
      <c r="R843" s="140">
        <v>44530</v>
      </c>
      <c r="S843" s="45">
        <v>0</v>
      </c>
      <c r="T843" s="45">
        <v>5828000</v>
      </c>
      <c r="U843" s="36">
        <v>12545870</v>
      </c>
      <c r="V843" s="36" t="s">
        <v>168</v>
      </c>
      <c r="W843" s="1"/>
      <c r="X843" s="1"/>
      <c r="Y843" s="1"/>
    </row>
    <row r="844" spans="1:25">
      <c r="A844" s="80">
        <v>891780111</v>
      </c>
      <c r="B844" s="35" t="s">
        <v>3921</v>
      </c>
      <c r="C844" s="36" t="s">
        <v>163</v>
      </c>
      <c r="D844" s="35" t="s">
        <v>20</v>
      </c>
      <c r="E844" s="34" t="s">
        <v>7256</v>
      </c>
      <c r="F844" s="35" t="s">
        <v>21</v>
      </c>
      <c r="G844" s="36" t="s">
        <v>165</v>
      </c>
      <c r="H844" s="36" t="s">
        <v>166</v>
      </c>
      <c r="I844" s="45">
        <f>110*70000</f>
        <v>7700000</v>
      </c>
      <c r="J844" s="45">
        <v>0</v>
      </c>
      <c r="K844" s="45">
        <v>0</v>
      </c>
      <c r="L844" s="45">
        <v>0</v>
      </c>
      <c r="M844" s="37">
        <v>1063143177</v>
      </c>
      <c r="N844" s="38" t="s">
        <v>7257</v>
      </c>
      <c r="O844" s="56" t="s">
        <v>7899</v>
      </c>
      <c r="P844" s="140">
        <v>44412</v>
      </c>
      <c r="Q844" s="140">
        <v>44414</v>
      </c>
      <c r="R844" s="140">
        <v>44530</v>
      </c>
      <c r="S844" s="45">
        <v>0</v>
      </c>
      <c r="T844" s="45">
        <v>7700000</v>
      </c>
      <c r="U844" s="36">
        <v>12545870</v>
      </c>
      <c r="V844" s="36" t="s">
        <v>168</v>
      </c>
      <c r="W844" s="1"/>
      <c r="X844" s="1"/>
      <c r="Y844" s="1"/>
    </row>
    <row r="845" spans="1:25">
      <c r="A845" s="80">
        <v>891780111</v>
      </c>
      <c r="B845" s="35" t="s">
        <v>3921</v>
      </c>
      <c r="C845" s="36" t="s">
        <v>163</v>
      </c>
      <c r="D845" s="35" t="s">
        <v>20</v>
      </c>
      <c r="E845" s="34" t="s">
        <v>7258</v>
      </c>
      <c r="F845" s="35" t="s">
        <v>21</v>
      </c>
      <c r="G845" s="36" t="s">
        <v>165</v>
      </c>
      <c r="H845" s="36" t="s">
        <v>166</v>
      </c>
      <c r="I845" s="45">
        <f>131*70000</f>
        <v>9170000</v>
      </c>
      <c r="J845" s="45">
        <v>0</v>
      </c>
      <c r="K845" s="45">
        <v>0</v>
      </c>
      <c r="L845" s="45">
        <v>0</v>
      </c>
      <c r="M845" s="37">
        <v>1140860943</v>
      </c>
      <c r="N845" s="38" t="s">
        <v>7259</v>
      </c>
      <c r="O845" s="56" t="s">
        <v>7900</v>
      </c>
      <c r="P845" s="140">
        <v>44412</v>
      </c>
      <c r="Q845" s="140">
        <v>44414</v>
      </c>
      <c r="R845" s="140">
        <v>44530</v>
      </c>
      <c r="S845" s="45">
        <v>490000</v>
      </c>
      <c r="T845" s="45">
        <v>8680000</v>
      </c>
      <c r="U845" s="36">
        <v>12545870</v>
      </c>
      <c r="V845" s="36" t="s">
        <v>168</v>
      </c>
      <c r="W845" s="1"/>
      <c r="X845" s="1"/>
      <c r="Y845" s="1"/>
    </row>
    <row r="846" spans="1:25">
      <c r="A846" s="80">
        <v>891780111</v>
      </c>
      <c r="B846" s="35" t="s">
        <v>3921</v>
      </c>
      <c r="C846" s="36" t="s">
        <v>163</v>
      </c>
      <c r="D846" s="35" t="s">
        <v>20</v>
      </c>
      <c r="E846" s="34" t="s">
        <v>7260</v>
      </c>
      <c r="F846" s="35" t="s">
        <v>21</v>
      </c>
      <c r="G846" s="36" t="s">
        <v>165</v>
      </c>
      <c r="H846" s="36" t="s">
        <v>166</v>
      </c>
      <c r="I846" s="45">
        <v>5828000</v>
      </c>
      <c r="J846" s="45">
        <v>0</v>
      </c>
      <c r="K846" s="45">
        <v>0</v>
      </c>
      <c r="L846" s="45">
        <v>0</v>
      </c>
      <c r="M846" s="37">
        <v>1192912511</v>
      </c>
      <c r="N846" s="38" t="s">
        <v>7261</v>
      </c>
      <c r="O846" s="56" t="s">
        <v>7901</v>
      </c>
      <c r="P846" s="140">
        <v>44411</v>
      </c>
      <c r="Q846" s="140">
        <v>44414</v>
      </c>
      <c r="R846" s="140">
        <v>44530</v>
      </c>
      <c r="S846" s="45">
        <v>1457000</v>
      </c>
      <c r="T846" s="45">
        <v>4371000</v>
      </c>
      <c r="U846" s="36">
        <v>12545870</v>
      </c>
      <c r="V846" s="36" t="s">
        <v>168</v>
      </c>
      <c r="W846" s="1"/>
      <c r="X846" s="1"/>
      <c r="Y846" s="1"/>
    </row>
    <row r="847" spans="1:25">
      <c r="A847" s="80">
        <v>891780111</v>
      </c>
      <c r="B847" s="35" t="s">
        <v>3921</v>
      </c>
      <c r="C847" s="36" t="s">
        <v>163</v>
      </c>
      <c r="D847" s="35" t="s">
        <v>20</v>
      </c>
      <c r="E847" s="34" t="s">
        <v>7262</v>
      </c>
      <c r="F847" s="35" t="s">
        <v>21</v>
      </c>
      <c r="G847" s="36" t="s">
        <v>165</v>
      </c>
      <c r="H847" s="36" t="s">
        <v>166</v>
      </c>
      <c r="I847" s="45">
        <v>5828000</v>
      </c>
      <c r="J847" s="45">
        <v>0</v>
      </c>
      <c r="K847" s="45">
        <v>0</v>
      </c>
      <c r="L847" s="45">
        <v>0</v>
      </c>
      <c r="M847" s="37">
        <v>1064312222</v>
      </c>
      <c r="N847" s="38" t="s">
        <v>7263</v>
      </c>
      <c r="O847" s="56" t="s">
        <v>7902</v>
      </c>
      <c r="P847" s="140">
        <v>44411</v>
      </c>
      <c r="Q847" s="140">
        <v>44414</v>
      </c>
      <c r="R847" s="140">
        <v>44530</v>
      </c>
      <c r="S847" s="45">
        <v>1457000</v>
      </c>
      <c r="T847" s="45">
        <v>4371000</v>
      </c>
      <c r="U847" s="36">
        <v>12545870</v>
      </c>
      <c r="V847" s="36" t="s">
        <v>168</v>
      </c>
      <c r="W847" s="1"/>
      <c r="X847" s="1"/>
      <c r="Y847" s="1"/>
    </row>
    <row r="848" spans="1:25">
      <c r="A848" s="80">
        <v>891780111</v>
      </c>
      <c r="B848" s="35" t="s">
        <v>3921</v>
      </c>
      <c r="C848" s="36" t="s">
        <v>163</v>
      </c>
      <c r="D848" s="35" t="s">
        <v>20</v>
      </c>
      <c r="E848" s="34" t="s">
        <v>7264</v>
      </c>
      <c r="F848" s="35" t="s">
        <v>21</v>
      </c>
      <c r="G848" s="36" t="s">
        <v>165</v>
      </c>
      <c r="H848" s="36" t="s">
        <v>166</v>
      </c>
      <c r="I848" s="45">
        <f>166*70000</f>
        <v>11620000</v>
      </c>
      <c r="J848" s="45">
        <v>0</v>
      </c>
      <c r="K848" s="45">
        <v>0</v>
      </c>
      <c r="L848" s="45">
        <v>0</v>
      </c>
      <c r="M848" s="37">
        <v>14295344</v>
      </c>
      <c r="N848" s="38" t="s">
        <v>7265</v>
      </c>
      <c r="O848" s="56" t="s">
        <v>7903</v>
      </c>
      <c r="P848" s="140">
        <v>44411</v>
      </c>
      <c r="Q848" s="140">
        <v>44414</v>
      </c>
      <c r="R848" s="140">
        <v>44530</v>
      </c>
      <c r="S848" s="45">
        <v>0</v>
      </c>
      <c r="T848" s="45">
        <v>11620000</v>
      </c>
      <c r="U848" s="36">
        <v>12545870</v>
      </c>
      <c r="V848" s="36" t="s">
        <v>168</v>
      </c>
      <c r="W848" s="1"/>
      <c r="X848" s="1"/>
      <c r="Y848" s="1"/>
    </row>
    <row r="849" spans="1:25">
      <c r="A849" s="80">
        <v>891780111</v>
      </c>
      <c r="B849" s="35" t="s">
        <v>3921</v>
      </c>
      <c r="C849" s="36" t="s">
        <v>163</v>
      </c>
      <c r="D849" s="35" t="s">
        <v>20</v>
      </c>
      <c r="E849" s="34" t="s">
        <v>7266</v>
      </c>
      <c r="F849" s="35" t="s">
        <v>21</v>
      </c>
      <c r="G849" s="36" t="s">
        <v>165</v>
      </c>
      <c r="H849" s="36" t="s">
        <v>166</v>
      </c>
      <c r="I849" s="45">
        <f>200*70000</f>
        <v>14000000</v>
      </c>
      <c r="J849" s="45">
        <v>0</v>
      </c>
      <c r="K849" s="45">
        <v>0</v>
      </c>
      <c r="L849" s="45">
        <v>0</v>
      </c>
      <c r="M849" s="37">
        <v>1085273170</v>
      </c>
      <c r="N849" s="38" t="s">
        <v>7267</v>
      </c>
      <c r="O849" s="56" t="s">
        <v>7904</v>
      </c>
      <c r="P849" s="140">
        <v>44411</v>
      </c>
      <c r="Q849" s="140">
        <v>44414</v>
      </c>
      <c r="R849" s="140">
        <v>44530</v>
      </c>
      <c r="S849" s="45">
        <v>0</v>
      </c>
      <c r="T849" s="45">
        <v>14000000</v>
      </c>
      <c r="U849" s="36">
        <v>12545870</v>
      </c>
      <c r="V849" s="36" t="s">
        <v>168</v>
      </c>
      <c r="W849" s="1"/>
      <c r="X849" s="1"/>
      <c r="Y849" s="1"/>
    </row>
    <row r="850" spans="1:25">
      <c r="A850" s="80">
        <v>891780111</v>
      </c>
      <c r="B850" s="35" t="s">
        <v>3921</v>
      </c>
      <c r="C850" s="36" t="s">
        <v>163</v>
      </c>
      <c r="D850" s="35" t="s">
        <v>20</v>
      </c>
      <c r="E850" s="34" t="s">
        <v>7268</v>
      </c>
      <c r="F850" s="35" t="s">
        <v>21</v>
      </c>
      <c r="G850" s="36" t="s">
        <v>165</v>
      </c>
      <c r="H850" s="36" t="s">
        <v>166</v>
      </c>
      <c r="I850" s="45">
        <v>5828000</v>
      </c>
      <c r="J850" s="45">
        <v>0</v>
      </c>
      <c r="K850" s="45">
        <v>0</v>
      </c>
      <c r="L850" s="45">
        <v>0</v>
      </c>
      <c r="M850" s="37">
        <v>1007857355</v>
      </c>
      <c r="N850" s="38" t="s">
        <v>7269</v>
      </c>
      <c r="O850" s="56" t="s">
        <v>7905</v>
      </c>
      <c r="P850" s="140">
        <v>44417</v>
      </c>
      <c r="Q850" s="140">
        <v>44418</v>
      </c>
      <c r="R850" s="140">
        <v>44530</v>
      </c>
      <c r="S850" s="45">
        <v>1457000</v>
      </c>
      <c r="T850" s="45">
        <v>4371000</v>
      </c>
      <c r="U850" s="36">
        <v>12545870</v>
      </c>
      <c r="V850" s="36" t="s">
        <v>168</v>
      </c>
      <c r="W850" s="1"/>
      <c r="X850" s="1"/>
      <c r="Y850" s="1"/>
    </row>
    <row r="851" spans="1:25">
      <c r="A851" s="80">
        <v>891780111</v>
      </c>
      <c r="B851" s="35" t="s">
        <v>3921</v>
      </c>
      <c r="C851" s="36" t="s">
        <v>163</v>
      </c>
      <c r="D851" s="35" t="s">
        <v>20</v>
      </c>
      <c r="E851" s="34" t="s">
        <v>7270</v>
      </c>
      <c r="F851" s="35" t="s">
        <v>21</v>
      </c>
      <c r="G851" s="36" t="s">
        <v>165</v>
      </c>
      <c r="H851" s="36" t="s">
        <v>166</v>
      </c>
      <c r="I851" s="45">
        <v>5828000</v>
      </c>
      <c r="J851" s="45">
        <v>0</v>
      </c>
      <c r="K851" s="45">
        <v>0</v>
      </c>
      <c r="L851" s="45">
        <v>0</v>
      </c>
      <c r="M851" s="37">
        <v>1193457834</v>
      </c>
      <c r="N851" s="38" t="s">
        <v>7271</v>
      </c>
      <c r="O851" s="56" t="s">
        <v>7906</v>
      </c>
      <c r="P851" s="140">
        <v>44417</v>
      </c>
      <c r="Q851" s="140">
        <v>44418</v>
      </c>
      <c r="R851" s="140">
        <v>44530</v>
      </c>
      <c r="S851" s="45">
        <v>0</v>
      </c>
      <c r="T851" s="45">
        <v>5828000</v>
      </c>
      <c r="U851" s="36">
        <v>12545870</v>
      </c>
      <c r="V851" s="36" t="s">
        <v>168</v>
      </c>
      <c r="W851" s="1"/>
      <c r="X851" s="1"/>
      <c r="Y851" s="1"/>
    </row>
    <row r="852" spans="1:25">
      <c r="A852" s="80">
        <v>891780111</v>
      </c>
      <c r="B852" s="35" t="s">
        <v>3921</v>
      </c>
      <c r="C852" s="36" t="s">
        <v>163</v>
      </c>
      <c r="D852" s="35" t="s">
        <v>20</v>
      </c>
      <c r="E852" s="34" t="s">
        <v>7272</v>
      </c>
      <c r="F852" s="35" t="s">
        <v>21</v>
      </c>
      <c r="G852" s="36" t="s">
        <v>165</v>
      </c>
      <c r="H852" s="36" t="s">
        <v>166</v>
      </c>
      <c r="I852" s="45">
        <f>166*70000</f>
        <v>11620000</v>
      </c>
      <c r="J852" s="45">
        <v>0</v>
      </c>
      <c r="K852" s="45">
        <v>0</v>
      </c>
      <c r="L852" s="45">
        <v>0</v>
      </c>
      <c r="M852" s="37">
        <v>97435659</v>
      </c>
      <c r="N852" s="38" t="s">
        <v>7273</v>
      </c>
      <c r="O852" s="56" t="s">
        <v>7907</v>
      </c>
      <c r="P852" s="140">
        <v>44417</v>
      </c>
      <c r="Q852" s="140">
        <v>44418</v>
      </c>
      <c r="R852" s="140">
        <v>44530</v>
      </c>
      <c r="S852" s="45">
        <v>0</v>
      </c>
      <c r="T852" s="45">
        <v>11620000</v>
      </c>
      <c r="U852" s="36">
        <v>12545870</v>
      </c>
      <c r="V852" s="36" t="s">
        <v>168</v>
      </c>
      <c r="W852" s="1"/>
      <c r="X852" s="1"/>
      <c r="Y852" s="1"/>
    </row>
    <row r="853" spans="1:25">
      <c r="A853" s="80">
        <v>891780111</v>
      </c>
      <c r="B853" s="35" t="s">
        <v>3921</v>
      </c>
      <c r="C853" s="36" t="s">
        <v>163</v>
      </c>
      <c r="D853" s="35" t="s">
        <v>20</v>
      </c>
      <c r="E853" s="34" t="s">
        <v>7274</v>
      </c>
      <c r="F853" s="35" t="s">
        <v>21</v>
      </c>
      <c r="G853" s="36" t="s">
        <v>165</v>
      </c>
      <c r="H853" s="36" t="s">
        <v>166</v>
      </c>
      <c r="I853" s="45">
        <v>5828000</v>
      </c>
      <c r="J853" s="45">
        <v>0</v>
      </c>
      <c r="K853" s="45">
        <v>0</v>
      </c>
      <c r="L853" s="45">
        <v>0</v>
      </c>
      <c r="M853" s="37">
        <v>1089796625</v>
      </c>
      <c r="N853" s="38" t="s">
        <v>7275</v>
      </c>
      <c r="O853" s="56" t="s">
        <v>7908</v>
      </c>
      <c r="P853" s="140">
        <v>44417</v>
      </c>
      <c r="Q853" s="140">
        <v>44418</v>
      </c>
      <c r="R853" s="140">
        <v>44530</v>
      </c>
      <c r="S853" s="45">
        <v>1457000</v>
      </c>
      <c r="T853" s="45">
        <v>4371000</v>
      </c>
      <c r="U853" s="36">
        <v>12545870</v>
      </c>
      <c r="V853" s="36" t="s">
        <v>168</v>
      </c>
      <c r="W853" s="1"/>
      <c r="X853" s="1"/>
      <c r="Y853" s="1"/>
    </row>
    <row r="854" spans="1:25">
      <c r="A854" s="80">
        <v>891780111</v>
      </c>
      <c r="B854" s="35" t="s">
        <v>3921</v>
      </c>
      <c r="C854" s="36" t="s">
        <v>163</v>
      </c>
      <c r="D854" s="35" t="s">
        <v>20</v>
      </c>
      <c r="E854" s="34" t="s">
        <v>7276</v>
      </c>
      <c r="F854" s="35" t="s">
        <v>21</v>
      </c>
      <c r="G854" s="36" t="s">
        <v>165</v>
      </c>
      <c r="H854" s="36" t="s">
        <v>166</v>
      </c>
      <c r="I854" s="45">
        <f>1457000*4</f>
        <v>5828000</v>
      </c>
      <c r="J854" s="45">
        <v>0</v>
      </c>
      <c r="K854" s="45">
        <v>0</v>
      </c>
      <c r="L854" s="45">
        <v>0</v>
      </c>
      <c r="M854" s="37">
        <v>1078691340</v>
      </c>
      <c r="N854" s="38" t="s">
        <v>7277</v>
      </c>
      <c r="O854" s="56" t="s">
        <v>7909</v>
      </c>
      <c r="P854" s="140">
        <v>44417</v>
      </c>
      <c r="Q854" s="140">
        <v>44418</v>
      </c>
      <c r="R854" s="140">
        <v>44530</v>
      </c>
      <c r="S854" s="45">
        <v>0</v>
      </c>
      <c r="T854" s="45">
        <v>5828000</v>
      </c>
      <c r="U854" s="36">
        <v>12545870</v>
      </c>
      <c r="V854" s="36" t="s">
        <v>168</v>
      </c>
      <c r="W854" s="1"/>
      <c r="X854" s="1"/>
      <c r="Y854" s="1"/>
    </row>
    <row r="855" spans="1:25">
      <c r="A855" s="171" t="s">
        <v>8336</v>
      </c>
      <c r="B855" s="172" t="s">
        <v>3921</v>
      </c>
      <c r="C855" s="173" t="s">
        <v>163</v>
      </c>
      <c r="D855" s="172" t="s">
        <v>20</v>
      </c>
      <c r="E855" s="34" t="s">
        <v>7278</v>
      </c>
      <c r="F855" s="172" t="s">
        <v>21</v>
      </c>
      <c r="G855" s="173" t="s">
        <v>165</v>
      </c>
      <c r="H855" s="173" t="s">
        <v>166</v>
      </c>
      <c r="I855" s="45">
        <v>5828000</v>
      </c>
      <c r="J855" s="178">
        <v>0</v>
      </c>
      <c r="K855" s="178">
        <v>0</v>
      </c>
      <c r="L855" s="178">
        <v>0</v>
      </c>
      <c r="M855" s="175">
        <v>1079035291</v>
      </c>
      <c r="N855" s="176" t="s">
        <v>7279</v>
      </c>
      <c r="O855" s="56" t="s">
        <v>7910</v>
      </c>
      <c r="P855" s="180">
        <v>44417</v>
      </c>
      <c r="Q855" s="180">
        <v>44418</v>
      </c>
      <c r="R855" s="180">
        <v>44530</v>
      </c>
      <c r="S855" s="178">
        <v>1457000</v>
      </c>
      <c r="T855" s="178">
        <v>4371000</v>
      </c>
      <c r="U855" s="173">
        <v>12545870</v>
      </c>
      <c r="V855" s="173" t="s">
        <v>168</v>
      </c>
      <c r="W855" s="177"/>
      <c r="X855" s="177"/>
      <c r="Y855" s="177"/>
    </row>
    <row r="856" spans="1:25">
      <c r="A856" s="80">
        <v>891780111</v>
      </c>
      <c r="B856" s="35" t="s">
        <v>3921</v>
      </c>
      <c r="C856" s="36" t="s">
        <v>163</v>
      </c>
      <c r="D856" s="35" t="s">
        <v>20</v>
      </c>
      <c r="E856" s="34" t="s">
        <v>7280</v>
      </c>
      <c r="F856" s="35" t="s">
        <v>21</v>
      </c>
      <c r="G856" s="36" t="s">
        <v>165</v>
      </c>
      <c r="H856" s="36" t="s">
        <v>166</v>
      </c>
      <c r="I856" s="45">
        <v>5828000</v>
      </c>
      <c r="J856" s="45">
        <v>0</v>
      </c>
      <c r="K856" s="45">
        <v>0</v>
      </c>
      <c r="L856" s="45">
        <v>0</v>
      </c>
      <c r="M856" s="37">
        <v>1089802320</v>
      </c>
      <c r="N856" s="38" t="s">
        <v>7281</v>
      </c>
      <c r="O856" s="56" t="s">
        <v>7911</v>
      </c>
      <c r="P856" s="140">
        <v>44417</v>
      </c>
      <c r="Q856" s="140">
        <v>44418</v>
      </c>
      <c r="R856" s="140">
        <v>44530</v>
      </c>
      <c r="S856" s="45">
        <v>1457000</v>
      </c>
      <c r="T856" s="45">
        <v>4371000</v>
      </c>
      <c r="U856" s="36">
        <v>12545870</v>
      </c>
      <c r="V856" s="36" t="s">
        <v>168</v>
      </c>
      <c r="W856" s="1"/>
      <c r="X856" s="1"/>
      <c r="Y856" s="1"/>
    </row>
    <row r="857" spans="1:25">
      <c r="A857" s="80">
        <v>891780111</v>
      </c>
      <c r="B857" s="35" t="s">
        <v>3921</v>
      </c>
      <c r="C857" s="36" t="s">
        <v>163</v>
      </c>
      <c r="D857" s="35" t="s">
        <v>20</v>
      </c>
      <c r="E857" s="34" t="s">
        <v>7282</v>
      </c>
      <c r="F857" s="35" t="s">
        <v>21</v>
      </c>
      <c r="G857" s="36" t="s">
        <v>165</v>
      </c>
      <c r="H857" s="36" t="s">
        <v>166</v>
      </c>
      <c r="I857" s="45">
        <f>143*70000</f>
        <v>10010000</v>
      </c>
      <c r="J857" s="45">
        <v>0</v>
      </c>
      <c r="K857" s="45">
        <v>0</v>
      </c>
      <c r="L857" s="45">
        <v>0</v>
      </c>
      <c r="M857" s="37">
        <v>87067458</v>
      </c>
      <c r="N857" s="38" t="s">
        <v>7283</v>
      </c>
      <c r="O857" s="56" t="s">
        <v>7912</v>
      </c>
      <c r="P857" s="140">
        <v>44417</v>
      </c>
      <c r="Q857" s="140">
        <v>44418</v>
      </c>
      <c r="R857" s="140">
        <v>44530</v>
      </c>
      <c r="S857" s="45">
        <v>0</v>
      </c>
      <c r="T857" s="45">
        <v>10010000</v>
      </c>
      <c r="U857" s="36">
        <v>12545870</v>
      </c>
      <c r="V857" s="36" t="s">
        <v>168</v>
      </c>
      <c r="W857" s="1"/>
      <c r="X857" s="1"/>
      <c r="Y857" s="1"/>
    </row>
    <row r="858" spans="1:25">
      <c r="A858" s="80">
        <v>891780111</v>
      </c>
      <c r="B858" s="35" t="s">
        <v>3921</v>
      </c>
      <c r="C858" s="36" t="s">
        <v>163</v>
      </c>
      <c r="D858" s="35" t="s">
        <v>20</v>
      </c>
      <c r="E858" s="34" t="s">
        <v>7284</v>
      </c>
      <c r="F858" s="35" t="s">
        <v>21</v>
      </c>
      <c r="G858" s="36" t="s">
        <v>165</v>
      </c>
      <c r="H858" s="36" t="s">
        <v>166</v>
      </c>
      <c r="I858" s="45">
        <f>110*70000</f>
        <v>7700000</v>
      </c>
      <c r="J858" s="45">
        <v>0</v>
      </c>
      <c r="K858" s="45">
        <v>0</v>
      </c>
      <c r="L858" s="45">
        <v>0</v>
      </c>
      <c r="M858" s="37">
        <v>1082973332</v>
      </c>
      <c r="N858" s="38" t="s">
        <v>7285</v>
      </c>
      <c r="O858" s="56" t="s">
        <v>7913</v>
      </c>
      <c r="P858" s="140">
        <v>44417</v>
      </c>
      <c r="Q858" s="140">
        <v>44418</v>
      </c>
      <c r="R858" s="140">
        <v>44530</v>
      </c>
      <c r="S858" s="45">
        <v>1610000</v>
      </c>
      <c r="T858" s="45">
        <v>6090000</v>
      </c>
      <c r="U858" s="36">
        <v>12545870</v>
      </c>
      <c r="V858" s="36" t="s">
        <v>168</v>
      </c>
      <c r="W858" s="1"/>
      <c r="X858" s="1"/>
      <c r="Y858" s="1"/>
    </row>
    <row r="859" spans="1:25">
      <c r="A859" s="80">
        <v>891780111</v>
      </c>
      <c r="B859" s="35" t="s">
        <v>3921</v>
      </c>
      <c r="C859" s="36" t="s">
        <v>163</v>
      </c>
      <c r="D859" s="35" t="s">
        <v>20</v>
      </c>
      <c r="E859" s="34" t="s">
        <v>7286</v>
      </c>
      <c r="F859" s="35" t="s">
        <v>21</v>
      </c>
      <c r="G859" s="36" t="s">
        <v>165</v>
      </c>
      <c r="H859" s="36" t="s">
        <v>166</v>
      </c>
      <c r="I859" s="45">
        <f>267*70000</f>
        <v>18690000</v>
      </c>
      <c r="J859" s="45">
        <v>0</v>
      </c>
      <c r="K859" s="45">
        <v>0</v>
      </c>
      <c r="L859" s="45">
        <v>0</v>
      </c>
      <c r="M859" s="37">
        <v>1085273275</v>
      </c>
      <c r="N859" s="38" t="s">
        <v>7287</v>
      </c>
      <c r="O859" s="56" t="s">
        <v>7914</v>
      </c>
      <c r="P859" s="140">
        <v>44417</v>
      </c>
      <c r="Q859" s="140">
        <v>44418</v>
      </c>
      <c r="R859" s="140">
        <v>44530</v>
      </c>
      <c r="S859" s="45">
        <v>0</v>
      </c>
      <c r="T859" s="45">
        <v>18690000</v>
      </c>
      <c r="U859" s="36">
        <v>12545870</v>
      </c>
      <c r="V859" s="36" t="s">
        <v>168</v>
      </c>
      <c r="W859" s="1"/>
      <c r="X859" s="1"/>
      <c r="Y859" s="1"/>
    </row>
    <row r="860" spans="1:25">
      <c r="A860" s="80">
        <v>891780111</v>
      </c>
      <c r="B860" s="35" t="s">
        <v>3921</v>
      </c>
      <c r="C860" s="36" t="s">
        <v>163</v>
      </c>
      <c r="D860" s="35" t="s">
        <v>20</v>
      </c>
      <c r="E860" s="34" t="s">
        <v>7288</v>
      </c>
      <c r="F860" s="35" t="s">
        <v>21</v>
      </c>
      <c r="G860" s="36" t="s">
        <v>165</v>
      </c>
      <c r="H860" s="36" t="s">
        <v>166</v>
      </c>
      <c r="I860" s="45">
        <f>100*70000</f>
        <v>7000000</v>
      </c>
      <c r="J860" s="45">
        <v>0</v>
      </c>
      <c r="K860" s="45">
        <v>0</v>
      </c>
      <c r="L860" s="45">
        <v>0</v>
      </c>
      <c r="M860" s="37">
        <v>84459239</v>
      </c>
      <c r="N860" s="38" t="s">
        <v>7289</v>
      </c>
      <c r="O860" s="56" t="s">
        <v>7915</v>
      </c>
      <c r="P860" s="140">
        <v>44417</v>
      </c>
      <c r="Q860" s="140">
        <v>44418</v>
      </c>
      <c r="R860" s="140">
        <v>44530</v>
      </c>
      <c r="S860" s="45">
        <v>700000</v>
      </c>
      <c r="T860" s="45">
        <v>6300000</v>
      </c>
      <c r="U860" s="36">
        <v>12545870</v>
      </c>
      <c r="V860" s="36" t="s">
        <v>168</v>
      </c>
      <c r="W860" s="1"/>
      <c r="X860" s="1"/>
      <c r="Y860" s="1"/>
    </row>
    <row r="861" spans="1:25">
      <c r="A861" s="80">
        <v>891780111</v>
      </c>
      <c r="B861" s="35" t="s">
        <v>3921</v>
      </c>
      <c r="C861" s="36" t="s">
        <v>163</v>
      </c>
      <c r="D861" s="35" t="s">
        <v>20</v>
      </c>
      <c r="E861" s="34" t="s">
        <v>7290</v>
      </c>
      <c r="F861" s="35" t="s">
        <v>21</v>
      </c>
      <c r="G861" s="36" t="s">
        <v>165</v>
      </c>
      <c r="H861" s="36" t="s">
        <v>166</v>
      </c>
      <c r="I861" s="45">
        <f>(1800000*4)+(1800000/30)*6</f>
        <v>7560000</v>
      </c>
      <c r="J861" s="45">
        <v>0</v>
      </c>
      <c r="K861" s="45">
        <v>0</v>
      </c>
      <c r="L861" s="45">
        <v>0</v>
      </c>
      <c r="M861" s="37">
        <v>1083000989</v>
      </c>
      <c r="N861" s="38" t="s">
        <v>7291</v>
      </c>
      <c r="O861" s="56" t="s">
        <v>7916</v>
      </c>
      <c r="P861" s="140">
        <v>44425</v>
      </c>
      <c r="Q861" s="140">
        <v>44426</v>
      </c>
      <c r="R861" s="140">
        <v>44530</v>
      </c>
      <c r="S861" s="45">
        <v>1890000</v>
      </c>
      <c r="T861" s="45">
        <v>5670000</v>
      </c>
      <c r="U861" s="36">
        <v>12545870</v>
      </c>
      <c r="V861" s="36" t="s">
        <v>168</v>
      </c>
      <c r="W861" s="1"/>
      <c r="X861" s="1"/>
      <c r="Y861" s="1"/>
    </row>
    <row r="862" spans="1:25">
      <c r="A862" s="80">
        <v>891780111</v>
      </c>
      <c r="B862" s="35" t="s">
        <v>3921</v>
      </c>
      <c r="C862" s="36" t="s">
        <v>163</v>
      </c>
      <c r="D862" s="35" t="s">
        <v>20</v>
      </c>
      <c r="E862" s="34" t="s">
        <v>7292</v>
      </c>
      <c r="F862" s="35" t="s">
        <v>21</v>
      </c>
      <c r="G862" s="36" t="s">
        <v>165</v>
      </c>
      <c r="H862" s="36" t="s">
        <v>166</v>
      </c>
      <c r="I862" s="45">
        <f>2500000*5</f>
        <v>12500000</v>
      </c>
      <c r="J862" s="45">
        <v>0</v>
      </c>
      <c r="K862" s="45">
        <v>0</v>
      </c>
      <c r="L862" s="45">
        <v>0</v>
      </c>
      <c r="M862" s="37">
        <v>1082998304</v>
      </c>
      <c r="N862" s="38" t="s">
        <v>7293</v>
      </c>
      <c r="O862" s="56" t="s">
        <v>7917</v>
      </c>
      <c r="P862" s="140">
        <v>44425</v>
      </c>
      <c r="Q862" s="140">
        <v>44426</v>
      </c>
      <c r="R862" s="140">
        <v>44530</v>
      </c>
      <c r="S862" s="45">
        <v>3125000</v>
      </c>
      <c r="T862" s="45">
        <v>9375000</v>
      </c>
      <c r="U862" s="36">
        <v>12545870</v>
      </c>
      <c r="V862" s="36" t="s">
        <v>168</v>
      </c>
      <c r="W862" s="1"/>
      <c r="X862" s="1"/>
      <c r="Y862" s="1"/>
    </row>
    <row r="863" spans="1:25">
      <c r="A863" s="80">
        <v>891780111</v>
      </c>
      <c r="B863" s="35" t="s">
        <v>3921</v>
      </c>
      <c r="C863" s="36" t="s">
        <v>163</v>
      </c>
      <c r="D863" s="35" t="s">
        <v>20</v>
      </c>
      <c r="E863" s="34" t="s">
        <v>7294</v>
      </c>
      <c r="F863" s="35" t="s">
        <v>21</v>
      </c>
      <c r="G863" s="36" t="s">
        <v>165</v>
      </c>
      <c r="H863" s="36" t="s">
        <v>166</v>
      </c>
      <c r="I863" s="45">
        <v>11093333</v>
      </c>
      <c r="J863" s="45">
        <v>0</v>
      </c>
      <c r="K863" s="45">
        <v>0</v>
      </c>
      <c r="L863" s="45">
        <v>0</v>
      </c>
      <c r="M863" s="37">
        <v>1111767277</v>
      </c>
      <c r="N863" s="38" t="s">
        <v>7295</v>
      </c>
      <c r="O863" s="56" t="s">
        <v>7918</v>
      </c>
      <c r="P863" s="140">
        <v>44428</v>
      </c>
      <c r="Q863" s="140">
        <v>44428</v>
      </c>
      <c r="R863" s="140">
        <v>44530</v>
      </c>
      <c r="S863" s="45">
        <v>1493333</v>
      </c>
      <c r="T863" s="45">
        <v>9600000</v>
      </c>
      <c r="U863" s="36">
        <v>12545870</v>
      </c>
      <c r="V863" s="36" t="s">
        <v>168</v>
      </c>
      <c r="W863" s="1"/>
      <c r="X863" s="1"/>
      <c r="Y863" s="1"/>
    </row>
    <row r="864" spans="1:25">
      <c r="A864" s="80">
        <v>891780111</v>
      </c>
      <c r="B864" s="35" t="s">
        <v>3921</v>
      </c>
      <c r="C864" s="36" t="s">
        <v>163</v>
      </c>
      <c r="D864" s="35" t="s">
        <v>20</v>
      </c>
      <c r="E864" s="34" t="s">
        <v>7296</v>
      </c>
      <c r="F864" s="35" t="s">
        <v>21</v>
      </c>
      <c r="G864" s="36" t="s">
        <v>165</v>
      </c>
      <c r="H864" s="36" t="s">
        <v>166</v>
      </c>
      <c r="I864" s="45">
        <v>27500000</v>
      </c>
      <c r="J864" s="45">
        <v>0</v>
      </c>
      <c r="K864" s="45">
        <v>0</v>
      </c>
      <c r="L864" s="45">
        <v>0</v>
      </c>
      <c r="M864" s="37">
        <v>7641048</v>
      </c>
      <c r="N864" s="38" t="s">
        <v>7297</v>
      </c>
      <c r="O864" s="56" t="s">
        <v>7919</v>
      </c>
      <c r="P864" s="140">
        <v>44410</v>
      </c>
      <c r="Q864" s="140">
        <v>44411</v>
      </c>
      <c r="R864" s="140">
        <v>44545</v>
      </c>
      <c r="S864" s="45">
        <v>11000000</v>
      </c>
      <c r="T864" s="45">
        <v>16500000</v>
      </c>
      <c r="U864" s="37">
        <v>7634899</v>
      </c>
      <c r="V864" s="38" t="s">
        <v>5643</v>
      </c>
      <c r="W864" s="1"/>
      <c r="X864" s="1"/>
      <c r="Y864" s="1"/>
    </row>
    <row r="865" spans="1:25">
      <c r="A865" s="80">
        <v>891780111</v>
      </c>
      <c r="B865" s="35" t="s">
        <v>3921</v>
      </c>
      <c r="C865" s="36" t="s">
        <v>163</v>
      </c>
      <c r="D865" s="35" t="s">
        <v>20</v>
      </c>
      <c r="E865" s="34" t="s">
        <v>7298</v>
      </c>
      <c r="F865" s="35" t="s">
        <v>21</v>
      </c>
      <c r="G865" s="36" t="s">
        <v>165</v>
      </c>
      <c r="H865" s="36" t="s">
        <v>166</v>
      </c>
      <c r="I865" s="45">
        <v>11400000</v>
      </c>
      <c r="J865" s="45">
        <v>0</v>
      </c>
      <c r="K865" s="45">
        <v>0</v>
      </c>
      <c r="L865" s="45">
        <v>0</v>
      </c>
      <c r="M865" s="37">
        <v>85436898</v>
      </c>
      <c r="N865" s="38" t="s">
        <v>7299</v>
      </c>
      <c r="O865" s="56" t="s">
        <v>7920</v>
      </c>
      <c r="P865" s="140">
        <v>44410</v>
      </c>
      <c r="Q865" s="140">
        <v>44412</v>
      </c>
      <c r="R865" s="140">
        <v>44500</v>
      </c>
      <c r="S865" s="45">
        <v>3800000</v>
      </c>
      <c r="T865" s="45">
        <v>7600000</v>
      </c>
      <c r="U865" s="36">
        <v>16078654</v>
      </c>
      <c r="V865" s="36" t="s">
        <v>973</v>
      </c>
      <c r="W865" s="1"/>
      <c r="X865" s="1"/>
      <c r="Y865" s="1"/>
    </row>
    <row r="866" spans="1:25">
      <c r="A866" s="80">
        <v>891780111</v>
      </c>
      <c r="B866" s="35" t="s">
        <v>3921</v>
      </c>
      <c r="C866" s="36" t="s">
        <v>163</v>
      </c>
      <c r="D866" s="35" t="s">
        <v>20</v>
      </c>
      <c r="E866" s="34" t="s">
        <v>7300</v>
      </c>
      <c r="F866" s="35" t="s">
        <v>21</v>
      </c>
      <c r="G866" s="36" t="s">
        <v>165</v>
      </c>
      <c r="H866" s="36" t="s">
        <v>166</v>
      </c>
      <c r="I866" s="45">
        <v>27500000</v>
      </c>
      <c r="J866" s="45">
        <v>0</v>
      </c>
      <c r="K866" s="45">
        <v>0</v>
      </c>
      <c r="L866" s="45">
        <v>0</v>
      </c>
      <c r="M866" s="37">
        <v>39018539</v>
      </c>
      <c r="N866" s="38" t="s">
        <v>7301</v>
      </c>
      <c r="O866" s="56" t="s">
        <v>7921</v>
      </c>
      <c r="P866" s="140">
        <v>44410</v>
      </c>
      <c r="Q866" s="140">
        <v>44412</v>
      </c>
      <c r="R866" s="140">
        <v>44545</v>
      </c>
      <c r="S866" s="45">
        <v>11000000</v>
      </c>
      <c r="T866" s="45">
        <v>16500000</v>
      </c>
      <c r="U866" s="37">
        <v>7634899</v>
      </c>
      <c r="V866" s="38" t="s">
        <v>5643</v>
      </c>
      <c r="W866" s="1"/>
      <c r="X866" s="1"/>
      <c r="Y866" s="1"/>
    </row>
    <row r="867" spans="1:25">
      <c r="A867" s="80">
        <v>891780111</v>
      </c>
      <c r="B867" s="35" t="s">
        <v>3921</v>
      </c>
      <c r="C867" s="36" t="s">
        <v>163</v>
      </c>
      <c r="D867" s="35" t="s">
        <v>20</v>
      </c>
      <c r="E867" s="34" t="s">
        <v>7302</v>
      </c>
      <c r="F867" s="35" t="s">
        <v>21</v>
      </c>
      <c r="G867" s="36" t="s">
        <v>165</v>
      </c>
      <c r="H867" s="36" t="s">
        <v>166</v>
      </c>
      <c r="I867" s="45">
        <v>18959715</v>
      </c>
      <c r="J867" s="45">
        <v>0</v>
      </c>
      <c r="K867" s="45">
        <v>0</v>
      </c>
      <c r="L867" s="45">
        <v>0</v>
      </c>
      <c r="M867" s="37">
        <v>32581509</v>
      </c>
      <c r="N867" s="38" t="s">
        <v>7303</v>
      </c>
      <c r="O867" s="56" t="s">
        <v>7922</v>
      </c>
      <c r="P867" s="140">
        <v>44410</v>
      </c>
      <c r="Q867" s="140">
        <v>44412</v>
      </c>
      <c r="R867" s="140">
        <v>44545</v>
      </c>
      <c r="S867" s="45">
        <v>7583886</v>
      </c>
      <c r="T867" s="45">
        <v>11375829</v>
      </c>
      <c r="U867" s="37">
        <v>7634899</v>
      </c>
      <c r="V867" s="38" t="s">
        <v>5643</v>
      </c>
      <c r="W867" s="1"/>
      <c r="X867" s="1"/>
      <c r="Y867" s="1"/>
    </row>
    <row r="868" spans="1:25">
      <c r="A868" s="80">
        <v>891780111</v>
      </c>
      <c r="B868" s="35" t="s">
        <v>3921</v>
      </c>
      <c r="C868" s="36" t="s">
        <v>163</v>
      </c>
      <c r="D868" s="35" t="s">
        <v>20</v>
      </c>
      <c r="E868" s="34" t="s">
        <v>7304</v>
      </c>
      <c r="F868" s="35" t="s">
        <v>21</v>
      </c>
      <c r="G868" s="36" t="s">
        <v>165</v>
      </c>
      <c r="H868" s="36" t="s">
        <v>166</v>
      </c>
      <c r="I868" s="45">
        <v>18959715</v>
      </c>
      <c r="J868" s="45">
        <v>0</v>
      </c>
      <c r="K868" s="45">
        <v>0</v>
      </c>
      <c r="L868" s="45">
        <v>0</v>
      </c>
      <c r="M868" s="37">
        <v>33222516</v>
      </c>
      <c r="N868" s="38" t="s">
        <v>7305</v>
      </c>
      <c r="O868" s="56" t="s">
        <v>7923</v>
      </c>
      <c r="P868" s="140">
        <v>44410</v>
      </c>
      <c r="Q868" s="140">
        <v>44412</v>
      </c>
      <c r="R868" s="140">
        <v>44545</v>
      </c>
      <c r="S868" s="45">
        <v>7583886</v>
      </c>
      <c r="T868" s="45">
        <v>11375829</v>
      </c>
      <c r="U868" s="37">
        <v>7634899</v>
      </c>
      <c r="V868" s="38" t="s">
        <v>5643</v>
      </c>
      <c r="W868" s="1"/>
      <c r="X868" s="1"/>
      <c r="Y868" s="1"/>
    </row>
    <row r="869" spans="1:25">
      <c r="A869" s="80">
        <v>891780111</v>
      </c>
      <c r="B869" s="35" t="s">
        <v>3921</v>
      </c>
      <c r="C869" s="36" t="s">
        <v>163</v>
      </c>
      <c r="D869" s="35" t="s">
        <v>20</v>
      </c>
      <c r="E869" s="34" t="s">
        <v>7306</v>
      </c>
      <c r="F869" s="35" t="s">
        <v>21</v>
      </c>
      <c r="G869" s="36" t="s">
        <v>165</v>
      </c>
      <c r="H869" s="36" t="s">
        <v>166</v>
      </c>
      <c r="I869" s="45">
        <v>27500000</v>
      </c>
      <c r="J869" s="45">
        <v>0</v>
      </c>
      <c r="K869" s="45">
        <v>0</v>
      </c>
      <c r="L869" s="45">
        <v>0</v>
      </c>
      <c r="M869" s="37">
        <v>1140888775</v>
      </c>
      <c r="N869" s="38" t="s">
        <v>7307</v>
      </c>
      <c r="O869" s="56" t="s">
        <v>7924</v>
      </c>
      <c r="P869" s="140">
        <v>44412</v>
      </c>
      <c r="Q869" s="140">
        <v>44412</v>
      </c>
      <c r="R869" s="140">
        <v>44545</v>
      </c>
      <c r="S869" s="45">
        <v>11000000</v>
      </c>
      <c r="T869" s="45">
        <v>16500000</v>
      </c>
      <c r="U869" s="37">
        <v>7634899</v>
      </c>
      <c r="V869" s="38" t="s">
        <v>5643</v>
      </c>
      <c r="W869" s="1"/>
      <c r="X869" s="1"/>
      <c r="Y869" s="1"/>
    </row>
    <row r="870" spans="1:25">
      <c r="A870" s="80">
        <v>891780111</v>
      </c>
      <c r="B870" s="35" t="s">
        <v>3921</v>
      </c>
      <c r="C870" s="36" t="s">
        <v>163</v>
      </c>
      <c r="D870" s="35" t="s">
        <v>20</v>
      </c>
      <c r="E870" s="34" t="s">
        <v>7308</v>
      </c>
      <c r="F870" s="35" t="s">
        <v>21</v>
      </c>
      <c r="G870" s="36" t="s">
        <v>165</v>
      </c>
      <c r="H870" s="36" t="s">
        <v>166</v>
      </c>
      <c r="I870" s="45">
        <v>18959715</v>
      </c>
      <c r="J870" s="45">
        <v>0</v>
      </c>
      <c r="K870" s="45">
        <v>0</v>
      </c>
      <c r="L870" s="45">
        <v>0</v>
      </c>
      <c r="M870" s="37">
        <v>1082480585</v>
      </c>
      <c r="N870" s="38" t="s">
        <v>7309</v>
      </c>
      <c r="O870" s="56" t="s">
        <v>7925</v>
      </c>
      <c r="P870" s="140">
        <v>44412</v>
      </c>
      <c r="Q870" s="140">
        <v>44412</v>
      </c>
      <c r="R870" s="140">
        <v>44545</v>
      </c>
      <c r="S870" s="45">
        <v>7583886</v>
      </c>
      <c r="T870" s="45">
        <v>11375829</v>
      </c>
      <c r="U870" s="37">
        <v>7634899</v>
      </c>
      <c r="V870" s="38" t="s">
        <v>5643</v>
      </c>
      <c r="W870" s="1"/>
      <c r="X870" s="1"/>
      <c r="Y870" s="1"/>
    </row>
    <row r="871" spans="1:25">
      <c r="A871" s="80">
        <v>891780111</v>
      </c>
      <c r="B871" s="35" t="s">
        <v>3921</v>
      </c>
      <c r="C871" s="36" t="s">
        <v>163</v>
      </c>
      <c r="D871" s="35" t="s">
        <v>20</v>
      </c>
      <c r="E871" s="34" t="s">
        <v>7310</v>
      </c>
      <c r="F871" s="35" t="s">
        <v>21</v>
      </c>
      <c r="G871" s="36" t="s">
        <v>165</v>
      </c>
      <c r="H871" s="36" t="s">
        <v>166</v>
      </c>
      <c r="I871" s="45">
        <v>27500000</v>
      </c>
      <c r="J871" s="45">
        <v>0</v>
      </c>
      <c r="K871" s="45">
        <v>0</v>
      </c>
      <c r="L871" s="45">
        <v>0</v>
      </c>
      <c r="M871" s="37">
        <v>26901212</v>
      </c>
      <c r="N871" s="38" t="s">
        <v>7311</v>
      </c>
      <c r="O871" s="56" t="s">
        <v>7926</v>
      </c>
      <c r="P871" s="140">
        <v>44417</v>
      </c>
      <c r="Q871" s="140">
        <v>44418</v>
      </c>
      <c r="R871" s="140">
        <v>44545</v>
      </c>
      <c r="S871" s="45">
        <v>11000000</v>
      </c>
      <c r="T871" s="45">
        <v>16500000</v>
      </c>
      <c r="U871" s="37">
        <v>7634899</v>
      </c>
      <c r="V871" s="38" t="s">
        <v>5643</v>
      </c>
      <c r="W871" s="1"/>
      <c r="X871" s="1"/>
      <c r="Y871" s="1"/>
    </row>
    <row r="872" spans="1:25">
      <c r="A872" s="80">
        <v>891780111</v>
      </c>
      <c r="B872" s="35" t="s">
        <v>3921</v>
      </c>
      <c r="C872" s="36" t="s">
        <v>163</v>
      </c>
      <c r="D872" s="35" t="s">
        <v>20</v>
      </c>
      <c r="E872" s="34" t="s">
        <v>7312</v>
      </c>
      <c r="F872" s="35" t="s">
        <v>21</v>
      </c>
      <c r="G872" s="36" t="s">
        <v>165</v>
      </c>
      <c r="H872" s="36" t="s">
        <v>166</v>
      </c>
      <c r="I872" s="45">
        <v>14219788</v>
      </c>
      <c r="J872" s="45">
        <v>0</v>
      </c>
      <c r="K872" s="45">
        <v>0</v>
      </c>
      <c r="L872" s="45">
        <v>0</v>
      </c>
      <c r="M872" s="37">
        <v>1082474571</v>
      </c>
      <c r="N872" s="38" t="s">
        <v>7313</v>
      </c>
      <c r="O872" s="56" t="s">
        <v>7927</v>
      </c>
      <c r="P872" s="140">
        <v>44417</v>
      </c>
      <c r="Q872" s="140">
        <v>44418</v>
      </c>
      <c r="R872" s="140">
        <v>44545</v>
      </c>
      <c r="S872" s="45">
        <v>5687914</v>
      </c>
      <c r="T872" s="45">
        <v>8531874</v>
      </c>
      <c r="U872" s="37">
        <v>7634899</v>
      </c>
      <c r="V872" s="38" t="s">
        <v>5643</v>
      </c>
      <c r="W872" s="1"/>
      <c r="X872" s="1"/>
      <c r="Y872" s="1"/>
    </row>
    <row r="873" spans="1:25">
      <c r="A873" s="80">
        <v>891780111</v>
      </c>
      <c r="B873" s="35" t="s">
        <v>3921</v>
      </c>
      <c r="C873" s="36" t="s">
        <v>163</v>
      </c>
      <c r="D873" s="35" t="s">
        <v>20</v>
      </c>
      <c r="E873" s="34" t="s">
        <v>7314</v>
      </c>
      <c r="F873" s="35" t="s">
        <v>21</v>
      </c>
      <c r="G873" s="36" t="s">
        <v>165</v>
      </c>
      <c r="H873" s="36" t="s">
        <v>166</v>
      </c>
      <c r="I873" s="45">
        <v>16500000</v>
      </c>
      <c r="J873" s="45">
        <v>0</v>
      </c>
      <c r="K873" s="45">
        <v>0</v>
      </c>
      <c r="L873" s="45">
        <v>0</v>
      </c>
      <c r="M873" s="37">
        <v>1082898550</v>
      </c>
      <c r="N873" s="38" t="s">
        <v>7315</v>
      </c>
      <c r="O873" s="56" t="s">
        <v>7928</v>
      </c>
      <c r="P873" s="140">
        <v>44419</v>
      </c>
      <c r="Q873" s="140">
        <v>44421</v>
      </c>
      <c r="R873" s="140">
        <v>44545</v>
      </c>
      <c r="S873" s="45">
        <v>6600000</v>
      </c>
      <c r="T873" s="45">
        <v>9900000</v>
      </c>
      <c r="U873" s="37">
        <v>7634899</v>
      </c>
      <c r="V873" s="38" t="s">
        <v>5643</v>
      </c>
      <c r="W873" s="1"/>
      <c r="X873" s="1"/>
      <c r="Y873" s="1"/>
    </row>
    <row r="874" spans="1:25">
      <c r="A874" s="80">
        <v>891780111</v>
      </c>
      <c r="B874" s="35" t="s">
        <v>3921</v>
      </c>
      <c r="C874" s="36" t="s">
        <v>163</v>
      </c>
      <c r="D874" s="35" t="s">
        <v>20</v>
      </c>
      <c r="E874" s="34" t="s">
        <v>7316</v>
      </c>
      <c r="F874" s="35" t="s">
        <v>21</v>
      </c>
      <c r="G874" s="36" t="s">
        <v>165</v>
      </c>
      <c r="H874" s="36" t="s">
        <v>166</v>
      </c>
      <c r="I874" s="45">
        <v>6463540</v>
      </c>
      <c r="J874" s="45">
        <v>0</v>
      </c>
      <c r="K874" s="45">
        <v>0</v>
      </c>
      <c r="L874" s="45">
        <v>0</v>
      </c>
      <c r="M874" s="37">
        <v>1002421936</v>
      </c>
      <c r="N874" s="38" t="s">
        <v>7317</v>
      </c>
      <c r="O874" s="56" t="s">
        <v>7929</v>
      </c>
      <c r="P874" s="140">
        <v>44421</v>
      </c>
      <c r="Q874" s="140">
        <v>44421</v>
      </c>
      <c r="R874" s="140">
        <v>44499</v>
      </c>
      <c r="S874" s="45">
        <v>3878124</v>
      </c>
      <c r="T874" s="45">
        <v>2585416</v>
      </c>
      <c r="U874" s="37">
        <v>7634899</v>
      </c>
      <c r="V874" s="38" t="s">
        <v>5643</v>
      </c>
      <c r="W874" s="1"/>
      <c r="X874" s="1"/>
      <c r="Y874" s="1"/>
    </row>
    <row r="875" spans="1:25">
      <c r="A875" s="80">
        <v>891780111</v>
      </c>
      <c r="B875" s="35" t="s">
        <v>3921</v>
      </c>
      <c r="C875" s="36" t="s">
        <v>163</v>
      </c>
      <c r="D875" s="35" t="s">
        <v>20</v>
      </c>
      <c r="E875" s="34" t="s">
        <v>7318</v>
      </c>
      <c r="F875" s="35" t="s">
        <v>21</v>
      </c>
      <c r="G875" s="36" t="s">
        <v>165</v>
      </c>
      <c r="H875" s="36" t="s">
        <v>166</v>
      </c>
      <c r="I875" s="45">
        <v>106968600</v>
      </c>
      <c r="J875" s="45">
        <v>0</v>
      </c>
      <c r="K875" s="45">
        <v>0</v>
      </c>
      <c r="L875" s="45">
        <v>0</v>
      </c>
      <c r="M875" s="37">
        <v>77033896</v>
      </c>
      <c r="N875" s="38" t="s">
        <v>7119</v>
      </c>
      <c r="O875" s="56" t="s">
        <v>7930</v>
      </c>
      <c r="P875" s="140">
        <v>44421</v>
      </c>
      <c r="Q875" s="140">
        <v>44421</v>
      </c>
      <c r="R875" s="140">
        <v>44545</v>
      </c>
      <c r="S875" s="45">
        <v>0</v>
      </c>
      <c r="T875" s="45">
        <v>106968600</v>
      </c>
      <c r="U875" s="37">
        <v>7634899</v>
      </c>
      <c r="V875" s="38" t="s">
        <v>5643</v>
      </c>
      <c r="W875" s="1"/>
      <c r="X875" s="1"/>
      <c r="Y875" s="1"/>
    </row>
    <row r="876" spans="1:25">
      <c r="A876" s="80">
        <v>891780111</v>
      </c>
      <c r="B876" s="35" t="s">
        <v>3921</v>
      </c>
      <c r="C876" s="36" t="s">
        <v>163</v>
      </c>
      <c r="D876" s="35" t="s">
        <v>20</v>
      </c>
      <c r="E876" s="34" t="s">
        <v>7319</v>
      </c>
      <c r="F876" s="35" t="s">
        <v>21</v>
      </c>
      <c r="G876" s="36" t="s">
        <v>165</v>
      </c>
      <c r="H876" s="36" t="s">
        <v>166</v>
      </c>
      <c r="I876" s="45">
        <v>2813611</v>
      </c>
      <c r="J876" s="45">
        <v>0</v>
      </c>
      <c r="K876" s="45">
        <v>0</v>
      </c>
      <c r="L876" s="45">
        <v>0</v>
      </c>
      <c r="M876" s="37">
        <v>1065574038</v>
      </c>
      <c r="N876" s="38" t="s">
        <v>505</v>
      </c>
      <c r="O876" s="56" t="s">
        <v>7931</v>
      </c>
      <c r="P876" s="140">
        <v>44421</v>
      </c>
      <c r="Q876" s="140">
        <v>44421</v>
      </c>
      <c r="R876" s="140">
        <v>44439</v>
      </c>
      <c r="S876" s="45">
        <v>2813611</v>
      </c>
      <c r="T876" s="45">
        <v>0</v>
      </c>
      <c r="U876" s="36">
        <v>16078654</v>
      </c>
      <c r="V876" s="36" t="s">
        <v>973</v>
      </c>
      <c r="W876" s="1"/>
      <c r="X876" s="1"/>
      <c r="Y876" s="1"/>
    </row>
    <row r="877" spans="1:25">
      <c r="A877" s="80">
        <v>891780111</v>
      </c>
      <c r="B877" s="35" t="s">
        <v>3921</v>
      </c>
      <c r="C877" s="36" t="s">
        <v>163</v>
      </c>
      <c r="D877" s="35" t="s">
        <v>20</v>
      </c>
      <c r="E877" s="34" t="s">
        <v>7320</v>
      </c>
      <c r="F877" s="35" t="s">
        <v>21</v>
      </c>
      <c r="G877" s="36" t="s">
        <v>165</v>
      </c>
      <c r="H877" s="36" t="s">
        <v>166</v>
      </c>
      <c r="I877" s="45">
        <v>2813611</v>
      </c>
      <c r="J877" s="45">
        <v>0</v>
      </c>
      <c r="K877" s="45">
        <v>0</v>
      </c>
      <c r="L877" s="45">
        <v>0</v>
      </c>
      <c r="M877" s="37">
        <v>1103111491</v>
      </c>
      <c r="N877" s="38" t="s">
        <v>507</v>
      </c>
      <c r="O877" s="56" t="s">
        <v>7932</v>
      </c>
      <c r="P877" s="140">
        <v>44421</v>
      </c>
      <c r="Q877" s="140">
        <v>44421</v>
      </c>
      <c r="R877" s="140">
        <v>44439</v>
      </c>
      <c r="S877" s="45">
        <v>2813611</v>
      </c>
      <c r="T877" s="45">
        <v>0</v>
      </c>
      <c r="U877" s="36">
        <v>16078654</v>
      </c>
      <c r="V877" s="36" t="s">
        <v>973</v>
      </c>
      <c r="W877" s="1"/>
      <c r="X877" s="1"/>
      <c r="Y877" s="1"/>
    </row>
    <row r="878" spans="1:25">
      <c r="A878" s="80">
        <v>891780111</v>
      </c>
      <c r="B878" s="35" t="s">
        <v>3921</v>
      </c>
      <c r="C878" s="36" t="s">
        <v>163</v>
      </c>
      <c r="D878" s="35" t="s">
        <v>20</v>
      </c>
      <c r="E878" s="34" t="s">
        <v>7321</v>
      </c>
      <c r="F878" s="35" t="s">
        <v>21</v>
      </c>
      <c r="G878" s="36" t="s">
        <v>165</v>
      </c>
      <c r="H878" s="36" t="s">
        <v>166</v>
      </c>
      <c r="I878" s="45">
        <v>8616053</v>
      </c>
      <c r="J878" s="45">
        <v>0</v>
      </c>
      <c r="K878" s="45">
        <v>0</v>
      </c>
      <c r="L878" s="45">
        <v>0</v>
      </c>
      <c r="M878" s="37">
        <v>1051675907</v>
      </c>
      <c r="N878" s="38" t="s">
        <v>7322</v>
      </c>
      <c r="O878" s="56" t="s">
        <v>7933</v>
      </c>
      <c r="P878" s="140">
        <v>44425</v>
      </c>
      <c r="Q878" s="140">
        <v>44426</v>
      </c>
      <c r="R878" s="140">
        <v>44499</v>
      </c>
      <c r="S878" s="45">
        <v>5168832</v>
      </c>
      <c r="T878" s="45">
        <v>3447221</v>
      </c>
      <c r="U878" s="37">
        <v>7634899</v>
      </c>
      <c r="V878" s="38" t="s">
        <v>5643</v>
      </c>
      <c r="W878" s="1"/>
      <c r="X878" s="1"/>
      <c r="Y878" s="1"/>
    </row>
    <row r="879" spans="1:25">
      <c r="A879" s="80">
        <v>891780111</v>
      </c>
      <c r="B879" s="35" t="s">
        <v>3921</v>
      </c>
      <c r="C879" s="36" t="s">
        <v>163</v>
      </c>
      <c r="D879" s="35" t="s">
        <v>20</v>
      </c>
      <c r="E879" s="34" t="s">
        <v>7323</v>
      </c>
      <c r="F879" s="35" t="s">
        <v>21</v>
      </c>
      <c r="G879" s="36" t="s">
        <v>165</v>
      </c>
      <c r="H879" s="36" t="s">
        <v>166</v>
      </c>
      <c r="I879" s="45">
        <v>8616053</v>
      </c>
      <c r="J879" s="45">
        <v>0</v>
      </c>
      <c r="K879" s="45">
        <v>0</v>
      </c>
      <c r="L879" s="45">
        <v>0</v>
      </c>
      <c r="M879" s="37">
        <v>1047409006</v>
      </c>
      <c r="N879" s="38" t="s">
        <v>7324</v>
      </c>
      <c r="O879" s="56" t="s">
        <v>7934</v>
      </c>
      <c r="P879" s="140">
        <v>44425</v>
      </c>
      <c r="Q879" s="140">
        <v>44426</v>
      </c>
      <c r="R879" s="140">
        <v>44499</v>
      </c>
      <c r="S879" s="45">
        <v>5168832</v>
      </c>
      <c r="T879" s="45">
        <v>3447221</v>
      </c>
      <c r="U879" s="37">
        <v>7634899</v>
      </c>
      <c r="V879" s="38" t="s">
        <v>5643</v>
      </c>
      <c r="W879" s="1"/>
      <c r="X879" s="1"/>
      <c r="Y879" s="1"/>
    </row>
    <row r="880" spans="1:25">
      <c r="A880" s="80">
        <v>891780111</v>
      </c>
      <c r="B880" s="35" t="s">
        <v>3921</v>
      </c>
      <c r="C880" s="36" t="s">
        <v>163</v>
      </c>
      <c r="D880" s="35" t="s">
        <v>20</v>
      </c>
      <c r="E880" s="34" t="s">
        <v>7325</v>
      </c>
      <c r="F880" s="35" t="s">
        <v>21</v>
      </c>
      <c r="G880" s="36" t="s">
        <v>165</v>
      </c>
      <c r="H880" s="36" t="s">
        <v>166</v>
      </c>
      <c r="I880" s="45">
        <v>8616052</v>
      </c>
      <c r="J880" s="45">
        <v>0</v>
      </c>
      <c r="K880" s="45">
        <v>0</v>
      </c>
      <c r="L880" s="45">
        <v>0</v>
      </c>
      <c r="M880" s="37">
        <v>1216974361</v>
      </c>
      <c r="N880" s="38" t="s">
        <v>7326</v>
      </c>
      <c r="O880" s="56" t="s">
        <v>7935</v>
      </c>
      <c r="P880" s="140">
        <v>44427</v>
      </c>
      <c r="Q880" s="140">
        <v>44427</v>
      </c>
      <c r="R880" s="140">
        <v>44499</v>
      </c>
      <c r="S880" s="45">
        <v>5168831</v>
      </c>
      <c r="T880" s="45">
        <v>3447221</v>
      </c>
      <c r="U880" s="37">
        <v>7634899</v>
      </c>
      <c r="V880" s="38" t="s">
        <v>5643</v>
      </c>
      <c r="W880" s="1"/>
      <c r="X880" s="1"/>
      <c r="Y880" s="1"/>
    </row>
    <row r="881" spans="1:25">
      <c r="A881" s="80">
        <v>891780111</v>
      </c>
      <c r="B881" s="35" t="s">
        <v>3921</v>
      </c>
      <c r="C881" s="36" t="s">
        <v>163</v>
      </c>
      <c r="D881" s="35" t="s">
        <v>20</v>
      </c>
      <c r="E881" s="34" t="s">
        <v>7327</v>
      </c>
      <c r="F881" s="35" t="s">
        <v>21</v>
      </c>
      <c r="G881" s="36" t="s">
        <v>165</v>
      </c>
      <c r="H881" s="36" t="s">
        <v>166</v>
      </c>
      <c r="I881" s="45">
        <v>66760412</v>
      </c>
      <c r="J881" s="45">
        <v>0</v>
      </c>
      <c r="K881" s="45">
        <v>0</v>
      </c>
      <c r="L881" s="45">
        <v>0</v>
      </c>
      <c r="M881" s="37">
        <v>901283655</v>
      </c>
      <c r="N881" s="38" t="s">
        <v>7123</v>
      </c>
      <c r="O881" s="56" t="s">
        <v>7936</v>
      </c>
      <c r="P881" s="140">
        <v>44438</v>
      </c>
      <c r="Q881" s="140">
        <v>44439</v>
      </c>
      <c r="R881" s="140">
        <v>44545</v>
      </c>
      <c r="S881" s="45">
        <v>23782850</v>
      </c>
      <c r="T881" s="45">
        <v>42977562</v>
      </c>
      <c r="U881" s="37">
        <v>7634899</v>
      </c>
      <c r="V881" s="38" t="s">
        <v>5643</v>
      </c>
      <c r="W881" s="1"/>
      <c r="X881" s="1"/>
      <c r="Y881" s="1"/>
    </row>
    <row r="882" spans="1:25">
      <c r="A882" s="80">
        <v>891780111</v>
      </c>
      <c r="B882" s="35" t="s">
        <v>3921</v>
      </c>
      <c r="C882" s="36" t="s">
        <v>163</v>
      </c>
      <c r="D882" s="35" t="s">
        <v>20</v>
      </c>
      <c r="E882" s="34" t="s">
        <v>7328</v>
      </c>
      <c r="F882" s="35" t="s">
        <v>21</v>
      </c>
      <c r="G882" s="36" t="s">
        <v>165</v>
      </c>
      <c r="H882" s="36" t="s">
        <v>166</v>
      </c>
      <c r="I882" s="45">
        <v>10733333</v>
      </c>
      <c r="J882" s="45">
        <v>0</v>
      </c>
      <c r="K882" s="45">
        <v>0</v>
      </c>
      <c r="L882" s="45">
        <v>0</v>
      </c>
      <c r="M882" s="37">
        <v>1082878126</v>
      </c>
      <c r="N882" s="38" t="s">
        <v>7329</v>
      </c>
      <c r="O882" s="56" t="s">
        <v>7937</v>
      </c>
      <c r="P882" s="140">
        <v>44413</v>
      </c>
      <c r="Q882" s="140">
        <v>44413</v>
      </c>
      <c r="R882" s="140">
        <v>44545</v>
      </c>
      <c r="S882" s="45">
        <v>3733333</v>
      </c>
      <c r="T882" s="45">
        <v>7000000</v>
      </c>
      <c r="U882" s="37">
        <v>85153989</v>
      </c>
      <c r="V882" s="38" t="s">
        <v>5651</v>
      </c>
      <c r="W882" s="1"/>
      <c r="X882" s="1"/>
      <c r="Y882" s="1"/>
    </row>
    <row r="883" spans="1:25">
      <c r="A883" s="80">
        <v>891780111</v>
      </c>
      <c r="B883" s="35" t="s">
        <v>3921</v>
      </c>
      <c r="C883" s="36" t="s">
        <v>163</v>
      </c>
      <c r="D883" s="35" t="s">
        <v>20</v>
      </c>
      <c r="E883" s="34" t="s">
        <v>7330</v>
      </c>
      <c r="F883" s="35" t="s">
        <v>21</v>
      </c>
      <c r="G883" s="36" t="s">
        <v>165</v>
      </c>
      <c r="H883" s="36" t="s">
        <v>166</v>
      </c>
      <c r="I883" s="45">
        <v>24058480</v>
      </c>
      <c r="J883" s="45">
        <v>0</v>
      </c>
      <c r="K883" s="45">
        <v>0</v>
      </c>
      <c r="L883" s="45">
        <v>0</v>
      </c>
      <c r="M883" s="37">
        <v>57432120</v>
      </c>
      <c r="N883" s="38" t="s">
        <v>7331</v>
      </c>
      <c r="O883" s="56" t="s">
        <v>7938</v>
      </c>
      <c r="P883" s="140">
        <v>44413</v>
      </c>
      <c r="Q883" s="140">
        <v>44413</v>
      </c>
      <c r="R883" s="140">
        <v>44545</v>
      </c>
      <c r="S883" s="45">
        <v>7217544</v>
      </c>
      <c r="T883" s="45">
        <v>16840936</v>
      </c>
      <c r="U883" s="37">
        <v>85153989</v>
      </c>
      <c r="V883" s="38" t="s">
        <v>5651</v>
      </c>
      <c r="W883" s="1"/>
      <c r="X883" s="1"/>
      <c r="Y883" s="1"/>
    </row>
    <row r="884" spans="1:25">
      <c r="A884" s="80">
        <v>891780111</v>
      </c>
      <c r="B884" s="35" t="s">
        <v>3921</v>
      </c>
      <c r="C884" s="36" t="s">
        <v>163</v>
      </c>
      <c r="D884" s="35" t="s">
        <v>20</v>
      </c>
      <c r="E884" s="34" t="s">
        <v>7332</v>
      </c>
      <c r="F884" s="35" t="s">
        <v>21</v>
      </c>
      <c r="G884" s="36" t="s">
        <v>165</v>
      </c>
      <c r="H884" s="36" t="s">
        <v>166</v>
      </c>
      <c r="I884" s="45">
        <v>24058480</v>
      </c>
      <c r="J884" s="45">
        <v>0</v>
      </c>
      <c r="K884" s="45">
        <v>0</v>
      </c>
      <c r="L884" s="45">
        <v>0</v>
      </c>
      <c r="M884" s="37">
        <v>1128126827</v>
      </c>
      <c r="N884" s="38" t="s">
        <v>7333</v>
      </c>
      <c r="O884" s="56" t="s">
        <v>7939</v>
      </c>
      <c r="P884" s="140">
        <v>44413</v>
      </c>
      <c r="Q884" s="140">
        <v>44413</v>
      </c>
      <c r="R884" s="140">
        <v>44545</v>
      </c>
      <c r="S884" s="45">
        <v>7217544</v>
      </c>
      <c r="T884" s="45">
        <v>16840936</v>
      </c>
      <c r="U884" s="37">
        <v>85153989</v>
      </c>
      <c r="V884" s="38" t="s">
        <v>5651</v>
      </c>
      <c r="W884" s="1"/>
      <c r="X884" s="1"/>
      <c r="Y884" s="1"/>
    </row>
    <row r="885" spans="1:25">
      <c r="A885" s="80">
        <v>891780111</v>
      </c>
      <c r="B885" s="35" t="s">
        <v>3921</v>
      </c>
      <c r="C885" s="36" t="s">
        <v>163</v>
      </c>
      <c r="D885" s="35" t="s">
        <v>20</v>
      </c>
      <c r="E885" s="34" t="s">
        <v>7334</v>
      </c>
      <c r="F885" s="35" t="s">
        <v>21</v>
      </c>
      <c r="G885" s="36" t="s">
        <v>165</v>
      </c>
      <c r="H885" s="36" t="s">
        <v>166</v>
      </c>
      <c r="I885" s="45">
        <v>20500000</v>
      </c>
      <c r="J885" s="45">
        <v>6150000</v>
      </c>
      <c r="K885" s="45">
        <v>0</v>
      </c>
      <c r="L885" s="45">
        <v>14350000</v>
      </c>
      <c r="M885" s="37">
        <v>85476075</v>
      </c>
      <c r="N885" s="38" t="s">
        <v>7335</v>
      </c>
      <c r="O885" s="56" t="s">
        <v>7940</v>
      </c>
      <c r="P885" s="140">
        <v>44413</v>
      </c>
      <c r="Q885" s="140">
        <v>44413</v>
      </c>
      <c r="R885" s="140">
        <v>44545</v>
      </c>
      <c r="S885" s="45">
        <v>6150000</v>
      </c>
      <c r="T885" s="45">
        <v>0</v>
      </c>
      <c r="U885" s="37">
        <v>85153989</v>
      </c>
      <c r="V885" s="38" t="s">
        <v>5651</v>
      </c>
      <c r="W885" s="1"/>
      <c r="X885" s="1"/>
      <c r="Y885" s="1"/>
    </row>
    <row r="886" spans="1:25">
      <c r="A886" s="80">
        <v>891780111</v>
      </c>
      <c r="B886" s="35" t="s">
        <v>3921</v>
      </c>
      <c r="C886" s="36" t="s">
        <v>163</v>
      </c>
      <c r="D886" s="35" t="s">
        <v>20</v>
      </c>
      <c r="E886" s="34" t="s">
        <v>7336</v>
      </c>
      <c r="F886" s="35" t="s">
        <v>21</v>
      </c>
      <c r="G886" s="36" t="s">
        <v>165</v>
      </c>
      <c r="H886" s="36" t="s">
        <v>166</v>
      </c>
      <c r="I886" s="45">
        <v>29983170</v>
      </c>
      <c r="J886" s="45">
        <v>0</v>
      </c>
      <c r="K886" s="45">
        <v>0</v>
      </c>
      <c r="L886" s="45">
        <v>0</v>
      </c>
      <c r="M886" s="37">
        <v>1103094440</v>
      </c>
      <c r="N886" s="38" t="s">
        <v>7337</v>
      </c>
      <c r="O886" s="56" t="s">
        <v>7941</v>
      </c>
      <c r="P886" s="140">
        <v>44413</v>
      </c>
      <c r="Q886" s="140">
        <v>44413</v>
      </c>
      <c r="R886" s="140">
        <v>44545</v>
      </c>
      <c r="S886" s="45">
        <v>8994951</v>
      </c>
      <c r="T886" s="45">
        <v>20988219</v>
      </c>
      <c r="U886" s="37">
        <v>85153989</v>
      </c>
      <c r="V886" s="38" t="s">
        <v>5651</v>
      </c>
      <c r="W886" s="1"/>
      <c r="X886" s="1"/>
      <c r="Y886" s="1"/>
    </row>
    <row r="887" spans="1:25">
      <c r="A887" s="80">
        <v>891780111</v>
      </c>
      <c r="B887" s="35" t="s">
        <v>3921</v>
      </c>
      <c r="C887" s="36" t="s">
        <v>163</v>
      </c>
      <c r="D887" s="35" t="s">
        <v>20</v>
      </c>
      <c r="E887" s="34" t="s">
        <v>7338</v>
      </c>
      <c r="F887" s="35" t="s">
        <v>21</v>
      </c>
      <c r="G887" s="36" t="s">
        <v>165</v>
      </c>
      <c r="H887" s="36" t="s">
        <v>166</v>
      </c>
      <c r="I887" s="45">
        <v>29983170</v>
      </c>
      <c r="J887" s="45">
        <v>0</v>
      </c>
      <c r="K887" s="45">
        <v>0</v>
      </c>
      <c r="L887" s="45">
        <v>0</v>
      </c>
      <c r="M887" s="37">
        <v>57424428</v>
      </c>
      <c r="N887" s="38" t="s">
        <v>7339</v>
      </c>
      <c r="O887" s="56" t="s">
        <v>7942</v>
      </c>
      <c r="P887" s="140">
        <v>44413</v>
      </c>
      <c r="Q887" s="140">
        <v>44413</v>
      </c>
      <c r="R887" s="140">
        <v>44545</v>
      </c>
      <c r="S887" s="45">
        <v>8994951</v>
      </c>
      <c r="T887" s="45">
        <v>20988219</v>
      </c>
      <c r="U887" s="37">
        <v>85153989</v>
      </c>
      <c r="V887" s="38" t="s">
        <v>5651</v>
      </c>
      <c r="W887" s="1"/>
      <c r="X887" s="1"/>
      <c r="Y887" s="1"/>
    </row>
    <row r="888" spans="1:25">
      <c r="A888" s="80">
        <v>891780111</v>
      </c>
      <c r="B888" s="35" t="s">
        <v>3921</v>
      </c>
      <c r="C888" s="36" t="s">
        <v>163</v>
      </c>
      <c r="D888" s="35" t="s">
        <v>20</v>
      </c>
      <c r="E888" s="34" t="s">
        <v>7340</v>
      </c>
      <c r="F888" s="35" t="s">
        <v>21</v>
      </c>
      <c r="G888" s="36" t="s">
        <v>165</v>
      </c>
      <c r="H888" s="36" t="s">
        <v>166</v>
      </c>
      <c r="I888" s="45">
        <v>29983170</v>
      </c>
      <c r="J888" s="45">
        <v>0</v>
      </c>
      <c r="K888" s="45">
        <v>0</v>
      </c>
      <c r="L888" s="45">
        <v>0</v>
      </c>
      <c r="M888" s="37">
        <v>57290415</v>
      </c>
      <c r="N888" s="38" t="s">
        <v>7341</v>
      </c>
      <c r="O888" s="56" t="s">
        <v>7943</v>
      </c>
      <c r="P888" s="140">
        <v>44413</v>
      </c>
      <c r="Q888" s="140">
        <v>44413</v>
      </c>
      <c r="R888" s="140">
        <v>44545</v>
      </c>
      <c r="S888" s="45">
        <v>8994951</v>
      </c>
      <c r="T888" s="45">
        <v>20988219</v>
      </c>
      <c r="U888" s="37">
        <v>85153989</v>
      </c>
      <c r="V888" s="38" t="s">
        <v>5651</v>
      </c>
      <c r="W888" s="1"/>
      <c r="X888" s="1"/>
      <c r="Y888" s="1"/>
    </row>
    <row r="889" spans="1:25">
      <c r="A889" s="80">
        <v>891780111</v>
      </c>
      <c r="B889" s="35" t="s">
        <v>3921</v>
      </c>
      <c r="C889" s="36" t="s">
        <v>163</v>
      </c>
      <c r="D889" s="35" t="s">
        <v>20</v>
      </c>
      <c r="E889" s="34" t="s">
        <v>7342</v>
      </c>
      <c r="F889" s="35" t="s">
        <v>21</v>
      </c>
      <c r="G889" s="36" t="s">
        <v>165</v>
      </c>
      <c r="H889" s="36" t="s">
        <v>166</v>
      </c>
      <c r="I889" s="45">
        <v>29983170</v>
      </c>
      <c r="J889" s="45">
        <v>0</v>
      </c>
      <c r="K889" s="45">
        <v>0</v>
      </c>
      <c r="L889" s="45">
        <v>0</v>
      </c>
      <c r="M889" s="37">
        <v>1082994247</v>
      </c>
      <c r="N889" s="38" t="s">
        <v>7343</v>
      </c>
      <c r="O889" s="56" t="s">
        <v>7944</v>
      </c>
      <c r="P889" s="140">
        <v>44413</v>
      </c>
      <c r="Q889" s="140">
        <v>44413</v>
      </c>
      <c r="R889" s="140">
        <v>44545</v>
      </c>
      <c r="S889" s="45">
        <v>8994951</v>
      </c>
      <c r="T889" s="45">
        <v>20988219</v>
      </c>
      <c r="U889" s="37">
        <v>85153989</v>
      </c>
      <c r="V889" s="38" t="s">
        <v>5651</v>
      </c>
      <c r="W889" s="1"/>
      <c r="X889" s="1"/>
      <c r="Y889" s="1"/>
    </row>
    <row r="890" spans="1:25">
      <c r="A890" s="80">
        <v>891780111</v>
      </c>
      <c r="B890" s="35" t="s">
        <v>3921</v>
      </c>
      <c r="C890" s="36" t="s">
        <v>163</v>
      </c>
      <c r="D890" s="35" t="s">
        <v>20</v>
      </c>
      <c r="E890" s="34" t="s">
        <v>7344</v>
      </c>
      <c r="F890" s="35" t="s">
        <v>21</v>
      </c>
      <c r="G890" s="36" t="s">
        <v>165</v>
      </c>
      <c r="H890" s="36" t="s">
        <v>166</v>
      </c>
      <c r="I890" s="45">
        <v>17236105</v>
      </c>
      <c r="J890" s="45">
        <v>0</v>
      </c>
      <c r="K890" s="45">
        <v>0</v>
      </c>
      <c r="L890" s="45">
        <v>0</v>
      </c>
      <c r="M890" s="37">
        <v>39100980</v>
      </c>
      <c r="N890" s="38" t="s">
        <v>7345</v>
      </c>
      <c r="O890" s="56" t="s">
        <v>7945</v>
      </c>
      <c r="P890" s="140">
        <v>44413</v>
      </c>
      <c r="Q890" s="140">
        <v>44413</v>
      </c>
      <c r="R890" s="140">
        <v>44545</v>
      </c>
      <c r="S890" s="45">
        <v>5170832</v>
      </c>
      <c r="T890" s="45">
        <v>12065273</v>
      </c>
      <c r="U890" s="37">
        <v>85153989</v>
      </c>
      <c r="V890" s="38" t="s">
        <v>5651</v>
      </c>
      <c r="W890" s="1"/>
      <c r="X890" s="1"/>
      <c r="Y890" s="1"/>
    </row>
    <row r="891" spans="1:25">
      <c r="A891" s="80">
        <v>891780111</v>
      </c>
      <c r="B891" s="35" t="s">
        <v>3921</v>
      </c>
      <c r="C891" s="36" t="s">
        <v>163</v>
      </c>
      <c r="D891" s="35" t="s">
        <v>20</v>
      </c>
      <c r="E891" s="34" t="s">
        <v>7346</v>
      </c>
      <c r="F891" s="35" t="s">
        <v>21</v>
      </c>
      <c r="G891" s="36" t="s">
        <v>165</v>
      </c>
      <c r="H891" s="36" t="s">
        <v>166</v>
      </c>
      <c r="I891" s="45">
        <v>17236105</v>
      </c>
      <c r="J891" s="45">
        <v>0</v>
      </c>
      <c r="K891" s="45">
        <v>0</v>
      </c>
      <c r="L891" s="45">
        <v>0</v>
      </c>
      <c r="M891" s="37">
        <v>57426863</v>
      </c>
      <c r="N891" s="38" t="s">
        <v>7347</v>
      </c>
      <c r="O891" s="56" t="s">
        <v>7946</v>
      </c>
      <c r="P891" s="140">
        <v>44413</v>
      </c>
      <c r="Q891" s="140">
        <v>44413</v>
      </c>
      <c r="R891" s="140">
        <v>44545</v>
      </c>
      <c r="S891" s="45">
        <v>5170832</v>
      </c>
      <c r="T891" s="45">
        <v>12065273</v>
      </c>
      <c r="U891" s="37">
        <v>85153989</v>
      </c>
      <c r="V891" s="38" t="s">
        <v>5651</v>
      </c>
      <c r="W891" s="1"/>
      <c r="X891" s="1"/>
      <c r="Y891" s="1"/>
    </row>
    <row r="892" spans="1:25">
      <c r="A892" s="80">
        <v>891780111</v>
      </c>
      <c r="B892" s="35" t="s">
        <v>3921</v>
      </c>
      <c r="C892" s="36" t="s">
        <v>163</v>
      </c>
      <c r="D892" s="35" t="s">
        <v>20</v>
      </c>
      <c r="E892" s="34" t="s">
        <v>7348</v>
      </c>
      <c r="F892" s="35" t="s">
        <v>21</v>
      </c>
      <c r="G892" s="36" t="s">
        <v>165</v>
      </c>
      <c r="H892" s="36" t="s">
        <v>166</v>
      </c>
      <c r="I892" s="45">
        <v>17236105</v>
      </c>
      <c r="J892" s="45">
        <v>0</v>
      </c>
      <c r="K892" s="45">
        <v>0</v>
      </c>
      <c r="L892" s="45">
        <v>0</v>
      </c>
      <c r="M892" s="37">
        <v>1193150147</v>
      </c>
      <c r="N892" s="38" t="s">
        <v>7349</v>
      </c>
      <c r="O892" s="56" t="s">
        <v>7947</v>
      </c>
      <c r="P892" s="140">
        <v>44413</v>
      </c>
      <c r="Q892" s="140">
        <v>44413</v>
      </c>
      <c r="R892" s="140">
        <v>44545</v>
      </c>
      <c r="S892" s="45">
        <v>5170832</v>
      </c>
      <c r="T892" s="45">
        <v>12065273</v>
      </c>
      <c r="U892" s="37">
        <v>85153989</v>
      </c>
      <c r="V892" s="38" t="s">
        <v>5651</v>
      </c>
      <c r="W892" s="1"/>
      <c r="X892" s="1"/>
      <c r="Y892" s="1"/>
    </row>
    <row r="893" spans="1:25">
      <c r="A893" s="80">
        <v>891780111</v>
      </c>
      <c r="B893" s="35" t="s">
        <v>3921</v>
      </c>
      <c r="C893" s="36" t="s">
        <v>163</v>
      </c>
      <c r="D893" s="35" t="s">
        <v>20</v>
      </c>
      <c r="E893" s="34" t="s">
        <v>7350</v>
      </c>
      <c r="F893" s="35" t="s">
        <v>21</v>
      </c>
      <c r="G893" s="36" t="s">
        <v>165</v>
      </c>
      <c r="H893" s="36" t="s">
        <v>166</v>
      </c>
      <c r="I893" s="45">
        <v>17236105</v>
      </c>
      <c r="J893" s="45">
        <v>0</v>
      </c>
      <c r="K893" s="45">
        <v>0</v>
      </c>
      <c r="L893" s="45">
        <v>0</v>
      </c>
      <c r="M893" s="37">
        <v>57297153</v>
      </c>
      <c r="N893" s="38" t="s">
        <v>7351</v>
      </c>
      <c r="O893" s="187" t="s">
        <v>7948</v>
      </c>
      <c r="P893" s="140">
        <v>44413</v>
      </c>
      <c r="Q893" s="140">
        <v>44413</v>
      </c>
      <c r="R893" s="140">
        <v>44545</v>
      </c>
      <c r="S893" s="45">
        <v>5170832</v>
      </c>
      <c r="T893" s="45">
        <v>12065273</v>
      </c>
      <c r="U893" s="37">
        <v>85153989</v>
      </c>
      <c r="V893" s="38" t="s">
        <v>5651</v>
      </c>
      <c r="W893" s="1"/>
      <c r="X893" s="1"/>
      <c r="Y893" s="1"/>
    </row>
    <row r="894" spans="1:25">
      <c r="A894" s="80">
        <v>891780111</v>
      </c>
      <c r="B894" s="35" t="s">
        <v>3921</v>
      </c>
      <c r="C894" s="36" t="s">
        <v>163</v>
      </c>
      <c r="D894" s="35" t="s">
        <v>20</v>
      </c>
      <c r="E894" s="34" t="s">
        <v>7352</v>
      </c>
      <c r="F894" s="35" t="s">
        <v>21</v>
      </c>
      <c r="G894" s="36" t="s">
        <v>165</v>
      </c>
      <c r="H894" s="36" t="s">
        <v>166</v>
      </c>
      <c r="I894" s="45">
        <v>17236105</v>
      </c>
      <c r="J894" s="45">
        <v>0</v>
      </c>
      <c r="K894" s="45">
        <v>0</v>
      </c>
      <c r="L894" s="45">
        <v>0</v>
      </c>
      <c r="M894" s="37">
        <v>1131005883</v>
      </c>
      <c r="N894" s="38" t="s">
        <v>7353</v>
      </c>
      <c r="O894" s="56" t="s">
        <v>7949</v>
      </c>
      <c r="P894" s="140">
        <v>44413</v>
      </c>
      <c r="Q894" s="140">
        <v>44413</v>
      </c>
      <c r="R894" s="140">
        <v>44545</v>
      </c>
      <c r="S894" s="45">
        <v>5170832</v>
      </c>
      <c r="T894" s="45">
        <v>12065273</v>
      </c>
      <c r="U894" s="37">
        <v>85153989</v>
      </c>
      <c r="V894" s="38" t="s">
        <v>5651</v>
      </c>
      <c r="W894" s="1"/>
      <c r="X894" s="1"/>
      <c r="Y894" s="1"/>
    </row>
    <row r="895" spans="1:25">
      <c r="A895" s="80">
        <v>891780111</v>
      </c>
      <c r="B895" s="35" t="s">
        <v>3921</v>
      </c>
      <c r="C895" s="36" t="s">
        <v>163</v>
      </c>
      <c r="D895" s="35" t="s">
        <v>20</v>
      </c>
      <c r="E895" s="34" t="s">
        <v>7354</v>
      </c>
      <c r="F895" s="35" t="s">
        <v>21</v>
      </c>
      <c r="G895" s="36" t="s">
        <v>165</v>
      </c>
      <c r="H895" s="36" t="s">
        <v>166</v>
      </c>
      <c r="I895" s="45">
        <v>10341663</v>
      </c>
      <c r="J895" s="45">
        <v>0</v>
      </c>
      <c r="K895" s="45">
        <v>0</v>
      </c>
      <c r="L895" s="45">
        <v>0</v>
      </c>
      <c r="M895" s="37">
        <v>1084735430</v>
      </c>
      <c r="N895" s="38" t="s">
        <v>7355</v>
      </c>
      <c r="O895" s="56" t="s">
        <v>7950</v>
      </c>
      <c r="P895" s="140">
        <v>44413</v>
      </c>
      <c r="Q895" s="140">
        <v>44413</v>
      </c>
      <c r="R895" s="140">
        <v>44500</v>
      </c>
      <c r="S895" s="45">
        <v>3447221</v>
      </c>
      <c r="T895" s="45">
        <v>6894442</v>
      </c>
      <c r="U895" s="37">
        <v>85153989</v>
      </c>
      <c r="V895" s="38" t="s">
        <v>5651</v>
      </c>
      <c r="W895" s="1"/>
      <c r="X895" s="1"/>
      <c r="Y895" s="1"/>
    </row>
    <row r="896" spans="1:25">
      <c r="A896" s="80">
        <v>891780111</v>
      </c>
      <c r="B896" s="35" t="s">
        <v>3921</v>
      </c>
      <c r="C896" s="36" t="s">
        <v>163</v>
      </c>
      <c r="D896" s="35" t="s">
        <v>20</v>
      </c>
      <c r="E896" s="34" t="s">
        <v>7356</v>
      </c>
      <c r="F896" s="35" t="s">
        <v>21</v>
      </c>
      <c r="G896" s="36" t="s">
        <v>165</v>
      </c>
      <c r="H896" s="36" t="s">
        <v>166</v>
      </c>
      <c r="I896" s="45">
        <v>10341663</v>
      </c>
      <c r="J896" s="45">
        <v>0</v>
      </c>
      <c r="K896" s="45">
        <v>0</v>
      </c>
      <c r="L896" s="45">
        <v>0</v>
      </c>
      <c r="M896" s="37">
        <v>1004277364</v>
      </c>
      <c r="N896" s="38" t="s">
        <v>7357</v>
      </c>
      <c r="O896" s="56" t="s">
        <v>7951</v>
      </c>
      <c r="P896" s="140">
        <v>44413</v>
      </c>
      <c r="Q896" s="140">
        <v>44413</v>
      </c>
      <c r="R896" s="140">
        <v>44500</v>
      </c>
      <c r="S896" s="45">
        <v>3447221</v>
      </c>
      <c r="T896" s="45">
        <v>6894442</v>
      </c>
      <c r="U896" s="37">
        <v>85153989</v>
      </c>
      <c r="V896" s="38" t="s">
        <v>5651</v>
      </c>
      <c r="W896" s="1"/>
      <c r="X896" s="1"/>
      <c r="Y896" s="1"/>
    </row>
    <row r="897" spans="1:25">
      <c r="A897" s="80">
        <v>891780111</v>
      </c>
      <c r="B897" s="35" t="s">
        <v>3921</v>
      </c>
      <c r="C897" s="36" t="s">
        <v>163</v>
      </c>
      <c r="D897" s="35" t="s">
        <v>20</v>
      </c>
      <c r="E897" s="34" t="s">
        <v>7358</v>
      </c>
      <c r="F897" s="35" t="s">
        <v>21</v>
      </c>
      <c r="G897" s="36" t="s">
        <v>165</v>
      </c>
      <c r="H897" s="36" t="s">
        <v>166</v>
      </c>
      <c r="I897" s="45">
        <v>10341663</v>
      </c>
      <c r="J897" s="45">
        <v>0</v>
      </c>
      <c r="K897" s="45">
        <v>0</v>
      </c>
      <c r="L897" s="45">
        <v>0</v>
      </c>
      <c r="M897" s="37">
        <v>57106225</v>
      </c>
      <c r="N897" s="38" t="s">
        <v>7359</v>
      </c>
      <c r="O897" s="56" t="s">
        <v>7952</v>
      </c>
      <c r="P897" s="140">
        <v>44413</v>
      </c>
      <c r="Q897" s="140">
        <v>44413</v>
      </c>
      <c r="R897" s="140">
        <v>44500</v>
      </c>
      <c r="S897" s="45">
        <v>3447221</v>
      </c>
      <c r="T897" s="45">
        <v>6894442</v>
      </c>
      <c r="U897" s="37">
        <v>85153989</v>
      </c>
      <c r="V897" s="38" t="s">
        <v>5651</v>
      </c>
      <c r="W897" s="1"/>
      <c r="X897" s="1"/>
      <c r="Y897" s="1"/>
    </row>
    <row r="898" spans="1:25">
      <c r="A898" s="80">
        <v>891780111</v>
      </c>
      <c r="B898" s="35" t="s">
        <v>3921</v>
      </c>
      <c r="C898" s="36" t="s">
        <v>163</v>
      </c>
      <c r="D898" s="35" t="s">
        <v>20</v>
      </c>
      <c r="E898" s="34" t="s">
        <v>7360</v>
      </c>
      <c r="F898" s="35" t="s">
        <v>21</v>
      </c>
      <c r="G898" s="36" t="s">
        <v>165</v>
      </c>
      <c r="H898" s="36" t="s">
        <v>166</v>
      </c>
      <c r="I898" s="45">
        <v>10341663</v>
      </c>
      <c r="J898" s="45">
        <v>0</v>
      </c>
      <c r="K898" s="45">
        <v>0</v>
      </c>
      <c r="L898" s="45">
        <v>0</v>
      </c>
      <c r="M898" s="37">
        <v>1081801844</v>
      </c>
      <c r="N898" s="38" t="s">
        <v>7361</v>
      </c>
      <c r="O898" s="56" t="s">
        <v>7953</v>
      </c>
      <c r="P898" s="140">
        <v>44413</v>
      </c>
      <c r="Q898" s="140">
        <v>44413</v>
      </c>
      <c r="R898" s="140">
        <v>44500</v>
      </c>
      <c r="S898" s="45">
        <v>3447221</v>
      </c>
      <c r="T898" s="45">
        <v>6894442</v>
      </c>
      <c r="U898" s="37">
        <v>85153989</v>
      </c>
      <c r="V898" s="38" t="s">
        <v>5651</v>
      </c>
      <c r="W898" s="1"/>
      <c r="X898" s="1"/>
      <c r="Y898" s="1"/>
    </row>
    <row r="899" spans="1:25">
      <c r="A899" s="80">
        <v>891780111</v>
      </c>
      <c r="B899" s="35" t="s">
        <v>3921</v>
      </c>
      <c r="C899" s="36" t="s">
        <v>163</v>
      </c>
      <c r="D899" s="35" t="s">
        <v>20</v>
      </c>
      <c r="E899" s="34" t="s">
        <v>7362</v>
      </c>
      <c r="F899" s="35" t="s">
        <v>21</v>
      </c>
      <c r="G899" s="36" t="s">
        <v>165</v>
      </c>
      <c r="H899" s="36" t="s">
        <v>166</v>
      </c>
      <c r="I899" s="45">
        <v>25585638</v>
      </c>
      <c r="J899" s="45">
        <v>0</v>
      </c>
      <c r="K899" s="45">
        <v>0</v>
      </c>
      <c r="L899" s="45">
        <v>0</v>
      </c>
      <c r="M899" s="37">
        <v>30765842</v>
      </c>
      <c r="N899" s="38" t="s">
        <v>7363</v>
      </c>
      <c r="O899" s="56" t="s">
        <v>7954</v>
      </c>
      <c r="P899" s="141">
        <v>44425</v>
      </c>
      <c r="Q899" s="141">
        <v>44425</v>
      </c>
      <c r="R899" s="140">
        <v>44545</v>
      </c>
      <c r="S899" s="45">
        <v>4597419</v>
      </c>
      <c r="T899" s="45">
        <v>20988219</v>
      </c>
      <c r="U899" s="37">
        <v>85153989</v>
      </c>
      <c r="V899" s="38" t="s">
        <v>5651</v>
      </c>
      <c r="W899" s="1"/>
      <c r="X899" s="1"/>
      <c r="Y899" s="1"/>
    </row>
    <row r="900" spans="1:25">
      <c r="A900" s="80">
        <v>891780111</v>
      </c>
      <c r="B900" s="35" t="s">
        <v>3921</v>
      </c>
      <c r="C900" s="36" t="s">
        <v>163</v>
      </c>
      <c r="D900" s="35" t="s">
        <v>20</v>
      </c>
      <c r="E900" s="34" t="s">
        <v>7364</v>
      </c>
      <c r="F900" s="35" t="s">
        <v>21</v>
      </c>
      <c r="G900" s="36" t="s">
        <v>165</v>
      </c>
      <c r="H900" s="36" t="s">
        <v>166</v>
      </c>
      <c r="I900" s="45">
        <v>22373344</v>
      </c>
      <c r="J900" s="45">
        <v>0</v>
      </c>
      <c r="K900" s="45">
        <v>0</v>
      </c>
      <c r="L900" s="45">
        <v>0</v>
      </c>
      <c r="M900" s="37">
        <v>7143554</v>
      </c>
      <c r="N900" s="38" t="s">
        <v>7365</v>
      </c>
      <c r="O900" s="56" t="s">
        <v>7955</v>
      </c>
      <c r="P900" s="141">
        <v>44425</v>
      </c>
      <c r="Q900" s="140">
        <v>44426</v>
      </c>
      <c r="R900" s="140">
        <v>44545</v>
      </c>
      <c r="S900" s="45">
        <v>5593336</v>
      </c>
      <c r="T900" s="45">
        <v>16780008</v>
      </c>
      <c r="U900" s="37">
        <v>85153989</v>
      </c>
      <c r="V900" s="38" t="s">
        <v>5651</v>
      </c>
      <c r="W900" s="1"/>
      <c r="X900" s="1"/>
      <c r="Y900" s="1"/>
    </row>
    <row r="901" spans="1:25">
      <c r="A901" s="80">
        <v>891780111</v>
      </c>
      <c r="B901" s="35" t="s">
        <v>3921</v>
      </c>
      <c r="C901" s="36" t="s">
        <v>163</v>
      </c>
      <c r="D901" s="35" t="s">
        <v>20</v>
      </c>
      <c r="E901" s="34" t="s">
        <v>7366</v>
      </c>
      <c r="F901" s="35" t="s">
        <v>21</v>
      </c>
      <c r="G901" s="36" t="s">
        <v>165</v>
      </c>
      <c r="H901" s="36" t="s">
        <v>166</v>
      </c>
      <c r="I901" s="45">
        <v>22373344</v>
      </c>
      <c r="J901" s="45">
        <v>0</v>
      </c>
      <c r="K901" s="45">
        <v>0</v>
      </c>
      <c r="L901" s="45">
        <v>0</v>
      </c>
      <c r="M901" s="37">
        <v>1081924391</v>
      </c>
      <c r="N901" s="38" t="s">
        <v>7367</v>
      </c>
      <c r="O901" s="56" t="s">
        <v>7956</v>
      </c>
      <c r="P901" s="141">
        <v>44425</v>
      </c>
      <c r="Q901" s="140">
        <v>44426</v>
      </c>
      <c r="R901" s="140">
        <v>44545</v>
      </c>
      <c r="S901" s="45">
        <v>5593336</v>
      </c>
      <c r="T901" s="45">
        <v>16780008</v>
      </c>
      <c r="U901" s="37">
        <v>85153989</v>
      </c>
      <c r="V901" s="38" t="s">
        <v>5651</v>
      </c>
      <c r="W901" s="1"/>
      <c r="X901" s="1"/>
      <c r="Y901" s="1"/>
    </row>
    <row r="902" spans="1:25">
      <c r="A902" s="80">
        <v>891780111</v>
      </c>
      <c r="B902" s="35" t="s">
        <v>3921</v>
      </c>
      <c r="C902" s="36" t="s">
        <v>163</v>
      </c>
      <c r="D902" s="35" t="s">
        <v>20</v>
      </c>
      <c r="E902" s="34" t="s">
        <v>7368</v>
      </c>
      <c r="F902" s="35" t="s">
        <v>21</v>
      </c>
      <c r="G902" s="36" t="s">
        <v>165</v>
      </c>
      <c r="H902" s="36" t="s">
        <v>166</v>
      </c>
      <c r="I902" s="45">
        <v>142624800</v>
      </c>
      <c r="J902" s="45">
        <v>0</v>
      </c>
      <c r="K902" s="45">
        <v>0</v>
      </c>
      <c r="L902" s="45">
        <v>0</v>
      </c>
      <c r="M902" s="37">
        <v>77033896</v>
      </c>
      <c r="N902" s="38" t="s">
        <v>7369</v>
      </c>
      <c r="O902" s="56" t="s">
        <v>7957</v>
      </c>
      <c r="P902" s="141">
        <v>44425</v>
      </c>
      <c r="Q902" s="140">
        <v>44426</v>
      </c>
      <c r="R902" s="140">
        <v>44545</v>
      </c>
      <c r="S902" s="45">
        <v>0</v>
      </c>
      <c r="T902" s="45">
        <v>142624800</v>
      </c>
      <c r="U902" s="37">
        <v>85153989</v>
      </c>
      <c r="V902" s="38" t="s">
        <v>5651</v>
      </c>
      <c r="W902" s="1"/>
      <c r="X902" s="1"/>
      <c r="Y902" s="1"/>
    </row>
    <row r="903" spans="1:25">
      <c r="A903" s="80">
        <v>891780111</v>
      </c>
      <c r="B903" s="35" t="s">
        <v>3921</v>
      </c>
      <c r="C903" s="36" t="s">
        <v>163</v>
      </c>
      <c r="D903" s="35" t="s">
        <v>20</v>
      </c>
      <c r="E903" s="34" t="s">
        <v>7370</v>
      </c>
      <c r="F903" s="35" t="s">
        <v>21</v>
      </c>
      <c r="G903" s="36" t="s">
        <v>165</v>
      </c>
      <c r="H903" s="36" t="s">
        <v>166</v>
      </c>
      <c r="I903" s="45">
        <v>22373344</v>
      </c>
      <c r="J903" s="45">
        <v>0</v>
      </c>
      <c r="K903" s="45">
        <v>0</v>
      </c>
      <c r="L903" s="45">
        <v>0</v>
      </c>
      <c r="M903" s="37">
        <v>1083569056</v>
      </c>
      <c r="N903" s="38" t="s">
        <v>7371</v>
      </c>
      <c r="O903" s="56" t="s">
        <v>7958</v>
      </c>
      <c r="P903" s="141">
        <v>44431</v>
      </c>
      <c r="Q903" s="140">
        <v>44432</v>
      </c>
      <c r="R903" s="140">
        <v>44545</v>
      </c>
      <c r="S903" s="45">
        <v>5593336</v>
      </c>
      <c r="T903" s="45">
        <v>16780008</v>
      </c>
      <c r="U903" s="37">
        <v>85153989</v>
      </c>
      <c r="V903" s="38" t="s">
        <v>5651</v>
      </c>
      <c r="W903" s="1"/>
      <c r="X903" s="1"/>
      <c r="Y903" s="1"/>
    </row>
    <row r="904" spans="1:25">
      <c r="A904" s="80">
        <v>891780111</v>
      </c>
      <c r="B904" s="35" t="s">
        <v>3921</v>
      </c>
      <c r="C904" s="36" t="s">
        <v>163</v>
      </c>
      <c r="D904" s="35" t="s">
        <v>20</v>
      </c>
      <c r="E904" s="34" t="s">
        <v>7372</v>
      </c>
      <c r="F904" s="35" t="s">
        <v>21</v>
      </c>
      <c r="G904" s="36" t="s">
        <v>165</v>
      </c>
      <c r="H904" s="36" t="s">
        <v>166</v>
      </c>
      <c r="I904" s="45">
        <v>9537303</v>
      </c>
      <c r="J904" s="45">
        <v>0</v>
      </c>
      <c r="K904" s="45">
        <v>0</v>
      </c>
      <c r="L904" s="45">
        <v>0</v>
      </c>
      <c r="M904" s="37">
        <v>1121331957</v>
      </c>
      <c r="N904" s="38" t="s">
        <v>7373</v>
      </c>
      <c r="O904" s="56" t="s">
        <v>7959</v>
      </c>
      <c r="P904" s="141">
        <v>44434</v>
      </c>
      <c r="Q904" s="140">
        <v>44434</v>
      </c>
      <c r="R904" s="140">
        <v>44500</v>
      </c>
      <c r="S904" s="45">
        <v>2642861</v>
      </c>
      <c r="T904" s="45">
        <v>6894442</v>
      </c>
      <c r="U904" s="37">
        <v>85153989</v>
      </c>
      <c r="V904" s="38" t="s">
        <v>5651</v>
      </c>
      <c r="W904" s="1"/>
      <c r="X904" s="1"/>
      <c r="Y904" s="1"/>
    </row>
    <row r="905" spans="1:25">
      <c r="A905" s="80">
        <v>891780111</v>
      </c>
      <c r="B905" s="35" t="s">
        <v>3921</v>
      </c>
      <c r="C905" s="36" t="s">
        <v>163</v>
      </c>
      <c r="D905" s="35" t="s">
        <v>20</v>
      </c>
      <c r="E905" s="34" t="s">
        <v>7374</v>
      </c>
      <c r="F905" s="35" t="s">
        <v>21</v>
      </c>
      <c r="G905" s="36" t="s">
        <v>165</v>
      </c>
      <c r="H905" s="36" t="s">
        <v>166</v>
      </c>
      <c r="I905" s="45">
        <v>76100427</v>
      </c>
      <c r="J905" s="45">
        <v>0</v>
      </c>
      <c r="K905" s="45">
        <v>0</v>
      </c>
      <c r="L905" s="45">
        <v>0</v>
      </c>
      <c r="M905" s="37">
        <v>901283655</v>
      </c>
      <c r="N905" s="38" t="s">
        <v>7375</v>
      </c>
      <c r="O905" s="56" t="s">
        <v>7960</v>
      </c>
      <c r="P905" s="141">
        <v>44433</v>
      </c>
      <c r="Q905" s="140">
        <v>44434</v>
      </c>
      <c r="R905" s="140">
        <v>44545</v>
      </c>
      <c r="S905" s="45">
        <v>47579193</v>
      </c>
      <c r="T905" s="45">
        <v>28521234</v>
      </c>
      <c r="U905" s="37">
        <v>85153989</v>
      </c>
      <c r="V905" s="38" t="s">
        <v>5651</v>
      </c>
      <c r="W905" s="1"/>
      <c r="X905" s="1"/>
      <c r="Y905" s="1"/>
    </row>
    <row r="906" spans="1:25">
      <c r="A906" s="80">
        <v>891780111</v>
      </c>
      <c r="B906" s="35" t="s">
        <v>3921</v>
      </c>
      <c r="C906" s="36" t="s">
        <v>163</v>
      </c>
      <c r="D906" s="35" t="s">
        <v>20</v>
      </c>
      <c r="E906" s="34" t="s">
        <v>7376</v>
      </c>
      <c r="F906" s="35" t="s">
        <v>21</v>
      </c>
      <c r="G906" s="36" t="s">
        <v>165</v>
      </c>
      <c r="H906" s="36" t="s">
        <v>166</v>
      </c>
      <c r="I906" s="45">
        <v>22373344</v>
      </c>
      <c r="J906" s="45">
        <v>0</v>
      </c>
      <c r="K906" s="45">
        <v>0</v>
      </c>
      <c r="L906" s="45">
        <v>0</v>
      </c>
      <c r="M906" s="37">
        <v>84451621</v>
      </c>
      <c r="N906" s="38" t="s">
        <v>7377</v>
      </c>
      <c r="O906" s="56" t="s">
        <v>7961</v>
      </c>
      <c r="P906" s="141">
        <v>44435</v>
      </c>
      <c r="Q906" s="140">
        <v>44438</v>
      </c>
      <c r="R906" s="140">
        <v>44545</v>
      </c>
      <c r="S906" s="45">
        <v>5593336</v>
      </c>
      <c r="T906" s="45">
        <v>16780008</v>
      </c>
      <c r="U906" s="37">
        <v>85153989</v>
      </c>
      <c r="V906" s="38" t="s">
        <v>5651</v>
      </c>
      <c r="W906" s="1"/>
      <c r="X906" s="1"/>
      <c r="Y906" s="1"/>
    </row>
    <row r="907" spans="1:25">
      <c r="A907" s="80">
        <v>891780111</v>
      </c>
      <c r="B907" s="35" t="s">
        <v>3921</v>
      </c>
      <c r="C907" s="36" t="s">
        <v>163</v>
      </c>
      <c r="D907" s="35" t="s">
        <v>20</v>
      </c>
      <c r="E907" s="34" t="s">
        <v>7378</v>
      </c>
      <c r="F907" s="35" t="s">
        <v>21</v>
      </c>
      <c r="G907" s="36" t="s">
        <v>165</v>
      </c>
      <c r="H907" s="36" t="s">
        <v>166</v>
      </c>
      <c r="I907" s="45">
        <v>21689167</v>
      </c>
      <c r="J907" s="45">
        <v>0</v>
      </c>
      <c r="K907" s="45">
        <v>0</v>
      </c>
      <c r="L907" s="45">
        <v>0</v>
      </c>
      <c r="M907" s="37">
        <v>1082837693</v>
      </c>
      <c r="N907" s="38" t="s">
        <v>7379</v>
      </c>
      <c r="O907" s="56" t="s">
        <v>7962</v>
      </c>
      <c r="P907" s="141">
        <v>44410</v>
      </c>
      <c r="Q907" s="140">
        <v>44411</v>
      </c>
      <c r="R907" s="140">
        <v>44545</v>
      </c>
      <c r="S907" s="45">
        <v>3286236</v>
      </c>
      <c r="T907" s="45">
        <v>18402931</v>
      </c>
      <c r="U907" s="37">
        <v>85476091</v>
      </c>
      <c r="V907" s="38" t="s">
        <v>5655</v>
      </c>
      <c r="W907" s="1"/>
      <c r="X907" s="1"/>
      <c r="Y907" s="1"/>
    </row>
    <row r="908" spans="1:25">
      <c r="A908" s="80">
        <v>891780111</v>
      </c>
      <c r="B908" s="35" t="s">
        <v>3921</v>
      </c>
      <c r="C908" s="36" t="s">
        <v>163</v>
      </c>
      <c r="D908" s="35" t="s">
        <v>20</v>
      </c>
      <c r="E908" s="34" t="s">
        <v>7380</v>
      </c>
      <c r="F908" s="35" t="s">
        <v>21</v>
      </c>
      <c r="G908" s="36" t="s">
        <v>165</v>
      </c>
      <c r="H908" s="36" t="s">
        <v>166</v>
      </c>
      <c r="I908" s="45">
        <v>28875000</v>
      </c>
      <c r="J908" s="45">
        <v>0</v>
      </c>
      <c r="K908" s="45">
        <v>0</v>
      </c>
      <c r="L908" s="45">
        <v>0</v>
      </c>
      <c r="M908" s="37">
        <v>1082896538</v>
      </c>
      <c r="N908" s="38" t="s">
        <v>7381</v>
      </c>
      <c r="O908" s="56" t="s">
        <v>7963</v>
      </c>
      <c r="P908" s="141">
        <v>44410</v>
      </c>
      <c r="Q908" s="140">
        <v>44411</v>
      </c>
      <c r="R908" s="140">
        <v>44545</v>
      </c>
      <c r="S908" s="45">
        <v>5775000</v>
      </c>
      <c r="T908" s="45">
        <v>23100000</v>
      </c>
      <c r="U908" s="37">
        <v>85476091</v>
      </c>
      <c r="V908" s="38" t="s">
        <v>5655</v>
      </c>
      <c r="W908" s="1"/>
      <c r="X908" s="1"/>
      <c r="Y908" s="1"/>
    </row>
    <row r="909" spans="1:25">
      <c r="A909" s="80">
        <v>891780111</v>
      </c>
      <c r="B909" s="35" t="s">
        <v>3921</v>
      </c>
      <c r="C909" s="36" t="s">
        <v>163</v>
      </c>
      <c r="D909" s="35" t="s">
        <v>20</v>
      </c>
      <c r="E909" s="34" t="s">
        <v>7382</v>
      </c>
      <c r="F909" s="35" t="s">
        <v>21</v>
      </c>
      <c r="G909" s="36" t="s">
        <v>165</v>
      </c>
      <c r="H909" s="36" t="s">
        <v>166</v>
      </c>
      <c r="I909" s="45">
        <v>18959716</v>
      </c>
      <c r="J909" s="45">
        <v>0</v>
      </c>
      <c r="K909" s="45">
        <v>0</v>
      </c>
      <c r="L909" s="45">
        <v>0</v>
      </c>
      <c r="M909" s="37">
        <v>1083024033</v>
      </c>
      <c r="N909" s="38" t="s">
        <v>7383</v>
      </c>
      <c r="O909" s="56" t="s">
        <v>7964</v>
      </c>
      <c r="P909" s="141">
        <v>44410</v>
      </c>
      <c r="Q909" s="140">
        <v>44411</v>
      </c>
      <c r="R909" s="140">
        <v>44545</v>
      </c>
      <c r="S909" s="45">
        <v>3791943</v>
      </c>
      <c r="T909" s="45">
        <v>15167773</v>
      </c>
      <c r="U909" s="37">
        <v>85476091</v>
      </c>
      <c r="V909" s="38" t="s">
        <v>5655</v>
      </c>
      <c r="W909" s="1"/>
      <c r="X909" s="1"/>
      <c r="Y909" s="1"/>
    </row>
    <row r="910" spans="1:25">
      <c r="A910" s="80">
        <v>891780111</v>
      </c>
      <c r="B910" s="35" t="s">
        <v>3921</v>
      </c>
      <c r="C910" s="36" t="s">
        <v>163</v>
      </c>
      <c r="D910" s="35" t="s">
        <v>20</v>
      </c>
      <c r="E910" s="34" t="s">
        <v>7384</v>
      </c>
      <c r="F910" s="35" t="s">
        <v>21</v>
      </c>
      <c r="G910" s="36" t="s">
        <v>165</v>
      </c>
      <c r="H910" s="36" t="s">
        <v>166</v>
      </c>
      <c r="I910" s="45">
        <v>18856320</v>
      </c>
      <c r="J910" s="45">
        <v>0</v>
      </c>
      <c r="K910" s="45">
        <v>0</v>
      </c>
      <c r="L910" s="45">
        <v>0</v>
      </c>
      <c r="M910" s="37">
        <v>1082404645</v>
      </c>
      <c r="N910" s="38" t="s">
        <v>5585</v>
      </c>
      <c r="O910" s="56" t="s">
        <v>7965</v>
      </c>
      <c r="P910" s="141">
        <v>44410</v>
      </c>
      <c r="Q910" s="140">
        <v>44411</v>
      </c>
      <c r="R910" s="140">
        <v>44620</v>
      </c>
      <c r="S910" s="45">
        <v>0</v>
      </c>
      <c r="T910" s="45">
        <v>18856320</v>
      </c>
      <c r="U910" s="36">
        <v>72220242</v>
      </c>
      <c r="V910" s="36" t="s">
        <v>3931</v>
      </c>
      <c r="W910" s="1"/>
      <c r="X910" s="1"/>
      <c r="Y910" s="1"/>
    </row>
    <row r="911" spans="1:25">
      <c r="A911" s="80">
        <v>891780111</v>
      </c>
      <c r="B911" s="35" t="s">
        <v>3921</v>
      </c>
      <c r="C911" s="36" t="s">
        <v>163</v>
      </c>
      <c r="D911" s="35" t="s">
        <v>20</v>
      </c>
      <c r="E911" s="34" t="s">
        <v>7385</v>
      </c>
      <c r="F911" s="35" t="s">
        <v>21</v>
      </c>
      <c r="G911" s="36" t="s">
        <v>165</v>
      </c>
      <c r="H911" s="36" t="s">
        <v>166</v>
      </c>
      <c r="I911" s="45">
        <v>75425280</v>
      </c>
      <c r="J911" s="45">
        <v>0</v>
      </c>
      <c r="K911" s="45">
        <v>0</v>
      </c>
      <c r="L911" s="45">
        <v>0</v>
      </c>
      <c r="M911" s="37">
        <v>901468650</v>
      </c>
      <c r="N911" s="38" t="s">
        <v>7386</v>
      </c>
      <c r="O911" s="56" t="s">
        <v>7966</v>
      </c>
      <c r="P911" s="141">
        <v>44410</v>
      </c>
      <c r="Q911" s="140">
        <v>44411</v>
      </c>
      <c r="R911" s="140">
        <v>44620</v>
      </c>
      <c r="S911" s="45">
        <v>0</v>
      </c>
      <c r="T911" s="45">
        <v>75425280</v>
      </c>
      <c r="U911" s="36">
        <v>72220242</v>
      </c>
      <c r="V911" s="36" t="s">
        <v>3931</v>
      </c>
      <c r="W911" s="1"/>
      <c r="X911" s="1"/>
      <c r="Y911" s="1"/>
    </row>
    <row r="912" spans="1:25">
      <c r="A912" s="80">
        <v>891780111</v>
      </c>
      <c r="B912" s="35" t="s">
        <v>3921</v>
      </c>
      <c r="C912" s="36" t="s">
        <v>163</v>
      </c>
      <c r="D912" s="35" t="s">
        <v>20</v>
      </c>
      <c r="E912" s="34" t="s">
        <v>7387</v>
      </c>
      <c r="F912" s="35" t="s">
        <v>21</v>
      </c>
      <c r="G912" s="36" t="s">
        <v>165</v>
      </c>
      <c r="H912" s="36" t="s">
        <v>166</v>
      </c>
      <c r="I912" s="45">
        <v>27775888</v>
      </c>
      <c r="J912" s="45">
        <v>0</v>
      </c>
      <c r="K912" s="45">
        <v>0</v>
      </c>
      <c r="L912" s="45">
        <v>0</v>
      </c>
      <c r="M912" s="37">
        <v>1082404645</v>
      </c>
      <c r="N912" s="38" t="s">
        <v>5585</v>
      </c>
      <c r="O912" s="56" t="s">
        <v>7967</v>
      </c>
      <c r="P912" s="141">
        <v>44410</v>
      </c>
      <c r="Q912" s="140">
        <v>44411</v>
      </c>
      <c r="R912" s="140">
        <v>44561</v>
      </c>
      <c r="S912" s="45">
        <v>0</v>
      </c>
      <c r="T912" s="45">
        <v>27775888</v>
      </c>
      <c r="U912" s="36">
        <v>72220242</v>
      </c>
      <c r="V912" s="36" t="s">
        <v>3931</v>
      </c>
      <c r="W912" s="1"/>
      <c r="X912" s="1"/>
      <c r="Y912" s="1"/>
    </row>
    <row r="913" spans="1:25">
      <c r="A913" s="80">
        <v>891780111</v>
      </c>
      <c r="B913" s="35" t="s">
        <v>3921</v>
      </c>
      <c r="C913" s="36" t="s">
        <v>163</v>
      </c>
      <c r="D913" s="35" t="s">
        <v>20</v>
      </c>
      <c r="E913" s="34" t="s">
        <v>7388</v>
      </c>
      <c r="F913" s="35" t="s">
        <v>21</v>
      </c>
      <c r="G913" s="36" t="s">
        <v>165</v>
      </c>
      <c r="H913" s="36" t="s">
        <v>166</v>
      </c>
      <c r="I913" s="45">
        <v>177983477</v>
      </c>
      <c r="J913" s="45">
        <v>0</v>
      </c>
      <c r="K913" s="45">
        <v>0</v>
      </c>
      <c r="L913" s="45">
        <v>0</v>
      </c>
      <c r="M913" s="37">
        <v>1081908022</v>
      </c>
      <c r="N913" s="38" t="s">
        <v>7389</v>
      </c>
      <c r="O913" s="56" t="s">
        <v>7968</v>
      </c>
      <c r="P913" s="141">
        <v>44412</v>
      </c>
      <c r="Q913" s="140">
        <v>44412</v>
      </c>
      <c r="R913" s="140">
        <v>44620</v>
      </c>
      <c r="S913" s="45">
        <v>142360103</v>
      </c>
      <c r="T913" s="45">
        <v>35623374</v>
      </c>
      <c r="U913" s="36">
        <v>72220242</v>
      </c>
      <c r="V913" s="36" t="s">
        <v>3931</v>
      </c>
      <c r="W913" s="1"/>
      <c r="X913" s="1"/>
      <c r="Y913" s="1"/>
    </row>
    <row r="914" spans="1:25">
      <c r="A914" s="80">
        <v>891780111</v>
      </c>
      <c r="B914" s="35" t="s">
        <v>3921</v>
      </c>
      <c r="C914" s="36" t="s">
        <v>163</v>
      </c>
      <c r="D914" s="35" t="s">
        <v>20</v>
      </c>
      <c r="E914" s="34" t="s">
        <v>7390</v>
      </c>
      <c r="F914" s="35" t="s">
        <v>21</v>
      </c>
      <c r="G914" s="36" t="s">
        <v>165</v>
      </c>
      <c r="H914" s="36" t="s">
        <v>166</v>
      </c>
      <c r="I914" s="45">
        <v>46240525</v>
      </c>
      <c r="J914" s="45">
        <v>0</v>
      </c>
      <c r="K914" s="45">
        <v>0</v>
      </c>
      <c r="L914" s="45">
        <v>0</v>
      </c>
      <c r="M914" s="37">
        <v>901077053</v>
      </c>
      <c r="N914" s="38" t="s">
        <v>7391</v>
      </c>
      <c r="O914" s="56" t="s">
        <v>7969</v>
      </c>
      <c r="P914" s="141">
        <v>44417</v>
      </c>
      <c r="Q914" s="140">
        <v>44418</v>
      </c>
      <c r="R914" s="140">
        <v>44449</v>
      </c>
      <c r="S914" s="45">
        <v>0</v>
      </c>
      <c r="T914" s="45">
        <v>46240525</v>
      </c>
      <c r="U914" s="36">
        <v>72220242</v>
      </c>
      <c r="V914" s="36" t="s">
        <v>3931</v>
      </c>
      <c r="W914" s="1"/>
      <c r="X914" s="1"/>
      <c r="Y914" s="1"/>
    </row>
    <row r="915" spans="1:25">
      <c r="A915" s="80">
        <v>891780111</v>
      </c>
      <c r="B915" s="35" t="s">
        <v>3921</v>
      </c>
      <c r="C915" s="36" t="s">
        <v>163</v>
      </c>
      <c r="D915" s="35" t="s">
        <v>20</v>
      </c>
      <c r="E915" s="34" t="s">
        <v>7392</v>
      </c>
      <c r="F915" s="35" t="s">
        <v>21</v>
      </c>
      <c r="G915" s="36" t="s">
        <v>165</v>
      </c>
      <c r="H915" s="36" t="s">
        <v>166</v>
      </c>
      <c r="I915" s="45">
        <v>7200000</v>
      </c>
      <c r="J915" s="45">
        <v>0</v>
      </c>
      <c r="K915" s="45">
        <v>0</v>
      </c>
      <c r="L915" s="45">
        <v>0</v>
      </c>
      <c r="M915" s="37">
        <v>57462181</v>
      </c>
      <c r="N915" s="38" t="s">
        <v>7393</v>
      </c>
      <c r="O915" s="56" t="s">
        <v>7970</v>
      </c>
      <c r="P915" s="141">
        <v>44427</v>
      </c>
      <c r="Q915" s="140">
        <v>44427</v>
      </c>
      <c r="R915" s="140">
        <v>44519</v>
      </c>
      <c r="S915" s="45">
        <v>2400000</v>
      </c>
      <c r="T915" s="45">
        <v>4800000</v>
      </c>
      <c r="U915" s="36">
        <v>72220242</v>
      </c>
      <c r="V915" s="36" t="s">
        <v>3931</v>
      </c>
      <c r="W915" s="1"/>
      <c r="X915" s="1"/>
      <c r="Y915" s="1"/>
    </row>
    <row r="916" spans="1:25">
      <c r="A916" s="80">
        <v>891780111</v>
      </c>
      <c r="B916" s="35" t="s">
        <v>3921</v>
      </c>
      <c r="C916" s="36" t="s">
        <v>163</v>
      </c>
      <c r="D916" s="35" t="s">
        <v>20</v>
      </c>
      <c r="E916" s="34" t="s">
        <v>7394</v>
      </c>
      <c r="F916" s="35" t="s">
        <v>21</v>
      </c>
      <c r="G916" s="36" t="s">
        <v>165</v>
      </c>
      <c r="H916" s="36" t="s">
        <v>166</v>
      </c>
      <c r="I916" s="45">
        <v>4000000</v>
      </c>
      <c r="J916" s="45">
        <v>0</v>
      </c>
      <c r="K916" s="45">
        <v>0</v>
      </c>
      <c r="L916" s="45">
        <v>0</v>
      </c>
      <c r="M916" s="37">
        <v>1085178110</v>
      </c>
      <c r="N916" s="38" t="s">
        <v>7395</v>
      </c>
      <c r="O916" s="56" t="s">
        <v>7971</v>
      </c>
      <c r="P916" s="141">
        <v>44410</v>
      </c>
      <c r="Q916" s="140">
        <v>44411</v>
      </c>
      <c r="R916" s="140">
        <v>44423</v>
      </c>
      <c r="S916" s="45">
        <v>4000000</v>
      </c>
      <c r="T916" s="45">
        <v>0</v>
      </c>
      <c r="U916" s="36">
        <v>84453903</v>
      </c>
      <c r="V916" s="36" t="s">
        <v>2527</v>
      </c>
      <c r="W916" s="1"/>
      <c r="X916" s="1"/>
      <c r="Y916" s="1"/>
    </row>
    <row r="917" spans="1:25">
      <c r="A917" s="171">
        <v>891780111</v>
      </c>
      <c r="B917" s="172" t="s">
        <v>3921</v>
      </c>
      <c r="C917" s="173" t="s">
        <v>163</v>
      </c>
      <c r="D917" s="172" t="s">
        <v>20</v>
      </c>
      <c r="E917" s="34" t="s">
        <v>7396</v>
      </c>
      <c r="F917" s="172" t="s">
        <v>21</v>
      </c>
      <c r="G917" s="173" t="s">
        <v>165</v>
      </c>
      <c r="H917" s="173" t="s">
        <v>166</v>
      </c>
      <c r="I917" s="45">
        <v>5000000</v>
      </c>
      <c r="J917" s="178">
        <v>0</v>
      </c>
      <c r="K917" s="178">
        <v>0</v>
      </c>
      <c r="L917" s="178">
        <v>0</v>
      </c>
      <c r="M917" s="175">
        <v>819006702</v>
      </c>
      <c r="N917" s="38" t="s">
        <v>3088</v>
      </c>
      <c r="O917" s="56" t="s">
        <v>7972</v>
      </c>
      <c r="P917" s="181">
        <v>44439</v>
      </c>
      <c r="Q917" s="180">
        <v>44439</v>
      </c>
      <c r="R917" s="180">
        <v>44530</v>
      </c>
      <c r="S917" s="178">
        <v>3360000</v>
      </c>
      <c r="T917" s="178">
        <v>1640000</v>
      </c>
      <c r="U917" s="173">
        <v>12545870</v>
      </c>
      <c r="V917" s="173" t="s">
        <v>168</v>
      </c>
      <c r="W917" s="177"/>
      <c r="X917" s="177"/>
      <c r="Y917" s="177"/>
    </row>
    <row r="918" spans="1:25">
      <c r="A918" s="80">
        <v>891780111</v>
      </c>
      <c r="B918" s="35" t="s">
        <v>3921</v>
      </c>
      <c r="C918" s="36" t="s">
        <v>163</v>
      </c>
      <c r="D918" s="35" t="s">
        <v>20</v>
      </c>
      <c r="E918" s="34" t="s">
        <v>7397</v>
      </c>
      <c r="F918" s="35" t="s">
        <v>21</v>
      </c>
      <c r="G918" s="36" t="s">
        <v>165</v>
      </c>
      <c r="H918" s="36" t="s">
        <v>166</v>
      </c>
      <c r="I918" s="45">
        <v>40000000</v>
      </c>
      <c r="J918" s="45">
        <v>0</v>
      </c>
      <c r="K918" s="45">
        <v>0</v>
      </c>
      <c r="L918" s="45">
        <v>0</v>
      </c>
      <c r="M918" s="37">
        <v>901494271</v>
      </c>
      <c r="N918" s="38" t="s">
        <v>7398</v>
      </c>
      <c r="O918" s="56" t="s">
        <v>7973</v>
      </c>
      <c r="P918" s="141">
        <v>44438</v>
      </c>
      <c r="Q918" s="140">
        <v>44440</v>
      </c>
      <c r="R918" s="140">
        <v>44561</v>
      </c>
      <c r="S918" s="45">
        <v>0</v>
      </c>
      <c r="T918" s="45">
        <v>40000000</v>
      </c>
      <c r="U918" s="36">
        <v>16078654</v>
      </c>
      <c r="V918" s="36" t="s">
        <v>973</v>
      </c>
      <c r="W918" s="1"/>
      <c r="X918" s="1"/>
      <c r="Y918" s="1"/>
    </row>
    <row r="919" spans="1:25">
      <c r="A919" s="80">
        <v>891780111</v>
      </c>
      <c r="B919" s="35" t="s">
        <v>3921</v>
      </c>
      <c r="C919" s="36" t="s">
        <v>163</v>
      </c>
      <c r="D919" s="35" t="s">
        <v>20</v>
      </c>
      <c r="E919" s="34" t="s">
        <v>7399</v>
      </c>
      <c r="F919" s="35" t="s">
        <v>21</v>
      </c>
      <c r="G919" s="36" t="s">
        <v>165</v>
      </c>
      <c r="H919" s="36" t="s">
        <v>166</v>
      </c>
      <c r="I919" s="45">
        <v>4811130</v>
      </c>
      <c r="J919" s="45">
        <v>0</v>
      </c>
      <c r="K919" s="45">
        <v>0</v>
      </c>
      <c r="L919" s="45">
        <v>0</v>
      </c>
      <c r="M919" s="37">
        <v>1119212838</v>
      </c>
      <c r="N919" s="38" t="s">
        <v>7400</v>
      </c>
      <c r="O919" s="56" t="s">
        <v>7974</v>
      </c>
      <c r="P919" s="140">
        <v>44431</v>
      </c>
      <c r="Q919" s="140">
        <v>44440</v>
      </c>
      <c r="R919" s="140">
        <v>44530</v>
      </c>
      <c r="S919" s="45">
        <v>0</v>
      </c>
      <c r="T919" s="45">
        <v>4811130</v>
      </c>
      <c r="U919" s="36">
        <v>12545867</v>
      </c>
      <c r="V919" s="36" t="s">
        <v>168</v>
      </c>
      <c r="W919" s="1"/>
      <c r="X919" s="1"/>
      <c r="Y919" s="1"/>
    </row>
    <row r="920" spans="1:25">
      <c r="A920" s="80">
        <v>891780111</v>
      </c>
      <c r="B920" s="35" t="s">
        <v>3921</v>
      </c>
      <c r="C920" s="36" t="s">
        <v>163</v>
      </c>
      <c r="D920" s="35" t="s">
        <v>20</v>
      </c>
      <c r="E920" s="34" t="s">
        <v>8337</v>
      </c>
      <c r="F920" s="35" t="s">
        <v>21</v>
      </c>
      <c r="G920" s="36" t="s">
        <v>165</v>
      </c>
      <c r="H920" s="36" t="s">
        <v>166</v>
      </c>
      <c r="I920" s="45">
        <v>64320840</v>
      </c>
      <c r="J920" s="45">
        <v>0</v>
      </c>
      <c r="K920" s="45">
        <v>0</v>
      </c>
      <c r="L920" s="45">
        <v>0</v>
      </c>
      <c r="M920" s="37">
        <v>1123407292</v>
      </c>
      <c r="N920" s="38" t="s">
        <v>7148</v>
      </c>
      <c r="O920" s="56" t="s">
        <v>8557</v>
      </c>
      <c r="P920" s="140">
        <v>44440</v>
      </c>
      <c r="Q920" s="140">
        <v>44440</v>
      </c>
      <c r="R920" s="140">
        <v>44743</v>
      </c>
      <c r="S920" s="45">
        <v>0</v>
      </c>
      <c r="T920" s="45">
        <v>64320840</v>
      </c>
      <c r="U920" s="36">
        <v>72220242</v>
      </c>
      <c r="V920" s="36" t="s">
        <v>3931</v>
      </c>
      <c r="W920" s="1"/>
      <c r="X920" s="1"/>
      <c r="Y920" s="1"/>
    </row>
    <row r="921" spans="1:25">
      <c r="A921" s="80">
        <v>891780111</v>
      </c>
      <c r="B921" s="35" t="s">
        <v>3921</v>
      </c>
      <c r="C921" s="36" t="s">
        <v>163</v>
      </c>
      <c r="D921" s="35" t="s">
        <v>20</v>
      </c>
      <c r="E921" s="34" t="s">
        <v>8338</v>
      </c>
      <c r="F921" s="35" t="s">
        <v>21</v>
      </c>
      <c r="G921" s="36" t="s">
        <v>165</v>
      </c>
      <c r="H921" s="36" t="s">
        <v>166</v>
      </c>
      <c r="I921" s="45">
        <v>48795120</v>
      </c>
      <c r="J921" s="45">
        <v>0</v>
      </c>
      <c r="K921" s="45">
        <v>0</v>
      </c>
      <c r="L921" s="45">
        <v>0</v>
      </c>
      <c r="M921" s="37">
        <v>10776675</v>
      </c>
      <c r="N921" s="38" t="s">
        <v>8339</v>
      </c>
      <c r="O921" s="56" t="s">
        <v>8558</v>
      </c>
      <c r="P921" s="140">
        <v>44440</v>
      </c>
      <c r="Q921" s="140">
        <v>44440</v>
      </c>
      <c r="R921" s="140">
        <v>44713</v>
      </c>
      <c r="S921" s="45">
        <v>0</v>
      </c>
      <c r="T921" s="45">
        <v>48795120</v>
      </c>
      <c r="U921" s="36">
        <v>72220242</v>
      </c>
      <c r="V921" s="36" t="s">
        <v>3931</v>
      </c>
      <c r="W921" s="1"/>
      <c r="X921" s="1"/>
      <c r="Y921" s="1"/>
    </row>
    <row r="922" spans="1:25">
      <c r="A922" s="80">
        <v>891780111</v>
      </c>
      <c r="B922" s="35" t="s">
        <v>3921</v>
      </c>
      <c r="C922" s="36" t="s">
        <v>163</v>
      </c>
      <c r="D922" s="35" t="s">
        <v>20</v>
      </c>
      <c r="E922" s="34" t="s">
        <v>8340</v>
      </c>
      <c r="F922" s="35" t="s">
        <v>21</v>
      </c>
      <c r="G922" s="36" t="s">
        <v>165</v>
      </c>
      <c r="H922" s="36" t="s">
        <v>166</v>
      </c>
      <c r="I922" s="45">
        <v>60060067</v>
      </c>
      <c r="J922" s="45">
        <v>0</v>
      </c>
      <c r="K922" s="45">
        <v>0</v>
      </c>
      <c r="L922" s="45">
        <v>0</v>
      </c>
      <c r="M922" s="37">
        <v>1123631254</v>
      </c>
      <c r="N922" s="38" t="s">
        <v>7143</v>
      </c>
      <c r="O922" s="56" t="s">
        <v>8559</v>
      </c>
      <c r="P922" s="140">
        <v>44440</v>
      </c>
      <c r="Q922" s="140">
        <v>44440</v>
      </c>
      <c r="R922" s="140">
        <v>44743</v>
      </c>
      <c r="S922" s="45">
        <v>0</v>
      </c>
      <c r="T922" s="45">
        <v>60060067</v>
      </c>
      <c r="U922" s="36">
        <v>72220242</v>
      </c>
      <c r="V922" s="36" t="s">
        <v>3931</v>
      </c>
      <c r="W922" s="1"/>
      <c r="X922" s="1"/>
      <c r="Y922" s="1"/>
    </row>
    <row r="923" spans="1:25">
      <c r="A923" s="80">
        <v>891780111</v>
      </c>
      <c r="B923" s="35" t="s">
        <v>3921</v>
      </c>
      <c r="C923" s="36" t="s">
        <v>163</v>
      </c>
      <c r="D923" s="35" t="s">
        <v>20</v>
      </c>
      <c r="E923" s="34" t="s">
        <v>8341</v>
      </c>
      <c r="F923" s="35" t="s">
        <v>21</v>
      </c>
      <c r="G923" s="36" t="s">
        <v>165</v>
      </c>
      <c r="H923" s="36" t="s">
        <v>166</v>
      </c>
      <c r="I923" s="45">
        <v>26286933</v>
      </c>
      <c r="J923" s="45">
        <v>0</v>
      </c>
      <c r="K923" s="45">
        <v>0</v>
      </c>
      <c r="L923" s="45">
        <v>0</v>
      </c>
      <c r="M923" s="37">
        <v>1082872242</v>
      </c>
      <c r="N923" s="38" t="s">
        <v>4051</v>
      </c>
      <c r="O923" s="56" t="s">
        <v>8560</v>
      </c>
      <c r="P923" s="140">
        <v>44440</v>
      </c>
      <c r="Q923" s="140">
        <v>44440</v>
      </c>
      <c r="R923" s="140">
        <v>44682</v>
      </c>
      <c r="S923" s="45">
        <v>0</v>
      </c>
      <c r="T923" s="45">
        <v>26286933</v>
      </c>
      <c r="U923" s="36">
        <v>72220242</v>
      </c>
      <c r="V923" s="36" t="s">
        <v>3931</v>
      </c>
      <c r="W923" s="1"/>
      <c r="X923" s="1"/>
      <c r="Y923" s="1"/>
    </row>
    <row r="924" spans="1:25">
      <c r="A924" s="80">
        <v>891780111</v>
      </c>
      <c r="B924" s="35" t="s">
        <v>3921</v>
      </c>
      <c r="C924" s="36" t="s">
        <v>163</v>
      </c>
      <c r="D924" s="35" t="s">
        <v>20</v>
      </c>
      <c r="E924" s="34" t="s">
        <v>8342</v>
      </c>
      <c r="F924" s="35" t="s">
        <v>21</v>
      </c>
      <c r="G924" s="36" t="s">
        <v>165</v>
      </c>
      <c r="H924" s="36" t="s">
        <v>166</v>
      </c>
      <c r="I924" s="45">
        <v>80000000</v>
      </c>
      <c r="J924" s="45">
        <v>0</v>
      </c>
      <c r="K924" s="45">
        <v>0</v>
      </c>
      <c r="L924" s="45">
        <v>0</v>
      </c>
      <c r="M924" s="37">
        <v>36539626</v>
      </c>
      <c r="N924" s="38" t="s">
        <v>8343</v>
      </c>
      <c r="O924" s="56" t="s">
        <v>8561</v>
      </c>
      <c r="P924" s="140">
        <v>44440</v>
      </c>
      <c r="Q924" s="140">
        <v>44440</v>
      </c>
      <c r="R924" s="140">
        <v>44743</v>
      </c>
      <c r="S924" s="45">
        <v>0</v>
      </c>
      <c r="T924" s="45">
        <v>80000000</v>
      </c>
      <c r="U924" s="36">
        <v>72220242</v>
      </c>
      <c r="V924" s="36" t="s">
        <v>3931</v>
      </c>
      <c r="W924" s="1"/>
      <c r="X924" s="1"/>
      <c r="Y924" s="1"/>
    </row>
    <row r="925" spans="1:25">
      <c r="A925" s="80">
        <v>891780111</v>
      </c>
      <c r="B925" s="35" t="s">
        <v>3921</v>
      </c>
      <c r="C925" s="36" t="s">
        <v>163</v>
      </c>
      <c r="D925" s="35" t="s">
        <v>20</v>
      </c>
      <c r="E925" s="34" t="s">
        <v>8344</v>
      </c>
      <c r="F925" s="35" t="s">
        <v>21</v>
      </c>
      <c r="G925" s="36" t="s">
        <v>165</v>
      </c>
      <c r="H925" s="36" t="s">
        <v>166</v>
      </c>
      <c r="I925" s="45">
        <v>31544320</v>
      </c>
      <c r="J925" s="45">
        <v>0</v>
      </c>
      <c r="K925" s="45">
        <v>0</v>
      </c>
      <c r="L925" s="45">
        <v>0</v>
      </c>
      <c r="M925" s="37">
        <v>1052983008</v>
      </c>
      <c r="N925" s="38" t="s">
        <v>5577</v>
      </c>
      <c r="O925" s="56" t="s">
        <v>8562</v>
      </c>
      <c r="P925" s="140">
        <v>44440</v>
      </c>
      <c r="Q925" s="140">
        <v>44440</v>
      </c>
      <c r="R925" s="140">
        <v>44682</v>
      </c>
      <c r="S925" s="45">
        <v>0</v>
      </c>
      <c r="T925" s="45">
        <v>31544320</v>
      </c>
      <c r="U925" s="36">
        <v>72220242</v>
      </c>
      <c r="V925" s="36" t="s">
        <v>3931</v>
      </c>
      <c r="W925" s="1"/>
      <c r="X925" s="1"/>
      <c r="Y925" s="1"/>
    </row>
    <row r="926" spans="1:25">
      <c r="A926" s="80">
        <v>891780111</v>
      </c>
      <c r="B926" s="35" t="s">
        <v>3921</v>
      </c>
      <c r="C926" s="36" t="s">
        <v>163</v>
      </c>
      <c r="D926" s="35" t="s">
        <v>20</v>
      </c>
      <c r="E926" s="34" t="s">
        <v>8345</v>
      </c>
      <c r="F926" s="35" t="s">
        <v>21</v>
      </c>
      <c r="G926" s="36" t="s">
        <v>165</v>
      </c>
      <c r="H926" s="36" t="s">
        <v>166</v>
      </c>
      <c r="I926" s="45">
        <v>6000000</v>
      </c>
      <c r="J926" s="45">
        <v>0</v>
      </c>
      <c r="K926" s="45">
        <v>0</v>
      </c>
      <c r="L926" s="45">
        <v>0</v>
      </c>
      <c r="M926" s="37">
        <v>1082988011</v>
      </c>
      <c r="N926" s="38" t="s">
        <v>8346</v>
      </c>
      <c r="O926" s="56" t="s">
        <v>8563</v>
      </c>
      <c r="P926" s="140">
        <v>44441</v>
      </c>
      <c r="Q926" s="140">
        <v>44441</v>
      </c>
      <c r="R926" s="140">
        <v>44530</v>
      </c>
      <c r="S926" s="45">
        <v>0</v>
      </c>
      <c r="T926" s="45">
        <v>6000000</v>
      </c>
      <c r="U926" s="36">
        <v>72220242</v>
      </c>
      <c r="V926" s="36" t="s">
        <v>3931</v>
      </c>
      <c r="W926" s="1"/>
      <c r="X926" s="1"/>
      <c r="Y926" s="1"/>
    </row>
    <row r="927" spans="1:25">
      <c r="A927" s="80">
        <v>891780111</v>
      </c>
      <c r="B927" s="35" t="s">
        <v>3921</v>
      </c>
      <c r="C927" s="36" t="s">
        <v>163</v>
      </c>
      <c r="D927" s="35" t="s">
        <v>20</v>
      </c>
      <c r="E927" s="34" t="s">
        <v>8347</v>
      </c>
      <c r="F927" s="35" t="s">
        <v>21</v>
      </c>
      <c r="G927" s="36" t="s">
        <v>165</v>
      </c>
      <c r="H927" s="36" t="s">
        <v>166</v>
      </c>
      <c r="I927" s="45">
        <v>19961640</v>
      </c>
      <c r="J927" s="45">
        <v>0</v>
      </c>
      <c r="K927" s="45">
        <v>0</v>
      </c>
      <c r="L927" s="45">
        <v>0</v>
      </c>
      <c r="M927" s="37">
        <v>1082992670</v>
      </c>
      <c r="N927" s="38" t="s">
        <v>8348</v>
      </c>
      <c r="O927" s="56" t="s">
        <v>8564</v>
      </c>
      <c r="P927" s="140">
        <v>44449</v>
      </c>
      <c r="Q927" s="140">
        <v>44449</v>
      </c>
      <c r="R927" s="140">
        <v>44265</v>
      </c>
      <c r="S927" s="45">
        <v>0</v>
      </c>
      <c r="T927" s="45">
        <v>19961640</v>
      </c>
      <c r="U927" s="36">
        <v>72220242</v>
      </c>
      <c r="V927" s="36" t="s">
        <v>3931</v>
      </c>
      <c r="W927" s="1"/>
      <c r="X927" s="1"/>
      <c r="Y927" s="1"/>
    </row>
    <row r="928" spans="1:25">
      <c r="A928" s="80">
        <v>891780111</v>
      </c>
      <c r="B928" s="35" t="s">
        <v>3921</v>
      </c>
      <c r="C928" s="36" t="s">
        <v>163</v>
      </c>
      <c r="D928" s="35" t="s">
        <v>20</v>
      </c>
      <c r="E928" s="34" t="s">
        <v>8349</v>
      </c>
      <c r="F928" s="35" t="s">
        <v>21</v>
      </c>
      <c r="G928" s="36" t="s">
        <v>165</v>
      </c>
      <c r="H928" s="36" t="s">
        <v>166</v>
      </c>
      <c r="I928" s="45">
        <v>37951760</v>
      </c>
      <c r="J928" s="45">
        <v>0</v>
      </c>
      <c r="K928" s="45">
        <v>0</v>
      </c>
      <c r="L928" s="45">
        <v>0</v>
      </c>
      <c r="M928" s="37">
        <v>1118843689</v>
      </c>
      <c r="N928" s="38" t="s">
        <v>8350</v>
      </c>
      <c r="O928" s="56" t="s">
        <v>8565</v>
      </c>
      <c r="P928" s="140">
        <v>44447</v>
      </c>
      <c r="Q928" s="140">
        <v>44449</v>
      </c>
      <c r="R928" s="140">
        <v>44743</v>
      </c>
      <c r="S928" s="45">
        <v>0</v>
      </c>
      <c r="T928" s="45">
        <v>37951760</v>
      </c>
      <c r="U928" s="36">
        <v>72220242</v>
      </c>
      <c r="V928" s="36" t="s">
        <v>3931</v>
      </c>
      <c r="W928" s="1"/>
      <c r="X928" s="1"/>
      <c r="Y928" s="1"/>
    </row>
    <row r="929" spans="1:25">
      <c r="A929" s="80">
        <v>891780111</v>
      </c>
      <c r="B929" s="35" t="s">
        <v>3921</v>
      </c>
      <c r="C929" s="36" t="s">
        <v>163</v>
      </c>
      <c r="D929" s="35" t="s">
        <v>20</v>
      </c>
      <c r="E929" s="34" t="s">
        <v>8351</v>
      </c>
      <c r="F929" s="35" t="s">
        <v>21</v>
      </c>
      <c r="G929" s="36" t="s">
        <v>165</v>
      </c>
      <c r="H929" s="36" t="s">
        <v>166</v>
      </c>
      <c r="I929" s="45">
        <v>97290240</v>
      </c>
      <c r="J929" s="45">
        <v>0</v>
      </c>
      <c r="K929" s="45">
        <v>0</v>
      </c>
      <c r="L929" s="45">
        <v>0</v>
      </c>
      <c r="M929" s="37">
        <v>1081905679</v>
      </c>
      <c r="N929" s="38" t="s">
        <v>3283</v>
      </c>
      <c r="O929" s="56" t="s">
        <v>8566</v>
      </c>
      <c r="P929" s="140">
        <v>44447</v>
      </c>
      <c r="Q929" s="140">
        <v>44449</v>
      </c>
      <c r="R929" s="140">
        <v>44743</v>
      </c>
      <c r="S929" s="45">
        <v>0</v>
      </c>
      <c r="T929" s="45">
        <v>97290240</v>
      </c>
      <c r="U929" s="36">
        <v>72220242</v>
      </c>
      <c r="V929" s="36" t="s">
        <v>3931</v>
      </c>
      <c r="W929" s="1"/>
      <c r="X929" s="1"/>
      <c r="Y929" s="1"/>
    </row>
    <row r="930" spans="1:25">
      <c r="A930" s="80">
        <v>891780111</v>
      </c>
      <c r="B930" s="35" t="s">
        <v>3921</v>
      </c>
      <c r="C930" s="36" t="s">
        <v>163</v>
      </c>
      <c r="D930" s="35" t="s">
        <v>20</v>
      </c>
      <c r="E930" s="34" t="s">
        <v>8352</v>
      </c>
      <c r="F930" s="35" t="s">
        <v>21</v>
      </c>
      <c r="G930" s="36" t="s">
        <v>165</v>
      </c>
      <c r="H930" s="36" t="s">
        <v>166</v>
      </c>
      <c r="I930" s="45">
        <v>57831253</v>
      </c>
      <c r="J930" s="45">
        <v>0</v>
      </c>
      <c r="K930" s="45">
        <v>0</v>
      </c>
      <c r="L930" s="45">
        <v>0</v>
      </c>
      <c r="M930" s="37">
        <v>1082914946</v>
      </c>
      <c r="N930" s="38" t="s">
        <v>8353</v>
      </c>
      <c r="O930" s="56" t="s">
        <v>8567</v>
      </c>
      <c r="P930" s="140">
        <v>44447</v>
      </c>
      <c r="Q930" s="140">
        <v>44449</v>
      </c>
      <c r="R930" s="140">
        <v>44743</v>
      </c>
      <c r="S930" s="45">
        <v>0</v>
      </c>
      <c r="T930" s="45">
        <v>57831253</v>
      </c>
      <c r="U930" s="36">
        <v>72220242</v>
      </c>
      <c r="V930" s="36" t="s">
        <v>3931</v>
      </c>
      <c r="W930" s="1"/>
      <c r="X930" s="1"/>
      <c r="Y930" s="1"/>
    </row>
    <row r="931" spans="1:25">
      <c r="A931" s="80">
        <v>891780111</v>
      </c>
      <c r="B931" s="35" t="s">
        <v>3921</v>
      </c>
      <c r="C931" s="36" t="s">
        <v>163</v>
      </c>
      <c r="D931" s="35" t="s">
        <v>20</v>
      </c>
      <c r="E931" s="34" t="s">
        <v>8354</v>
      </c>
      <c r="F931" s="35" t="s">
        <v>21</v>
      </c>
      <c r="G931" s="36" t="s">
        <v>165</v>
      </c>
      <c r="H931" s="36" t="s">
        <v>166</v>
      </c>
      <c r="I931" s="45">
        <v>32530080</v>
      </c>
      <c r="J931" s="45">
        <v>0</v>
      </c>
      <c r="K931" s="45">
        <v>0</v>
      </c>
      <c r="L931" s="45">
        <v>0</v>
      </c>
      <c r="M931" s="37">
        <v>19210217</v>
      </c>
      <c r="N931" s="38" t="s">
        <v>8355</v>
      </c>
      <c r="O931" s="56" t="s">
        <v>8568</v>
      </c>
      <c r="P931" s="140">
        <v>44447</v>
      </c>
      <c r="Q931" s="140">
        <v>44454</v>
      </c>
      <c r="R931" s="140">
        <v>44666</v>
      </c>
      <c r="S931" s="45">
        <v>0</v>
      </c>
      <c r="T931" s="45">
        <v>32530080</v>
      </c>
      <c r="U931" s="36">
        <v>72220242</v>
      </c>
      <c r="V931" s="36" t="s">
        <v>3931</v>
      </c>
      <c r="W931" s="1"/>
      <c r="X931" s="1"/>
      <c r="Y931" s="1"/>
    </row>
    <row r="932" spans="1:25">
      <c r="A932" s="80">
        <v>891780111</v>
      </c>
      <c r="B932" s="35" t="s">
        <v>3921</v>
      </c>
      <c r="C932" s="36" t="s">
        <v>163</v>
      </c>
      <c r="D932" s="35" t="s">
        <v>20</v>
      </c>
      <c r="E932" s="34" t="s">
        <v>8356</v>
      </c>
      <c r="F932" s="35" t="s">
        <v>21</v>
      </c>
      <c r="G932" s="36" t="s">
        <v>165</v>
      </c>
      <c r="H932" s="36" t="s">
        <v>166</v>
      </c>
      <c r="I932" s="45">
        <v>19518048</v>
      </c>
      <c r="J932" s="45">
        <v>0</v>
      </c>
      <c r="K932" s="45">
        <v>0</v>
      </c>
      <c r="L932" s="45">
        <v>0</v>
      </c>
      <c r="M932" s="37">
        <v>18594344</v>
      </c>
      <c r="N932" s="38" t="s">
        <v>8357</v>
      </c>
      <c r="O932" s="56" t="s">
        <v>8569</v>
      </c>
      <c r="P932" s="140">
        <v>44447</v>
      </c>
      <c r="Q932" s="140">
        <v>44454</v>
      </c>
      <c r="R932" s="140">
        <v>44635</v>
      </c>
      <c r="S932" s="45">
        <v>0</v>
      </c>
      <c r="T932" s="45">
        <v>19518048</v>
      </c>
      <c r="U932" s="36">
        <v>72220242</v>
      </c>
      <c r="V932" s="36" t="s">
        <v>3931</v>
      </c>
      <c r="W932" s="1"/>
      <c r="X932" s="1"/>
      <c r="Y932" s="1"/>
    </row>
    <row r="933" spans="1:25">
      <c r="A933" s="80">
        <v>891780111</v>
      </c>
      <c r="B933" s="35" t="s">
        <v>3921</v>
      </c>
      <c r="C933" s="36" t="s">
        <v>163</v>
      </c>
      <c r="D933" s="35" t="s">
        <v>20</v>
      </c>
      <c r="E933" s="34" t="s">
        <v>8358</v>
      </c>
      <c r="F933" s="35" t="s">
        <v>21</v>
      </c>
      <c r="G933" s="36" t="s">
        <v>165</v>
      </c>
      <c r="H933" s="36" t="s">
        <v>166</v>
      </c>
      <c r="I933" s="45">
        <v>80061924</v>
      </c>
      <c r="J933" s="45">
        <v>0</v>
      </c>
      <c r="K933" s="45">
        <v>0</v>
      </c>
      <c r="L933" s="45">
        <v>0</v>
      </c>
      <c r="M933" s="37">
        <v>80168534</v>
      </c>
      <c r="N933" s="38" t="s">
        <v>8359</v>
      </c>
      <c r="O933" s="56" t="s">
        <v>8570</v>
      </c>
      <c r="P933" s="140">
        <v>44459</v>
      </c>
      <c r="Q933" s="140">
        <v>44460</v>
      </c>
      <c r="R933" s="140">
        <v>44770</v>
      </c>
      <c r="S933" s="45">
        <v>0</v>
      </c>
      <c r="T933" s="45">
        <v>80061924</v>
      </c>
      <c r="U933" s="36">
        <v>72220242</v>
      </c>
      <c r="V933" s="36" t="s">
        <v>3931</v>
      </c>
      <c r="W933" s="1"/>
      <c r="X933" s="1"/>
      <c r="Y933" s="1"/>
    </row>
    <row r="934" spans="1:25">
      <c r="A934" s="80">
        <v>891780111</v>
      </c>
      <c r="B934" s="35" t="s">
        <v>3921</v>
      </c>
      <c r="C934" s="36" t="s">
        <v>163</v>
      </c>
      <c r="D934" s="35" t="s">
        <v>20</v>
      </c>
      <c r="E934" s="34" t="s">
        <v>8360</v>
      </c>
      <c r="F934" s="35" t="s">
        <v>21</v>
      </c>
      <c r="G934" s="36" t="s">
        <v>165</v>
      </c>
      <c r="H934" s="36" t="s">
        <v>166</v>
      </c>
      <c r="I934" s="45">
        <v>30852890</v>
      </c>
      <c r="J934" s="45">
        <v>0</v>
      </c>
      <c r="K934" s="45">
        <v>0</v>
      </c>
      <c r="L934" s="45">
        <v>0</v>
      </c>
      <c r="M934" s="37">
        <v>800256296</v>
      </c>
      <c r="N934" s="38" t="s">
        <v>8361</v>
      </c>
      <c r="O934" s="56" t="s">
        <v>8571</v>
      </c>
      <c r="P934" s="140">
        <v>44459</v>
      </c>
      <c r="Q934" s="140">
        <v>44460</v>
      </c>
      <c r="R934" s="140">
        <v>44465</v>
      </c>
      <c r="S934" s="45">
        <v>0</v>
      </c>
      <c r="T934" s="45">
        <v>30852890</v>
      </c>
      <c r="U934" s="36">
        <v>72220242</v>
      </c>
      <c r="V934" s="36" t="s">
        <v>3931</v>
      </c>
      <c r="W934" s="1"/>
      <c r="X934" s="1"/>
      <c r="Y934" s="1"/>
    </row>
    <row r="935" spans="1:25">
      <c r="A935" s="80">
        <v>891780111</v>
      </c>
      <c r="B935" s="35" t="s">
        <v>3921</v>
      </c>
      <c r="C935" s="36" t="s">
        <v>163</v>
      </c>
      <c r="D935" s="35" t="s">
        <v>20</v>
      </c>
      <c r="E935" s="34" t="s">
        <v>8362</v>
      </c>
      <c r="F935" s="35" t="s">
        <v>21</v>
      </c>
      <c r="G935" s="36" t="s">
        <v>165</v>
      </c>
      <c r="H935" s="36" t="s">
        <v>166</v>
      </c>
      <c r="I935" s="45">
        <v>26286933</v>
      </c>
      <c r="J935" s="45">
        <v>0</v>
      </c>
      <c r="K935" s="45">
        <v>0</v>
      </c>
      <c r="L935" s="45">
        <v>0</v>
      </c>
      <c r="M935" s="37">
        <v>1083014411</v>
      </c>
      <c r="N935" s="38" t="s">
        <v>8363</v>
      </c>
      <c r="O935" s="56" t="s">
        <v>8572</v>
      </c>
      <c r="P935" s="140">
        <v>44467</v>
      </c>
      <c r="Q935" s="140">
        <v>44468</v>
      </c>
      <c r="R935" s="140">
        <v>44680</v>
      </c>
      <c r="S935" s="45">
        <v>0</v>
      </c>
      <c r="T935" s="45">
        <v>26286933</v>
      </c>
      <c r="U935" s="36">
        <v>72220242</v>
      </c>
      <c r="V935" s="36" t="s">
        <v>3931</v>
      </c>
      <c r="W935" s="1"/>
      <c r="X935" s="1"/>
      <c r="Y935" s="1"/>
    </row>
    <row r="936" spans="1:25">
      <c r="A936" s="80">
        <v>891780111</v>
      </c>
      <c r="B936" s="35" t="s">
        <v>3921</v>
      </c>
      <c r="C936" s="36" t="s">
        <v>163</v>
      </c>
      <c r="D936" s="35" t="s">
        <v>20</v>
      </c>
      <c r="E936" s="34" t="s">
        <v>8364</v>
      </c>
      <c r="F936" s="35" t="s">
        <v>21</v>
      </c>
      <c r="G936" s="36" t="s">
        <v>165</v>
      </c>
      <c r="H936" s="36" t="s">
        <v>166</v>
      </c>
      <c r="I936" s="45">
        <v>23248592</v>
      </c>
      <c r="J936" s="45">
        <v>0</v>
      </c>
      <c r="K936" s="45">
        <v>0</v>
      </c>
      <c r="L936" s="45">
        <v>0</v>
      </c>
      <c r="M936" s="37">
        <v>1082944582</v>
      </c>
      <c r="N936" s="38" t="s">
        <v>8365</v>
      </c>
      <c r="O936" s="56" t="s">
        <v>8573</v>
      </c>
      <c r="P936" s="140">
        <v>44467</v>
      </c>
      <c r="Q936" s="140">
        <v>44468</v>
      </c>
      <c r="R936" s="140">
        <v>44620</v>
      </c>
      <c r="S936" s="45">
        <v>0</v>
      </c>
      <c r="T936" s="45">
        <v>23248592</v>
      </c>
      <c r="U936" s="36">
        <v>72220242</v>
      </c>
      <c r="V936" s="36" t="s">
        <v>3931</v>
      </c>
      <c r="W936" s="1"/>
      <c r="X936" s="1"/>
      <c r="Y936" s="1"/>
    </row>
    <row r="937" spans="1:25">
      <c r="A937" s="80">
        <v>891780111</v>
      </c>
      <c r="B937" s="35" t="s">
        <v>3921</v>
      </c>
      <c r="C937" s="36" t="s">
        <v>163</v>
      </c>
      <c r="D937" s="35" t="s">
        <v>20</v>
      </c>
      <c r="E937" s="34" t="s">
        <v>8366</v>
      </c>
      <c r="F937" s="35" t="s">
        <v>21</v>
      </c>
      <c r="G937" s="36" t="s">
        <v>165</v>
      </c>
      <c r="H937" s="36" t="s">
        <v>166</v>
      </c>
      <c r="I937" s="45">
        <v>6253015</v>
      </c>
      <c r="J937" s="45">
        <v>0</v>
      </c>
      <c r="K937" s="45">
        <v>0</v>
      </c>
      <c r="L937" s="45">
        <v>0</v>
      </c>
      <c r="M937" s="37">
        <v>1082927041</v>
      </c>
      <c r="N937" s="38" t="s">
        <v>8367</v>
      </c>
      <c r="O937" s="56" t="s">
        <v>8574</v>
      </c>
      <c r="P937" s="140">
        <v>44441</v>
      </c>
      <c r="Q937" s="140">
        <v>44441</v>
      </c>
      <c r="R937" s="140">
        <v>44471</v>
      </c>
      <c r="S937" s="45">
        <v>0</v>
      </c>
      <c r="T937" s="45">
        <v>6253015</v>
      </c>
      <c r="U937" s="36">
        <v>8723912</v>
      </c>
      <c r="V937" s="36" t="s">
        <v>8368</v>
      </c>
      <c r="W937" s="1"/>
      <c r="X937" s="1"/>
      <c r="Y937" s="1"/>
    </row>
    <row r="938" spans="1:25">
      <c r="A938" s="80">
        <v>891780111</v>
      </c>
      <c r="B938" s="35" t="s">
        <v>3921</v>
      </c>
      <c r="C938" s="36" t="s">
        <v>163</v>
      </c>
      <c r="D938" s="35" t="s">
        <v>20</v>
      </c>
      <c r="E938" s="34" t="s">
        <v>8369</v>
      </c>
      <c r="F938" s="35" t="s">
        <v>21</v>
      </c>
      <c r="G938" s="36" t="s">
        <v>165</v>
      </c>
      <c r="H938" s="36" t="s">
        <v>166</v>
      </c>
      <c r="I938" s="45">
        <v>10603015</v>
      </c>
      <c r="J938" s="45">
        <v>0</v>
      </c>
      <c r="K938" s="45">
        <v>0</v>
      </c>
      <c r="L938" s="45">
        <v>0</v>
      </c>
      <c r="M938" s="37">
        <v>85372698</v>
      </c>
      <c r="N938" s="38" t="s">
        <v>8370</v>
      </c>
      <c r="O938" s="56" t="s">
        <v>8575</v>
      </c>
      <c r="P938" s="140">
        <v>44441</v>
      </c>
      <c r="Q938" s="140">
        <v>44441</v>
      </c>
      <c r="R938" s="140">
        <v>44502</v>
      </c>
      <c r="S938" s="45">
        <v>0</v>
      </c>
      <c r="T938" s="45">
        <v>10603015</v>
      </c>
      <c r="U938" s="36">
        <v>8723912</v>
      </c>
      <c r="V938" s="36" t="s">
        <v>8368</v>
      </c>
      <c r="W938" s="1"/>
      <c r="X938" s="1"/>
      <c r="Y938" s="1"/>
    </row>
    <row r="939" spans="1:25">
      <c r="A939" s="80">
        <v>891780111</v>
      </c>
      <c r="B939" s="35" t="s">
        <v>3921</v>
      </c>
      <c r="C939" s="36" t="s">
        <v>163</v>
      </c>
      <c r="D939" s="35" t="s">
        <v>20</v>
      </c>
      <c r="E939" s="34" t="s">
        <v>8371</v>
      </c>
      <c r="F939" s="35" t="s">
        <v>21</v>
      </c>
      <c r="G939" s="36" t="s">
        <v>165</v>
      </c>
      <c r="H939" s="36" t="s">
        <v>166</v>
      </c>
      <c r="I939" s="45">
        <v>4350000</v>
      </c>
      <c r="J939" s="45">
        <v>0</v>
      </c>
      <c r="K939" s="45">
        <v>0</v>
      </c>
      <c r="L939" s="45">
        <v>0</v>
      </c>
      <c r="M939" s="37">
        <v>84451834</v>
      </c>
      <c r="N939" s="38" t="s">
        <v>8372</v>
      </c>
      <c r="O939" s="56" t="s">
        <v>8576</v>
      </c>
      <c r="P939" s="140">
        <v>44441</v>
      </c>
      <c r="Q939" s="140">
        <v>44441</v>
      </c>
      <c r="R939" s="140">
        <v>44471</v>
      </c>
      <c r="S939" s="45">
        <v>0</v>
      </c>
      <c r="T939" s="45">
        <v>4350000</v>
      </c>
      <c r="U939" s="36">
        <v>8723912</v>
      </c>
      <c r="V939" s="36" t="s">
        <v>8368</v>
      </c>
      <c r="W939" s="1"/>
      <c r="X939" s="1"/>
      <c r="Y939" s="1"/>
    </row>
    <row r="940" spans="1:25">
      <c r="A940" s="80">
        <v>891780111</v>
      </c>
      <c r="B940" s="35" t="s">
        <v>3921</v>
      </c>
      <c r="C940" s="36" t="s">
        <v>163</v>
      </c>
      <c r="D940" s="35" t="s">
        <v>20</v>
      </c>
      <c r="E940" s="34" t="s">
        <v>8373</v>
      </c>
      <c r="F940" s="35" t="s">
        <v>21</v>
      </c>
      <c r="G940" s="36" t="s">
        <v>165</v>
      </c>
      <c r="H940" s="36" t="s">
        <v>166</v>
      </c>
      <c r="I940" s="45">
        <v>6253015</v>
      </c>
      <c r="J940" s="45">
        <v>0</v>
      </c>
      <c r="K940" s="45">
        <v>0</v>
      </c>
      <c r="L940" s="45">
        <v>0</v>
      </c>
      <c r="M940" s="37">
        <v>85448528</v>
      </c>
      <c r="N940" s="38" t="s">
        <v>8374</v>
      </c>
      <c r="O940" s="56" t="s">
        <v>8577</v>
      </c>
      <c r="P940" s="140">
        <v>44440</v>
      </c>
      <c r="Q940" s="140">
        <v>44441</v>
      </c>
      <c r="R940" s="140">
        <v>44471</v>
      </c>
      <c r="S940" s="45">
        <v>0</v>
      </c>
      <c r="T940" s="45">
        <v>6253015</v>
      </c>
      <c r="U940" s="36">
        <v>8723912</v>
      </c>
      <c r="V940" s="36" t="s">
        <v>8368</v>
      </c>
      <c r="W940" s="1"/>
      <c r="X940" s="1"/>
      <c r="Y940" s="1"/>
    </row>
    <row r="941" spans="1:25">
      <c r="A941" s="80">
        <v>891780111</v>
      </c>
      <c r="B941" s="35" t="s">
        <v>3921</v>
      </c>
      <c r="C941" s="36" t="s">
        <v>163</v>
      </c>
      <c r="D941" s="35" t="s">
        <v>20</v>
      </c>
      <c r="E941" s="34" t="s">
        <v>8375</v>
      </c>
      <c r="F941" s="35" t="s">
        <v>21</v>
      </c>
      <c r="G941" s="36" t="s">
        <v>165</v>
      </c>
      <c r="H941" s="36" t="s">
        <v>166</v>
      </c>
      <c r="I941" s="45">
        <v>12506030</v>
      </c>
      <c r="J941" s="45">
        <v>0</v>
      </c>
      <c r="K941" s="45">
        <v>0</v>
      </c>
      <c r="L941" s="45">
        <v>0</v>
      </c>
      <c r="M941" s="37">
        <v>4981198</v>
      </c>
      <c r="N941" s="38" t="s">
        <v>8376</v>
      </c>
      <c r="O941" s="56" t="s">
        <v>8578</v>
      </c>
      <c r="P941" s="140">
        <v>44440</v>
      </c>
      <c r="Q941" s="140">
        <v>44441</v>
      </c>
      <c r="R941" s="140">
        <v>44502</v>
      </c>
      <c r="S941" s="45">
        <v>0</v>
      </c>
      <c r="T941" s="45">
        <v>12506030</v>
      </c>
      <c r="U941" s="36">
        <v>8723912</v>
      </c>
      <c r="V941" s="36" t="s">
        <v>8368</v>
      </c>
      <c r="W941" s="1"/>
      <c r="X941" s="1"/>
      <c r="Y941" s="1"/>
    </row>
    <row r="942" spans="1:25">
      <c r="A942" s="80">
        <v>891780111</v>
      </c>
      <c r="B942" s="35" t="s">
        <v>3921</v>
      </c>
      <c r="C942" s="36" t="s">
        <v>163</v>
      </c>
      <c r="D942" s="35" t="s">
        <v>20</v>
      </c>
      <c r="E942" s="34" t="s">
        <v>8377</v>
      </c>
      <c r="F942" s="35" t="s">
        <v>21</v>
      </c>
      <c r="G942" s="36" t="s">
        <v>165</v>
      </c>
      <c r="H942" s="36" t="s">
        <v>166</v>
      </c>
      <c r="I942" s="45">
        <v>12121092</v>
      </c>
      <c r="J942" s="45">
        <v>0</v>
      </c>
      <c r="K942" s="45">
        <v>0</v>
      </c>
      <c r="L942" s="45">
        <v>0</v>
      </c>
      <c r="M942" s="37">
        <v>7597867</v>
      </c>
      <c r="N942" s="38" t="s">
        <v>8378</v>
      </c>
      <c r="O942" s="56" t="s">
        <v>8579</v>
      </c>
      <c r="P942" s="140">
        <v>44440</v>
      </c>
      <c r="Q942" s="140">
        <v>44441</v>
      </c>
      <c r="R942" s="140">
        <v>44513</v>
      </c>
      <c r="S942" s="45">
        <v>4040364</v>
      </c>
      <c r="T942" s="45">
        <v>8080728</v>
      </c>
      <c r="U942" s="36">
        <v>8723912</v>
      </c>
      <c r="V942" s="36" t="s">
        <v>8368</v>
      </c>
      <c r="W942" s="1"/>
      <c r="X942" s="1"/>
      <c r="Y942" s="1"/>
    </row>
    <row r="943" spans="1:25">
      <c r="A943" s="80">
        <v>891780111</v>
      </c>
      <c r="B943" s="35" t="s">
        <v>3921</v>
      </c>
      <c r="C943" s="36" t="s">
        <v>163</v>
      </c>
      <c r="D943" s="35" t="s">
        <v>20</v>
      </c>
      <c r="E943" s="34" t="s">
        <v>8379</v>
      </c>
      <c r="F943" s="35" t="s">
        <v>21</v>
      </c>
      <c r="G943" s="36" t="s">
        <v>165</v>
      </c>
      <c r="H943" s="36" t="s">
        <v>166</v>
      </c>
      <c r="I943" s="45">
        <v>12506030</v>
      </c>
      <c r="J943" s="45">
        <v>0</v>
      </c>
      <c r="K943" s="45">
        <v>0</v>
      </c>
      <c r="L943" s="45">
        <v>0</v>
      </c>
      <c r="M943" s="37">
        <v>7601122</v>
      </c>
      <c r="N943" s="38" t="s">
        <v>8380</v>
      </c>
      <c r="O943" s="56" t="s">
        <v>8580</v>
      </c>
      <c r="P943" s="140">
        <v>44440</v>
      </c>
      <c r="Q943" s="140">
        <v>44441</v>
      </c>
      <c r="R943" s="140">
        <v>44502</v>
      </c>
      <c r="S943" s="45">
        <v>0</v>
      </c>
      <c r="T943" s="45">
        <v>12506030</v>
      </c>
      <c r="U943" s="36">
        <v>8723912</v>
      </c>
      <c r="V943" s="36" t="s">
        <v>8368</v>
      </c>
      <c r="W943" s="1"/>
      <c r="X943" s="1"/>
      <c r="Y943" s="1"/>
    </row>
    <row r="944" spans="1:25">
      <c r="A944" s="80">
        <v>891780111</v>
      </c>
      <c r="B944" s="35" t="s">
        <v>3921</v>
      </c>
      <c r="C944" s="36" t="s">
        <v>163</v>
      </c>
      <c r="D944" s="35" t="s">
        <v>20</v>
      </c>
      <c r="E944" s="34" t="s">
        <v>8381</v>
      </c>
      <c r="F944" s="35" t="s">
        <v>21</v>
      </c>
      <c r="G944" s="36" t="s">
        <v>165</v>
      </c>
      <c r="H944" s="36" t="s">
        <v>166</v>
      </c>
      <c r="I944" s="45">
        <v>18759045</v>
      </c>
      <c r="J944" s="45">
        <v>0</v>
      </c>
      <c r="K944" s="45">
        <v>0</v>
      </c>
      <c r="L944" s="45">
        <v>0</v>
      </c>
      <c r="M944" s="37">
        <v>1082925312</v>
      </c>
      <c r="N944" s="38" t="s">
        <v>8382</v>
      </c>
      <c r="O944" s="56" t="s">
        <v>8581</v>
      </c>
      <c r="P944" s="140">
        <v>44440</v>
      </c>
      <c r="Q944" s="140">
        <v>44441</v>
      </c>
      <c r="R944" s="140">
        <v>44513</v>
      </c>
      <c r="S944" s="45">
        <v>0</v>
      </c>
      <c r="T944" s="45">
        <v>18759045</v>
      </c>
      <c r="U944" s="36">
        <v>8723912</v>
      </c>
      <c r="V944" s="36" t="s">
        <v>8368</v>
      </c>
      <c r="W944" s="1"/>
      <c r="X944" s="1"/>
      <c r="Y944" s="1"/>
    </row>
    <row r="945" spans="1:25">
      <c r="A945" s="80">
        <v>891780111</v>
      </c>
      <c r="B945" s="35" t="s">
        <v>3921</v>
      </c>
      <c r="C945" s="36" t="s">
        <v>163</v>
      </c>
      <c r="D945" s="35" t="s">
        <v>20</v>
      </c>
      <c r="E945" s="34" t="s">
        <v>8383</v>
      </c>
      <c r="F945" s="35" t="s">
        <v>21</v>
      </c>
      <c r="G945" s="36" t="s">
        <v>165</v>
      </c>
      <c r="H945" s="36" t="s">
        <v>166</v>
      </c>
      <c r="I945" s="45">
        <v>6253015</v>
      </c>
      <c r="J945" s="45">
        <v>0</v>
      </c>
      <c r="K945" s="45">
        <v>0</v>
      </c>
      <c r="L945" s="45">
        <v>0</v>
      </c>
      <c r="M945" s="37">
        <v>7601537</v>
      </c>
      <c r="N945" s="38" t="s">
        <v>8384</v>
      </c>
      <c r="O945" s="56" t="s">
        <v>8582</v>
      </c>
      <c r="P945" s="140">
        <v>44440</v>
      </c>
      <c r="Q945" s="140">
        <v>44441</v>
      </c>
      <c r="R945" s="140">
        <v>44471</v>
      </c>
      <c r="S945" s="45">
        <v>0</v>
      </c>
      <c r="T945" s="45">
        <v>6253015</v>
      </c>
      <c r="U945" s="36">
        <v>8723912</v>
      </c>
      <c r="V945" s="36" t="s">
        <v>8368</v>
      </c>
      <c r="W945" s="1"/>
      <c r="X945" s="1"/>
      <c r="Y945" s="1"/>
    </row>
    <row r="946" spans="1:25">
      <c r="A946" s="80">
        <v>891780111</v>
      </c>
      <c r="B946" s="35" t="s">
        <v>3921</v>
      </c>
      <c r="C946" s="36" t="s">
        <v>163</v>
      </c>
      <c r="D946" s="35" t="s">
        <v>20</v>
      </c>
      <c r="E946" s="34" t="s">
        <v>8385</v>
      </c>
      <c r="F946" s="35" t="s">
        <v>21</v>
      </c>
      <c r="G946" s="36" t="s">
        <v>165</v>
      </c>
      <c r="H946" s="36" t="s">
        <v>166</v>
      </c>
      <c r="I946" s="45">
        <v>6253015</v>
      </c>
      <c r="J946" s="45">
        <v>0</v>
      </c>
      <c r="K946" s="45">
        <v>0</v>
      </c>
      <c r="L946" s="45">
        <v>0</v>
      </c>
      <c r="M946" s="37">
        <v>1065887916</v>
      </c>
      <c r="N946" s="38" t="s">
        <v>8386</v>
      </c>
      <c r="O946" s="56" t="s">
        <v>8583</v>
      </c>
      <c r="P946" s="140">
        <v>44440</v>
      </c>
      <c r="Q946" s="140">
        <v>44441</v>
      </c>
      <c r="R946" s="140">
        <v>44471</v>
      </c>
      <c r="S946" s="45">
        <v>0</v>
      </c>
      <c r="T946" s="45">
        <v>6253015</v>
      </c>
      <c r="U946" s="36">
        <v>8723912</v>
      </c>
      <c r="V946" s="36" t="s">
        <v>8368</v>
      </c>
      <c r="W946" s="1"/>
      <c r="X946" s="1"/>
      <c r="Y946" s="1"/>
    </row>
    <row r="947" spans="1:25">
      <c r="A947" s="80">
        <v>891780111</v>
      </c>
      <c r="B947" s="35" t="s">
        <v>3921</v>
      </c>
      <c r="C947" s="36" t="s">
        <v>163</v>
      </c>
      <c r="D947" s="35" t="s">
        <v>20</v>
      </c>
      <c r="E947" s="34" t="s">
        <v>8387</v>
      </c>
      <c r="F947" s="35" t="s">
        <v>21</v>
      </c>
      <c r="G947" s="36" t="s">
        <v>165</v>
      </c>
      <c r="H947" s="36" t="s">
        <v>166</v>
      </c>
      <c r="I947" s="45">
        <v>4350000</v>
      </c>
      <c r="J947" s="45">
        <v>0</v>
      </c>
      <c r="K947" s="45">
        <v>0</v>
      </c>
      <c r="L947" s="45">
        <v>0</v>
      </c>
      <c r="M947" s="37">
        <v>32763144</v>
      </c>
      <c r="N947" s="38" t="s">
        <v>8388</v>
      </c>
      <c r="O947" s="56" t="s">
        <v>8584</v>
      </c>
      <c r="P947" s="140">
        <v>44440</v>
      </c>
      <c r="Q947" s="140">
        <v>44441</v>
      </c>
      <c r="R947" s="140">
        <v>44471</v>
      </c>
      <c r="S947" s="45">
        <v>0</v>
      </c>
      <c r="T947" s="45">
        <v>4350000</v>
      </c>
      <c r="U947" s="36">
        <v>8723912</v>
      </c>
      <c r="V947" s="36" t="s">
        <v>8368</v>
      </c>
      <c r="W947" s="1"/>
      <c r="X947" s="1"/>
      <c r="Y947" s="1"/>
    </row>
    <row r="948" spans="1:25">
      <c r="A948" s="80">
        <v>891780111</v>
      </c>
      <c r="B948" s="35" t="s">
        <v>3921</v>
      </c>
      <c r="C948" s="36" t="s">
        <v>163</v>
      </c>
      <c r="D948" s="35" t="s">
        <v>20</v>
      </c>
      <c r="E948" s="34" t="s">
        <v>8389</v>
      </c>
      <c r="F948" s="35" t="s">
        <v>21</v>
      </c>
      <c r="G948" s="36" t="s">
        <v>165</v>
      </c>
      <c r="H948" s="36" t="s">
        <v>166</v>
      </c>
      <c r="I948" s="45">
        <v>8004000</v>
      </c>
      <c r="J948" s="45">
        <v>0</v>
      </c>
      <c r="K948" s="45">
        <v>0</v>
      </c>
      <c r="L948" s="45">
        <v>0</v>
      </c>
      <c r="M948" s="37">
        <v>7633977</v>
      </c>
      <c r="N948" s="38" t="s">
        <v>8390</v>
      </c>
      <c r="O948" s="56" t="s">
        <v>8585</v>
      </c>
      <c r="P948" s="140">
        <v>44441</v>
      </c>
      <c r="Q948" s="140">
        <v>44442</v>
      </c>
      <c r="R948" s="140">
        <v>44503</v>
      </c>
      <c r="S948" s="45">
        <v>0</v>
      </c>
      <c r="T948" s="45">
        <v>8004000</v>
      </c>
      <c r="U948" s="36">
        <v>8723912</v>
      </c>
      <c r="V948" s="36" t="s">
        <v>8368</v>
      </c>
      <c r="W948" s="1"/>
      <c r="X948" s="1"/>
      <c r="Y948" s="1"/>
    </row>
    <row r="949" spans="1:25">
      <c r="A949" s="80">
        <v>891780111</v>
      </c>
      <c r="B949" s="35" t="s">
        <v>3921</v>
      </c>
      <c r="C949" s="36" t="s">
        <v>163</v>
      </c>
      <c r="D949" s="35" t="s">
        <v>20</v>
      </c>
      <c r="E949" s="34" t="s">
        <v>8391</v>
      </c>
      <c r="F949" s="35" t="s">
        <v>21</v>
      </c>
      <c r="G949" s="36" t="s">
        <v>165</v>
      </c>
      <c r="H949" s="36" t="s">
        <v>166</v>
      </c>
      <c r="I949" s="45">
        <v>4500000</v>
      </c>
      <c r="J949" s="45">
        <v>0</v>
      </c>
      <c r="K949" s="45">
        <v>0</v>
      </c>
      <c r="L949" s="45">
        <v>0</v>
      </c>
      <c r="M949" s="37">
        <v>1042451452</v>
      </c>
      <c r="N949" s="38" t="s">
        <v>8392</v>
      </c>
      <c r="O949" s="56" t="s">
        <v>8586</v>
      </c>
      <c r="P949" s="140">
        <v>44449</v>
      </c>
      <c r="Q949" s="140">
        <v>44449</v>
      </c>
      <c r="R949" s="140">
        <v>44510</v>
      </c>
      <c r="S949" s="45">
        <v>0</v>
      </c>
      <c r="T949" s="45">
        <v>4500000</v>
      </c>
      <c r="U949" s="36">
        <v>8723912</v>
      </c>
      <c r="V949" s="36" t="s">
        <v>8368</v>
      </c>
      <c r="W949" s="1"/>
      <c r="X949" s="1"/>
      <c r="Y949" s="1"/>
    </row>
    <row r="950" spans="1:25">
      <c r="A950" s="80">
        <v>891780111</v>
      </c>
      <c r="B950" s="35" t="s">
        <v>3921</v>
      </c>
      <c r="C950" s="36" t="s">
        <v>163</v>
      </c>
      <c r="D950" s="35" t="s">
        <v>20</v>
      </c>
      <c r="E950" s="34" t="s">
        <v>8393</v>
      </c>
      <c r="F950" s="35" t="s">
        <v>21</v>
      </c>
      <c r="G950" s="36" t="s">
        <v>165</v>
      </c>
      <c r="H950" s="36" t="s">
        <v>166</v>
      </c>
      <c r="I950" s="45">
        <v>4500000</v>
      </c>
      <c r="J950" s="45">
        <v>0</v>
      </c>
      <c r="K950" s="45">
        <v>0</v>
      </c>
      <c r="L950" s="45">
        <v>0</v>
      </c>
      <c r="M950" s="37">
        <v>1065657067</v>
      </c>
      <c r="N950" s="38" t="s">
        <v>8394</v>
      </c>
      <c r="O950" s="56" t="s">
        <v>8587</v>
      </c>
      <c r="P950" s="140">
        <v>44455</v>
      </c>
      <c r="Q950" s="140">
        <v>44456</v>
      </c>
      <c r="R950" s="140">
        <v>44517</v>
      </c>
      <c r="S950" s="45">
        <v>0</v>
      </c>
      <c r="T950" s="45">
        <v>4500000</v>
      </c>
      <c r="U950" s="36">
        <v>8723912</v>
      </c>
      <c r="V950" s="36" t="s">
        <v>8368</v>
      </c>
      <c r="W950" s="1"/>
      <c r="X950" s="1"/>
      <c r="Y950" s="1"/>
    </row>
    <row r="951" spans="1:25">
      <c r="A951" s="80">
        <v>891780111</v>
      </c>
      <c r="B951" s="35" t="s">
        <v>3921</v>
      </c>
      <c r="C951" s="36" t="s">
        <v>163</v>
      </c>
      <c r="D951" s="35" t="s">
        <v>20</v>
      </c>
      <c r="E951" s="34" t="s">
        <v>8395</v>
      </c>
      <c r="F951" s="35" t="s">
        <v>21</v>
      </c>
      <c r="G951" s="36" t="s">
        <v>165</v>
      </c>
      <c r="H951" s="36" t="s">
        <v>166</v>
      </c>
      <c r="I951" s="45">
        <v>20955932</v>
      </c>
      <c r="J951" s="45">
        <v>0</v>
      </c>
      <c r="K951" s="45">
        <v>0</v>
      </c>
      <c r="L951" s="45">
        <v>0</v>
      </c>
      <c r="M951" s="37">
        <v>7634899</v>
      </c>
      <c r="N951" s="38" t="s">
        <v>8396</v>
      </c>
      <c r="O951" s="56" t="s">
        <v>8588</v>
      </c>
      <c r="P951" s="140">
        <v>44459</v>
      </c>
      <c r="Q951" s="140">
        <v>44460</v>
      </c>
      <c r="R951" s="140">
        <v>44560</v>
      </c>
      <c r="S951" s="45">
        <v>0</v>
      </c>
      <c r="T951" s="45">
        <v>20955932</v>
      </c>
      <c r="U951" s="36">
        <v>16078654</v>
      </c>
      <c r="V951" s="36" t="s">
        <v>973</v>
      </c>
      <c r="W951" s="1"/>
      <c r="X951" s="1"/>
      <c r="Y951" s="1"/>
    </row>
    <row r="952" spans="1:25">
      <c r="A952" s="80">
        <v>891780111</v>
      </c>
      <c r="B952" s="35" t="s">
        <v>3921</v>
      </c>
      <c r="C952" s="36" t="s">
        <v>163</v>
      </c>
      <c r="D952" s="35" t="s">
        <v>20</v>
      </c>
      <c r="E952" s="34" t="s">
        <v>8397</v>
      </c>
      <c r="F952" s="35" t="s">
        <v>21</v>
      </c>
      <c r="G952" s="36" t="s">
        <v>165</v>
      </c>
      <c r="H952" s="36" t="s">
        <v>166</v>
      </c>
      <c r="I952" s="45">
        <v>13668676</v>
      </c>
      <c r="J952" s="45">
        <v>0</v>
      </c>
      <c r="K952" s="45">
        <v>0</v>
      </c>
      <c r="L952" s="45">
        <v>0</v>
      </c>
      <c r="M952" s="37">
        <v>1082991950</v>
      </c>
      <c r="N952" s="38" t="s">
        <v>8398</v>
      </c>
      <c r="O952" s="56" t="s">
        <v>8589</v>
      </c>
      <c r="P952" s="140">
        <v>44459</v>
      </c>
      <c r="Q952" s="140">
        <v>44460</v>
      </c>
      <c r="R952" s="140">
        <v>44560</v>
      </c>
      <c r="S952" s="45">
        <v>0</v>
      </c>
      <c r="T952" s="45">
        <v>13668676</v>
      </c>
      <c r="U952" s="37">
        <v>7634899</v>
      </c>
      <c r="V952" s="38" t="s">
        <v>5643</v>
      </c>
      <c r="W952" s="1"/>
      <c r="X952" s="1"/>
      <c r="Y952" s="1"/>
    </row>
    <row r="953" spans="1:25">
      <c r="A953" s="80">
        <v>891780111</v>
      </c>
      <c r="B953" s="35" t="s">
        <v>3921</v>
      </c>
      <c r="C953" s="36" t="s">
        <v>163</v>
      </c>
      <c r="D953" s="35" t="s">
        <v>20</v>
      </c>
      <c r="E953" s="34" t="s">
        <v>8399</v>
      </c>
      <c r="F953" s="35" t="s">
        <v>21</v>
      </c>
      <c r="G953" s="36" t="s">
        <v>165</v>
      </c>
      <c r="H953" s="36" t="s">
        <v>166</v>
      </c>
      <c r="I953" s="45">
        <v>10745536</v>
      </c>
      <c r="J953" s="45">
        <v>0</v>
      </c>
      <c r="K953" s="45">
        <v>0</v>
      </c>
      <c r="L953" s="45">
        <v>0</v>
      </c>
      <c r="M953" s="37">
        <v>1082898550</v>
      </c>
      <c r="N953" s="38" t="s">
        <v>8400</v>
      </c>
      <c r="O953" s="56" t="s">
        <v>8590</v>
      </c>
      <c r="P953" s="140">
        <v>44459</v>
      </c>
      <c r="Q953" s="140">
        <v>44460</v>
      </c>
      <c r="R953" s="140">
        <v>44560</v>
      </c>
      <c r="S953" s="45">
        <v>0</v>
      </c>
      <c r="T953" s="45">
        <v>10745536</v>
      </c>
      <c r="U953" s="37">
        <v>7634899</v>
      </c>
      <c r="V953" s="38" t="s">
        <v>5643</v>
      </c>
      <c r="W953" s="1"/>
      <c r="X953" s="1"/>
      <c r="Y953" s="1"/>
    </row>
    <row r="954" spans="1:25">
      <c r="A954" s="80">
        <v>891780111</v>
      </c>
      <c r="B954" s="35" t="s">
        <v>3921</v>
      </c>
      <c r="C954" s="36" t="s">
        <v>27</v>
      </c>
      <c r="D954" s="35" t="s">
        <v>20</v>
      </c>
      <c r="E954" s="34" t="s">
        <v>8401</v>
      </c>
      <c r="F954" s="35" t="s">
        <v>21</v>
      </c>
      <c r="G954" s="36" t="s">
        <v>165</v>
      </c>
      <c r="H954" s="36" t="s">
        <v>166</v>
      </c>
      <c r="I954" s="45">
        <v>3600000</v>
      </c>
      <c r="J954" s="45">
        <v>0</v>
      </c>
      <c r="K954" s="45">
        <v>0</v>
      </c>
      <c r="L954" s="45">
        <v>0</v>
      </c>
      <c r="M954" s="37">
        <v>19620110</v>
      </c>
      <c r="N954" s="38" t="s">
        <v>5589</v>
      </c>
      <c r="O954" s="56" t="s">
        <v>8591</v>
      </c>
      <c r="P954" s="140">
        <v>44459</v>
      </c>
      <c r="Q954" s="140">
        <v>44460</v>
      </c>
      <c r="R954" s="140">
        <v>44498</v>
      </c>
      <c r="S954" s="45">
        <v>0</v>
      </c>
      <c r="T954" s="45">
        <v>3600000</v>
      </c>
      <c r="U954" s="36">
        <v>36669284</v>
      </c>
      <c r="V954" s="36" t="s">
        <v>471</v>
      </c>
      <c r="W954" s="1"/>
      <c r="X954" s="1"/>
      <c r="Y954" s="1"/>
    </row>
    <row r="955" spans="1:25">
      <c r="A955" s="80">
        <v>891780111</v>
      </c>
      <c r="B955" s="35" t="s">
        <v>3921</v>
      </c>
      <c r="C955" s="36" t="s">
        <v>27</v>
      </c>
      <c r="D955" s="1" t="s">
        <v>20</v>
      </c>
      <c r="E955" s="34" t="s">
        <v>8402</v>
      </c>
      <c r="F955" s="35" t="s">
        <v>21</v>
      </c>
      <c r="G955" s="36" t="s">
        <v>165</v>
      </c>
      <c r="H955" s="36" t="s">
        <v>166</v>
      </c>
      <c r="I955" s="45">
        <v>3800000</v>
      </c>
      <c r="J955" s="45">
        <v>0</v>
      </c>
      <c r="K955" s="45">
        <v>0</v>
      </c>
      <c r="L955" s="45">
        <v>0</v>
      </c>
      <c r="M955" s="37">
        <v>12537790</v>
      </c>
      <c r="N955" s="38" t="s">
        <v>7211</v>
      </c>
      <c r="O955" s="187" t="s">
        <v>8592</v>
      </c>
      <c r="P955" s="140">
        <v>44459</v>
      </c>
      <c r="Q955" s="140">
        <v>44460</v>
      </c>
      <c r="R955" s="140">
        <v>44498</v>
      </c>
      <c r="S955" s="45">
        <v>1900000</v>
      </c>
      <c r="T955" s="45">
        <v>1900000</v>
      </c>
      <c r="U955" s="36">
        <v>36669284</v>
      </c>
      <c r="V955" s="36" t="s">
        <v>471</v>
      </c>
      <c r="W955" s="1"/>
      <c r="X955" s="1"/>
      <c r="Y955" s="1"/>
    </row>
    <row r="956" spans="1:25">
      <c r="A956" s="80">
        <v>891780111</v>
      </c>
      <c r="B956" s="35" t="s">
        <v>3921</v>
      </c>
      <c r="C956" s="36" t="s">
        <v>27</v>
      </c>
      <c r="D956" s="1" t="s">
        <v>20</v>
      </c>
      <c r="E956" s="34" t="s">
        <v>8403</v>
      </c>
      <c r="F956" s="35" t="s">
        <v>21</v>
      </c>
      <c r="G956" s="36" t="s">
        <v>165</v>
      </c>
      <c r="H956" s="36" t="s">
        <v>166</v>
      </c>
      <c r="I956" s="45">
        <v>3400000</v>
      </c>
      <c r="J956" s="45">
        <v>0</v>
      </c>
      <c r="K956" s="45">
        <v>0</v>
      </c>
      <c r="L956" s="45">
        <v>0</v>
      </c>
      <c r="M956" s="37">
        <v>57107014</v>
      </c>
      <c r="N956" s="38" t="s">
        <v>470</v>
      </c>
      <c r="O956" s="56" t="s">
        <v>8593</v>
      </c>
      <c r="P956" s="140">
        <v>44459</v>
      </c>
      <c r="Q956" s="140">
        <v>44460</v>
      </c>
      <c r="R956" s="140">
        <v>44498</v>
      </c>
      <c r="S956" s="45">
        <v>0</v>
      </c>
      <c r="T956" s="45">
        <v>3400000</v>
      </c>
      <c r="U956" s="36">
        <v>36669284</v>
      </c>
      <c r="V956" s="36" t="s">
        <v>471</v>
      </c>
      <c r="W956" s="1"/>
      <c r="X956" s="1"/>
      <c r="Y956" s="1"/>
    </row>
    <row r="957" spans="1:25">
      <c r="A957" s="80">
        <v>891780111</v>
      </c>
      <c r="B957" s="35" t="s">
        <v>3921</v>
      </c>
      <c r="C957" s="36" t="s">
        <v>27</v>
      </c>
      <c r="D957" s="1" t="s">
        <v>20</v>
      </c>
      <c r="E957" s="34" t="s">
        <v>8404</v>
      </c>
      <c r="F957" s="35" t="s">
        <v>21</v>
      </c>
      <c r="G957" s="36" t="s">
        <v>165</v>
      </c>
      <c r="H957" s="36" t="s">
        <v>166</v>
      </c>
      <c r="I957" s="45">
        <v>2850000</v>
      </c>
      <c r="J957" s="45">
        <v>0</v>
      </c>
      <c r="K957" s="45">
        <v>0</v>
      </c>
      <c r="L957" s="45">
        <v>0</v>
      </c>
      <c r="M957" s="37">
        <v>1082924498</v>
      </c>
      <c r="N957" s="38" t="s">
        <v>420</v>
      </c>
      <c r="O957" s="56" t="s">
        <v>8594</v>
      </c>
      <c r="P957" s="140">
        <v>44459</v>
      </c>
      <c r="Q957" s="140">
        <v>44460</v>
      </c>
      <c r="R957" s="140">
        <v>44498</v>
      </c>
      <c r="S957" s="45">
        <v>950000</v>
      </c>
      <c r="T957" s="45">
        <v>1900000</v>
      </c>
      <c r="U957" s="36">
        <v>57428039</v>
      </c>
      <c r="V957" s="36" t="s">
        <v>421</v>
      </c>
      <c r="W957" s="1"/>
      <c r="X957" s="1"/>
      <c r="Y957" s="1"/>
    </row>
    <row r="958" spans="1:25">
      <c r="A958" s="80">
        <v>891780111</v>
      </c>
      <c r="B958" s="35" t="s">
        <v>3921</v>
      </c>
      <c r="C958" s="36" t="s">
        <v>27</v>
      </c>
      <c r="D958" s="1" t="s">
        <v>20</v>
      </c>
      <c r="E958" s="34" t="s">
        <v>8405</v>
      </c>
      <c r="F958" s="35" t="s">
        <v>21</v>
      </c>
      <c r="G958" s="36" t="s">
        <v>165</v>
      </c>
      <c r="H958" s="36" t="s">
        <v>166</v>
      </c>
      <c r="I958" s="45">
        <v>4600000</v>
      </c>
      <c r="J958" s="45">
        <v>0</v>
      </c>
      <c r="K958" s="45">
        <v>0</v>
      </c>
      <c r="L958" s="45">
        <v>0</v>
      </c>
      <c r="M958" s="37">
        <v>1081825579</v>
      </c>
      <c r="N958" s="38" t="s">
        <v>5592</v>
      </c>
      <c r="O958" s="56" t="s">
        <v>8595</v>
      </c>
      <c r="P958" s="140">
        <v>44459</v>
      </c>
      <c r="Q958" s="140">
        <v>44460</v>
      </c>
      <c r="R958" s="140">
        <v>44498</v>
      </c>
      <c r="S958" s="45">
        <v>2300000</v>
      </c>
      <c r="T958" s="45">
        <v>2300000</v>
      </c>
      <c r="U958" s="36">
        <v>85467461</v>
      </c>
      <c r="V958" s="36" t="s">
        <v>414</v>
      </c>
      <c r="W958" s="1"/>
      <c r="X958" s="1"/>
      <c r="Y958" s="1"/>
    </row>
    <row r="959" spans="1:25">
      <c r="A959" s="80">
        <v>891780111</v>
      </c>
      <c r="B959" s="35" t="s">
        <v>3921</v>
      </c>
      <c r="C959" s="36" t="s">
        <v>27</v>
      </c>
      <c r="D959" s="1" t="s">
        <v>20</v>
      </c>
      <c r="E959" s="34" t="s">
        <v>8406</v>
      </c>
      <c r="F959" s="35" t="s">
        <v>21</v>
      </c>
      <c r="G959" s="36" t="s">
        <v>165</v>
      </c>
      <c r="H959" s="36" t="s">
        <v>166</v>
      </c>
      <c r="I959" s="45">
        <v>2700000</v>
      </c>
      <c r="J959" s="45">
        <v>0</v>
      </c>
      <c r="K959" s="45">
        <v>0</v>
      </c>
      <c r="L959" s="45">
        <v>0</v>
      </c>
      <c r="M959" s="37">
        <v>1082935407</v>
      </c>
      <c r="N959" s="38" t="s">
        <v>7208</v>
      </c>
      <c r="O959" s="56" t="s">
        <v>8596</v>
      </c>
      <c r="P959" s="140">
        <v>44459</v>
      </c>
      <c r="Q959" s="140">
        <v>44460</v>
      </c>
      <c r="R959" s="140">
        <v>44498</v>
      </c>
      <c r="S959" s="45">
        <v>0</v>
      </c>
      <c r="T959" s="45">
        <v>2700000</v>
      </c>
      <c r="U959" s="36">
        <v>85467461</v>
      </c>
      <c r="V959" s="36" t="s">
        <v>414</v>
      </c>
      <c r="W959" s="1"/>
      <c r="X959" s="1"/>
      <c r="Y959" s="1"/>
    </row>
    <row r="960" spans="1:25">
      <c r="A960" s="80">
        <v>891780111</v>
      </c>
      <c r="B960" s="35" t="s">
        <v>3921</v>
      </c>
      <c r="C960" s="36" t="s">
        <v>27</v>
      </c>
      <c r="D960" s="1" t="s">
        <v>20</v>
      </c>
      <c r="E960" s="34" t="s">
        <v>8407</v>
      </c>
      <c r="F960" s="35" t="s">
        <v>21</v>
      </c>
      <c r="G960" s="36" t="s">
        <v>165</v>
      </c>
      <c r="H960" s="36" t="s">
        <v>166</v>
      </c>
      <c r="I960" s="45">
        <v>5800000</v>
      </c>
      <c r="J960" s="45">
        <v>0</v>
      </c>
      <c r="K960" s="45">
        <v>0</v>
      </c>
      <c r="L960" s="45">
        <v>0</v>
      </c>
      <c r="M960" s="37">
        <v>1083008562</v>
      </c>
      <c r="N960" s="38" t="s">
        <v>454</v>
      </c>
      <c r="O960" s="56" t="s">
        <v>8597</v>
      </c>
      <c r="P960" s="140">
        <v>44459</v>
      </c>
      <c r="Q960" s="140">
        <v>44460</v>
      </c>
      <c r="R960" s="140">
        <v>44498</v>
      </c>
      <c r="S960" s="45">
        <v>2900000</v>
      </c>
      <c r="T960" s="45">
        <v>2900000</v>
      </c>
      <c r="U960" s="36">
        <v>1192791759</v>
      </c>
      <c r="V960" s="36" t="s">
        <v>434</v>
      </c>
      <c r="W960" s="1"/>
      <c r="X960" s="1"/>
      <c r="Y960" s="1"/>
    </row>
    <row r="961" spans="1:25">
      <c r="A961" s="80">
        <v>891780111</v>
      </c>
      <c r="B961" s="35" t="s">
        <v>3921</v>
      </c>
      <c r="C961" s="36" t="s">
        <v>27</v>
      </c>
      <c r="D961" s="1" t="s">
        <v>20</v>
      </c>
      <c r="E961" s="34" t="s">
        <v>8408</v>
      </c>
      <c r="F961" s="35" t="s">
        <v>21</v>
      </c>
      <c r="G961" s="36" t="s">
        <v>165</v>
      </c>
      <c r="H961" s="36" t="s">
        <v>166</v>
      </c>
      <c r="I961" s="45">
        <v>2700000</v>
      </c>
      <c r="J961" s="45">
        <v>0</v>
      </c>
      <c r="K961" s="45">
        <v>0</v>
      </c>
      <c r="L961" s="45">
        <v>0</v>
      </c>
      <c r="M961" s="37">
        <v>1082952509</v>
      </c>
      <c r="N961" s="38" t="s">
        <v>440</v>
      </c>
      <c r="O961" s="56" t="s">
        <v>8598</v>
      </c>
      <c r="P961" s="140">
        <v>44459</v>
      </c>
      <c r="Q961" s="140">
        <v>44460</v>
      </c>
      <c r="R961" s="140">
        <v>44498</v>
      </c>
      <c r="S961" s="45">
        <v>900000</v>
      </c>
      <c r="T961" s="45">
        <v>1800000</v>
      </c>
      <c r="U961" s="36">
        <v>85467461</v>
      </c>
      <c r="V961" s="36" t="s">
        <v>414</v>
      </c>
      <c r="W961" s="1"/>
      <c r="X961" s="1"/>
      <c r="Y961" s="1"/>
    </row>
    <row r="962" spans="1:25">
      <c r="A962" s="80">
        <v>891780111</v>
      </c>
      <c r="B962" s="35" t="s">
        <v>3921</v>
      </c>
      <c r="C962" s="36" t="s">
        <v>27</v>
      </c>
      <c r="D962" s="1" t="s">
        <v>20</v>
      </c>
      <c r="E962" s="34" t="s">
        <v>8409</v>
      </c>
      <c r="F962" s="35" t="s">
        <v>21</v>
      </c>
      <c r="G962" s="36" t="s">
        <v>165</v>
      </c>
      <c r="H962" s="36" t="s">
        <v>166</v>
      </c>
      <c r="I962" s="45">
        <v>3400000</v>
      </c>
      <c r="J962" s="45">
        <v>0</v>
      </c>
      <c r="K962" s="45">
        <v>0</v>
      </c>
      <c r="L962" s="45">
        <v>0</v>
      </c>
      <c r="M962" s="37">
        <v>1221964687</v>
      </c>
      <c r="N962" s="38" t="s">
        <v>3304</v>
      </c>
      <c r="O962" s="56" t="s">
        <v>8599</v>
      </c>
      <c r="P962" s="140">
        <v>44459</v>
      </c>
      <c r="Q962" s="140">
        <v>44460</v>
      </c>
      <c r="R962" s="140">
        <v>44498</v>
      </c>
      <c r="S962" s="45">
        <v>1700000</v>
      </c>
      <c r="T962" s="45">
        <v>1700000</v>
      </c>
      <c r="U962" s="36">
        <v>16078654</v>
      </c>
      <c r="V962" s="36" t="s">
        <v>973</v>
      </c>
      <c r="W962" s="1"/>
      <c r="X962" s="1"/>
      <c r="Y962" s="1"/>
    </row>
    <row r="963" spans="1:25">
      <c r="A963" s="80">
        <v>891780111</v>
      </c>
      <c r="B963" s="35" t="s">
        <v>3921</v>
      </c>
      <c r="C963" s="36" t="s">
        <v>27</v>
      </c>
      <c r="D963" s="1" t="s">
        <v>20</v>
      </c>
      <c r="E963" s="34" t="s">
        <v>8410</v>
      </c>
      <c r="F963" s="35" t="s">
        <v>21</v>
      </c>
      <c r="G963" s="36" t="s">
        <v>165</v>
      </c>
      <c r="H963" s="36" t="s">
        <v>166</v>
      </c>
      <c r="I963" s="45">
        <v>5800000</v>
      </c>
      <c r="J963" s="45">
        <v>0</v>
      </c>
      <c r="K963" s="45">
        <v>0</v>
      </c>
      <c r="L963" s="45">
        <v>0</v>
      </c>
      <c r="M963" s="37">
        <v>1082977854</v>
      </c>
      <c r="N963" s="38" t="s">
        <v>7216</v>
      </c>
      <c r="O963" s="56" t="s">
        <v>8600</v>
      </c>
      <c r="P963" s="140">
        <v>44459</v>
      </c>
      <c r="Q963" s="140">
        <v>44460</v>
      </c>
      <c r="R963" s="140">
        <v>44498</v>
      </c>
      <c r="S963" s="45">
        <v>2900000</v>
      </c>
      <c r="T963" s="45">
        <v>2900000</v>
      </c>
      <c r="U963" s="36">
        <v>1192791759</v>
      </c>
      <c r="V963" s="36" t="s">
        <v>434</v>
      </c>
      <c r="W963" s="1"/>
      <c r="X963" s="1"/>
      <c r="Y963" s="1"/>
    </row>
    <row r="964" spans="1:25">
      <c r="A964" s="80">
        <v>891780111</v>
      </c>
      <c r="B964" s="35" t="s">
        <v>3921</v>
      </c>
      <c r="C964" s="36" t="s">
        <v>27</v>
      </c>
      <c r="D964" s="1" t="s">
        <v>20</v>
      </c>
      <c r="E964" s="34" t="s">
        <v>8411</v>
      </c>
      <c r="F964" s="35" t="s">
        <v>21</v>
      </c>
      <c r="G964" s="36" t="s">
        <v>165</v>
      </c>
      <c r="H964" s="36" t="s">
        <v>166</v>
      </c>
      <c r="I964" s="45">
        <v>3150000</v>
      </c>
      <c r="J964" s="45">
        <v>0</v>
      </c>
      <c r="K964" s="45">
        <v>0</v>
      </c>
      <c r="L964" s="45">
        <v>0</v>
      </c>
      <c r="M964" s="37">
        <v>19598758</v>
      </c>
      <c r="N964" s="38" t="s">
        <v>427</v>
      </c>
      <c r="O964" s="56" t="s">
        <v>8601</v>
      </c>
      <c r="P964" s="140">
        <v>44459</v>
      </c>
      <c r="Q964" s="140">
        <v>44460</v>
      </c>
      <c r="R964" s="140">
        <v>44498</v>
      </c>
      <c r="S964" s="45">
        <v>1050000</v>
      </c>
      <c r="T964" s="45">
        <v>2100000</v>
      </c>
      <c r="U964" s="36">
        <v>85467461</v>
      </c>
      <c r="V964" s="36" t="s">
        <v>414</v>
      </c>
      <c r="W964" s="1"/>
      <c r="X964" s="1"/>
      <c r="Y964" s="1"/>
    </row>
    <row r="965" spans="1:25">
      <c r="A965" s="80">
        <v>891780111</v>
      </c>
      <c r="B965" s="35" t="s">
        <v>3921</v>
      </c>
      <c r="C965" s="36" t="s">
        <v>27</v>
      </c>
      <c r="D965" s="1" t="s">
        <v>20</v>
      </c>
      <c r="E965" s="34" t="s">
        <v>8412</v>
      </c>
      <c r="F965" s="35" t="s">
        <v>21</v>
      </c>
      <c r="G965" s="36" t="s">
        <v>165</v>
      </c>
      <c r="H965" s="36" t="s">
        <v>166</v>
      </c>
      <c r="I965" s="45">
        <v>6200000</v>
      </c>
      <c r="J965" s="45">
        <v>0</v>
      </c>
      <c r="K965" s="45">
        <v>0</v>
      </c>
      <c r="L965" s="45">
        <v>0</v>
      </c>
      <c r="M965" s="37">
        <v>73077004</v>
      </c>
      <c r="N965" s="38" t="s">
        <v>7218</v>
      </c>
      <c r="O965" s="56" t="s">
        <v>8602</v>
      </c>
      <c r="P965" s="140">
        <v>44459</v>
      </c>
      <c r="Q965" s="140">
        <v>44460</v>
      </c>
      <c r="R965" s="140">
        <v>44498</v>
      </c>
      <c r="S965" s="45">
        <v>3100000</v>
      </c>
      <c r="T965" s="45">
        <v>3100000</v>
      </c>
      <c r="U965" s="36">
        <v>57428039</v>
      </c>
      <c r="V965" s="36" t="s">
        <v>421</v>
      </c>
      <c r="W965" s="1"/>
      <c r="X965" s="1"/>
      <c r="Y965" s="1"/>
    </row>
    <row r="966" spans="1:25">
      <c r="A966" s="80">
        <v>891780111</v>
      </c>
      <c r="B966" s="35" t="s">
        <v>3921</v>
      </c>
      <c r="C966" s="36" t="s">
        <v>27</v>
      </c>
      <c r="D966" s="1" t="s">
        <v>20</v>
      </c>
      <c r="E966" s="34" t="s">
        <v>8413</v>
      </c>
      <c r="F966" s="35" t="s">
        <v>21</v>
      </c>
      <c r="G966" s="36" t="s">
        <v>165</v>
      </c>
      <c r="H966" s="36" t="s">
        <v>166</v>
      </c>
      <c r="I966" s="45">
        <v>3150000</v>
      </c>
      <c r="J966" s="45">
        <v>0</v>
      </c>
      <c r="K966" s="45">
        <v>0</v>
      </c>
      <c r="L966" s="45">
        <v>0</v>
      </c>
      <c r="M966" s="37">
        <v>1082859777</v>
      </c>
      <c r="N966" s="38" t="s">
        <v>7223</v>
      </c>
      <c r="O966" s="56" t="s">
        <v>8603</v>
      </c>
      <c r="P966" s="140">
        <v>44460</v>
      </c>
      <c r="Q966" s="140">
        <v>44460</v>
      </c>
      <c r="R966" s="140">
        <v>44498</v>
      </c>
      <c r="S966" s="45">
        <v>1050000</v>
      </c>
      <c r="T966" s="45">
        <v>2100000</v>
      </c>
      <c r="U966" s="36">
        <v>16078654</v>
      </c>
      <c r="V966" s="36" t="s">
        <v>973</v>
      </c>
      <c r="W966" s="1"/>
      <c r="X966" s="1"/>
      <c r="Y966" s="1"/>
    </row>
    <row r="967" spans="1:25">
      <c r="A967" s="80">
        <v>891780111</v>
      </c>
      <c r="B967" s="35" t="s">
        <v>3921</v>
      </c>
      <c r="C967" s="36" t="s">
        <v>27</v>
      </c>
      <c r="D967" s="1" t="s">
        <v>20</v>
      </c>
      <c r="E967" s="34" t="s">
        <v>8414</v>
      </c>
      <c r="F967" s="35" t="s">
        <v>21</v>
      </c>
      <c r="G967" s="36" t="s">
        <v>165</v>
      </c>
      <c r="H967" s="36" t="s">
        <v>166</v>
      </c>
      <c r="I967" s="45">
        <v>6400000</v>
      </c>
      <c r="J967" s="45">
        <v>0</v>
      </c>
      <c r="K967" s="45">
        <v>0</v>
      </c>
      <c r="L967" s="45">
        <v>0</v>
      </c>
      <c r="M967" s="37">
        <v>7601537</v>
      </c>
      <c r="N967" s="38" t="s">
        <v>425</v>
      </c>
      <c r="O967" s="56" t="s">
        <v>8604</v>
      </c>
      <c r="P967" s="140">
        <v>44462</v>
      </c>
      <c r="Q967" s="140">
        <v>44462</v>
      </c>
      <c r="R967" s="140">
        <v>44498</v>
      </c>
      <c r="S967" s="45">
        <v>3200000</v>
      </c>
      <c r="T967" s="45">
        <v>3200000</v>
      </c>
      <c r="U967" s="36">
        <v>85467461</v>
      </c>
      <c r="V967" s="36" t="s">
        <v>414</v>
      </c>
      <c r="W967" s="1"/>
      <c r="X967" s="1"/>
      <c r="Y967" s="1"/>
    </row>
    <row r="968" spans="1:25">
      <c r="A968" s="80">
        <v>891780111</v>
      </c>
      <c r="B968" s="35" t="s">
        <v>3921</v>
      </c>
      <c r="C968" s="36" t="s">
        <v>27</v>
      </c>
      <c r="D968" s="1" t="s">
        <v>20</v>
      </c>
      <c r="E968" s="34" t="s">
        <v>8415</v>
      </c>
      <c r="F968" s="35" t="s">
        <v>21</v>
      </c>
      <c r="G968" s="36" t="s">
        <v>165</v>
      </c>
      <c r="H968" s="36" t="s">
        <v>166</v>
      </c>
      <c r="I968" s="45">
        <v>6400000</v>
      </c>
      <c r="J968" s="45">
        <v>0</v>
      </c>
      <c r="K968" s="45">
        <v>0</v>
      </c>
      <c r="L968" s="45">
        <v>0</v>
      </c>
      <c r="M968" s="37">
        <v>57461707</v>
      </c>
      <c r="N968" s="38" t="s">
        <v>436</v>
      </c>
      <c r="O968" s="56" t="s">
        <v>8605</v>
      </c>
      <c r="P968" s="140">
        <v>44462</v>
      </c>
      <c r="Q968" s="140">
        <v>44462</v>
      </c>
      <c r="R968" s="140">
        <v>44498</v>
      </c>
      <c r="S968" s="45">
        <v>3200000</v>
      </c>
      <c r="T968" s="45">
        <v>3200000</v>
      </c>
      <c r="U968" s="36">
        <v>85467461</v>
      </c>
      <c r="V968" s="36" t="s">
        <v>414</v>
      </c>
      <c r="W968" s="1"/>
      <c r="X968" s="1"/>
      <c r="Y968" s="1"/>
    </row>
    <row r="969" spans="1:25">
      <c r="A969" s="80">
        <v>891780111</v>
      </c>
      <c r="B969" s="35" t="s">
        <v>3921</v>
      </c>
      <c r="C969" s="36" t="s">
        <v>27</v>
      </c>
      <c r="D969" s="1" t="s">
        <v>20</v>
      </c>
      <c r="E969" s="34" t="s">
        <v>8416</v>
      </c>
      <c r="F969" s="35" t="s">
        <v>21</v>
      </c>
      <c r="G969" s="36" t="s">
        <v>165</v>
      </c>
      <c r="H969" s="36" t="s">
        <v>166</v>
      </c>
      <c r="I969" s="45">
        <v>6200000</v>
      </c>
      <c r="J969" s="45">
        <v>0</v>
      </c>
      <c r="K969" s="45">
        <v>0</v>
      </c>
      <c r="L969" s="45">
        <v>0</v>
      </c>
      <c r="M969" s="37">
        <v>84454708</v>
      </c>
      <c r="N969" s="38" t="s">
        <v>418</v>
      </c>
      <c r="O969" s="56" t="s">
        <v>8606</v>
      </c>
      <c r="P969" s="140">
        <v>44460</v>
      </c>
      <c r="Q969" s="140">
        <v>44461</v>
      </c>
      <c r="R969" s="140">
        <v>44498</v>
      </c>
      <c r="S969" s="45">
        <v>3100000</v>
      </c>
      <c r="T969" s="45">
        <v>3100000</v>
      </c>
      <c r="U969" s="36">
        <v>57428039</v>
      </c>
      <c r="V969" s="36" t="s">
        <v>421</v>
      </c>
      <c r="W969" s="1"/>
      <c r="X969" s="1"/>
      <c r="Y969" s="1"/>
    </row>
    <row r="970" spans="1:25">
      <c r="A970" s="80">
        <v>891780111</v>
      </c>
      <c r="B970" s="35" t="s">
        <v>3921</v>
      </c>
      <c r="C970" s="36" t="s">
        <v>27</v>
      </c>
      <c r="D970" s="1" t="s">
        <v>20</v>
      </c>
      <c r="E970" s="34" t="s">
        <v>8417</v>
      </c>
      <c r="F970" s="35" t="s">
        <v>21</v>
      </c>
      <c r="G970" s="36" t="s">
        <v>165</v>
      </c>
      <c r="H970" s="36" t="s">
        <v>166</v>
      </c>
      <c r="I970" s="45">
        <v>4400000</v>
      </c>
      <c r="J970" s="45">
        <v>0</v>
      </c>
      <c r="K970" s="45">
        <v>0</v>
      </c>
      <c r="L970" s="45">
        <v>0</v>
      </c>
      <c r="M970" s="37">
        <v>1082045208</v>
      </c>
      <c r="N970" s="38" t="s">
        <v>7198</v>
      </c>
      <c r="O970" s="56" t="s">
        <v>8607</v>
      </c>
      <c r="P970" s="140">
        <v>44460</v>
      </c>
      <c r="Q970" s="140">
        <v>44461</v>
      </c>
      <c r="R970" s="140">
        <v>44498</v>
      </c>
      <c r="S970" s="45">
        <v>2200000</v>
      </c>
      <c r="T970" s="45">
        <v>2200000</v>
      </c>
      <c r="U970" s="36">
        <v>57428039</v>
      </c>
      <c r="V970" s="36" t="s">
        <v>421</v>
      </c>
      <c r="W970" s="1"/>
      <c r="X970" s="1"/>
      <c r="Y970" s="1"/>
    </row>
    <row r="971" spans="1:25">
      <c r="A971" s="80">
        <v>891780111</v>
      </c>
      <c r="B971" s="35" t="s">
        <v>3921</v>
      </c>
      <c r="C971" s="36" t="s">
        <v>27</v>
      </c>
      <c r="D971" s="1" t="s">
        <v>20</v>
      </c>
      <c r="E971" s="34" t="s">
        <v>8418</v>
      </c>
      <c r="F971" s="35" t="s">
        <v>21</v>
      </c>
      <c r="G971" s="36" t="s">
        <v>165</v>
      </c>
      <c r="H971" s="36" t="s">
        <v>166</v>
      </c>
      <c r="I971" s="45">
        <v>6400000</v>
      </c>
      <c r="J971" s="45">
        <v>0</v>
      </c>
      <c r="K971" s="45">
        <v>0</v>
      </c>
      <c r="L971" s="45">
        <v>0</v>
      </c>
      <c r="M971" s="37">
        <v>1004369998</v>
      </c>
      <c r="N971" s="38" t="s">
        <v>413</v>
      </c>
      <c r="O971" s="56" t="s">
        <v>8608</v>
      </c>
      <c r="P971" s="140">
        <v>44460</v>
      </c>
      <c r="Q971" s="140">
        <v>44461</v>
      </c>
      <c r="R971" s="140">
        <v>44498</v>
      </c>
      <c r="S971" s="45">
        <v>3200000</v>
      </c>
      <c r="T971" s="45">
        <v>3200000</v>
      </c>
      <c r="U971" s="36">
        <v>85467461</v>
      </c>
      <c r="V971" s="36" t="s">
        <v>414</v>
      </c>
      <c r="W971" s="1"/>
      <c r="X971" s="1"/>
      <c r="Y971" s="1"/>
    </row>
    <row r="972" spans="1:25">
      <c r="A972" s="80">
        <v>891780111</v>
      </c>
      <c r="B972" s="35" t="s">
        <v>3921</v>
      </c>
      <c r="C972" s="36" t="s">
        <v>27</v>
      </c>
      <c r="D972" s="1" t="s">
        <v>20</v>
      </c>
      <c r="E972" s="34" t="s">
        <v>8419</v>
      </c>
      <c r="F972" s="35" t="s">
        <v>21</v>
      </c>
      <c r="G972" s="36" t="s">
        <v>165</v>
      </c>
      <c r="H972" s="36" t="s">
        <v>166</v>
      </c>
      <c r="I972" s="45">
        <v>2700000</v>
      </c>
      <c r="J972" s="45">
        <v>0</v>
      </c>
      <c r="K972" s="45">
        <v>0</v>
      </c>
      <c r="L972" s="45">
        <v>0</v>
      </c>
      <c r="M972" s="37">
        <v>1082990692</v>
      </c>
      <c r="N972" s="38" t="s">
        <v>7206</v>
      </c>
      <c r="O972" s="56" t="s">
        <v>8609</v>
      </c>
      <c r="P972" s="140">
        <v>44460</v>
      </c>
      <c r="Q972" s="140">
        <v>44461</v>
      </c>
      <c r="R972" s="140">
        <v>44498</v>
      </c>
      <c r="S972" s="45">
        <v>900000</v>
      </c>
      <c r="T972" s="45">
        <v>1800000</v>
      </c>
      <c r="U972" s="36">
        <v>85467461</v>
      </c>
      <c r="V972" s="36" t="s">
        <v>414</v>
      </c>
      <c r="W972" s="1"/>
      <c r="X972" s="1"/>
      <c r="Y972" s="1"/>
    </row>
    <row r="973" spans="1:25">
      <c r="A973" s="80">
        <v>891780111</v>
      </c>
      <c r="B973" s="35" t="s">
        <v>3921</v>
      </c>
      <c r="C973" s="36" t="s">
        <v>27</v>
      </c>
      <c r="D973" s="1" t="s">
        <v>20</v>
      </c>
      <c r="E973" s="34" t="s">
        <v>8420</v>
      </c>
      <c r="F973" s="35" t="s">
        <v>21</v>
      </c>
      <c r="G973" s="36" t="s">
        <v>165</v>
      </c>
      <c r="H973" s="36" t="s">
        <v>166</v>
      </c>
      <c r="I973" s="45">
        <v>3750000</v>
      </c>
      <c r="J973" s="45">
        <v>0</v>
      </c>
      <c r="K973" s="45">
        <v>0</v>
      </c>
      <c r="L973" s="45">
        <v>0</v>
      </c>
      <c r="M973" s="37">
        <v>1081907898</v>
      </c>
      <c r="N973" s="38" t="s">
        <v>7221</v>
      </c>
      <c r="O973" s="56" t="s">
        <v>8610</v>
      </c>
      <c r="P973" s="140">
        <v>44459</v>
      </c>
      <c r="Q973" s="140">
        <v>44461</v>
      </c>
      <c r="R973" s="140">
        <v>44498</v>
      </c>
      <c r="S973" s="45">
        <v>1250000</v>
      </c>
      <c r="T973" s="45">
        <v>2500000</v>
      </c>
      <c r="U973" s="36">
        <v>36723796</v>
      </c>
      <c r="V973" s="36" t="s">
        <v>448</v>
      </c>
      <c r="W973" s="1"/>
      <c r="X973" s="1"/>
      <c r="Y973" s="1"/>
    </row>
    <row r="974" spans="1:25">
      <c r="A974" s="80">
        <v>891780111</v>
      </c>
      <c r="B974" s="35" t="s">
        <v>3921</v>
      </c>
      <c r="C974" s="36" t="s">
        <v>27</v>
      </c>
      <c r="D974" s="1" t="s">
        <v>20</v>
      </c>
      <c r="E974" s="34" t="s">
        <v>8421</v>
      </c>
      <c r="F974" s="35" t="s">
        <v>21</v>
      </c>
      <c r="G974" s="36" t="s">
        <v>165</v>
      </c>
      <c r="H974" s="36" t="s">
        <v>166</v>
      </c>
      <c r="I974" s="45">
        <v>4600000</v>
      </c>
      <c r="J974" s="45">
        <v>0</v>
      </c>
      <c r="K974" s="45">
        <v>0</v>
      </c>
      <c r="L974" s="45">
        <v>0</v>
      </c>
      <c r="M974" s="37">
        <v>1082862417</v>
      </c>
      <c r="N974" s="38" t="s">
        <v>447</v>
      </c>
      <c r="O974" s="142" t="s">
        <v>8611</v>
      </c>
      <c r="P974" s="140">
        <v>44459</v>
      </c>
      <c r="Q974" s="140">
        <v>44461</v>
      </c>
      <c r="R974" s="140">
        <v>44498</v>
      </c>
      <c r="S974" s="45">
        <v>2300000</v>
      </c>
      <c r="T974" s="45">
        <v>2300000</v>
      </c>
      <c r="U974" s="36">
        <v>36723796</v>
      </c>
      <c r="V974" s="36" t="s">
        <v>448</v>
      </c>
      <c r="W974" s="1"/>
      <c r="X974" s="1"/>
      <c r="Y974" s="1"/>
    </row>
    <row r="975" spans="1:25">
      <c r="A975" s="80">
        <v>891780111</v>
      </c>
      <c r="B975" s="35" t="s">
        <v>3921</v>
      </c>
      <c r="C975" s="36" t="s">
        <v>27</v>
      </c>
      <c r="D975" s="1" t="s">
        <v>20</v>
      </c>
      <c r="E975" s="34" t="s">
        <v>8422</v>
      </c>
      <c r="F975" s="35" t="s">
        <v>21</v>
      </c>
      <c r="G975" s="36" t="s">
        <v>165</v>
      </c>
      <c r="H975" s="36" t="s">
        <v>166</v>
      </c>
      <c r="I975" s="45">
        <v>4000000</v>
      </c>
      <c r="J975" s="45">
        <v>0</v>
      </c>
      <c r="K975" s="45">
        <v>0</v>
      </c>
      <c r="L975" s="45">
        <v>0</v>
      </c>
      <c r="M975" s="37">
        <v>1091662627</v>
      </c>
      <c r="N975" s="38" t="s">
        <v>501</v>
      </c>
      <c r="O975" s="142" t="s">
        <v>8612</v>
      </c>
      <c r="P975" s="140">
        <v>44459</v>
      </c>
      <c r="Q975" s="140">
        <v>44461</v>
      </c>
      <c r="R975" s="140">
        <v>44498</v>
      </c>
      <c r="S975" s="45">
        <v>2000000</v>
      </c>
      <c r="T975" s="45">
        <v>2000000</v>
      </c>
      <c r="U975" s="36">
        <v>36723796</v>
      </c>
      <c r="V975" s="36" t="s">
        <v>448</v>
      </c>
      <c r="W975" s="1"/>
      <c r="X975" s="1"/>
      <c r="Y975" s="1"/>
    </row>
    <row r="976" spans="1:25">
      <c r="A976" s="80">
        <v>891780111</v>
      </c>
      <c r="B976" s="35" t="s">
        <v>3921</v>
      </c>
      <c r="C976" s="36" t="s">
        <v>27</v>
      </c>
      <c r="D976" s="1" t="s">
        <v>20</v>
      </c>
      <c r="E976" s="34" t="s">
        <v>8423</v>
      </c>
      <c r="F976" s="35" t="s">
        <v>21</v>
      </c>
      <c r="G976" s="36" t="s">
        <v>165</v>
      </c>
      <c r="H976" s="36" t="s">
        <v>166</v>
      </c>
      <c r="I976" s="45">
        <v>4220417</v>
      </c>
      <c r="J976" s="45">
        <v>0</v>
      </c>
      <c r="K976" s="45">
        <v>0</v>
      </c>
      <c r="L976" s="45">
        <v>0</v>
      </c>
      <c r="M976" s="37">
        <v>1103111491</v>
      </c>
      <c r="N976" s="38" t="s">
        <v>8424</v>
      </c>
      <c r="O976" s="56" t="s">
        <v>8613</v>
      </c>
      <c r="P976" s="140">
        <v>44460</v>
      </c>
      <c r="Q976" s="140">
        <v>44461</v>
      </c>
      <c r="R976" s="140">
        <v>44498</v>
      </c>
      <c r="S976" s="45">
        <v>1406806</v>
      </c>
      <c r="T976" s="45">
        <v>2813611</v>
      </c>
      <c r="U976" s="36">
        <v>16078654</v>
      </c>
      <c r="V976" s="36" t="s">
        <v>973</v>
      </c>
      <c r="W976" s="1"/>
      <c r="X976" s="1"/>
      <c r="Y976" s="1"/>
    </row>
    <row r="977" spans="1:25">
      <c r="A977" s="80">
        <v>891780111</v>
      </c>
      <c r="B977" s="35" t="s">
        <v>3921</v>
      </c>
      <c r="C977" s="36" t="s">
        <v>163</v>
      </c>
      <c r="D977" s="1" t="s">
        <v>20</v>
      </c>
      <c r="E977" s="34" t="s">
        <v>8425</v>
      </c>
      <c r="F977" s="35" t="s">
        <v>21</v>
      </c>
      <c r="G977" s="36" t="s">
        <v>165</v>
      </c>
      <c r="H977" s="36" t="s">
        <v>166</v>
      </c>
      <c r="I977" s="45">
        <v>31999999.989999998</v>
      </c>
      <c r="J977" s="45">
        <v>0</v>
      </c>
      <c r="K977" s="45">
        <v>0</v>
      </c>
      <c r="L977" s="45">
        <v>0</v>
      </c>
      <c r="M977" s="37">
        <v>1120739330</v>
      </c>
      <c r="N977" s="38" t="s">
        <v>4101</v>
      </c>
      <c r="O977" s="56" t="s">
        <v>8614</v>
      </c>
      <c r="P977" s="140">
        <v>44461</v>
      </c>
      <c r="Q977" s="140">
        <v>44462</v>
      </c>
      <c r="R977" s="140">
        <v>44477</v>
      </c>
      <c r="S977" s="45">
        <v>31999999.989999998</v>
      </c>
      <c r="T977" s="45">
        <v>0</v>
      </c>
      <c r="U977" s="36">
        <v>85467461</v>
      </c>
      <c r="V977" s="36" t="s">
        <v>414</v>
      </c>
      <c r="W977" s="1"/>
      <c r="X977" s="1"/>
      <c r="Y977" s="1"/>
    </row>
    <row r="978" spans="1:25">
      <c r="A978" s="80">
        <v>891780111</v>
      </c>
      <c r="B978" s="35" t="s">
        <v>3921</v>
      </c>
      <c r="C978" s="36" t="s">
        <v>163</v>
      </c>
      <c r="D978" s="1" t="s">
        <v>20</v>
      </c>
      <c r="E978" s="34" t="s">
        <v>8426</v>
      </c>
      <c r="F978" s="35" t="s">
        <v>21</v>
      </c>
      <c r="G978" s="36" t="s">
        <v>165</v>
      </c>
      <c r="H978" s="36" t="s">
        <v>166</v>
      </c>
      <c r="I978" s="45">
        <v>3400000</v>
      </c>
      <c r="J978" s="45">
        <v>0</v>
      </c>
      <c r="K978" s="45">
        <v>0</v>
      </c>
      <c r="L978" s="45">
        <v>0</v>
      </c>
      <c r="M978" s="37">
        <v>72187122</v>
      </c>
      <c r="N978" s="38" t="s">
        <v>8427</v>
      </c>
      <c r="O978" s="56" t="s">
        <v>8615</v>
      </c>
      <c r="P978" s="140">
        <v>44462</v>
      </c>
      <c r="Q978" s="140">
        <v>44463</v>
      </c>
      <c r="R978" s="140">
        <v>44469</v>
      </c>
      <c r="S978" s="45">
        <v>0</v>
      </c>
      <c r="T978" s="45">
        <v>3400000</v>
      </c>
      <c r="U978" s="36">
        <v>36669284</v>
      </c>
      <c r="V978" s="36" t="s">
        <v>471</v>
      </c>
      <c r="W978" s="1"/>
      <c r="X978" s="1"/>
      <c r="Y978" s="1"/>
    </row>
    <row r="979" spans="1:25">
      <c r="A979" s="80">
        <v>891780111</v>
      </c>
      <c r="B979" s="35" t="s">
        <v>3921</v>
      </c>
      <c r="C979" s="36" t="s">
        <v>163</v>
      </c>
      <c r="D979" s="1" t="s">
        <v>20</v>
      </c>
      <c r="E979" s="34" t="s">
        <v>8428</v>
      </c>
      <c r="F979" s="35" t="s">
        <v>21</v>
      </c>
      <c r="G979" s="36" t="s">
        <v>165</v>
      </c>
      <c r="H979" s="36" t="s">
        <v>166</v>
      </c>
      <c r="I979" s="45">
        <v>13668676</v>
      </c>
      <c r="J979" s="45">
        <v>0</v>
      </c>
      <c r="K979" s="45">
        <v>0</v>
      </c>
      <c r="L979" s="45">
        <v>0</v>
      </c>
      <c r="M979" s="37">
        <v>1065597628</v>
      </c>
      <c r="N979" s="38" t="s">
        <v>8429</v>
      </c>
      <c r="O979" s="56" t="s">
        <v>8616</v>
      </c>
      <c r="P979" s="140">
        <v>44462</v>
      </c>
      <c r="Q979" s="140">
        <v>44463</v>
      </c>
      <c r="R979" s="140">
        <v>44560</v>
      </c>
      <c r="S979" s="45">
        <v>0</v>
      </c>
      <c r="T979" s="45">
        <v>13668676</v>
      </c>
      <c r="U979" s="37">
        <v>7634899</v>
      </c>
      <c r="V979" s="38" t="s">
        <v>5643</v>
      </c>
      <c r="W979" s="1"/>
      <c r="X979" s="1"/>
      <c r="Y979" s="1"/>
    </row>
    <row r="980" spans="1:25">
      <c r="A980" s="80">
        <v>891780111</v>
      </c>
      <c r="B980" s="35" t="s">
        <v>3921</v>
      </c>
      <c r="C980" s="36" t="s">
        <v>163</v>
      </c>
      <c r="D980" s="1" t="s">
        <v>20</v>
      </c>
      <c r="E980" s="34" t="s">
        <v>8430</v>
      </c>
      <c r="F980" s="35" t="s">
        <v>21</v>
      </c>
      <c r="G980" s="36" t="s">
        <v>165</v>
      </c>
      <c r="H980" s="36" t="s">
        <v>166</v>
      </c>
      <c r="I980" s="45">
        <v>13668676</v>
      </c>
      <c r="J980" s="45">
        <v>0</v>
      </c>
      <c r="K980" s="45">
        <v>0</v>
      </c>
      <c r="L980" s="45">
        <v>0</v>
      </c>
      <c r="M980" s="37">
        <v>1083001858</v>
      </c>
      <c r="N980" s="38" t="s">
        <v>8431</v>
      </c>
      <c r="O980" s="56" t="s">
        <v>8617</v>
      </c>
      <c r="P980" s="140">
        <v>44462</v>
      </c>
      <c r="Q980" s="140">
        <v>44463</v>
      </c>
      <c r="R980" s="140">
        <v>44560</v>
      </c>
      <c r="S980" s="45">
        <v>0</v>
      </c>
      <c r="T980" s="45">
        <v>13668676</v>
      </c>
      <c r="U980" s="37">
        <v>7634899</v>
      </c>
      <c r="V980" s="38" t="s">
        <v>5643</v>
      </c>
      <c r="W980" s="1"/>
      <c r="X980" s="1"/>
      <c r="Y980" s="1"/>
    </row>
    <row r="981" spans="1:25">
      <c r="A981" s="80">
        <v>891780111</v>
      </c>
      <c r="B981" s="35" t="s">
        <v>3921</v>
      </c>
      <c r="C981" s="36" t="s">
        <v>163</v>
      </c>
      <c r="D981" s="1" t="s">
        <v>20</v>
      </c>
      <c r="E981" s="34" t="s">
        <v>8432</v>
      </c>
      <c r="F981" s="35" t="s">
        <v>21</v>
      </c>
      <c r="G981" s="36" t="s">
        <v>165</v>
      </c>
      <c r="H981" s="36" t="s">
        <v>166</v>
      </c>
      <c r="I981" s="45">
        <v>13668676</v>
      </c>
      <c r="J981" s="45">
        <v>0</v>
      </c>
      <c r="K981" s="45">
        <v>0</v>
      </c>
      <c r="L981" s="45">
        <v>0</v>
      </c>
      <c r="M981" s="37">
        <v>1065623403</v>
      </c>
      <c r="N981" s="38" t="s">
        <v>8433</v>
      </c>
      <c r="O981" s="56" t="s">
        <v>8618</v>
      </c>
      <c r="P981" s="140">
        <v>44462</v>
      </c>
      <c r="Q981" s="140">
        <v>44463</v>
      </c>
      <c r="R981" s="140">
        <v>44560</v>
      </c>
      <c r="S981" s="45">
        <v>0</v>
      </c>
      <c r="T981" s="45">
        <v>13668676</v>
      </c>
      <c r="U981" s="37">
        <v>7634899</v>
      </c>
      <c r="V981" s="38" t="s">
        <v>5643</v>
      </c>
      <c r="W981" s="1"/>
      <c r="X981" s="1"/>
      <c r="Y981" s="1"/>
    </row>
    <row r="982" spans="1:25">
      <c r="A982" s="80">
        <v>891780111</v>
      </c>
      <c r="B982" s="35" t="s">
        <v>3921</v>
      </c>
      <c r="C982" s="36" t="s">
        <v>163</v>
      </c>
      <c r="D982" s="1" t="s">
        <v>20</v>
      </c>
      <c r="E982" s="34" t="s">
        <v>8434</v>
      </c>
      <c r="F982" s="35" t="s">
        <v>21</v>
      </c>
      <c r="G982" s="36" t="s">
        <v>165</v>
      </c>
      <c r="H982" s="36" t="s">
        <v>166</v>
      </c>
      <c r="I982" s="45">
        <v>13668676</v>
      </c>
      <c r="J982" s="45">
        <v>0</v>
      </c>
      <c r="K982" s="45">
        <v>0</v>
      </c>
      <c r="L982" s="45">
        <v>0</v>
      </c>
      <c r="M982" s="37">
        <v>49773814</v>
      </c>
      <c r="N982" s="38" t="s">
        <v>8435</v>
      </c>
      <c r="O982" s="56" t="s">
        <v>8617</v>
      </c>
      <c r="P982" s="140">
        <v>44462</v>
      </c>
      <c r="Q982" s="140">
        <v>44463</v>
      </c>
      <c r="R982" s="140">
        <v>44560</v>
      </c>
      <c r="S982" s="45">
        <v>0</v>
      </c>
      <c r="T982" s="45">
        <v>13668676</v>
      </c>
      <c r="U982" s="37">
        <v>7634899</v>
      </c>
      <c r="V982" s="38" t="s">
        <v>5643</v>
      </c>
      <c r="W982" s="1"/>
      <c r="X982" s="1"/>
      <c r="Y982" s="1"/>
    </row>
    <row r="983" spans="1:25">
      <c r="A983" s="80">
        <v>891780111</v>
      </c>
      <c r="B983" s="35" t="s">
        <v>3921</v>
      </c>
      <c r="C983" s="36" t="s">
        <v>163</v>
      </c>
      <c r="D983" s="1" t="s">
        <v>20</v>
      </c>
      <c r="E983" s="34" t="s">
        <v>8436</v>
      </c>
      <c r="F983" s="35" t="s">
        <v>21</v>
      </c>
      <c r="G983" s="36" t="s">
        <v>165</v>
      </c>
      <c r="H983" s="36" t="s">
        <v>166</v>
      </c>
      <c r="I983" s="45">
        <v>8004000</v>
      </c>
      <c r="J983" s="45">
        <v>0</v>
      </c>
      <c r="K983" s="45">
        <v>0</v>
      </c>
      <c r="L983" s="45">
        <v>0</v>
      </c>
      <c r="M983" s="37">
        <v>52933417</v>
      </c>
      <c r="N983" s="38" t="s">
        <v>8437</v>
      </c>
      <c r="O983" s="56" t="s">
        <v>8619</v>
      </c>
      <c r="P983" s="140">
        <v>44461</v>
      </c>
      <c r="Q983" s="140">
        <v>44463</v>
      </c>
      <c r="R983" s="140">
        <v>44513</v>
      </c>
      <c r="S983" s="45">
        <v>0</v>
      </c>
      <c r="T983" s="45">
        <v>8004000</v>
      </c>
      <c r="U983" s="36">
        <v>8723912</v>
      </c>
      <c r="V983" s="38" t="s">
        <v>8438</v>
      </c>
      <c r="W983" s="1"/>
      <c r="X983" s="1"/>
      <c r="Y983" s="1"/>
    </row>
    <row r="984" spans="1:25">
      <c r="A984" s="80">
        <v>891780111</v>
      </c>
      <c r="B984" s="35" t="s">
        <v>3921</v>
      </c>
      <c r="C984" s="36" t="s">
        <v>163</v>
      </c>
      <c r="D984" s="1" t="s">
        <v>20</v>
      </c>
      <c r="E984" s="34" t="s">
        <v>8439</v>
      </c>
      <c r="F984" s="35" t="s">
        <v>21</v>
      </c>
      <c r="G984" s="36" t="s">
        <v>165</v>
      </c>
      <c r="H984" s="36" t="s">
        <v>166</v>
      </c>
      <c r="I984" s="45">
        <v>7500000</v>
      </c>
      <c r="J984" s="45">
        <v>0</v>
      </c>
      <c r="K984" s="45">
        <v>0</v>
      </c>
      <c r="L984" s="45">
        <v>0</v>
      </c>
      <c r="M984" s="37">
        <v>1066000092</v>
      </c>
      <c r="N984" s="38" t="s">
        <v>2548</v>
      </c>
      <c r="O984" s="56" t="s">
        <v>8617</v>
      </c>
      <c r="P984" s="140">
        <v>44463</v>
      </c>
      <c r="Q984" s="140">
        <v>44466</v>
      </c>
      <c r="R984" s="140">
        <v>44513</v>
      </c>
      <c r="S984" s="45">
        <v>0</v>
      </c>
      <c r="T984" s="45">
        <v>7500000</v>
      </c>
      <c r="U984" s="36">
        <v>16078654</v>
      </c>
      <c r="V984" s="36" t="s">
        <v>973</v>
      </c>
      <c r="W984" s="1"/>
      <c r="X984" s="1"/>
      <c r="Y984" s="1"/>
    </row>
    <row r="985" spans="1:25">
      <c r="A985" s="80">
        <v>891780111</v>
      </c>
      <c r="B985" s="35" t="s">
        <v>3921</v>
      </c>
      <c r="C985" s="36" t="s">
        <v>163</v>
      </c>
      <c r="D985" s="1" t="s">
        <v>20</v>
      </c>
      <c r="E985" s="34" t="s">
        <v>8440</v>
      </c>
      <c r="F985" s="35" t="s">
        <v>21</v>
      </c>
      <c r="G985" s="36" t="s">
        <v>165</v>
      </c>
      <c r="H985" s="36" t="s">
        <v>166</v>
      </c>
      <c r="I985" s="45">
        <v>13668676</v>
      </c>
      <c r="J985" s="45">
        <v>0</v>
      </c>
      <c r="K985" s="45">
        <v>0</v>
      </c>
      <c r="L985" s="45">
        <v>0</v>
      </c>
      <c r="M985" s="37">
        <v>49719019</v>
      </c>
      <c r="N985" s="38" t="s">
        <v>8441</v>
      </c>
      <c r="O985" s="56" t="s">
        <v>8620</v>
      </c>
      <c r="P985" s="140">
        <v>44468</v>
      </c>
      <c r="Q985" s="140">
        <v>44469</v>
      </c>
      <c r="R985" s="140">
        <v>44560</v>
      </c>
      <c r="S985" s="45">
        <v>0</v>
      </c>
      <c r="T985" s="45">
        <v>13668676</v>
      </c>
      <c r="U985" s="37">
        <v>7634899</v>
      </c>
      <c r="V985" s="38" t="s">
        <v>5643</v>
      </c>
      <c r="W985" s="1"/>
      <c r="X985" s="1"/>
      <c r="Y985" s="1"/>
    </row>
    <row r="986" spans="1:25">
      <c r="A986" s="80">
        <v>891780111</v>
      </c>
      <c r="B986" s="35" t="s">
        <v>3921</v>
      </c>
      <c r="C986" s="36" t="s">
        <v>163</v>
      </c>
      <c r="D986" s="1" t="s">
        <v>20</v>
      </c>
      <c r="E986" s="34" t="s">
        <v>8442</v>
      </c>
      <c r="F986" s="35" t="s">
        <v>21</v>
      </c>
      <c r="G986" s="36" t="s">
        <v>165</v>
      </c>
      <c r="H986" s="36" t="s">
        <v>166</v>
      </c>
      <c r="I986" s="45">
        <v>13668676</v>
      </c>
      <c r="J986" s="45">
        <v>0</v>
      </c>
      <c r="K986" s="45">
        <v>0</v>
      </c>
      <c r="L986" s="45">
        <v>0</v>
      </c>
      <c r="M986" s="37">
        <v>36725153</v>
      </c>
      <c r="N986" s="38" t="s">
        <v>8443</v>
      </c>
      <c r="O986" s="56" t="s">
        <v>8621</v>
      </c>
      <c r="P986" s="140">
        <v>44468</v>
      </c>
      <c r="Q986" s="140">
        <v>44469</v>
      </c>
      <c r="R986" s="140">
        <v>44560</v>
      </c>
      <c r="S986" s="45">
        <v>0</v>
      </c>
      <c r="T986" s="45">
        <v>13668676</v>
      </c>
      <c r="U986" s="37">
        <v>7634899</v>
      </c>
      <c r="V986" s="38" t="s">
        <v>5643</v>
      </c>
      <c r="W986" s="1"/>
      <c r="X986" s="1"/>
      <c r="Y986" s="1"/>
    </row>
    <row r="987" spans="1:25">
      <c r="A987" s="80">
        <v>891780111</v>
      </c>
      <c r="B987" s="35" t="s">
        <v>3921</v>
      </c>
      <c r="C987" s="36" t="s">
        <v>163</v>
      </c>
      <c r="D987" s="1" t="s">
        <v>20</v>
      </c>
      <c r="E987" s="34" t="s">
        <v>8444</v>
      </c>
      <c r="F987" s="35" t="s">
        <v>21</v>
      </c>
      <c r="G987" s="36" t="s">
        <v>165</v>
      </c>
      <c r="H987" s="36" t="s">
        <v>166</v>
      </c>
      <c r="I987" s="45">
        <v>13668676</v>
      </c>
      <c r="J987" s="45">
        <v>0</v>
      </c>
      <c r="K987" s="45">
        <v>0</v>
      </c>
      <c r="L987" s="45">
        <v>0</v>
      </c>
      <c r="M987" s="37">
        <v>36696283</v>
      </c>
      <c r="N987" s="38" t="s">
        <v>8445</v>
      </c>
      <c r="O987" s="56" t="s">
        <v>8622</v>
      </c>
      <c r="P987" s="140">
        <v>44468</v>
      </c>
      <c r="Q987" s="140">
        <v>44469</v>
      </c>
      <c r="R987" s="140">
        <v>44560</v>
      </c>
      <c r="S987" s="45">
        <v>0</v>
      </c>
      <c r="T987" s="45">
        <v>13668676</v>
      </c>
      <c r="U987" s="37">
        <v>7634899</v>
      </c>
      <c r="V987" s="38" t="s">
        <v>5643</v>
      </c>
      <c r="W987" s="1"/>
      <c r="X987" s="1"/>
      <c r="Y987" s="1"/>
    </row>
    <row r="988" spans="1:25">
      <c r="A988" s="80">
        <v>891780111</v>
      </c>
      <c r="B988" s="35" t="s">
        <v>3921</v>
      </c>
      <c r="C988" s="36" t="s">
        <v>163</v>
      </c>
      <c r="D988" s="1" t="s">
        <v>20</v>
      </c>
      <c r="E988" s="34" t="s">
        <v>8446</v>
      </c>
      <c r="F988" s="35" t="s">
        <v>21</v>
      </c>
      <c r="G988" s="36" t="s">
        <v>165</v>
      </c>
      <c r="H988" s="36" t="s">
        <v>166</v>
      </c>
      <c r="I988" s="45">
        <v>13668676</v>
      </c>
      <c r="J988" s="45">
        <v>0</v>
      </c>
      <c r="K988" s="45">
        <v>0</v>
      </c>
      <c r="L988" s="45">
        <v>0</v>
      </c>
      <c r="M988" s="37">
        <v>1083000695</v>
      </c>
      <c r="N988" s="38" t="s">
        <v>8447</v>
      </c>
      <c r="O988" s="56" t="s">
        <v>8623</v>
      </c>
      <c r="P988" s="140">
        <v>44468</v>
      </c>
      <c r="Q988" s="140">
        <v>44469</v>
      </c>
      <c r="R988" s="140">
        <v>44560</v>
      </c>
      <c r="S988" s="45">
        <v>0</v>
      </c>
      <c r="T988" s="45">
        <v>13668676</v>
      </c>
      <c r="U988" s="37">
        <v>7634899</v>
      </c>
      <c r="V988" s="38" t="s">
        <v>5643</v>
      </c>
      <c r="W988" s="1"/>
      <c r="X988" s="1"/>
      <c r="Y988" s="1"/>
    </row>
    <row r="989" spans="1:25">
      <c r="A989" s="80">
        <v>891780111</v>
      </c>
      <c r="B989" s="35" t="s">
        <v>3921</v>
      </c>
      <c r="C989" s="36" t="s">
        <v>163</v>
      </c>
      <c r="D989" s="1" t="s">
        <v>20</v>
      </c>
      <c r="E989" s="34" t="s">
        <v>8448</v>
      </c>
      <c r="F989" s="35" t="s">
        <v>21</v>
      </c>
      <c r="G989" s="36" t="s">
        <v>165</v>
      </c>
      <c r="H989" s="36" t="s">
        <v>166</v>
      </c>
      <c r="I989" s="45">
        <v>13668676</v>
      </c>
      <c r="J989" s="45">
        <v>0</v>
      </c>
      <c r="K989" s="45">
        <v>0</v>
      </c>
      <c r="L989" s="45">
        <v>0</v>
      </c>
      <c r="M989" s="37">
        <v>1082957022</v>
      </c>
      <c r="N989" s="38" t="s">
        <v>8449</v>
      </c>
      <c r="O989" s="56" t="s">
        <v>8624</v>
      </c>
      <c r="P989" s="140">
        <v>44468</v>
      </c>
      <c r="Q989" s="140">
        <v>44469</v>
      </c>
      <c r="R989" s="140">
        <v>44560</v>
      </c>
      <c r="S989" s="45">
        <v>0</v>
      </c>
      <c r="T989" s="45">
        <v>13668676</v>
      </c>
      <c r="U989" s="37">
        <v>7634899</v>
      </c>
      <c r="V989" s="38" t="s">
        <v>5643</v>
      </c>
      <c r="W989" s="1"/>
      <c r="X989" s="1"/>
      <c r="Y989" s="1"/>
    </row>
    <row r="990" spans="1:25">
      <c r="A990" s="80">
        <v>891780111</v>
      </c>
      <c r="B990" s="35" t="s">
        <v>3921</v>
      </c>
      <c r="C990" s="36" t="s">
        <v>163</v>
      </c>
      <c r="D990" s="1" t="s">
        <v>20</v>
      </c>
      <c r="E990" s="34" t="s">
        <v>8450</v>
      </c>
      <c r="F990" s="35" t="s">
        <v>21</v>
      </c>
      <c r="G990" s="36" t="s">
        <v>165</v>
      </c>
      <c r="H990" s="36" t="s">
        <v>166</v>
      </c>
      <c r="I990" s="45">
        <v>13668676</v>
      </c>
      <c r="J990" s="45">
        <v>0</v>
      </c>
      <c r="K990" s="45">
        <v>0</v>
      </c>
      <c r="L990" s="45">
        <v>0</v>
      </c>
      <c r="M990" s="37">
        <v>1065641890</v>
      </c>
      <c r="N990" s="38" t="s">
        <v>8451</v>
      </c>
      <c r="O990" s="56" t="s">
        <v>8625</v>
      </c>
      <c r="P990" s="140">
        <v>44468</v>
      </c>
      <c r="Q990" s="140">
        <v>44469</v>
      </c>
      <c r="R990" s="140">
        <v>44560</v>
      </c>
      <c r="S990" s="45">
        <v>0</v>
      </c>
      <c r="T990" s="45">
        <v>13668676</v>
      </c>
      <c r="U990" s="37">
        <v>7634899</v>
      </c>
      <c r="V990" s="38" t="s">
        <v>5643</v>
      </c>
      <c r="W990" s="1"/>
      <c r="X990" s="1"/>
      <c r="Y990" s="1"/>
    </row>
    <row r="991" spans="1:25">
      <c r="A991" s="80">
        <v>891780111</v>
      </c>
      <c r="B991" s="35" t="s">
        <v>3921</v>
      </c>
      <c r="C991" s="36" t="s">
        <v>27</v>
      </c>
      <c r="D991" s="1" t="s">
        <v>20</v>
      </c>
      <c r="E991" s="34" t="s">
        <v>8452</v>
      </c>
      <c r="F991" s="35" t="s">
        <v>21</v>
      </c>
      <c r="G991" s="36" t="s">
        <v>165</v>
      </c>
      <c r="H991" s="36" t="s">
        <v>166</v>
      </c>
      <c r="I991" s="45">
        <v>3150000</v>
      </c>
      <c r="J991" s="45">
        <v>0</v>
      </c>
      <c r="K991" s="45">
        <v>0</v>
      </c>
      <c r="L991" s="45">
        <v>0</v>
      </c>
      <c r="M991" s="37">
        <v>85460896</v>
      </c>
      <c r="N991" s="38" t="s">
        <v>2512</v>
      </c>
      <c r="O991" s="56" t="s">
        <v>8626</v>
      </c>
      <c r="P991" s="140">
        <v>44468</v>
      </c>
      <c r="Q991" s="140">
        <v>44469</v>
      </c>
      <c r="R991" s="140">
        <v>44498</v>
      </c>
      <c r="S991" s="45">
        <v>0</v>
      </c>
      <c r="T991" s="45">
        <v>3150000</v>
      </c>
      <c r="U991" s="36">
        <v>36669284</v>
      </c>
      <c r="V991" s="36" t="s">
        <v>471</v>
      </c>
      <c r="W991" s="1"/>
      <c r="X991" s="1"/>
      <c r="Y991" s="1"/>
    </row>
    <row r="992" spans="1:25">
      <c r="A992" s="80">
        <v>891780111</v>
      </c>
      <c r="B992" s="35" t="s">
        <v>3921</v>
      </c>
      <c r="C992" s="36" t="s">
        <v>163</v>
      </c>
      <c r="D992" s="1" t="s">
        <v>20</v>
      </c>
      <c r="E992" s="34" t="s">
        <v>8453</v>
      </c>
      <c r="F992" s="35" t="s">
        <v>21</v>
      </c>
      <c r="G992" s="36" t="s">
        <v>165</v>
      </c>
      <c r="H992" s="36" t="s">
        <v>166</v>
      </c>
      <c r="I992" s="45">
        <v>5333333</v>
      </c>
      <c r="J992" s="45">
        <v>0</v>
      </c>
      <c r="K992" s="45">
        <v>0</v>
      </c>
      <c r="L992" s="45">
        <v>0</v>
      </c>
      <c r="M992" s="37">
        <v>1015432527</v>
      </c>
      <c r="N992" s="38" t="s">
        <v>8454</v>
      </c>
      <c r="O992" s="56" t="s">
        <v>8627</v>
      </c>
      <c r="P992" s="140">
        <v>44467</v>
      </c>
      <c r="Q992" s="140">
        <v>44469</v>
      </c>
      <c r="R992" s="140">
        <v>44513</v>
      </c>
      <c r="S992" s="45">
        <v>0</v>
      </c>
      <c r="T992" s="45">
        <v>5333333</v>
      </c>
      <c r="U992" s="37">
        <v>7597867</v>
      </c>
      <c r="V992" s="38" t="s">
        <v>8455</v>
      </c>
      <c r="W992" s="1"/>
      <c r="X992" s="1"/>
      <c r="Y992" s="1"/>
    </row>
    <row r="993" spans="1:25">
      <c r="A993" s="80">
        <v>891780111</v>
      </c>
      <c r="B993" s="35" t="s">
        <v>3921</v>
      </c>
      <c r="C993" s="36" t="s">
        <v>27</v>
      </c>
      <c r="D993" s="1" t="s">
        <v>20</v>
      </c>
      <c r="E993" s="34" t="s">
        <v>8456</v>
      </c>
      <c r="F993" s="35" t="s">
        <v>21</v>
      </c>
      <c r="G993" s="36" t="s">
        <v>165</v>
      </c>
      <c r="H993" s="36" t="s">
        <v>166</v>
      </c>
      <c r="I993" s="45">
        <v>4600000</v>
      </c>
      <c r="J993" s="45">
        <v>0</v>
      </c>
      <c r="K993" s="45">
        <v>0</v>
      </c>
      <c r="L993" s="45">
        <v>0</v>
      </c>
      <c r="M993" s="37">
        <v>85474926</v>
      </c>
      <c r="N993" s="38" t="s">
        <v>2514</v>
      </c>
      <c r="O993" s="56" t="s">
        <v>8628</v>
      </c>
      <c r="P993" s="140">
        <v>44467</v>
      </c>
      <c r="Q993" s="140">
        <v>44469</v>
      </c>
      <c r="R993" s="140">
        <v>44498</v>
      </c>
      <c r="S993" s="45">
        <v>0</v>
      </c>
      <c r="T993" s="45">
        <v>4600000</v>
      </c>
      <c r="U993" s="36">
        <v>36669284</v>
      </c>
      <c r="V993" s="36" t="s">
        <v>471</v>
      </c>
      <c r="W993" s="1"/>
      <c r="X993" s="1"/>
      <c r="Y993" s="1"/>
    </row>
    <row r="994" spans="1:25">
      <c r="A994" s="80">
        <v>891780111</v>
      </c>
      <c r="B994" s="35" t="s">
        <v>3921</v>
      </c>
      <c r="C994" s="36" t="s">
        <v>163</v>
      </c>
      <c r="D994" s="1" t="s">
        <v>20</v>
      </c>
      <c r="E994" s="34" t="s">
        <v>8457</v>
      </c>
      <c r="F994" s="35" t="s">
        <v>21</v>
      </c>
      <c r="G994" s="36" t="s">
        <v>165</v>
      </c>
      <c r="H994" s="36" t="s">
        <v>166</v>
      </c>
      <c r="I994" s="45">
        <v>9599459</v>
      </c>
      <c r="J994" s="45">
        <v>0</v>
      </c>
      <c r="K994" s="45">
        <v>0</v>
      </c>
      <c r="L994" s="45">
        <v>0</v>
      </c>
      <c r="M994" s="37">
        <v>1082918435</v>
      </c>
      <c r="N994" s="38" t="s">
        <v>6287</v>
      </c>
      <c r="O994" s="56" t="s">
        <v>8629</v>
      </c>
      <c r="P994" s="140">
        <v>44449</v>
      </c>
      <c r="Q994" s="140">
        <v>44449</v>
      </c>
      <c r="R994" s="140">
        <v>44479</v>
      </c>
      <c r="S994" s="45">
        <v>0</v>
      </c>
      <c r="T994" s="45">
        <v>9599459</v>
      </c>
      <c r="U994" s="36">
        <v>16078654</v>
      </c>
      <c r="V994" s="36" t="s">
        <v>973</v>
      </c>
      <c r="W994" s="1"/>
      <c r="X994" s="1"/>
      <c r="Y994" s="1"/>
    </row>
    <row r="995" spans="1:25">
      <c r="A995" s="80">
        <v>891780111</v>
      </c>
      <c r="B995" s="35" t="s">
        <v>3921</v>
      </c>
      <c r="C995" s="36" t="s">
        <v>163</v>
      </c>
      <c r="D995" s="1" t="s">
        <v>20</v>
      </c>
      <c r="E995" s="34" t="s">
        <v>8458</v>
      </c>
      <c r="F995" s="35" t="s">
        <v>21</v>
      </c>
      <c r="G995" s="36" t="s">
        <v>165</v>
      </c>
      <c r="H995" s="36" t="s">
        <v>166</v>
      </c>
      <c r="I995" s="45">
        <v>2000000</v>
      </c>
      <c r="J995" s="45">
        <v>0</v>
      </c>
      <c r="K995" s="45">
        <v>0</v>
      </c>
      <c r="L995" s="45">
        <v>0</v>
      </c>
      <c r="M995" s="37">
        <v>85470058</v>
      </c>
      <c r="N995" s="38" t="s">
        <v>975</v>
      </c>
      <c r="O995" s="56" t="s">
        <v>8629</v>
      </c>
      <c r="P995" s="140">
        <v>44467</v>
      </c>
      <c r="Q995" s="140">
        <v>44468</v>
      </c>
      <c r="R995" s="140">
        <v>44498</v>
      </c>
      <c r="S995" s="45">
        <v>0</v>
      </c>
      <c r="T995" s="45">
        <v>2000000</v>
      </c>
      <c r="U995" s="36">
        <v>7144814</v>
      </c>
      <c r="V995" s="36" t="s">
        <v>2540</v>
      </c>
      <c r="W995" s="1"/>
      <c r="X995" s="1"/>
      <c r="Y995" s="1"/>
    </row>
    <row r="996" spans="1:25">
      <c r="A996" s="80">
        <v>891780111</v>
      </c>
      <c r="B996" s="35" t="s">
        <v>3921</v>
      </c>
      <c r="C996" s="36" t="s">
        <v>163</v>
      </c>
      <c r="D996" s="1" t="s">
        <v>20</v>
      </c>
      <c r="E996" s="34" t="s">
        <v>8459</v>
      </c>
      <c r="F996" s="35" t="s">
        <v>21</v>
      </c>
      <c r="G996" s="36" t="s">
        <v>165</v>
      </c>
      <c r="H996" s="36" t="s">
        <v>166</v>
      </c>
      <c r="I996" s="45">
        <v>499800</v>
      </c>
      <c r="J996" s="45">
        <v>0</v>
      </c>
      <c r="K996" s="45">
        <v>0</v>
      </c>
      <c r="L996" s="45">
        <v>0</v>
      </c>
      <c r="M996" s="37">
        <v>1082881269</v>
      </c>
      <c r="N996" s="38" t="s">
        <v>3090</v>
      </c>
      <c r="O996" s="56" t="s">
        <v>8630</v>
      </c>
      <c r="P996" s="140">
        <v>44468</v>
      </c>
      <c r="Q996" s="140">
        <v>44468</v>
      </c>
      <c r="R996" s="140">
        <v>44469</v>
      </c>
      <c r="S996" s="45">
        <v>0</v>
      </c>
      <c r="T996" s="45">
        <v>499800</v>
      </c>
      <c r="U996" s="36">
        <v>16078654</v>
      </c>
      <c r="V996" s="36" t="s">
        <v>973</v>
      </c>
      <c r="W996" s="1"/>
      <c r="X996" s="1"/>
      <c r="Y996" s="1"/>
    </row>
    <row r="997" spans="1:25">
      <c r="A997" s="80">
        <v>891780111</v>
      </c>
      <c r="B997" s="35" t="s">
        <v>3921</v>
      </c>
      <c r="C997" s="36" t="s">
        <v>163</v>
      </c>
      <c r="D997" s="1" t="s">
        <v>20</v>
      </c>
      <c r="E997" s="34" t="s">
        <v>8460</v>
      </c>
      <c r="F997" s="35" t="s">
        <v>21</v>
      </c>
      <c r="G997" s="36" t="s">
        <v>165</v>
      </c>
      <c r="H997" s="36" t="s">
        <v>166</v>
      </c>
      <c r="I997" s="45">
        <v>9000000</v>
      </c>
      <c r="J997" s="45">
        <v>0</v>
      </c>
      <c r="K997" s="45">
        <v>0</v>
      </c>
      <c r="L997" s="45">
        <v>0</v>
      </c>
      <c r="M997" s="37">
        <v>1124034719</v>
      </c>
      <c r="N997" s="38" t="s">
        <v>8461</v>
      </c>
      <c r="O997" s="56" t="s">
        <v>8631</v>
      </c>
      <c r="P997" s="140">
        <v>44442</v>
      </c>
      <c r="Q997" s="140">
        <v>44446</v>
      </c>
      <c r="R997" s="140">
        <v>44530</v>
      </c>
      <c r="S997" s="45">
        <v>0</v>
      </c>
      <c r="T997" s="45">
        <v>9000000</v>
      </c>
      <c r="U997" s="36">
        <v>12545866</v>
      </c>
      <c r="V997" s="36" t="s">
        <v>168</v>
      </c>
      <c r="W997" s="1"/>
      <c r="X997" s="1"/>
      <c r="Y997" s="1"/>
    </row>
    <row r="998" spans="1:25">
      <c r="A998" s="80">
        <v>891780111</v>
      </c>
      <c r="B998" s="35" t="s">
        <v>3921</v>
      </c>
      <c r="C998" s="36" t="s">
        <v>163</v>
      </c>
      <c r="D998" s="1" t="s">
        <v>20</v>
      </c>
      <c r="E998" s="34" t="s">
        <v>8462</v>
      </c>
      <c r="F998" s="35" t="s">
        <v>21</v>
      </c>
      <c r="G998" s="36" t="s">
        <v>165</v>
      </c>
      <c r="H998" s="36" t="s">
        <v>166</v>
      </c>
      <c r="I998" s="45">
        <v>4371000</v>
      </c>
      <c r="J998" s="45">
        <v>0</v>
      </c>
      <c r="K998" s="45">
        <v>0</v>
      </c>
      <c r="L998" s="45">
        <v>0</v>
      </c>
      <c r="M998" s="37">
        <v>1077173190</v>
      </c>
      <c r="N998" s="38" t="s">
        <v>8463</v>
      </c>
      <c r="O998" s="56" t="s">
        <v>8632</v>
      </c>
      <c r="P998" s="140">
        <v>44452</v>
      </c>
      <c r="Q998" s="140">
        <v>44452</v>
      </c>
      <c r="R998" s="140">
        <v>44530</v>
      </c>
      <c r="S998" s="45">
        <v>0</v>
      </c>
      <c r="T998" s="45">
        <v>4371000</v>
      </c>
      <c r="U998" s="36">
        <v>12545866</v>
      </c>
      <c r="V998" s="36" t="s">
        <v>168</v>
      </c>
      <c r="W998" s="1"/>
      <c r="X998" s="1"/>
      <c r="Y998" s="1"/>
    </row>
    <row r="999" spans="1:25">
      <c r="A999" s="80">
        <v>891780111</v>
      </c>
      <c r="B999" s="35" t="s">
        <v>3921</v>
      </c>
      <c r="C999" s="36" t="s">
        <v>163</v>
      </c>
      <c r="D999" s="1" t="s">
        <v>20</v>
      </c>
      <c r="E999" s="34" t="s">
        <v>8464</v>
      </c>
      <c r="F999" s="35" t="s">
        <v>21</v>
      </c>
      <c r="G999" s="36" t="s">
        <v>165</v>
      </c>
      <c r="H999" s="36" t="s">
        <v>166</v>
      </c>
      <c r="I999" s="45">
        <v>4371000</v>
      </c>
      <c r="J999" s="45">
        <v>0</v>
      </c>
      <c r="K999" s="45">
        <v>0</v>
      </c>
      <c r="L999" s="45">
        <v>0</v>
      </c>
      <c r="M999" s="37">
        <v>66741499</v>
      </c>
      <c r="N999" s="38" t="s">
        <v>8465</v>
      </c>
      <c r="O999" s="56" t="s">
        <v>8633</v>
      </c>
      <c r="P999" s="140">
        <v>44449</v>
      </c>
      <c r="Q999" s="140">
        <v>44452</v>
      </c>
      <c r="R999" s="140">
        <v>44530</v>
      </c>
      <c r="S999" s="45">
        <v>0</v>
      </c>
      <c r="T999" s="45">
        <v>4371000</v>
      </c>
      <c r="U999" s="36">
        <v>12545866</v>
      </c>
      <c r="V999" s="36" t="s">
        <v>168</v>
      </c>
      <c r="W999" s="1"/>
      <c r="X999" s="1"/>
      <c r="Y999" s="1"/>
    </row>
    <row r="1000" spans="1:25">
      <c r="A1000" s="80">
        <v>891780111</v>
      </c>
      <c r="B1000" s="35" t="s">
        <v>3921</v>
      </c>
      <c r="C1000" s="36" t="s">
        <v>163</v>
      </c>
      <c r="D1000" s="1" t="s">
        <v>20</v>
      </c>
      <c r="E1000" s="34" t="s">
        <v>8466</v>
      </c>
      <c r="F1000" s="35" t="s">
        <v>21</v>
      </c>
      <c r="G1000" s="36" t="s">
        <v>165</v>
      </c>
      <c r="H1000" s="36" t="s">
        <v>166</v>
      </c>
      <c r="I1000" s="45">
        <v>7000000</v>
      </c>
      <c r="J1000" s="45">
        <v>0</v>
      </c>
      <c r="K1000" s="45">
        <v>0</v>
      </c>
      <c r="L1000" s="45">
        <v>0</v>
      </c>
      <c r="M1000" s="37">
        <v>1104698529</v>
      </c>
      <c r="N1000" s="38" t="s">
        <v>2679</v>
      </c>
      <c r="O1000" s="56" t="s">
        <v>8634</v>
      </c>
      <c r="P1000" s="140">
        <v>44453</v>
      </c>
      <c r="Q1000" s="140">
        <v>44454</v>
      </c>
      <c r="R1000" s="140">
        <v>44530</v>
      </c>
      <c r="S1000" s="45">
        <v>0</v>
      </c>
      <c r="T1000" s="45">
        <v>7000000</v>
      </c>
      <c r="U1000" s="36">
        <v>12545866</v>
      </c>
      <c r="V1000" s="36" t="s">
        <v>168</v>
      </c>
      <c r="W1000" s="1"/>
      <c r="X1000" s="1"/>
      <c r="Y1000" s="1"/>
    </row>
    <row r="1001" spans="1:25">
      <c r="A1001" s="80">
        <v>891780111</v>
      </c>
      <c r="B1001" s="35" t="s">
        <v>3921</v>
      </c>
      <c r="C1001" s="36" t="s">
        <v>163</v>
      </c>
      <c r="D1001" s="1" t="s">
        <v>20</v>
      </c>
      <c r="E1001" s="34" t="s">
        <v>8467</v>
      </c>
      <c r="F1001" s="35" t="s">
        <v>21</v>
      </c>
      <c r="G1001" s="36" t="s">
        <v>165</v>
      </c>
      <c r="H1001" s="36" t="s">
        <v>166</v>
      </c>
      <c r="I1001" s="45">
        <f>1600000*4</f>
        <v>6400000</v>
      </c>
      <c r="J1001" s="45">
        <v>0</v>
      </c>
      <c r="K1001" s="45">
        <v>0</v>
      </c>
      <c r="L1001" s="45">
        <v>0</v>
      </c>
      <c r="M1001" s="37">
        <v>1081833102</v>
      </c>
      <c r="N1001" s="38" t="s">
        <v>8468</v>
      </c>
      <c r="O1001" s="56" t="s">
        <v>8635</v>
      </c>
      <c r="P1001" s="140">
        <v>44460</v>
      </c>
      <c r="Q1001" s="140">
        <v>44461</v>
      </c>
      <c r="R1001" s="140">
        <v>44530</v>
      </c>
      <c r="S1001" s="45">
        <v>0</v>
      </c>
      <c r="T1001" s="45">
        <v>6400000</v>
      </c>
      <c r="U1001" s="36">
        <v>12545866</v>
      </c>
      <c r="V1001" s="36" t="s">
        <v>168</v>
      </c>
      <c r="W1001" s="1"/>
      <c r="X1001" s="1"/>
      <c r="Y1001" s="1"/>
    </row>
    <row r="1002" spans="1:25">
      <c r="A1002" s="80">
        <v>891780111</v>
      </c>
      <c r="B1002" s="35" t="s">
        <v>3921</v>
      </c>
      <c r="C1002" s="36" t="s">
        <v>163</v>
      </c>
      <c r="D1002" s="1" t="s">
        <v>20</v>
      </c>
      <c r="E1002" s="34" t="s">
        <v>8469</v>
      </c>
      <c r="F1002" s="35" t="s">
        <v>21</v>
      </c>
      <c r="G1002" s="36" t="s">
        <v>165</v>
      </c>
      <c r="H1002" s="36" t="s">
        <v>166</v>
      </c>
      <c r="I1002" s="45">
        <v>12227250</v>
      </c>
      <c r="J1002" s="45">
        <v>0</v>
      </c>
      <c r="K1002" s="45">
        <v>0</v>
      </c>
      <c r="L1002" s="45">
        <v>0</v>
      </c>
      <c r="M1002" s="37">
        <v>805023451</v>
      </c>
      <c r="N1002" s="38" t="s">
        <v>8470</v>
      </c>
      <c r="O1002" s="56" t="s">
        <v>8633</v>
      </c>
      <c r="P1002" s="140">
        <v>44466</v>
      </c>
      <c r="Q1002" s="140">
        <v>44466</v>
      </c>
      <c r="R1002" s="140">
        <v>44470</v>
      </c>
      <c r="S1002" s="45">
        <v>0</v>
      </c>
      <c r="T1002" s="45">
        <v>12227250</v>
      </c>
      <c r="U1002" s="36">
        <v>12545866</v>
      </c>
      <c r="V1002" s="36" t="s">
        <v>168</v>
      </c>
      <c r="W1002" s="1"/>
      <c r="X1002" s="1"/>
      <c r="Y1002" s="1"/>
    </row>
    <row r="1003" spans="1:25">
      <c r="A1003" s="80">
        <v>891780111</v>
      </c>
      <c r="B1003" s="35" t="s">
        <v>3921</v>
      </c>
      <c r="C1003" s="36" t="s">
        <v>163</v>
      </c>
      <c r="D1003" s="1" t="s">
        <v>20</v>
      </c>
      <c r="E1003" s="34" t="s">
        <v>8471</v>
      </c>
      <c r="F1003" s="35" t="s">
        <v>21</v>
      </c>
      <c r="G1003" s="36" t="s">
        <v>165</v>
      </c>
      <c r="H1003" s="36" t="s">
        <v>166</v>
      </c>
      <c r="I1003" s="45">
        <v>18200000</v>
      </c>
      <c r="J1003" s="45">
        <v>0</v>
      </c>
      <c r="K1003" s="45">
        <v>0</v>
      </c>
      <c r="L1003" s="45">
        <v>0</v>
      </c>
      <c r="M1003" s="37">
        <v>85476075</v>
      </c>
      <c r="N1003" s="38" t="s">
        <v>8472</v>
      </c>
      <c r="O1003" s="56" t="s">
        <v>8636</v>
      </c>
      <c r="P1003" s="140">
        <v>44440</v>
      </c>
      <c r="Q1003" s="140">
        <v>44440</v>
      </c>
      <c r="R1003" s="140">
        <v>44545</v>
      </c>
      <c r="S1003" s="45">
        <v>5200000</v>
      </c>
      <c r="T1003" s="45">
        <v>13000000</v>
      </c>
      <c r="U1003" s="36">
        <v>16078654</v>
      </c>
      <c r="V1003" s="36" t="s">
        <v>973</v>
      </c>
      <c r="W1003" s="1"/>
      <c r="X1003" s="1"/>
      <c r="Y1003" s="1"/>
    </row>
    <row r="1004" spans="1:25">
      <c r="A1004" s="80">
        <v>891780111</v>
      </c>
      <c r="B1004" s="35" t="s">
        <v>3921</v>
      </c>
      <c r="C1004" s="36" t="s">
        <v>163</v>
      </c>
      <c r="D1004" s="1" t="s">
        <v>20</v>
      </c>
      <c r="E1004" s="34" t="s">
        <v>8473</v>
      </c>
      <c r="F1004" s="35" t="s">
        <v>21</v>
      </c>
      <c r="G1004" s="36" t="s">
        <v>165</v>
      </c>
      <c r="H1004" s="36" t="s">
        <v>166</v>
      </c>
      <c r="I1004" s="45">
        <v>17500000</v>
      </c>
      <c r="J1004" s="45">
        <v>0</v>
      </c>
      <c r="K1004" s="45">
        <v>0</v>
      </c>
      <c r="L1004" s="45">
        <v>0</v>
      </c>
      <c r="M1004" s="37">
        <v>1082944857</v>
      </c>
      <c r="N1004" s="38" t="s">
        <v>8474</v>
      </c>
      <c r="O1004" s="56" t="s">
        <v>8637</v>
      </c>
      <c r="P1004" s="140">
        <v>44441</v>
      </c>
      <c r="Q1004" s="140">
        <v>44441</v>
      </c>
      <c r="R1004" s="140">
        <v>44545</v>
      </c>
      <c r="S1004" s="45">
        <v>5000000</v>
      </c>
      <c r="T1004" s="45">
        <v>12500000</v>
      </c>
      <c r="U1004" s="37">
        <v>85476075</v>
      </c>
      <c r="V1004" s="38" t="s">
        <v>8472</v>
      </c>
      <c r="W1004" s="1"/>
      <c r="X1004" s="1"/>
      <c r="Y1004" s="1"/>
    </row>
    <row r="1005" spans="1:25">
      <c r="A1005" s="80">
        <v>891780111</v>
      </c>
      <c r="B1005" s="35" t="s">
        <v>3921</v>
      </c>
      <c r="C1005" s="36" t="s">
        <v>163</v>
      </c>
      <c r="D1005" s="1" t="s">
        <v>20</v>
      </c>
      <c r="E1005" s="34" t="s">
        <v>8475</v>
      </c>
      <c r="F1005" s="35" t="s">
        <v>21</v>
      </c>
      <c r="G1005" s="36" t="s">
        <v>165</v>
      </c>
      <c r="H1005" s="36" t="s">
        <v>166</v>
      </c>
      <c r="I1005" s="45">
        <v>17500000</v>
      </c>
      <c r="J1005" s="45">
        <v>0</v>
      </c>
      <c r="K1005" s="45">
        <v>0</v>
      </c>
      <c r="L1005" s="45">
        <v>0</v>
      </c>
      <c r="M1005" s="37">
        <v>1082845948</v>
      </c>
      <c r="N1005" s="38" t="s">
        <v>8476</v>
      </c>
      <c r="O1005" s="56" t="s">
        <v>8638</v>
      </c>
      <c r="P1005" s="140">
        <v>44441</v>
      </c>
      <c r="Q1005" s="140">
        <v>44441</v>
      </c>
      <c r="R1005" s="140">
        <v>44545</v>
      </c>
      <c r="S1005" s="45">
        <v>5000000</v>
      </c>
      <c r="T1005" s="45">
        <v>12500000</v>
      </c>
      <c r="U1005" s="37">
        <v>85476075</v>
      </c>
      <c r="V1005" s="38" t="s">
        <v>8472</v>
      </c>
      <c r="W1005" s="1"/>
      <c r="X1005" s="1"/>
      <c r="Y1005" s="1"/>
    </row>
    <row r="1006" spans="1:25">
      <c r="A1006" s="80">
        <v>891780111</v>
      </c>
      <c r="B1006" s="35" t="s">
        <v>3921</v>
      </c>
      <c r="C1006" s="36" t="s">
        <v>163</v>
      </c>
      <c r="D1006" s="1" t="s">
        <v>20</v>
      </c>
      <c r="E1006" s="34" t="s">
        <v>8477</v>
      </c>
      <c r="F1006" s="35" t="s">
        <v>21</v>
      </c>
      <c r="G1006" s="36" t="s">
        <v>165</v>
      </c>
      <c r="H1006" s="36" t="s">
        <v>166</v>
      </c>
      <c r="I1006" s="45">
        <v>17500000</v>
      </c>
      <c r="J1006" s="45">
        <v>0</v>
      </c>
      <c r="K1006" s="45">
        <v>0</v>
      </c>
      <c r="L1006" s="45">
        <v>0</v>
      </c>
      <c r="M1006" s="37">
        <v>1082982756</v>
      </c>
      <c r="N1006" s="38" t="s">
        <v>8478</v>
      </c>
      <c r="O1006" s="56" t="s">
        <v>8639</v>
      </c>
      <c r="P1006" s="140">
        <v>44449</v>
      </c>
      <c r="Q1006" s="140">
        <v>44449</v>
      </c>
      <c r="R1006" s="140">
        <v>44545</v>
      </c>
      <c r="S1006" s="45">
        <v>5000000</v>
      </c>
      <c r="T1006" s="45">
        <v>12500000</v>
      </c>
      <c r="U1006" s="37">
        <v>85476075</v>
      </c>
      <c r="V1006" s="38" t="s">
        <v>8472</v>
      </c>
      <c r="W1006" s="1"/>
      <c r="X1006" s="1"/>
      <c r="Y1006" s="1"/>
    </row>
    <row r="1007" spans="1:25">
      <c r="A1007" s="80">
        <v>891780111</v>
      </c>
      <c r="B1007" s="35" t="s">
        <v>3921</v>
      </c>
      <c r="C1007" s="36" t="s">
        <v>163</v>
      </c>
      <c r="D1007" s="1" t="s">
        <v>20</v>
      </c>
      <c r="E1007" s="34" t="s">
        <v>8479</v>
      </c>
      <c r="F1007" s="35" t="s">
        <v>21</v>
      </c>
      <c r="G1007" s="36" t="s">
        <v>165</v>
      </c>
      <c r="H1007" s="36" t="s">
        <v>166</v>
      </c>
      <c r="I1007" s="45">
        <v>4592700</v>
      </c>
      <c r="J1007" s="45">
        <v>0</v>
      </c>
      <c r="K1007" s="45">
        <v>0</v>
      </c>
      <c r="L1007" s="45">
        <v>0</v>
      </c>
      <c r="M1007" s="37">
        <v>860011153</v>
      </c>
      <c r="N1007" s="38" t="s">
        <v>8480</v>
      </c>
      <c r="O1007" s="56" t="s">
        <v>8640</v>
      </c>
      <c r="P1007" s="140">
        <v>44449</v>
      </c>
      <c r="Q1007" s="140">
        <v>44449</v>
      </c>
      <c r="R1007" s="140">
        <v>44457</v>
      </c>
      <c r="S1007" s="45">
        <v>0</v>
      </c>
      <c r="T1007" s="45">
        <v>4592700</v>
      </c>
      <c r="U1007" s="37">
        <v>85476075</v>
      </c>
      <c r="V1007" s="38" t="s">
        <v>8472</v>
      </c>
      <c r="W1007" s="1"/>
      <c r="X1007" s="1"/>
      <c r="Y1007" s="1"/>
    </row>
    <row r="1008" spans="1:25">
      <c r="A1008" s="80">
        <v>891780111</v>
      </c>
      <c r="B1008" s="35" t="s">
        <v>3921</v>
      </c>
      <c r="C1008" s="36" t="s">
        <v>163</v>
      </c>
      <c r="D1008" s="1" t="s">
        <v>20</v>
      </c>
      <c r="E1008" s="34" t="s">
        <v>8481</v>
      </c>
      <c r="F1008" s="35" t="s">
        <v>21</v>
      </c>
      <c r="G1008" s="36" t="s">
        <v>165</v>
      </c>
      <c r="H1008" s="36" t="s">
        <v>166</v>
      </c>
      <c r="I1008" s="45">
        <v>5534495</v>
      </c>
      <c r="J1008" s="45">
        <v>0</v>
      </c>
      <c r="K1008" s="45">
        <v>0</v>
      </c>
      <c r="L1008" s="45">
        <v>0</v>
      </c>
      <c r="M1008" s="37">
        <v>900406952</v>
      </c>
      <c r="N1008" s="38" t="s">
        <v>8482</v>
      </c>
      <c r="O1008" s="56" t="s">
        <v>8641</v>
      </c>
      <c r="P1008" s="140">
        <v>44455</v>
      </c>
      <c r="Q1008" s="140">
        <v>44456</v>
      </c>
      <c r="R1008" s="140">
        <v>44461</v>
      </c>
      <c r="S1008" s="45">
        <v>0</v>
      </c>
      <c r="T1008" s="45">
        <v>5534495</v>
      </c>
      <c r="U1008" s="36">
        <v>16078654</v>
      </c>
      <c r="V1008" s="36" t="s">
        <v>973</v>
      </c>
      <c r="W1008" s="1"/>
      <c r="X1008" s="1"/>
      <c r="Y1008" s="1"/>
    </row>
    <row r="1009" spans="1:25">
      <c r="A1009" s="80">
        <v>891780111</v>
      </c>
      <c r="B1009" s="35" t="s">
        <v>3921</v>
      </c>
      <c r="C1009" s="36" t="s">
        <v>163</v>
      </c>
      <c r="D1009" s="1" t="s">
        <v>20</v>
      </c>
      <c r="E1009" s="34" t="s">
        <v>8483</v>
      </c>
      <c r="F1009" s="35" t="s">
        <v>21</v>
      </c>
      <c r="G1009" s="36" t="s">
        <v>165</v>
      </c>
      <c r="H1009" s="36" t="s">
        <v>166</v>
      </c>
      <c r="I1009" s="45">
        <v>1999999.87</v>
      </c>
      <c r="J1009" s="45">
        <v>0</v>
      </c>
      <c r="K1009" s="45">
        <v>0</v>
      </c>
      <c r="L1009" s="45">
        <v>0</v>
      </c>
      <c r="M1009" s="37">
        <v>900127349</v>
      </c>
      <c r="N1009" s="38" t="s">
        <v>8484</v>
      </c>
      <c r="O1009" s="56" t="s">
        <v>8642</v>
      </c>
      <c r="P1009" s="140">
        <v>44463</v>
      </c>
      <c r="Q1009" s="140">
        <v>44466</v>
      </c>
      <c r="R1009" s="140">
        <v>44469</v>
      </c>
      <c r="S1009" s="45">
        <v>0</v>
      </c>
      <c r="T1009" s="45">
        <v>1999999.87</v>
      </c>
      <c r="U1009" s="36">
        <v>16078654</v>
      </c>
      <c r="V1009" s="36" t="s">
        <v>973</v>
      </c>
      <c r="W1009" s="1"/>
      <c r="X1009" s="1"/>
      <c r="Y1009" s="1"/>
    </row>
    <row r="1010" spans="1:25">
      <c r="A1010" s="80">
        <v>891780111</v>
      </c>
      <c r="B1010" s="35" t="s">
        <v>3921</v>
      </c>
      <c r="C1010" s="36" t="s">
        <v>163</v>
      </c>
      <c r="D1010" s="1" t="s">
        <v>20</v>
      </c>
      <c r="E1010" s="34" t="s">
        <v>8485</v>
      </c>
      <c r="F1010" s="35" t="s">
        <v>21</v>
      </c>
      <c r="G1010" s="36" t="s">
        <v>165</v>
      </c>
      <c r="H1010" s="36" t="s">
        <v>166</v>
      </c>
      <c r="I1010" s="45">
        <v>1000000</v>
      </c>
      <c r="J1010" s="45">
        <v>0</v>
      </c>
      <c r="K1010" s="45">
        <v>0</v>
      </c>
      <c r="L1010" s="45">
        <v>0</v>
      </c>
      <c r="M1010" s="37">
        <v>819006702</v>
      </c>
      <c r="N1010" s="38" t="s">
        <v>3088</v>
      </c>
      <c r="O1010" s="56" t="s">
        <v>8643</v>
      </c>
      <c r="P1010" s="140">
        <v>44467</v>
      </c>
      <c r="Q1010" s="140">
        <v>44467</v>
      </c>
      <c r="R1010" s="140">
        <v>44469</v>
      </c>
      <c r="S1010" s="45">
        <v>0</v>
      </c>
      <c r="T1010" s="45">
        <v>1000000</v>
      </c>
      <c r="U1010" s="36">
        <v>16078654</v>
      </c>
      <c r="V1010" s="36" t="s">
        <v>973</v>
      </c>
      <c r="W1010" s="1"/>
      <c r="X1010" s="1"/>
      <c r="Y1010" s="1"/>
    </row>
    <row r="1011" spans="1:25">
      <c r="A1011" s="80">
        <v>891780111</v>
      </c>
      <c r="B1011" s="35" t="s">
        <v>3921</v>
      </c>
      <c r="C1011" s="36" t="s">
        <v>163</v>
      </c>
      <c r="D1011" s="1" t="s">
        <v>20</v>
      </c>
      <c r="E1011" s="34" t="s">
        <v>8486</v>
      </c>
      <c r="F1011" s="35" t="s">
        <v>21</v>
      </c>
      <c r="G1011" s="36" t="s">
        <v>165</v>
      </c>
      <c r="H1011" s="36" t="s">
        <v>166</v>
      </c>
      <c r="I1011" s="45">
        <v>9600000</v>
      </c>
      <c r="J1011" s="45">
        <v>0</v>
      </c>
      <c r="K1011" s="45">
        <v>0</v>
      </c>
      <c r="L1011" s="45">
        <v>0</v>
      </c>
      <c r="M1011" s="37">
        <v>7601791</v>
      </c>
      <c r="N1011" s="38" t="s">
        <v>4119</v>
      </c>
      <c r="O1011" s="56" t="s">
        <v>8644</v>
      </c>
      <c r="P1011" s="140">
        <v>44467</v>
      </c>
      <c r="Q1011" s="140">
        <v>44468</v>
      </c>
      <c r="R1011" s="140">
        <v>44559</v>
      </c>
      <c r="S1011" s="45">
        <v>0</v>
      </c>
      <c r="T1011" s="45">
        <v>9600000</v>
      </c>
      <c r="U1011" s="36">
        <v>16078654</v>
      </c>
      <c r="V1011" s="36" t="s">
        <v>973</v>
      </c>
      <c r="W1011" s="1"/>
      <c r="X1011" s="1"/>
      <c r="Y1011" s="1"/>
    </row>
    <row r="1012" spans="1:25">
      <c r="A1012" s="80">
        <v>891780111</v>
      </c>
      <c r="B1012" s="35" t="s">
        <v>3921</v>
      </c>
      <c r="C1012" s="36" t="s">
        <v>163</v>
      </c>
      <c r="D1012" s="1" t="s">
        <v>20</v>
      </c>
      <c r="E1012" s="34" t="s">
        <v>8487</v>
      </c>
      <c r="F1012" s="35" t="s">
        <v>21</v>
      </c>
      <c r="G1012" s="36" t="s">
        <v>165</v>
      </c>
      <c r="H1012" s="36" t="s">
        <v>166</v>
      </c>
      <c r="I1012" s="45">
        <v>6123600</v>
      </c>
      <c r="J1012" s="45">
        <v>0</v>
      </c>
      <c r="K1012" s="45">
        <v>0</v>
      </c>
      <c r="L1012" s="45">
        <v>0</v>
      </c>
      <c r="M1012" s="37">
        <v>860011153</v>
      </c>
      <c r="N1012" s="38" t="s">
        <v>8488</v>
      </c>
      <c r="O1012" s="56" t="s">
        <v>8645</v>
      </c>
      <c r="P1012" s="140">
        <v>44449</v>
      </c>
      <c r="Q1012" s="140">
        <v>44449</v>
      </c>
      <c r="R1012" s="140">
        <v>44457</v>
      </c>
      <c r="S1012" s="45">
        <v>0</v>
      </c>
      <c r="T1012" s="45">
        <v>6123600</v>
      </c>
      <c r="U1012" s="37">
        <v>85153989</v>
      </c>
      <c r="V1012" s="38" t="s">
        <v>5651</v>
      </c>
      <c r="W1012" s="1"/>
      <c r="X1012" s="1"/>
      <c r="Y1012" s="1"/>
    </row>
    <row r="1013" spans="1:25">
      <c r="A1013" s="80">
        <v>891780111</v>
      </c>
      <c r="B1013" s="35" t="s">
        <v>3921</v>
      </c>
      <c r="C1013" s="36" t="s">
        <v>163</v>
      </c>
      <c r="D1013" s="1" t="s">
        <v>20</v>
      </c>
      <c r="E1013" s="34" t="s">
        <v>8489</v>
      </c>
      <c r="F1013" s="35" t="s">
        <v>21</v>
      </c>
      <c r="G1013" s="36" t="s">
        <v>165</v>
      </c>
      <c r="H1013" s="36" t="s">
        <v>166</v>
      </c>
      <c r="I1013" s="45">
        <v>12710000</v>
      </c>
      <c r="J1013" s="45">
        <v>0</v>
      </c>
      <c r="K1013" s="45">
        <v>0</v>
      </c>
      <c r="L1013" s="45">
        <v>0</v>
      </c>
      <c r="M1013" s="37">
        <v>1082902907</v>
      </c>
      <c r="N1013" s="38" t="s">
        <v>503</v>
      </c>
      <c r="O1013" s="56" t="s">
        <v>8646</v>
      </c>
      <c r="P1013" s="140">
        <v>44455</v>
      </c>
      <c r="Q1013" s="140">
        <v>44460</v>
      </c>
      <c r="R1013" s="140">
        <v>44545</v>
      </c>
      <c r="S1013" s="45">
        <v>0</v>
      </c>
      <c r="T1013" s="45">
        <v>12710000</v>
      </c>
      <c r="U1013" s="37">
        <v>85153989</v>
      </c>
      <c r="V1013" s="38" t="s">
        <v>5651</v>
      </c>
      <c r="W1013" s="1"/>
      <c r="X1013" s="1"/>
      <c r="Y1013" s="1"/>
    </row>
    <row r="1014" spans="1:25">
      <c r="A1014" s="80">
        <v>891780111</v>
      </c>
      <c r="B1014" s="35" t="s">
        <v>3921</v>
      </c>
      <c r="C1014" s="36" t="s">
        <v>163</v>
      </c>
      <c r="D1014" s="1" t="s">
        <v>20</v>
      </c>
      <c r="E1014" s="34" t="s">
        <v>8490</v>
      </c>
      <c r="F1014" s="35" t="s">
        <v>21</v>
      </c>
      <c r="G1014" s="36" t="s">
        <v>165</v>
      </c>
      <c r="H1014" s="36" t="s">
        <v>166</v>
      </c>
      <c r="I1014" s="45">
        <v>19203787</v>
      </c>
      <c r="J1014" s="45">
        <v>0</v>
      </c>
      <c r="K1014" s="45">
        <v>0</v>
      </c>
      <c r="L1014" s="45">
        <v>0</v>
      </c>
      <c r="M1014" s="37">
        <v>36727138</v>
      </c>
      <c r="N1014" s="38" t="s">
        <v>409</v>
      </c>
      <c r="O1014" s="56" t="s">
        <v>8647</v>
      </c>
      <c r="P1014" s="140">
        <v>44455</v>
      </c>
      <c r="Q1014" s="140">
        <v>44460</v>
      </c>
      <c r="R1014" s="140">
        <v>44545</v>
      </c>
      <c r="S1014" s="45">
        <v>0</v>
      </c>
      <c r="T1014" s="45">
        <v>19203787</v>
      </c>
      <c r="U1014" s="37">
        <v>85153989</v>
      </c>
      <c r="V1014" s="38" t="s">
        <v>5651</v>
      </c>
      <c r="W1014" s="1"/>
      <c r="X1014" s="1"/>
      <c r="Y1014" s="1"/>
    </row>
    <row r="1015" spans="1:25">
      <c r="A1015" s="80">
        <v>891780111</v>
      </c>
      <c r="B1015" s="35" t="s">
        <v>3921</v>
      </c>
      <c r="C1015" s="36" t="s">
        <v>163</v>
      </c>
      <c r="D1015" s="1" t="s">
        <v>20</v>
      </c>
      <c r="E1015" s="34" t="s">
        <v>8491</v>
      </c>
      <c r="F1015" s="35" t="s">
        <v>21</v>
      </c>
      <c r="G1015" s="36" t="s">
        <v>165</v>
      </c>
      <c r="H1015" s="36" t="s">
        <v>166</v>
      </c>
      <c r="I1015" s="45">
        <v>2500000</v>
      </c>
      <c r="J1015" s="45">
        <v>0</v>
      </c>
      <c r="K1015" s="45">
        <v>0</v>
      </c>
      <c r="L1015" s="45">
        <v>0</v>
      </c>
      <c r="M1015" s="37">
        <v>1082936631</v>
      </c>
      <c r="N1015" s="38" t="s">
        <v>8492</v>
      </c>
      <c r="O1015" s="56" t="s">
        <v>8648</v>
      </c>
      <c r="P1015" s="140">
        <v>44469</v>
      </c>
      <c r="Q1015" s="140">
        <v>44469</v>
      </c>
      <c r="R1015" s="140">
        <v>44470</v>
      </c>
      <c r="S1015" s="45">
        <v>0</v>
      </c>
      <c r="T1015" s="45">
        <v>2500000</v>
      </c>
      <c r="U1015" s="37">
        <v>85153989</v>
      </c>
      <c r="V1015" s="38" t="s">
        <v>5651</v>
      </c>
      <c r="W1015" s="1"/>
      <c r="X1015" s="1"/>
      <c r="Y1015" s="1"/>
    </row>
    <row r="1016" spans="1:25">
      <c r="A1016" s="80">
        <v>891780111</v>
      </c>
      <c r="B1016" s="35" t="s">
        <v>3921</v>
      </c>
      <c r="C1016" s="36" t="s">
        <v>163</v>
      </c>
      <c r="D1016" s="1" t="s">
        <v>20</v>
      </c>
      <c r="E1016" s="34" t="s">
        <v>8493</v>
      </c>
      <c r="F1016" s="35" t="s">
        <v>21</v>
      </c>
      <c r="G1016" s="36" t="s">
        <v>165</v>
      </c>
      <c r="H1016" s="36" t="s">
        <v>166</v>
      </c>
      <c r="I1016" s="45">
        <v>6600000</v>
      </c>
      <c r="J1016" s="45">
        <v>0</v>
      </c>
      <c r="K1016" s="45">
        <v>0</v>
      </c>
      <c r="L1016" s="45">
        <v>0</v>
      </c>
      <c r="M1016" s="37">
        <v>64703092</v>
      </c>
      <c r="N1016" s="38" t="s">
        <v>530</v>
      </c>
      <c r="O1016" s="56" t="s">
        <v>8649</v>
      </c>
      <c r="P1016" s="140">
        <v>44462</v>
      </c>
      <c r="Q1016" s="140">
        <v>44466</v>
      </c>
      <c r="R1016" s="140">
        <v>44500</v>
      </c>
      <c r="S1016" s="45">
        <v>0</v>
      </c>
      <c r="T1016" s="45">
        <v>6600000</v>
      </c>
      <c r="U1016" s="36">
        <v>72005158</v>
      </c>
      <c r="V1016" s="36" t="s">
        <v>516</v>
      </c>
      <c r="W1016" s="1"/>
      <c r="X1016" s="1"/>
      <c r="Y1016" s="1"/>
    </row>
    <row r="1017" spans="1:25">
      <c r="A1017" s="80">
        <v>891780111</v>
      </c>
      <c r="B1017" s="35" t="s">
        <v>3921</v>
      </c>
      <c r="C1017" s="36" t="s">
        <v>163</v>
      </c>
      <c r="D1017" s="1" t="s">
        <v>20</v>
      </c>
      <c r="E1017" s="34" t="s">
        <v>8494</v>
      </c>
      <c r="F1017" s="35" t="s">
        <v>21</v>
      </c>
      <c r="G1017" s="36" t="s">
        <v>165</v>
      </c>
      <c r="H1017" s="36" t="s">
        <v>166</v>
      </c>
      <c r="I1017" s="45">
        <v>18000000</v>
      </c>
      <c r="J1017" s="45">
        <v>0</v>
      </c>
      <c r="K1017" s="45">
        <v>0</v>
      </c>
      <c r="L1017" s="45">
        <v>0</v>
      </c>
      <c r="M1017" s="37">
        <v>64697522</v>
      </c>
      <c r="N1017" s="38" t="s">
        <v>526</v>
      </c>
      <c r="O1017" s="56" t="s">
        <v>8650</v>
      </c>
      <c r="P1017" s="140">
        <v>44462</v>
      </c>
      <c r="Q1017" s="140">
        <v>44466</v>
      </c>
      <c r="R1017" s="140">
        <v>44742</v>
      </c>
      <c r="S1017" s="45">
        <v>0</v>
      </c>
      <c r="T1017" s="45">
        <v>18000000</v>
      </c>
      <c r="U1017" s="36">
        <v>72005158</v>
      </c>
      <c r="V1017" s="36" t="s">
        <v>516</v>
      </c>
      <c r="W1017" s="1"/>
      <c r="X1017" s="1"/>
      <c r="Y1017" s="1"/>
    </row>
    <row r="1018" spans="1:25">
      <c r="A1018" s="80">
        <v>891780111</v>
      </c>
      <c r="B1018" s="35" t="s">
        <v>3921</v>
      </c>
      <c r="C1018" s="36" t="s">
        <v>163</v>
      </c>
      <c r="D1018" s="1" t="s">
        <v>20</v>
      </c>
      <c r="E1018" s="34" t="s">
        <v>8495</v>
      </c>
      <c r="F1018" s="35" t="s">
        <v>21</v>
      </c>
      <c r="G1018" s="36" t="s">
        <v>165</v>
      </c>
      <c r="H1018" s="36" t="s">
        <v>166</v>
      </c>
      <c r="I1018" s="45">
        <v>20000000</v>
      </c>
      <c r="J1018" s="45">
        <v>0</v>
      </c>
      <c r="K1018" s="45">
        <v>0</v>
      </c>
      <c r="L1018" s="45">
        <v>0</v>
      </c>
      <c r="M1018" s="37">
        <v>1120739330</v>
      </c>
      <c r="N1018" s="38" t="s">
        <v>4101</v>
      </c>
      <c r="O1018" s="56" t="s">
        <v>8651</v>
      </c>
      <c r="P1018" s="140">
        <v>44462</v>
      </c>
      <c r="Q1018" s="140">
        <v>44466</v>
      </c>
      <c r="R1018" s="140">
        <v>44742</v>
      </c>
      <c r="S1018" s="45">
        <v>0</v>
      </c>
      <c r="T1018" s="45">
        <v>20000000</v>
      </c>
      <c r="U1018" s="36">
        <v>72005158</v>
      </c>
      <c r="V1018" s="36" t="s">
        <v>516</v>
      </c>
      <c r="W1018" s="1"/>
      <c r="X1018" s="1"/>
      <c r="Y1018" s="1"/>
    </row>
    <row r="1019" spans="1:25">
      <c r="A1019" s="80">
        <v>891780111</v>
      </c>
      <c r="B1019" s="35" t="s">
        <v>3921</v>
      </c>
      <c r="C1019" s="36" t="s">
        <v>163</v>
      </c>
      <c r="D1019" s="1" t="s">
        <v>20</v>
      </c>
      <c r="E1019" s="34" t="s">
        <v>8496</v>
      </c>
      <c r="F1019" s="35" t="s">
        <v>21</v>
      </c>
      <c r="G1019" s="36" t="s">
        <v>165</v>
      </c>
      <c r="H1019" s="36" t="s">
        <v>166</v>
      </c>
      <c r="I1019" s="45">
        <v>20000000</v>
      </c>
      <c r="J1019" s="45">
        <v>0</v>
      </c>
      <c r="K1019" s="45">
        <v>0</v>
      </c>
      <c r="L1019" s="45">
        <v>0</v>
      </c>
      <c r="M1019" s="37">
        <v>85470058</v>
      </c>
      <c r="N1019" s="38" t="s">
        <v>975</v>
      </c>
      <c r="O1019" s="56" t="s">
        <v>8651</v>
      </c>
      <c r="P1019" s="140">
        <v>44462</v>
      </c>
      <c r="Q1019" s="140">
        <v>44466</v>
      </c>
      <c r="R1019" s="140">
        <v>44651</v>
      </c>
      <c r="S1019" s="45">
        <v>0</v>
      </c>
      <c r="T1019" s="45">
        <v>20000000</v>
      </c>
      <c r="U1019" s="36">
        <v>72005158</v>
      </c>
      <c r="V1019" s="36" t="s">
        <v>516</v>
      </c>
      <c r="W1019" s="1"/>
      <c r="X1019" s="1"/>
      <c r="Y1019" s="1"/>
    </row>
    <row r="1020" spans="1:25">
      <c r="A1020" s="80">
        <v>891780111</v>
      </c>
      <c r="B1020" s="35" t="s">
        <v>3921</v>
      </c>
      <c r="C1020" s="36" t="s">
        <v>163</v>
      </c>
      <c r="D1020" s="1" t="s">
        <v>20</v>
      </c>
      <c r="E1020" s="34" t="s">
        <v>8497</v>
      </c>
      <c r="F1020" s="35" t="s">
        <v>21</v>
      </c>
      <c r="G1020" s="36" t="s">
        <v>165</v>
      </c>
      <c r="H1020" s="36" t="s">
        <v>166</v>
      </c>
      <c r="I1020" s="45">
        <v>17500000</v>
      </c>
      <c r="J1020" s="45">
        <v>0</v>
      </c>
      <c r="K1020" s="45">
        <v>0</v>
      </c>
      <c r="L1020" s="45">
        <v>0</v>
      </c>
      <c r="M1020" s="37">
        <v>1083556073</v>
      </c>
      <c r="N1020" s="38" t="s">
        <v>2253</v>
      </c>
      <c r="O1020" s="56" t="s">
        <v>8651</v>
      </c>
      <c r="P1020" s="140">
        <v>44445</v>
      </c>
      <c r="Q1020" s="140">
        <v>44446</v>
      </c>
      <c r="R1020" s="140">
        <v>44545</v>
      </c>
      <c r="S1020" s="45">
        <v>0</v>
      </c>
      <c r="T1020" s="45">
        <v>17500000</v>
      </c>
      <c r="U1020" s="37">
        <v>85476075</v>
      </c>
      <c r="V1020" s="38" t="s">
        <v>8472</v>
      </c>
      <c r="W1020" s="1"/>
      <c r="X1020" s="1"/>
      <c r="Y1020" s="1"/>
    </row>
    <row r="1021" spans="1:25">
      <c r="A1021" s="80">
        <v>891780111</v>
      </c>
      <c r="B1021" s="35" t="s">
        <v>3921</v>
      </c>
      <c r="C1021" s="36" t="s">
        <v>163</v>
      </c>
      <c r="D1021" s="1" t="s">
        <v>20</v>
      </c>
      <c r="E1021" s="34" t="s">
        <v>8498</v>
      </c>
      <c r="F1021" s="35" t="s">
        <v>21</v>
      </c>
      <c r="G1021" s="36" t="s">
        <v>165</v>
      </c>
      <c r="H1021" s="36" t="s">
        <v>166</v>
      </c>
      <c r="I1021" s="45">
        <v>14000000</v>
      </c>
      <c r="J1021" s="45">
        <v>0</v>
      </c>
      <c r="K1021" s="45">
        <v>0</v>
      </c>
      <c r="L1021" s="45">
        <v>0</v>
      </c>
      <c r="M1021" s="37">
        <v>57299411</v>
      </c>
      <c r="N1021" s="38" t="s">
        <v>8499</v>
      </c>
      <c r="O1021" s="56" t="s">
        <v>8651</v>
      </c>
      <c r="P1021" s="140">
        <v>44454</v>
      </c>
      <c r="Q1021" s="140">
        <v>44454</v>
      </c>
      <c r="R1021" s="140">
        <v>44545</v>
      </c>
      <c r="S1021" s="45">
        <v>0</v>
      </c>
      <c r="T1021" s="45">
        <v>14000000</v>
      </c>
      <c r="U1021" s="36">
        <v>16078654</v>
      </c>
      <c r="V1021" s="36" t="s">
        <v>973</v>
      </c>
      <c r="W1021" s="1"/>
      <c r="X1021" s="1"/>
      <c r="Y1021" s="1"/>
    </row>
    <row r="1022" spans="1:25">
      <c r="A1022" s="80">
        <v>891780111</v>
      </c>
      <c r="B1022" s="35" t="s">
        <v>3921</v>
      </c>
      <c r="C1022" s="36" t="s">
        <v>163</v>
      </c>
      <c r="D1022" s="1" t="s">
        <v>20</v>
      </c>
      <c r="E1022" s="34" t="s">
        <v>8500</v>
      </c>
      <c r="F1022" s="35" t="s">
        <v>21</v>
      </c>
      <c r="G1022" s="36" t="s">
        <v>165</v>
      </c>
      <c r="H1022" s="36" t="s">
        <v>166</v>
      </c>
      <c r="I1022" s="45">
        <v>10000000</v>
      </c>
      <c r="J1022" s="45">
        <v>0</v>
      </c>
      <c r="K1022" s="45">
        <v>0</v>
      </c>
      <c r="L1022" s="45">
        <v>0</v>
      </c>
      <c r="M1022" s="37">
        <v>1082941227</v>
      </c>
      <c r="N1022" s="38" t="s">
        <v>8501</v>
      </c>
      <c r="O1022" s="56" t="s">
        <v>8622</v>
      </c>
      <c r="P1022" s="140">
        <v>44454</v>
      </c>
      <c r="Q1022" s="140">
        <v>44454</v>
      </c>
      <c r="R1022" s="140">
        <v>44545</v>
      </c>
      <c r="S1022" s="45">
        <v>0</v>
      </c>
      <c r="T1022" s="45">
        <v>10000000</v>
      </c>
      <c r="U1022" s="36">
        <v>57299411</v>
      </c>
      <c r="V1022" s="36" t="s">
        <v>370</v>
      </c>
      <c r="W1022" s="1"/>
      <c r="X1022" s="1"/>
      <c r="Y1022" s="1"/>
    </row>
    <row r="1023" spans="1:25">
      <c r="A1023" s="80">
        <v>891780111</v>
      </c>
      <c r="B1023" s="35" t="s">
        <v>3921</v>
      </c>
      <c r="C1023" s="36" t="s">
        <v>163</v>
      </c>
      <c r="D1023" s="1" t="s">
        <v>20</v>
      </c>
      <c r="E1023" s="34" t="s">
        <v>8502</v>
      </c>
      <c r="F1023" s="35" t="s">
        <v>21</v>
      </c>
      <c r="G1023" s="36" t="s">
        <v>165</v>
      </c>
      <c r="H1023" s="36" t="s">
        <v>166</v>
      </c>
      <c r="I1023" s="45">
        <v>18718024</v>
      </c>
      <c r="J1023" s="45">
        <v>0</v>
      </c>
      <c r="K1023" s="45">
        <v>0</v>
      </c>
      <c r="L1023" s="45">
        <v>0</v>
      </c>
      <c r="M1023" s="37">
        <v>1065605599</v>
      </c>
      <c r="N1023" s="38" t="s">
        <v>8503</v>
      </c>
      <c r="O1023" s="56" t="s">
        <v>8652</v>
      </c>
      <c r="P1023" s="140">
        <v>44454</v>
      </c>
      <c r="Q1023" s="140">
        <v>44454</v>
      </c>
      <c r="R1023" s="140">
        <v>44545</v>
      </c>
      <c r="S1023" s="45">
        <v>0</v>
      </c>
      <c r="T1023" s="45">
        <v>18718024</v>
      </c>
      <c r="U1023" s="36">
        <v>57299411</v>
      </c>
      <c r="V1023" s="36" t="s">
        <v>370</v>
      </c>
      <c r="W1023" s="1"/>
      <c r="X1023" s="1"/>
      <c r="Y1023" s="1"/>
    </row>
    <row r="1024" spans="1:25">
      <c r="A1024" s="80">
        <v>891780111</v>
      </c>
      <c r="B1024" s="35" t="s">
        <v>3921</v>
      </c>
      <c r="C1024" s="36" t="s">
        <v>163</v>
      </c>
      <c r="D1024" s="1" t="s">
        <v>20</v>
      </c>
      <c r="E1024" s="34" t="s">
        <v>8504</v>
      </c>
      <c r="F1024" s="35" t="s">
        <v>21</v>
      </c>
      <c r="G1024" s="36" t="s">
        <v>165</v>
      </c>
      <c r="H1024" s="36" t="s">
        <v>166</v>
      </c>
      <c r="I1024" s="45">
        <v>14132064</v>
      </c>
      <c r="J1024" s="45">
        <v>0</v>
      </c>
      <c r="K1024" s="45">
        <v>0</v>
      </c>
      <c r="L1024" s="45">
        <v>0</v>
      </c>
      <c r="M1024" s="37">
        <v>1065807024</v>
      </c>
      <c r="N1024" s="38" t="s">
        <v>8505</v>
      </c>
      <c r="O1024" s="56" t="s">
        <v>8651</v>
      </c>
      <c r="P1024" s="140">
        <v>44454</v>
      </c>
      <c r="Q1024" s="140">
        <v>44454</v>
      </c>
      <c r="R1024" s="140">
        <v>44545</v>
      </c>
      <c r="S1024" s="45">
        <v>0</v>
      </c>
      <c r="T1024" s="45">
        <v>14132064</v>
      </c>
      <c r="U1024" s="36">
        <v>57299411</v>
      </c>
      <c r="V1024" s="36" t="s">
        <v>370</v>
      </c>
      <c r="W1024" s="1"/>
      <c r="X1024" s="1"/>
      <c r="Y1024" s="1"/>
    </row>
    <row r="1025" spans="1:25">
      <c r="A1025" s="80">
        <v>891780111</v>
      </c>
      <c r="B1025" s="35" t="s">
        <v>3921</v>
      </c>
      <c r="C1025" s="36" t="s">
        <v>163</v>
      </c>
      <c r="D1025" s="1" t="s">
        <v>20</v>
      </c>
      <c r="E1025" s="34" t="s">
        <v>8506</v>
      </c>
      <c r="F1025" s="35" t="s">
        <v>21</v>
      </c>
      <c r="G1025" s="36" t="s">
        <v>165</v>
      </c>
      <c r="H1025" s="36" t="s">
        <v>166</v>
      </c>
      <c r="I1025" s="45">
        <v>14132064</v>
      </c>
      <c r="J1025" s="45">
        <v>0</v>
      </c>
      <c r="K1025" s="45">
        <v>0</v>
      </c>
      <c r="L1025" s="45">
        <v>0</v>
      </c>
      <c r="M1025" s="37">
        <v>1121045219</v>
      </c>
      <c r="N1025" s="38" t="s">
        <v>8507</v>
      </c>
      <c r="O1025" s="56" t="s">
        <v>8651</v>
      </c>
      <c r="P1025" s="140">
        <v>44454</v>
      </c>
      <c r="Q1025" s="140">
        <v>44454</v>
      </c>
      <c r="R1025" s="140">
        <v>44545</v>
      </c>
      <c r="S1025" s="45">
        <v>0</v>
      </c>
      <c r="T1025" s="45">
        <v>14132064</v>
      </c>
      <c r="U1025" s="36">
        <v>57299411</v>
      </c>
      <c r="V1025" s="36" t="s">
        <v>370</v>
      </c>
      <c r="W1025" s="1"/>
      <c r="X1025" s="1"/>
      <c r="Y1025" s="1"/>
    </row>
    <row r="1026" spans="1:25">
      <c r="A1026" s="80">
        <v>891780111</v>
      </c>
      <c r="B1026" s="35" t="s">
        <v>3921</v>
      </c>
      <c r="C1026" s="36" t="s">
        <v>163</v>
      </c>
      <c r="D1026" s="1" t="s">
        <v>20</v>
      </c>
      <c r="E1026" s="34" t="s">
        <v>8508</v>
      </c>
      <c r="F1026" s="35" t="s">
        <v>21</v>
      </c>
      <c r="G1026" s="36" t="s">
        <v>165</v>
      </c>
      <c r="H1026" s="36" t="s">
        <v>166</v>
      </c>
      <c r="I1026" s="45">
        <v>14132064</v>
      </c>
      <c r="J1026" s="45">
        <v>0</v>
      </c>
      <c r="K1026" s="45">
        <v>0</v>
      </c>
      <c r="L1026" s="45">
        <v>0</v>
      </c>
      <c r="M1026" s="37">
        <v>1065574038</v>
      </c>
      <c r="N1026" s="38" t="s">
        <v>8509</v>
      </c>
      <c r="O1026" s="56" t="s">
        <v>8651</v>
      </c>
      <c r="P1026" s="140">
        <v>44454</v>
      </c>
      <c r="Q1026" s="140">
        <v>44454</v>
      </c>
      <c r="R1026" s="140">
        <v>44545</v>
      </c>
      <c r="S1026" s="45">
        <v>0</v>
      </c>
      <c r="T1026" s="45">
        <v>14132064</v>
      </c>
      <c r="U1026" s="36">
        <v>57299411</v>
      </c>
      <c r="V1026" s="36" t="s">
        <v>370</v>
      </c>
      <c r="W1026" s="1"/>
      <c r="X1026" s="1"/>
      <c r="Y1026" s="1"/>
    </row>
    <row r="1027" spans="1:25">
      <c r="A1027" s="80">
        <v>891780111</v>
      </c>
      <c r="B1027" s="35" t="s">
        <v>3921</v>
      </c>
      <c r="C1027" s="36" t="s">
        <v>163</v>
      </c>
      <c r="D1027" s="1" t="s">
        <v>20</v>
      </c>
      <c r="E1027" s="34" t="s">
        <v>8510</v>
      </c>
      <c r="F1027" s="35" t="s">
        <v>21</v>
      </c>
      <c r="G1027" s="36" t="s">
        <v>165</v>
      </c>
      <c r="H1027" s="36" t="s">
        <v>166</v>
      </c>
      <c r="I1027" s="45">
        <v>14132064</v>
      </c>
      <c r="J1027" s="45">
        <v>0</v>
      </c>
      <c r="K1027" s="45">
        <v>0</v>
      </c>
      <c r="L1027" s="45">
        <v>0</v>
      </c>
      <c r="M1027" s="37">
        <v>49695861</v>
      </c>
      <c r="N1027" s="38" t="s">
        <v>8511</v>
      </c>
      <c r="O1027" s="56" t="s">
        <v>8651</v>
      </c>
      <c r="P1027" s="140">
        <v>44454</v>
      </c>
      <c r="Q1027" s="140">
        <v>44454</v>
      </c>
      <c r="R1027" s="140">
        <v>44545</v>
      </c>
      <c r="S1027" s="45">
        <v>0</v>
      </c>
      <c r="T1027" s="45">
        <v>14132064</v>
      </c>
      <c r="U1027" s="36">
        <v>57299411</v>
      </c>
      <c r="V1027" s="36" t="s">
        <v>370</v>
      </c>
      <c r="W1027" s="1"/>
      <c r="X1027" s="1"/>
      <c r="Y1027" s="1"/>
    </row>
    <row r="1028" spans="1:25">
      <c r="A1028" s="80">
        <v>891780111</v>
      </c>
      <c r="B1028" s="35" t="s">
        <v>3921</v>
      </c>
      <c r="C1028" s="36" t="s">
        <v>163</v>
      </c>
      <c r="D1028" s="1" t="s">
        <v>20</v>
      </c>
      <c r="E1028" s="34" t="s">
        <v>8512</v>
      </c>
      <c r="F1028" s="35" t="s">
        <v>21</v>
      </c>
      <c r="G1028" s="36" t="s">
        <v>165</v>
      </c>
      <c r="H1028" s="36" t="s">
        <v>166</v>
      </c>
      <c r="I1028" s="45">
        <v>14132064</v>
      </c>
      <c r="J1028" s="45">
        <v>0</v>
      </c>
      <c r="K1028" s="45">
        <v>0</v>
      </c>
      <c r="L1028" s="45">
        <v>0</v>
      </c>
      <c r="M1028" s="37">
        <v>49780774</v>
      </c>
      <c r="N1028" s="38" t="s">
        <v>8513</v>
      </c>
      <c r="O1028" s="56" t="s">
        <v>8651</v>
      </c>
      <c r="P1028" s="140">
        <v>44455</v>
      </c>
      <c r="Q1028" s="140">
        <v>44456</v>
      </c>
      <c r="R1028" s="140">
        <v>44545</v>
      </c>
      <c r="S1028" s="45">
        <v>0</v>
      </c>
      <c r="T1028" s="45">
        <v>14132064</v>
      </c>
      <c r="U1028" s="36">
        <v>57299411</v>
      </c>
      <c r="V1028" s="36" t="s">
        <v>370</v>
      </c>
      <c r="W1028" s="1"/>
      <c r="X1028" s="1"/>
      <c r="Y1028" s="1"/>
    </row>
    <row r="1029" spans="1:25">
      <c r="A1029" s="80">
        <v>891780111</v>
      </c>
      <c r="B1029" s="35" t="s">
        <v>3921</v>
      </c>
      <c r="C1029" s="36" t="s">
        <v>163</v>
      </c>
      <c r="D1029" s="1" t="s">
        <v>20</v>
      </c>
      <c r="E1029" s="34" t="s">
        <v>8514</v>
      </c>
      <c r="F1029" s="35" t="s">
        <v>21</v>
      </c>
      <c r="G1029" s="36" t="s">
        <v>165</v>
      </c>
      <c r="H1029" s="36" t="s">
        <v>166</v>
      </c>
      <c r="I1029" s="45">
        <v>14132064</v>
      </c>
      <c r="J1029" s="45">
        <v>0</v>
      </c>
      <c r="K1029" s="45">
        <v>0</v>
      </c>
      <c r="L1029" s="45">
        <v>0</v>
      </c>
      <c r="M1029" s="37">
        <v>1082916827</v>
      </c>
      <c r="N1029" s="38" t="s">
        <v>8515</v>
      </c>
      <c r="O1029" s="56" t="s">
        <v>8651</v>
      </c>
      <c r="P1029" s="140">
        <v>44454</v>
      </c>
      <c r="Q1029" s="140">
        <v>44454</v>
      </c>
      <c r="R1029" s="140">
        <v>44545</v>
      </c>
      <c r="S1029" s="45">
        <v>0</v>
      </c>
      <c r="T1029" s="45">
        <v>14132064</v>
      </c>
      <c r="U1029" s="36">
        <v>57299411</v>
      </c>
      <c r="V1029" s="36" t="s">
        <v>370</v>
      </c>
      <c r="W1029" s="1"/>
      <c r="X1029" s="1"/>
      <c r="Y1029" s="1"/>
    </row>
    <row r="1030" spans="1:25">
      <c r="A1030" s="80">
        <v>891780111</v>
      </c>
      <c r="B1030" s="35" t="s">
        <v>3921</v>
      </c>
      <c r="C1030" s="36" t="s">
        <v>163</v>
      </c>
      <c r="D1030" s="1" t="s">
        <v>20</v>
      </c>
      <c r="E1030" s="34" t="s">
        <v>8516</v>
      </c>
      <c r="F1030" s="35" t="s">
        <v>21</v>
      </c>
      <c r="G1030" s="36" t="s">
        <v>165</v>
      </c>
      <c r="H1030" s="36" t="s">
        <v>166</v>
      </c>
      <c r="I1030" s="45">
        <v>14132064</v>
      </c>
      <c r="J1030" s="45">
        <v>0</v>
      </c>
      <c r="K1030" s="45">
        <v>0</v>
      </c>
      <c r="L1030" s="45">
        <v>0</v>
      </c>
      <c r="M1030" s="37">
        <v>1083012303</v>
      </c>
      <c r="N1030" s="38" t="s">
        <v>8517</v>
      </c>
      <c r="O1030" s="56" t="s">
        <v>7516</v>
      </c>
      <c r="P1030" s="140">
        <v>44454</v>
      </c>
      <c r="Q1030" s="140">
        <v>44454</v>
      </c>
      <c r="R1030" s="140">
        <v>44545</v>
      </c>
      <c r="S1030" s="45">
        <v>0</v>
      </c>
      <c r="T1030" s="45">
        <v>14132064</v>
      </c>
      <c r="U1030" s="36">
        <v>57299411</v>
      </c>
      <c r="V1030" s="36" t="s">
        <v>370</v>
      </c>
      <c r="W1030" s="1"/>
      <c r="X1030" s="1"/>
      <c r="Y1030" s="1"/>
    </row>
    <row r="1031" spans="1:25">
      <c r="A1031" s="80">
        <v>891780111</v>
      </c>
      <c r="B1031" s="35" t="s">
        <v>3921</v>
      </c>
      <c r="C1031" s="36" t="s">
        <v>163</v>
      </c>
      <c r="D1031" s="1" t="s">
        <v>20</v>
      </c>
      <c r="E1031" s="34" t="s">
        <v>8518</v>
      </c>
      <c r="F1031" s="35" t="s">
        <v>21</v>
      </c>
      <c r="G1031" s="36" t="s">
        <v>165</v>
      </c>
      <c r="H1031" s="36" t="s">
        <v>166</v>
      </c>
      <c r="I1031" s="45">
        <v>14132064</v>
      </c>
      <c r="J1031" s="45">
        <v>0</v>
      </c>
      <c r="K1031" s="45">
        <v>0</v>
      </c>
      <c r="L1031" s="45">
        <v>0</v>
      </c>
      <c r="M1031" s="37">
        <v>1083028797</v>
      </c>
      <c r="N1031" s="38" t="s">
        <v>8519</v>
      </c>
      <c r="O1031" s="56" t="s">
        <v>8653</v>
      </c>
      <c r="P1031" s="140">
        <v>44454</v>
      </c>
      <c r="Q1031" s="140">
        <v>44454</v>
      </c>
      <c r="R1031" s="140">
        <v>44545</v>
      </c>
      <c r="S1031" s="45">
        <v>0</v>
      </c>
      <c r="T1031" s="45">
        <v>14132064</v>
      </c>
      <c r="U1031" s="36">
        <v>57299411</v>
      </c>
      <c r="V1031" s="36" t="s">
        <v>370</v>
      </c>
      <c r="W1031" s="1"/>
      <c r="X1031" s="1"/>
      <c r="Y1031" s="1"/>
    </row>
    <row r="1032" spans="1:25">
      <c r="A1032" s="80">
        <v>891780111</v>
      </c>
      <c r="B1032" s="35" t="s">
        <v>3921</v>
      </c>
      <c r="C1032" s="36" t="s">
        <v>163</v>
      </c>
      <c r="D1032" s="1" t="s">
        <v>20</v>
      </c>
      <c r="E1032" s="34" t="s">
        <v>8520</v>
      </c>
      <c r="F1032" s="35" t="s">
        <v>21</v>
      </c>
      <c r="G1032" s="36" t="s">
        <v>165</v>
      </c>
      <c r="H1032" s="36" t="s">
        <v>166</v>
      </c>
      <c r="I1032" s="45">
        <v>9248473</v>
      </c>
      <c r="J1032" s="45">
        <v>0</v>
      </c>
      <c r="K1032" s="45">
        <v>0</v>
      </c>
      <c r="L1032" s="45">
        <v>0</v>
      </c>
      <c r="M1032" s="37">
        <v>12436929</v>
      </c>
      <c r="N1032" s="38" t="s">
        <v>8521</v>
      </c>
      <c r="O1032" s="56" t="s">
        <v>8654</v>
      </c>
      <c r="P1032" s="140">
        <v>44454</v>
      </c>
      <c r="Q1032" s="140">
        <v>44456</v>
      </c>
      <c r="R1032" s="140">
        <v>44545</v>
      </c>
      <c r="S1032" s="45">
        <v>0</v>
      </c>
      <c r="T1032" s="45">
        <v>9248473</v>
      </c>
      <c r="U1032" s="36">
        <v>57299411</v>
      </c>
      <c r="V1032" s="36" t="s">
        <v>370</v>
      </c>
      <c r="W1032" s="1"/>
      <c r="X1032" s="1"/>
      <c r="Y1032" s="1"/>
    </row>
    <row r="1033" spans="1:25">
      <c r="A1033" s="80">
        <v>891780111</v>
      </c>
      <c r="B1033" s="35" t="s">
        <v>3921</v>
      </c>
      <c r="C1033" s="36" t="s">
        <v>163</v>
      </c>
      <c r="D1033" s="1" t="s">
        <v>20</v>
      </c>
      <c r="E1033" s="34" t="s">
        <v>8522</v>
      </c>
      <c r="F1033" s="35" t="s">
        <v>21</v>
      </c>
      <c r="G1033" s="36" t="s">
        <v>165</v>
      </c>
      <c r="H1033" s="36" t="s">
        <v>166</v>
      </c>
      <c r="I1033" s="45">
        <v>9248473</v>
      </c>
      <c r="J1033" s="45">
        <v>0</v>
      </c>
      <c r="K1033" s="45">
        <v>0</v>
      </c>
      <c r="L1033" s="45">
        <v>0</v>
      </c>
      <c r="M1033" s="37">
        <v>49608231</v>
      </c>
      <c r="N1033" s="38" t="s">
        <v>8523</v>
      </c>
      <c r="O1033" s="142" t="s">
        <v>8655</v>
      </c>
      <c r="P1033" s="140">
        <v>44454</v>
      </c>
      <c r="Q1033" s="140">
        <v>44456</v>
      </c>
      <c r="R1033" s="140">
        <v>44545</v>
      </c>
      <c r="S1033" s="45">
        <v>0</v>
      </c>
      <c r="T1033" s="45">
        <v>9248473</v>
      </c>
      <c r="U1033" s="36">
        <v>57299411</v>
      </c>
      <c r="V1033" s="36" t="s">
        <v>370</v>
      </c>
      <c r="W1033" s="1"/>
      <c r="X1033" s="1"/>
      <c r="Y1033" s="1"/>
    </row>
    <row r="1034" spans="1:25">
      <c r="A1034" s="80">
        <v>891780111</v>
      </c>
      <c r="B1034" s="35" t="s">
        <v>3921</v>
      </c>
      <c r="C1034" s="36" t="s">
        <v>163</v>
      </c>
      <c r="D1034" s="1" t="s">
        <v>20</v>
      </c>
      <c r="E1034" s="34" t="s">
        <v>8524</v>
      </c>
      <c r="F1034" s="35" t="s">
        <v>21</v>
      </c>
      <c r="G1034" s="36" t="s">
        <v>165</v>
      </c>
      <c r="H1034" s="36" t="s">
        <v>166</v>
      </c>
      <c r="I1034" s="45">
        <v>7927267</v>
      </c>
      <c r="J1034" s="45">
        <v>0</v>
      </c>
      <c r="K1034" s="45">
        <v>0</v>
      </c>
      <c r="L1034" s="45">
        <v>0</v>
      </c>
      <c r="M1034" s="37">
        <v>49789692</v>
      </c>
      <c r="N1034" s="38" t="s">
        <v>8525</v>
      </c>
      <c r="O1034" s="142" t="s">
        <v>8656</v>
      </c>
      <c r="P1034" s="140">
        <v>44455</v>
      </c>
      <c r="Q1034" s="140">
        <v>44456</v>
      </c>
      <c r="R1034" s="140">
        <v>44545</v>
      </c>
      <c r="S1034" s="45">
        <v>0</v>
      </c>
      <c r="T1034" s="45">
        <v>7927267</v>
      </c>
      <c r="U1034" s="36">
        <v>57299411</v>
      </c>
      <c r="V1034" s="36" t="s">
        <v>370</v>
      </c>
      <c r="W1034" s="1"/>
      <c r="X1034" s="1"/>
      <c r="Y1034" s="1"/>
    </row>
    <row r="1035" spans="1:25">
      <c r="A1035" s="80">
        <v>891780111</v>
      </c>
      <c r="B1035" s="35" t="s">
        <v>3921</v>
      </c>
      <c r="C1035" s="36" t="s">
        <v>163</v>
      </c>
      <c r="D1035" s="1" t="s">
        <v>20</v>
      </c>
      <c r="E1035" s="34" t="s">
        <v>8526</v>
      </c>
      <c r="F1035" s="35" t="s">
        <v>21</v>
      </c>
      <c r="G1035" s="36" t="s">
        <v>165</v>
      </c>
      <c r="H1035" s="36" t="s">
        <v>166</v>
      </c>
      <c r="I1035" s="45">
        <v>9248473</v>
      </c>
      <c r="J1035" s="45">
        <v>0</v>
      </c>
      <c r="K1035" s="45">
        <v>0</v>
      </c>
      <c r="L1035" s="45">
        <v>0</v>
      </c>
      <c r="M1035" s="37">
        <v>1063970054</v>
      </c>
      <c r="N1035" s="38" t="s">
        <v>8527</v>
      </c>
      <c r="O1035" s="56" t="s">
        <v>8657</v>
      </c>
      <c r="P1035" s="140">
        <v>44454</v>
      </c>
      <c r="Q1035" s="140">
        <v>44454</v>
      </c>
      <c r="R1035" s="140">
        <v>44545</v>
      </c>
      <c r="S1035" s="45">
        <v>0</v>
      </c>
      <c r="T1035" s="45">
        <v>9248473</v>
      </c>
      <c r="U1035" s="36">
        <v>57299411</v>
      </c>
      <c r="V1035" s="36" t="s">
        <v>370</v>
      </c>
      <c r="W1035" s="1"/>
      <c r="X1035" s="1"/>
      <c r="Y1035" s="1"/>
    </row>
    <row r="1036" spans="1:25">
      <c r="A1036" s="80">
        <v>891780111</v>
      </c>
      <c r="B1036" s="35" t="s">
        <v>3921</v>
      </c>
      <c r="C1036" s="36" t="s">
        <v>163</v>
      </c>
      <c r="D1036" s="1" t="s">
        <v>20</v>
      </c>
      <c r="E1036" s="34" t="s">
        <v>8528</v>
      </c>
      <c r="F1036" s="35" t="s">
        <v>21</v>
      </c>
      <c r="G1036" s="36" t="s">
        <v>165</v>
      </c>
      <c r="H1036" s="36" t="s">
        <v>166</v>
      </c>
      <c r="I1036" s="45">
        <v>9248473</v>
      </c>
      <c r="J1036" s="45">
        <v>0</v>
      </c>
      <c r="K1036" s="45">
        <v>0</v>
      </c>
      <c r="L1036" s="45">
        <v>0</v>
      </c>
      <c r="M1036" s="37">
        <v>1120739643</v>
      </c>
      <c r="N1036" s="38" t="s">
        <v>8529</v>
      </c>
      <c r="O1036" s="56" t="s">
        <v>8658</v>
      </c>
      <c r="P1036" s="140">
        <v>44454</v>
      </c>
      <c r="Q1036" s="140">
        <v>44456</v>
      </c>
      <c r="R1036" s="140">
        <v>44545</v>
      </c>
      <c r="S1036" s="45">
        <v>0</v>
      </c>
      <c r="T1036" s="45">
        <v>9248473</v>
      </c>
      <c r="U1036" s="36">
        <v>57299411</v>
      </c>
      <c r="V1036" s="36" t="s">
        <v>370</v>
      </c>
      <c r="W1036" s="1"/>
      <c r="X1036" s="1"/>
      <c r="Y1036" s="1"/>
    </row>
    <row r="1037" spans="1:25">
      <c r="A1037" s="80">
        <v>891780111</v>
      </c>
      <c r="B1037" s="35" t="s">
        <v>3921</v>
      </c>
      <c r="C1037" s="36" t="s">
        <v>163</v>
      </c>
      <c r="D1037" s="1" t="s">
        <v>20</v>
      </c>
      <c r="E1037" s="34" t="s">
        <v>8530</v>
      </c>
      <c r="F1037" s="35" t="s">
        <v>21</v>
      </c>
      <c r="G1037" s="36" t="s">
        <v>165</v>
      </c>
      <c r="H1037" s="36" t="s">
        <v>166</v>
      </c>
      <c r="I1037" s="45">
        <v>9248473</v>
      </c>
      <c r="J1037" s="45">
        <v>0</v>
      </c>
      <c r="K1037" s="45">
        <v>0</v>
      </c>
      <c r="L1037" s="45">
        <v>0</v>
      </c>
      <c r="M1037" s="37">
        <v>1082992585</v>
      </c>
      <c r="N1037" s="38" t="s">
        <v>8531</v>
      </c>
      <c r="O1037" s="56" t="s">
        <v>8659</v>
      </c>
      <c r="P1037" s="140">
        <v>44461</v>
      </c>
      <c r="Q1037" s="140">
        <v>44468</v>
      </c>
      <c r="R1037" s="140">
        <v>44545</v>
      </c>
      <c r="S1037" s="45">
        <v>0</v>
      </c>
      <c r="T1037" s="45">
        <v>9248473</v>
      </c>
      <c r="U1037" s="36">
        <v>57299411</v>
      </c>
      <c r="V1037" s="36" t="s">
        <v>370</v>
      </c>
      <c r="W1037" s="1"/>
      <c r="X1037" s="1"/>
      <c r="Y1037" s="1"/>
    </row>
    <row r="1038" spans="1:25">
      <c r="A1038" s="80">
        <v>891780111</v>
      </c>
      <c r="B1038" s="35" t="s">
        <v>3921</v>
      </c>
      <c r="C1038" s="36" t="s">
        <v>163</v>
      </c>
      <c r="D1038" s="1" t="s">
        <v>20</v>
      </c>
      <c r="E1038" s="34" t="s">
        <v>8532</v>
      </c>
      <c r="F1038" s="35" t="s">
        <v>21</v>
      </c>
      <c r="G1038" s="36" t="s">
        <v>165</v>
      </c>
      <c r="H1038" s="36" t="s">
        <v>166</v>
      </c>
      <c r="I1038" s="45">
        <v>9248473</v>
      </c>
      <c r="J1038" s="45">
        <v>0</v>
      </c>
      <c r="K1038" s="45">
        <v>0</v>
      </c>
      <c r="L1038" s="45">
        <v>0</v>
      </c>
      <c r="M1038" s="37">
        <v>1065654022</v>
      </c>
      <c r="N1038" s="38" t="s">
        <v>8533</v>
      </c>
      <c r="O1038" s="56" t="s">
        <v>8660</v>
      </c>
      <c r="P1038" s="140">
        <v>44454</v>
      </c>
      <c r="Q1038" s="140">
        <v>44454</v>
      </c>
      <c r="R1038" s="140">
        <v>44545</v>
      </c>
      <c r="S1038" s="45">
        <v>0</v>
      </c>
      <c r="T1038" s="45">
        <v>9248473</v>
      </c>
      <c r="U1038" s="36">
        <v>57299411</v>
      </c>
      <c r="V1038" s="36" t="s">
        <v>370</v>
      </c>
      <c r="W1038" s="1"/>
      <c r="X1038" s="1"/>
      <c r="Y1038" s="1"/>
    </row>
    <row r="1039" spans="1:25">
      <c r="A1039" s="80">
        <v>891780111</v>
      </c>
      <c r="B1039" s="35" t="s">
        <v>3921</v>
      </c>
      <c r="C1039" s="36" t="s">
        <v>163</v>
      </c>
      <c r="D1039" s="1" t="s">
        <v>20</v>
      </c>
      <c r="E1039" s="34" t="s">
        <v>8534</v>
      </c>
      <c r="F1039" s="35" t="s">
        <v>21</v>
      </c>
      <c r="G1039" s="36" t="s">
        <v>165</v>
      </c>
      <c r="H1039" s="36" t="s">
        <v>166</v>
      </c>
      <c r="I1039" s="45">
        <v>9248473</v>
      </c>
      <c r="J1039" s="45">
        <v>0</v>
      </c>
      <c r="K1039" s="45">
        <v>0</v>
      </c>
      <c r="L1039" s="45">
        <v>0</v>
      </c>
      <c r="M1039" s="37">
        <v>1119816426</v>
      </c>
      <c r="N1039" s="38" t="s">
        <v>8535</v>
      </c>
      <c r="O1039" s="56" t="s">
        <v>7630</v>
      </c>
      <c r="P1039" s="140">
        <v>44454</v>
      </c>
      <c r="Q1039" s="140">
        <v>44454</v>
      </c>
      <c r="R1039" s="140">
        <v>44545</v>
      </c>
      <c r="S1039" s="45">
        <v>0</v>
      </c>
      <c r="T1039" s="45">
        <v>9248473</v>
      </c>
      <c r="U1039" s="36">
        <v>57299411</v>
      </c>
      <c r="V1039" s="36" t="s">
        <v>370</v>
      </c>
      <c r="W1039" s="1"/>
      <c r="X1039" s="1"/>
      <c r="Y1039" s="1"/>
    </row>
    <row r="1040" spans="1:25">
      <c r="A1040" s="80">
        <v>891780111</v>
      </c>
      <c r="B1040" s="35" t="s">
        <v>3921</v>
      </c>
      <c r="C1040" s="36" t="s">
        <v>163</v>
      </c>
      <c r="D1040" s="1" t="s">
        <v>20</v>
      </c>
      <c r="E1040" s="34" t="s">
        <v>8536</v>
      </c>
      <c r="F1040" s="35" t="s">
        <v>21</v>
      </c>
      <c r="G1040" s="36" t="s">
        <v>165</v>
      </c>
      <c r="H1040" s="36" t="s">
        <v>166</v>
      </c>
      <c r="I1040" s="45">
        <v>9248473</v>
      </c>
      <c r="J1040" s="45">
        <v>0</v>
      </c>
      <c r="K1040" s="45">
        <v>0</v>
      </c>
      <c r="L1040" s="45">
        <v>0</v>
      </c>
      <c r="M1040" s="37">
        <v>43061806</v>
      </c>
      <c r="N1040" s="38" t="s">
        <v>8537</v>
      </c>
      <c r="O1040" s="56" t="s">
        <v>7630</v>
      </c>
      <c r="P1040" s="140">
        <v>44455</v>
      </c>
      <c r="Q1040" s="140">
        <v>44456</v>
      </c>
      <c r="R1040" s="140">
        <v>44545</v>
      </c>
      <c r="S1040" s="45">
        <v>0</v>
      </c>
      <c r="T1040" s="45">
        <v>9248473</v>
      </c>
      <c r="U1040" s="36">
        <v>57299411</v>
      </c>
      <c r="V1040" s="36" t="s">
        <v>370</v>
      </c>
      <c r="W1040" s="1"/>
      <c r="X1040" s="1"/>
      <c r="Y1040" s="1"/>
    </row>
    <row r="1041" spans="1:25">
      <c r="A1041" s="80">
        <v>891780111</v>
      </c>
      <c r="B1041" s="35" t="s">
        <v>3921</v>
      </c>
      <c r="C1041" s="36" t="s">
        <v>163</v>
      </c>
      <c r="D1041" s="1" t="s">
        <v>20</v>
      </c>
      <c r="E1041" s="34" t="s">
        <v>8538</v>
      </c>
      <c r="F1041" s="35" t="s">
        <v>21</v>
      </c>
      <c r="G1041" s="36" t="s">
        <v>165</v>
      </c>
      <c r="H1041" s="36" t="s">
        <v>166</v>
      </c>
      <c r="I1041" s="45">
        <v>7200000</v>
      </c>
      <c r="J1041" s="45">
        <v>0</v>
      </c>
      <c r="K1041" s="45">
        <v>0</v>
      </c>
      <c r="L1041" s="45">
        <v>0</v>
      </c>
      <c r="M1041" s="37">
        <v>1082924498</v>
      </c>
      <c r="N1041" s="38" t="s">
        <v>8539</v>
      </c>
      <c r="O1041" s="56" t="s">
        <v>8661</v>
      </c>
      <c r="P1041" s="140">
        <v>44459</v>
      </c>
      <c r="Q1041" s="140">
        <v>44460</v>
      </c>
      <c r="R1041" s="140">
        <v>44545</v>
      </c>
      <c r="S1041" s="45">
        <v>0</v>
      </c>
      <c r="T1041" s="45">
        <v>7200000</v>
      </c>
      <c r="U1041" s="36">
        <v>57299411</v>
      </c>
      <c r="V1041" s="36" t="s">
        <v>370</v>
      </c>
      <c r="W1041" s="1"/>
      <c r="X1041" s="1"/>
      <c r="Y1041" s="1"/>
    </row>
    <row r="1042" spans="1:25">
      <c r="A1042" s="80">
        <v>891780111</v>
      </c>
      <c r="B1042" s="35" t="s">
        <v>3921</v>
      </c>
      <c r="C1042" s="36" t="s">
        <v>163</v>
      </c>
      <c r="D1042" s="1" t="s">
        <v>20</v>
      </c>
      <c r="E1042" s="34" t="s">
        <v>8540</v>
      </c>
      <c r="F1042" s="35" t="s">
        <v>21</v>
      </c>
      <c r="G1042" s="36" t="s">
        <v>165</v>
      </c>
      <c r="H1042" s="36" t="s">
        <v>166</v>
      </c>
      <c r="I1042" s="45">
        <v>7200000</v>
      </c>
      <c r="J1042" s="45">
        <v>0</v>
      </c>
      <c r="K1042" s="45">
        <v>0</v>
      </c>
      <c r="L1042" s="45">
        <v>0</v>
      </c>
      <c r="M1042" s="37">
        <v>1082872335</v>
      </c>
      <c r="N1042" s="38" t="s">
        <v>8541</v>
      </c>
      <c r="O1042" s="56" t="s">
        <v>8662</v>
      </c>
      <c r="P1042" s="140">
        <v>44459</v>
      </c>
      <c r="Q1042" s="140">
        <v>44460</v>
      </c>
      <c r="R1042" s="140">
        <v>44545</v>
      </c>
      <c r="S1042" s="45">
        <v>0</v>
      </c>
      <c r="T1042" s="45">
        <v>7200000</v>
      </c>
      <c r="U1042" s="36">
        <v>57299411</v>
      </c>
      <c r="V1042" s="36" t="s">
        <v>370</v>
      </c>
      <c r="W1042" s="1"/>
      <c r="X1042" s="1"/>
      <c r="Y1042" s="1"/>
    </row>
    <row r="1043" spans="1:25">
      <c r="A1043" s="80">
        <v>891780111</v>
      </c>
      <c r="B1043" s="35" t="s">
        <v>3921</v>
      </c>
      <c r="C1043" s="36" t="s">
        <v>163</v>
      </c>
      <c r="D1043" s="1" t="s">
        <v>20</v>
      </c>
      <c r="E1043" s="34" t="s">
        <v>8542</v>
      </c>
      <c r="F1043" s="35" t="s">
        <v>21</v>
      </c>
      <c r="G1043" s="36" t="s">
        <v>165</v>
      </c>
      <c r="H1043" s="36" t="s">
        <v>166</v>
      </c>
      <c r="I1043" s="45">
        <v>2419200</v>
      </c>
      <c r="J1043" s="45">
        <v>0</v>
      </c>
      <c r="K1043" s="45">
        <v>0</v>
      </c>
      <c r="L1043" s="45">
        <v>0</v>
      </c>
      <c r="M1043" s="37">
        <v>8600111536</v>
      </c>
      <c r="N1043" s="38" t="s">
        <v>8488</v>
      </c>
      <c r="O1043" s="56" t="s">
        <v>8663</v>
      </c>
      <c r="P1043" s="140">
        <v>44467</v>
      </c>
      <c r="Q1043" s="140">
        <v>44467</v>
      </c>
      <c r="R1043" s="140">
        <v>44475</v>
      </c>
      <c r="S1043" s="45">
        <v>0</v>
      </c>
      <c r="T1043" s="45">
        <v>2419200</v>
      </c>
      <c r="U1043" s="36">
        <v>57299411</v>
      </c>
      <c r="V1043" s="36" t="s">
        <v>370</v>
      </c>
      <c r="W1043" s="1"/>
      <c r="X1043" s="1"/>
      <c r="Y1043" s="1"/>
    </row>
    <row r="1044" spans="1:25">
      <c r="A1044" s="80">
        <v>891780111</v>
      </c>
      <c r="B1044" s="35" t="s">
        <v>3921</v>
      </c>
      <c r="C1044" s="36" t="s">
        <v>163</v>
      </c>
      <c r="D1044" s="1" t="s">
        <v>20</v>
      </c>
      <c r="E1044" s="34" t="s">
        <v>8543</v>
      </c>
      <c r="F1044" s="35" t="s">
        <v>21</v>
      </c>
      <c r="G1044" s="36" t="s">
        <v>165</v>
      </c>
      <c r="H1044" s="36" t="s">
        <v>166</v>
      </c>
      <c r="I1044" s="45">
        <v>7000000</v>
      </c>
      <c r="J1044" s="45">
        <v>0</v>
      </c>
      <c r="K1044" s="45">
        <v>0</v>
      </c>
      <c r="L1044" s="45">
        <v>0</v>
      </c>
      <c r="M1044" s="37">
        <v>1083010278</v>
      </c>
      <c r="N1044" s="38" t="s">
        <v>8544</v>
      </c>
      <c r="O1044" s="56" t="s">
        <v>8664</v>
      </c>
      <c r="P1044" s="140">
        <v>44462</v>
      </c>
      <c r="Q1044" s="140">
        <v>44463</v>
      </c>
      <c r="R1044" s="140">
        <v>44530</v>
      </c>
      <c r="S1044" s="45">
        <v>0</v>
      </c>
      <c r="T1044" s="45">
        <v>7000000</v>
      </c>
      <c r="U1044" s="36">
        <v>16078654</v>
      </c>
      <c r="V1044" s="36" t="s">
        <v>973</v>
      </c>
      <c r="W1044" s="1"/>
      <c r="X1044" s="1"/>
      <c r="Y1044" s="1"/>
    </row>
    <row r="1045" spans="1:25">
      <c r="A1045" s="80">
        <v>891780111</v>
      </c>
      <c r="B1045" s="35" t="s">
        <v>3921</v>
      </c>
      <c r="C1045" s="36" t="s">
        <v>163</v>
      </c>
      <c r="D1045" s="1" t="s">
        <v>20</v>
      </c>
      <c r="E1045" s="34" t="s">
        <v>8545</v>
      </c>
      <c r="F1045" s="35" t="s">
        <v>21</v>
      </c>
      <c r="G1045" s="36" t="s">
        <v>165</v>
      </c>
      <c r="H1045" s="36" t="s">
        <v>166</v>
      </c>
      <c r="I1045" s="45">
        <v>9210459</v>
      </c>
      <c r="J1045" s="45">
        <v>0</v>
      </c>
      <c r="K1045" s="45">
        <v>0</v>
      </c>
      <c r="L1045" s="45">
        <v>0</v>
      </c>
      <c r="M1045" s="37">
        <v>1082899561</v>
      </c>
      <c r="N1045" s="38" t="s">
        <v>8546</v>
      </c>
      <c r="O1045" s="56" t="s">
        <v>8665</v>
      </c>
      <c r="P1045" s="141">
        <v>44462</v>
      </c>
      <c r="Q1045" s="140">
        <v>44470</v>
      </c>
      <c r="R1045" s="140">
        <v>44560</v>
      </c>
      <c r="S1045" s="45">
        <v>0</v>
      </c>
      <c r="T1045" s="45">
        <v>9210459</v>
      </c>
      <c r="U1045" s="37">
        <v>7634899</v>
      </c>
      <c r="V1045" s="38" t="s">
        <v>5643</v>
      </c>
      <c r="W1045" s="1"/>
      <c r="X1045" s="1"/>
      <c r="Y1045" s="1"/>
    </row>
    <row r="1046" spans="1:25">
      <c r="O1046" s="56" t="s">
        <v>8665</v>
      </c>
    </row>
    <row r="1047" spans="1:25">
      <c r="D1047" s="166" t="s">
        <v>6076</v>
      </c>
      <c r="E1047" s="166">
        <v>1044</v>
      </c>
      <c r="H1047" s="166" t="s">
        <v>6076</v>
      </c>
      <c r="I1047" s="165">
        <f>SUM(I2:I1046)</f>
        <v>14558427459.58</v>
      </c>
      <c r="J1047" s="165"/>
      <c r="K1047" s="165">
        <f>SUM(K2:K1046)</f>
        <v>137579444</v>
      </c>
      <c r="O1047" s="56" t="s">
        <v>8665</v>
      </c>
    </row>
    <row r="1048" spans="1:25">
      <c r="J1048" s="165">
        <f>I1047+K1047</f>
        <v>14696006903.58</v>
      </c>
      <c r="O1048" s="56" t="s">
        <v>8666</v>
      </c>
    </row>
    <row r="1049" spans="1:25">
      <c r="O1049" s="56" t="s">
        <v>8667</v>
      </c>
    </row>
    <row r="1050" spans="1:25">
      <c r="O1050" s="56" t="s">
        <v>8668</v>
      </c>
    </row>
    <row r="1051" spans="1:25">
      <c r="O1051" s="56" t="s">
        <v>8669</v>
      </c>
    </row>
    <row r="1052" spans="1:25">
      <c r="O1052" s="56" t="s">
        <v>8670</v>
      </c>
    </row>
    <row r="1053" spans="1:25">
      <c r="O1053" s="56" t="s">
        <v>8671</v>
      </c>
    </row>
    <row r="1054" spans="1:25">
      <c r="O1054" s="56" t="s">
        <v>8672</v>
      </c>
    </row>
    <row r="1055" spans="1:25">
      <c r="O1055" s="56" t="s">
        <v>8673</v>
      </c>
    </row>
    <row r="1056" spans="1:25">
      <c r="O1056" s="56" t="s">
        <v>8674</v>
      </c>
    </row>
    <row r="1057" spans="15:15">
      <c r="O1057" s="56" t="s">
        <v>8675</v>
      </c>
    </row>
    <row r="1058" spans="15:15">
      <c r="O1058" s="56" t="s">
        <v>8676</v>
      </c>
    </row>
    <row r="1059" spans="15:15">
      <c r="O1059" s="56" t="s">
        <v>8677</v>
      </c>
    </row>
    <row r="1060" spans="15:15">
      <c r="O1060" s="56" t="s">
        <v>8678</v>
      </c>
    </row>
    <row r="1061" spans="15:15">
      <c r="O1061" s="56" t="s">
        <v>8679</v>
      </c>
    </row>
    <row r="1062" spans="15:15">
      <c r="O1062" s="56" t="s">
        <v>8680</v>
      </c>
    </row>
    <row r="1063" spans="15:15">
      <c r="O1063" s="56" t="s">
        <v>8681</v>
      </c>
    </row>
    <row r="1064" spans="15:15">
      <c r="O1064" s="56" t="s">
        <v>8682</v>
      </c>
    </row>
    <row r="1065" spans="15:15">
      <c r="O1065" s="56" t="s">
        <v>8683</v>
      </c>
    </row>
    <row r="1066" spans="15:15">
      <c r="O1066" s="56" t="s">
        <v>8683</v>
      </c>
    </row>
    <row r="1067" spans="15:15">
      <c r="O1067" s="56" t="s">
        <v>8683</v>
      </c>
    </row>
    <row r="1068" spans="15:15">
      <c r="O1068" s="56" t="s">
        <v>8683</v>
      </c>
    </row>
    <row r="1069" spans="15:15">
      <c r="O1069" s="56" t="s">
        <v>8683</v>
      </c>
    </row>
    <row r="1070" spans="15:15">
      <c r="O1070" s="56" t="s">
        <v>8683</v>
      </c>
    </row>
    <row r="1071" spans="15:15">
      <c r="O1071" s="56" t="s">
        <v>8683</v>
      </c>
    </row>
    <row r="1072" spans="15:15">
      <c r="O1072" s="56" t="s">
        <v>8683</v>
      </c>
    </row>
    <row r="1073" spans="15:15">
      <c r="O1073" s="56" t="s">
        <v>8684</v>
      </c>
    </row>
    <row r="1074" spans="15:15">
      <c r="O1074" s="56" t="s">
        <v>8685</v>
      </c>
    </row>
    <row r="1075" spans="15:15">
      <c r="O1075" s="56" t="s">
        <v>8686</v>
      </c>
    </row>
    <row r="1076" spans="15:15">
      <c r="O1076" s="56" t="s">
        <v>8687</v>
      </c>
    </row>
    <row r="1077" spans="15:15">
      <c r="O1077" s="56" t="s">
        <v>8685</v>
      </c>
    </row>
    <row r="1078" spans="15:15">
      <c r="O1078" s="56" t="s">
        <v>8687</v>
      </c>
    </row>
    <row r="1079" spans="15:15">
      <c r="O1079" s="56" t="s">
        <v>8687</v>
      </c>
    </row>
    <row r="1080" spans="15:15">
      <c r="O1080" s="56" t="s">
        <v>8687</v>
      </c>
    </row>
    <row r="1081" spans="15:15">
      <c r="O1081" s="56" t="s">
        <v>8687</v>
      </c>
    </row>
    <row r="1082" spans="15:15">
      <c r="O1082" s="56" t="s">
        <v>8688</v>
      </c>
    </row>
    <row r="1083" spans="15:15">
      <c r="O1083" s="56" t="s">
        <v>8689</v>
      </c>
    </row>
    <row r="1084" spans="15:15">
      <c r="O1084" s="56" t="s">
        <v>8690</v>
      </c>
    </row>
    <row r="1085" spans="15:15">
      <c r="O1085" s="56" t="s">
        <v>8691</v>
      </c>
    </row>
    <row r="1086" spans="15:15">
      <c r="O1086" s="56" t="s">
        <v>8692</v>
      </c>
    </row>
    <row r="1087" spans="15:15">
      <c r="O1087"/>
    </row>
    <row r="1088" spans="15:15">
      <c r="O1088"/>
    </row>
    <row r="1089" spans="15:15">
      <c r="O1089"/>
    </row>
    <row r="1090" spans="15:15">
      <c r="O1090" s="66"/>
    </row>
  </sheetData>
  <protectedRanges>
    <protectedRange sqref="N1027:N1028" name="Rango6_1_1_1_1_1"/>
  </protectedRanges>
  <conditionalFormatting sqref="M366">
    <cfRule type="duplicateValues" dxfId="39" priority="6"/>
  </conditionalFormatting>
  <conditionalFormatting sqref="M366">
    <cfRule type="expression" priority="5">
      <formula>#REF!</formula>
    </cfRule>
  </conditionalFormatting>
  <conditionalFormatting sqref="M226">
    <cfRule type="expression" priority="7">
      <formula>$I226</formula>
    </cfRule>
    <cfRule type="duplicateValues" dxfId="38" priority="8"/>
  </conditionalFormatting>
  <conditionalFormatting sqref="M228:M230">
    <cfRule type="expression" priority="9">
      <formula>$I228</formula>
    </cfRule>
    <cfRule type="duplicateValues" dxfId="37" priority="10"/>
  </conditionalFormatting>
  <conditionalFormatting sqref="M231:M234">
    <cfRule type="expression" priority="11">
      <formula>$I231</formula>
    </cfRule>
    <cfRule type="duplicateValues" dxfId="36" priority="12"/>
  </conditionalFormatting>
  <conditionalFormatting sqref="M235:M236">
    <cfRule type="expression" priority="13">
      <formula>$I235</formula>
    </cfRule>
    <cfRule type="duplicateValues" dxfId="35" priority="14"/>
  </conditionalFormatting>
  <conditionalFormatting sqref="M225">
    <cfRule type="expression" priority="15">
      <formula>$I225</formula>
    </cfRule>
    <cfRule type="duplicateValues" dxfId="34" priority="16"/>
  </conditionalFormatting>
  <conditionalFormatting sqref="M217:M224">
    <cfRule type="expression" priority="17">
      <formula>$I217</formula>
    </cfRule>
    <cfRule type="duplicateValues" dxfId="33" priority="18"/>
  </conditionalFormatting>
  <conditionalFormatting sqref="M227">
    <cfRule type="expression" priority="19">
      <formula>$I227</formula>
    </cfRule>
    <cfRule type="duplicateValues" dxfId="32" priority="20"/>
  </conditionalFormatting>
  <conditionalFormatting sqref="M278:M279">
    <cfRule type="expression" priority="21">
      <formula>$I278</formula>
    </cfRule>
    <cfRule type="duplicateValues" dxfId="31" priority="22"/>
  </conditionalFormatting>
  <conditionalFormatting sqref="M280:M282">
    <cfRule type="expression" priority="23">
      <formula>$I280</formula>
    </cfRule>
    <cfRule type="duplicateValues" dxfId="30" priority="24"/>
  </conditionalFormatting>
  <conditionalFormatting sqref="M285:M288">
    <cfRule type="expression" priority="25">
      <formula>$I285</formula>
    </cfRule>
    <cfRule type="duplicateValues" dxfId="29" priority="26"/>
  </conditionalFormatting>
  <conditionalFormatting sqref="M289:M295">
    <cfRule type="expression" priority="27">
      <formula>$I289</formula>
    </cfRule>
    <cfRule type="duplicateValues" dxfId="28" priority="28"/>
  </conditionalFormatting>
  <conditionalFormatting sqref="M283:M284">
    <cfRule type="expression" priority="29">
      <formula>$I283</formula>
    </cfRule>
    <cfRule type="duplicateValues" dxfId="27" priority="30"/>
  </conditionalFormatting>
  <conditionalFormatting sqref="M296">
    <cfRule type="expression" priority="31">
      <formula>$I296</formula>
    </cfRule>
    <cfRule type="duplicateValues" dxfId="26" priority="32"/>
  </conditionalFormatting>
  <conditionalFormatting sqref="M298">
    <cfRule type="expression" priority="33">
      <formula>$I298</formula>
    </cfRule>
    <cfRule type="duplicateValues" dxfId="25" priority="34"/>
  </conditionalFormatting>
  <conditionalFormatting sqref="M297 M299:M313">
    <cfRule type="expression" priority="35">
      <formula>$I297</formula>
    </cfRule>
    <cfRule type="duplicateValues" dxfId="24" priority="36"/>
  </conditionalFormatting>
  <conditionalFormatting sqref="M314:M318">
    <cfRule type="expression" priority="37">
      <formula>$I314</formula>
    </cfRule>
    <cfRule type="duplicateValues" dxfId="23" priority="38"/>
  </conditionalFormatting>
  <conditionalFormatting sqref="M319">
    <cfRule type="expression" priority="39">
      <formula>$I319</formula>
    </cfRule>
    <cfRule type="duplicateValues" dxfId="22" priority="40"/>
  </conditionalFormatting>
  <conditionalFormatting sqref="M320">
    <cfRule type="expression" priority="41">
      <formula>$I320</formula>
    </cfRule>
    <cfRule type="duplicateValues" dxfId="21" priority="42"/>
  </conditionalFormatting>
  <conditionalFormatting sqref="M321">
    <cfRule type="expression" priority="43">
      <formula>$I321</formula>
    </cfRule>
    <cfRule type="duplicateValues" dxfId="20" priority="44"/>
  </conditionalFormatting>
  <conditionalFormatting sqref="M322">
    <cfRule type="expression" priority="45">
      <formula>$I322</formula>
    </cfRule>
    <cfRule type="duplicateValues" dxfId="19" priority="46"/>
  </conditionalFormatting>
  <conditionalFormatting sqref="M324:M326">
    <cfRule type="expression" priority="47">
      <formula>$I324</formula>
    </cfRule>
    <cfRule type="duplicateValues" dxfId="18" priority="48"/>
  </conditionalFormatting>
  <conditionalFormatting sqref="M327">
    <cfRule type="expression" priority="49">
      <formula>$I327</formula>
    </cfRule>
    <cfRule type="duplicateValues" dxfId="17" priority="50"/>
  </conditionalFormatting>
  <conditionalFormatting sqref="M328:M332">
    <cfRule type="expression" priority="51">
      <formula>$I328</formula>
    </cfRule>
    <cfRule type="duplicateValues" dxfId="16" priority="52"/>
  </conditionalFormatting>
  <conditionalFormatting sqref="M333:M339">
    <cfRule type="expression" priority="53">
      <formula>$I333</formula>
    </cfRule>
    <cfRule type="duplicateValues" dxfId="15" priority="54"/>
  </conditionalFormatting>
  <conditionalFormatting sqref="M340">
    <cfRule type="expression" priority="55">
      <formula>$I340</formula>
    </cfRule>
    <cfRule type="duplicateValues" dxfId="14" priority="56"/>
  </conditionalFormatting>
  <conditionalFormatting sqref="M341:M343">
    <cfRule type="expression" priority="57">
      <formula>$I341</formula>
    </cfRule>
    <cfRule type="duplicateValues" dxfId="13" priority="58"/>
  </conditionalFormatting>
  <conditionalFormatting sqref="M344:M346">
    <cfRule type="expression" priority="59">
      <formula>$I344</formula>
    </cfRule>
    <cfRule type="duplicateValues" dxfId="12" priority="60"/>
  </conditionalFormatting>
  <conditionalFormatting sqref="M347:M353">
    <cfRule type="expression" priority="61">
      <formula>$I347</formula>
    </cfRule>
    <cfRule type="duplicateValues" dxfId="11" priority="62"/>
  </conditionalFormatting>
  <conditionalFormatting sqref="M354">
    <cfRule type="expression" priority="63">
      <formula>$I354</formula>
    </cfRule>
    <cfRule type="duplicateValues" dxfId="10" priority="64"/>
  </conditionalFormatting>
  <conditionalFormatting sqref="M355">
    <cfRule type="expression" priority="65">
      <formula>$J355</formula>
    </cfRule>
    <cfRule type="duplicateValues" dxfId="9" priority="66"/>
  </conditionalFormatting>
  <conditionalFormatting sqref="M356">
    <cfRule type="expression" priority="67">
      <formula>$J356</formula>
    </cfRule>
    <cfRule type="duplicateValues" dxfId="8" priority="68"/>
  </conditionalFormatting>
  <conditionalFormatting sqref="M357:M361">
    <cfRule type="expression" priority="69">
      <formula>$J357</formula>
    </cfRule>
    <cfRule type="duplicateValues" dxfId="7" priority="70"/>
  </conditionalFormatting>
  <conditionalFormatting sqref="M362:M363">
    <cfRule type="expression" priority="71">
      <formula>$J362</formula>
    </cfRule>
    <cfRule type="duplicateValues" dxfId="6" priority="72"/>
  </conditionalFormatting>
  <conditionalFormatting sqref="M364">
    <cfRule type="expression" priority="73">
      <formula>$J364</formula>
    </cfRule>
    <cfRule type="duplicateValues" dxfId="5" priority="74"/>
  </conditionalFormatting>
  <conditionalFormatting sqref="M365 M367">
    <cfRule type="expression" priority="75">
      <formula>$J365</formula>
    </cfRule>
    <cfRule type="duplicateValues" dxfId="4" priority="76"/>
  </conditionalFormatting>
  <conditionalFormatting sqref="M368">
    <cfRule type="expression" priority="77">
      <formula>$J368</formula>
    </cfRule>
    <cfRule type="duplicateValues" dxfId="3" priority="78"/>
  </conditionalFormatting>
  <conditionalFormatting sqref="M369">
    <cfRule type="expression" priority="79">
      <formula>$J369</formula>
    </cfRule>
    <cfRule type="duplicateValues" dxfId="2" priority="80"/>
  </conditionalFormatting>
  <conditionalFormatting sqref="M569:M572">
    <cfRule type="expression" priority="3">
      <formula>$H569</formula>
    </cfRule>
    <cfRule type="duplicateValues" dxfId="1" priority="4"/>
  </conditionalFormatting>
  <conditionalFormatting sqref="M573:M578">
    <cfRule type="expression" priority="1">
      <formula>$H573</formula>
    </cfRule>
    <cfRule type="duplicateValues" dxfId="0" priority="2"/>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105"/>
  <sheetViews>
    <sheetView tabSelected="1" topLeftCell="C69" workbookViewId="0">
      <selection activeCell="I89" sqref="I89"/>
    </sheetView>
  </sheetViews>
  <sheetFormatPr baseColWidth="10" defaultColWidth="11.44140625" defaultRowHeight="14.4"/>
  <cols>
    <col min="1" max="3" width="11.44140625" style="2"/>
    <col min="4" max="4" width="20.44140625" style="2" customWidth="1"/>
    <col min="5" max="5" width="23.88671875" style="2" customWidth="1"/>
    <col min="6" max="6" width="20.33203125" style="2" customWidth="1"/>
    <col min="7" max="7" width="19.33203125" style="2" customWidth="1"/>
    <col min="8" max="8" width="11.44140625" style="2"/>
    <col min="9" max="10" width="20.6640625" style="8" customWidth="1"/>
    <col min="11" max="11" width="27.77734375" style="8" customWidth="1"/>
    <col min="12" max="12" width="20.6640625" style="8" customWidth="1"/>
    <col min="13" max="14" width="11.44140625" style="2"/>
    <col min="15" max="16" width="11.5546875" style="9"/>
    <col min="17" max="18" width="11.44140625" style="9"/>
    <col min="19" max="20" width="20.6640625" style="8" customWidth="1"/>
    <col min="21" max="21" width="11.44140625" style="2"/>
    <col min="22" max="22" width="38" style="2" bestFit="1" customWidth="1"/>
    <col min="23" max="16384" width="11.44140625" style="2"/>
  </cols>
  <sheetData>
    <row r="1" spans="1:24">
      <c r="A1" s="29" t="s">
        <v>0</v>
      </c>
      <c r="B1" s="29" t="s">
        <v>1</v>
      </c>
      <c r="C1" s="29" t="s">
        <v>2</v>
      </c>
      <c r="D1" s="29" t="s">
        <v>3</v>
      </c>
      <c r="E1" s="29" t="s">
        <v>4</v>
      </c>
      <c r="F1" s="29" t="s">
        <v>5</v>
      </c>
      <c r="G1" s="29" t="s">
        <v>6</v>
      </c>
      <c r="H1" s="29" t="s">
        <v>7</v>
      </c>
      <c r="I1" s="49" t="s">
        <v>8</v>
      </c>
      <c r="J1" s="49" t="s">
        <v>9</v>
      </c>
      <c r="K1" s="49" t="s">
        <v>24</v>
      </c>
      <c r="L1" s="49" t="s">
        <v>25</v>
      </c>
      <c r="M1" s="29" t="s">
        <v>10</v>
      </c>
      <c r="N1" s="29" t="s">
        <v>11</v>
      </c>
      <c r="O1" s="30" t="s">
        <v>12</v>
      </c>
      <c r="P1" s="51" t="s">
        <v>26</v>
      </c>
      <c r="Q1" s="51" t="s">
        <v>13</v>
      </c>
      <c r="R1" s="51" t="s">
        <v>14</v>
      </c>
      <c r="S1" s="49" t="s">
        <v>15</v>
      </c>
      <c r="T1" s="49" t="s">
        <v>16</v>
      </c>
      <c r="U1" s="29" t="s">
        <v>17</v>
      </c>
      <c r="V1" s="29" t="s">
        <v>18</v>
      </c>
    </row>
    <row r="2" spans="1:24">
      <c r="A2" s="80">
        <v>891780111</v>
      </c>
      <c r="B2" s="35" t="s">
        <v>19</v>
      </c>
      <c r="C2" s="64" t="s">
        <v>27</v>
      </c>
      <c r="D2" s="64" t="s">
        <v>20</v>
      </c>
      <c r="E2" s="31" t="s">
        <v>9364</v>
      </c>
      <c r="F2" s="64" t="s">
        <v>21</v>
      </c>
      <c r="G2" s="64" t="s">
        <v>22</v>
      </c>
      <c r="H2" s="64" t="s">
        <v>658</v>
      </c>
      <c r="I2" s="50">
        <v>39840000</v>
      </c>
      <c r="J2" s="121">
        <v>0</v>
      </c>
      <c r="K2" s="121">
        <v>0</v>
      </c>
      <c r="L2" s="121">
        <v>0</v>
      </c>
      <c r="M2" s="32">
        <v>57461792</v>
      </c>
      <c r="N2" s="31" t="s">
        <v>9365</v>
      </c>
      <c r="O2" s="31" t="s">
        <v>9366</v>
      </c>
      <c r="P2" s="72" t="s">
        <v>9367</v>
      </c>
      <c r="Q2" s="118" t="s">
        <v>9367</v>
      </c>
      <c r="R2" s="118" t="s">
        <v>574</v>
      </c>
      <c r="S2" s="121">
        <v>39840000</v>
      </c>
      <c r="T2" s="121">
        <v>0</v>
      </c>
      <c r="U2" s="32">
        <v>72175282</v>
      </c>
      <c r="V2" s="31" t="s">
        <v>566</v>
      </c>
      <c r="W2"/>
      <c r="X2"/>
    </row>
    <row r="3" spans="1:24">
      <c r="A3" s="80">
        <v>891780111</v>
      </c>
      <c r="B3" s="35" t="s">
        <v>19</v>
      </c>
      <c r="C3" t="s">
        <v>27</v>
      </c>
      <c r="D3" s="64" t="s">
        <v>20</v>
      </c>
      <c r="E3" s="31" t="s">
        <v>9368</v>
      </c>
      <c r="F3" s="64" t="s">
        <v>21</v>
      </c>
      <c r="G3" s="64" t="s">
        <v>22</v>
      </c>
      <c r="H3" s="64" t="s">
        <v>658</v>
      </c>
      <c r="I3" s="50">
        <v>442464636</v>
      </c>
      <c r="J3" s="121">
        <v>0</v>
      </c>
      <c r="K3" s="121">
        <v>0</v>
      </c>
      <c r="L3" s="121">
        <v>0</v>
      </c>
      <c r="M3" s="32">
        <v>900864404</v>
      </c>
      <c r="N3" s="143" t="s">
        <v>9369</v>
      </c>
      <c r="O3" s="31" t="s">
        <v>9370</v>
      </c>
      <c r="P3" s="72">
        <v>44216</v>
      </c>
      <c r="Q3" s="118">
        <v>44216</v>
      </c>
      <c r="R3" s="118" t="s">
        <v>574</v>
      </c>
      <c r="S3" s="121">
        <v>294976424</v>
      </c>
      <c r="T3" s="121">
        <v>147488212</v>
      </c>
      <c r="U3" s="32">
        <v>85459497</v>
      </c>
      <c r="V3" s="143" t="s">
        <v>9371</v>
      </c>
      <c r="W3"/>
      <c r="X3"/>
    </row>
    <row r="4" spans="1:24">
      <c r="A4" s="80">
        <v>891780111</v>
      </c>
      <c r="B4" s="35" t="s">
        <v>19</v>
      </c>
      <c r="C4" t="s">
        <v>23</v>
      </c>
      <c r="D4" s="64" t="s">
        <v>20</v>
      </c>
      <c r="E4" s="31" t="s">
        <v>9372</v>
      </c>
      <c r="F4" s="64" t="s">
        <v>21</v>
      </c>
      <c r="G4" s="64" t="s">
        <v>22</v>
      </c>
      <c r="H4" s="64" t="s">
        <v>658</v>
      </c>
      <c r="I4" s="50">
        <v>456995700</v>
      </c>
      <c r="J4" s="121">
        <v>0</v>
      </c>
      <c r="K4" s="121">
        <v>0</v>
      </c>
      <c r="L4" s="121">
        <v>0</v>
      </c>
      <c r="M4" s="32">
        <v>800036678</v>
      </c>
      <c r="N4" s="31" t="s">
        <v>627</v>
      </c>
      <c r="O4" s="31" t="s">
        <v>9373</v>
      </c>
      <c r="P4" s="72" t="s">
        <v>659</v>
      </c>
      <c r="Q4" s="118" t="s">
        <v>659</v>
      </c>
      <c r="R4" s="118" t="s">
        <v>660</v>
      </c>
      <c r="S4" s="121">
        <v>456995700</v>
      </c>
      <c r="T4" s="121">
        <v>0</v>
      </c>
      <c r="U4" s="32">
        <v>85473390</v>
      </c>
      <c r="V4" s="31" t="s">
        <v>544</v>
      </c>
      <c r="W4"/>
      <c r="X4"/>
    </row>
    <row r="5" spans="1:24">
      <c r="A5" s="80">
        <v>891780111</v>
      </c>
      <c r="B5" s="35" t="s">
        <v>19</v>
      </c>
      <c r="C5" t="s">
        <v>27</v>
      </c>
      <c r="D5" s="64" t="s">
        <v>20</v>
      </c>
      <c r="E5" s="31" t="s">
        <v>9374</v>
      </c>
      <c r="F5" s="64" t="s">
        <v>21</v>
      </c>
      <c r="G5" s="64" t="s">
        <v>22</v>
      </c>
      <c r="H5" s="64" t="s">
        <v>166</v>
      </c>
      <c r="I5" s="50">
        <v>200000000</v>
      </c>
      <c r="J5" s="121">
        <v>0</v>
      </c>
      <c r="K5" s="121">
        <v>0</v>
      </c>
      <c r="L5" s="121">
        <v>0</v>
      </c>
      <c r="M5" s="32">
        <v>900333004</v>
      </c>
      <c r="N5" s="31" t="s">
        <v>9375</v>
      </c>
      <c r="O5" s="31" t="s">
        <v>9376</v>
      </c>
      <c r="P5" s="72" t="s">
        <v>539</v>
      </c>
      <c r="Q5" s="118" t="s">
        <v>539</v>
      </c>
      <c r="R5" s="118" t="s">
        <v>574</v>
      </c>
      <c r="S5" s="121">
        <v>50000000</v>
      </c>
      <c r="T5" s="121">
        <v>150000000</v>
      </c>
      <c r="U5" s="32">
        <v>12621405</v>
      </c>
      <c r="V5" s="31" t="s">
        <v>661</v>
      </c>
      <c r="W5"/>
      <c r="X5"/>
    </row>
    <row r="6" spans="1:24">
      <c r="A6" s="80">
        <v>891780111</v>
      </c>
      <c r="B6" s="35" t="s">
        <v>19</v>
      </c>
      <c r="C6" t="s">
        <v>27</v>
      </c>
      <c r="D6" s="64" t="s">
        <v>20</v>
      </c>
      <c r="E6" s="31" t="s">
        <v>9377</v>
      </c>
      <c r="F6" s="64" t="s">
        <v>21</v>
      </c>
      <c r="G6" s="64" t="s">
        <v>22</v>
      </c>
      <c r="H6" s="64" t="s">
        <v>658</v>
      </c>
      <c r="I6" s="50">
        <v>394800900</v>
      </c>
      <c r="J6" s="121">
        <v>0</v>
      </c>
      <c r="K6" s="121">
        <v>0</v>
      </c>
      <c r="L6" s="121">
        <v>0</v>
      </c>
      <c r="M6" s="32">
        <v>811021363</v>
      </c>
      <c r="N6" s="31" t="s">
        <v>662</v>
      </c>
      <c r="O6" s="31" t="s">
        <v>9378</v>
      </c>
      <c r="P6" s="72" t="s">
        <v>160</v>
      </c>
      <c r="Q6" s="118" t="s">
        <v>625</v>
      </c>
      <c r="R6" s="118" t="s">
        <v>162</v>
      </c>
      <c r="S6" s="121">
        <v>394800900</v>
      </c>
      <c r="T6" s="121">
        <v>0</v>
      </c>
      <c r="U6" s="32">
        <v>85465146</v>
      </c>
      <c r="V6" s="31" t="s">
        <v>550</v>
      </c>
      <c r="W6"/>
      <c r="X6"/>
    </row>
    <row r="7" spans="1:24">
      <c r="A7" s="80">
        <v>891780111</v>
      </c>
      <c r="B7" s="35" t="s">
        <v>19</v>
      </c>
      <c r="C7" t="s">
        <v>23</v>
      </c>
      <c r="D7" s="64" t="s">
        <v>20</v>
      </c>
      <c r="E7" s="31" t="s">
        <v>9379</v>
      </c>
      <c r="F7" s="64" t="s">
        <v>21</v>
      </c>
      <c r="G7" s="64" t="s">
        <v>22</v>
      </c>
      <c r="H7" s="64" t="s">
        <v>658</v>
      </c>
      <c r="I7" s="50">
        <v>352976427</v>
      </c>
      <c r="J7" s="121">
        <v>0</v>
      </c>
      <c r="K7" s="121">
        <v>0</v>
      </c>
      <c r="L7" s="121">
        <v>0</v>
      </c>
      <c r="M7" s="32">
        <v>900285506</v>
      </c>
      <c r="N7" s="31" t="s">
        <v>9380</v>
      </c>
      <c r="O7" s="68" t="s">
        <v>9381</v>
      </c>
      <c r="P7" s="72">
        <v>44251</v>
      </c>
      <c r="Q7" s="118">
        <v>44256</v>
      </c>
      <c r="R7" s="118">
        <v>44301</v>
      </c>
      <c r="S7" s="121">
        <v>247553508</v>
      </c>
      <c r="T7" s="121">
        <v>105422919</v>
      </c>
      <c r="U7" s="32">
        <v>85465146</v>
      </c>
      <c r="V7" s="31" t="s">
        <v>550</v>
      </c>
      <c r="W7"/>
      <c r="X7"/>
    </row>
    <row r="8" spans="1:24">
      <c r="A8" s="80">
        <v>891780111</v>
      </c>
      <c r="B8" s="35" t="s">
        <v>19</v>
      </c>
      <c r="C8" t="s">
        <v>23</v>
      </c>
      <c r="D8" s="64" t="s">
        <v>20</v>
      </c>
      <c r="E8" s="31" t="s">
        <v>9382</v>
      </c>
      <c r="F8" s="64" t="s">
        <v>21</v>
      </c>
      <c r="G8" s="64" t="s">
        <v>22</v>
      </c>
      <c r="H8" s="64" t="s">
        <v>658</v>
      </c>
      <c r="I8" s="50">
        <v>252926000</v>
      </c>
      <c r="J8" s="121">
        <v>0</v>
      </c>
      <c r="K8" s="121">
        <v>0</v>
      </c>
      <c r="L8" s="121">
        <v>0</v>
      </c>
      <c r="M8" s="32">
        <v>811021363</v>
      </c>
      <c r="N8" s="31" t="s">
        <v>662</v>
      </c>
      <c r="O8" s="68" t="s">
        <v>9383</v>
      </c>
      <c r="P8" s="72">
        <v>44252</v>
      </c>
      <c r="Q8" s="72">
        <v>44258</v>
      </c>
      <c r="R8" s="72">
        <v>44278</v>
      </c>
      <c r="S8" s="121">
        <v>252926000</v>
      </c>
      <c r="T8" s="121">
        <v>0</v>
      </c>
      <c r="U8" s="32">
        <v>85465146</v>
      </c>
      <c r="V8" s="31" t="s">
        <v>550</v>
      </c>
      <c r="W8"/>
      <c r="X8"/>
    </row>
    <row r="9" spans="1:24">
      <c r="A9" s="80">
        <v>891780111</v>
      </c>
      <c r="B9" s="35" t="s">
        <v>19</v>
      </c>
      <c r="C9" t="s">
        <v>27</v>
      </c>
      <c r="D9" s="64" t="s">
        <v>20</v>
      </c>
      <c r="E9" s="31" t="s">
        <v>9384</v>
      </c>
      <c r="F9" s="64" t="s">
        <v>21</v>
      </c>
      <c r="G9" s="64" t="s">
        <v>22</v>
      </c>
      <c r="H9" s="64" t="s">
        <v>166</v>
      </c>
      <c r="I9" s="50">
        <v>384999938</v>
      </c>
      <c r="J9" s="121">
        <v>0</v>
      </c>
      <c r="K9" s="121">
        <v>0</v>
      </c>
      <c r="L9" s="121">
        <v>0</v>
      </c>
      <c r="M9" s="32">
        <v>819003851</v>
      </c>
      <c r="N9" s="31" t="s">
        <v>9385</v>
      </c>
      <c r="O9" s="68" t="s">
        <v>9386</v>
      </c>
      <c r="P9" s="72">
        <v>44253</v>
      </c>
      <c r="Q9" s="72">
        <v>44256</v>
      </c>
      <c r="R9" s="72">
        <v>44620</v>
      </c>
      <c r="S9" s="121">
        <v>160416700</v>
      </c>
      <c r="T9" s="121">
        <v>224583238</v>
      </c>
      <c r="U9" s="32">
        <v>85465146</v>
      </c>
      <c r="V9" s="31" t="s">
        <v>550</v>
      </c>
      <c r="W9"/>
      <c r="X9"/>
    </row>
    <row r="10" spans="1:24">
      <c r="A10" s="80">
        <v>891780111</v>
      </c>
      <c r="B10" s="35" t="s">
        <v>19</v>
      </c>
      <c r="C10" t="s">
        <v>27</v>
      </c>
      <c r="D10" s="64" t="s">
        <v>20</v>
      </c>
      <c r="E10" s="31" t="s">
        <v>9387</v>
      </c>
      <c r="F10" s="64" t="s">
        <v>21</v>
      </c>
      <c r="G10" s="64" t="s">
        <v>22</v>
      </c>
      <c r="H10" s="64" t="s">
        <v>658</v>
      </c>
      <c r="I10" s="50">
        <v>246869840</v>
      </c>
      <c r="J10" s="43">
        <v>341782600</v>
      </c>
      <c r="K10" s="43">
        <v>94912760</v>
      </c>
      <c r="L10" s="43">
        <v>0</v>
      </c>
      <c r="M10" s="32">
        <v>819004091</v>
      </c>
      <c r="N10" s="31" t="s">
        <v>562</v>
      </c>
      <c r="O10" s="68" t="s">
        <v>9388</v>
      </c>
      <c r="P10" s="72">
        <v>44253</v>
      </c>
      <c r="Q10" s="72">
        <v>44267</v>
      </c>
      <c r="R10" s="72">
        <v>44361</v>
      </c>
      <c r="S10" s="43">
        <v>246869840</v>
      </c>
      <c r="T10" s="43">
        <v>0</v>
      </c>
      <c r="U10" s="32">
        <v>72175282</v>
      </c>
      <c r="V10" s="31" t="s">
        <v>566</v>
      </c>
      <c r="W10"/>
      <c r="X10"/>
    </row>
    <row r="11" spans="1:24">
      <c r="A11" s="80">
        <v>891780111</v>
      </c>
      <c r="B11" s="35" t="s">
        <v>19</v>
      </c>
      <c r="C11" t="s">
        <v>23</v>
      </c>
      <c r="D11" s="64" t="s">
        <v>20</v>
      </c>
      <c r="E11" s="31" t="s">
        <v>4258</v>
      </c>
      <c r="F11" s="64" t="s">
        <v>21</v>
      </c>
      <c r="G11" s="64" t="s">
        <v>22</v>
      </c>
      <c r="H11" s="64" t="s">
        <v>166</v>
      </c>
      <c r="I11" s="50">
        <v>819322140</v>
      </c>
      <c r="J11" s="121">
        <v>0</v>
      </c>
      <c r="K11" s="121">
        <v>0</v>
      </c>
      <c r="L11" s="121">
        <v>0</v>
      </c>
      <c r="M11" s="32">
        <v>800187291</v>
      </c>
      <c r="N11" s="31" t="s">
        <v>4259</v>
      </c>
      <c r="O11" s="68" t="s">
        <v>4260</v>
      </c>
      <c r="P11" s="72">
        <v>44320</v>
      </c>
      <c r="Q11" s="118" t="s">
        <v>1818</v>
      </c>
      <c r="R11" s="118" t="s">
        <v>8322</v>
      </c>
      <c r="S11" s="121">
        <v>0</v>
      </c>
      <c r="T11" s="121">
        <v>819322140</v>
      </c>
      <c r="U11">
        <v>21701937</v>
      </c>
      <c r="V11" s="31" t="s">
        <v>776</v>
      </c>
      <c r="W11"/>
      <c r="X11"/>
    </row>
    <row r="12" spans="1:24">
      <c r="A12" s="80">
        <v>891780111</v>
      </c>
      <c r="B12" s="35" t="s">
        <v>19</v>
      </c>
      <c r="C12" t="s">
        <v>23</v>
      </c>
      <c r="D12" s="64" t="s">
        <v>20</v>
      </c>
      <c r="E12" s="31" t="s">
        <v>4261</v>
      </c>
      <c r="F12" s="64" t="s">
        <v>21</v>
      </c>
      <c r="G12" s="64" t="s">
        <v>22</v>
      </c>
      <c r="H12" s="64" t="s">
        <v>658</v>
      </c>
      <c r="I12" s="50">
        <v>375745785</v>
      </c>
      <c r="J12" s="121">
        <v>0</v>
      </c>
      <c r="K12" s="121">
        <v>0</v>
      </c>
      <c r="L12" s="121">
        <v>0</v>
      </c>
      <c r="M12" s="32">
        <v>85462266</v>
      </c>
      <c r="N12" s="31" t="s">
        <v>4262</v>
      </c>
      <c r="O12" s="68" t="s">
        <v>4263</v>
      </c>
      <c r="P12" s="72">
        <v>44342</v>
      </c>
      <c r="Q12" s="118" t="s">
        <v>3666</v>
      </c>
      <c r="R12" s="118" t="s">
        <v>8261</v>
      </c>
      <c r="S12" s="121">
        <v>0</v>
      </c>
      <c r="T12" s="121">
        <v>375745785</v>
      </c>
      <c r="U12">
        <v>21701937</v>
      </c>
      <c r="V12" s="31" t="s">
        <v>776</v>
      </c>
      <c r="W12"/>
      <c r="X12"/>
    </row>
    <row r="13" spans="1:24">
      <c r="A13" s="80">
        <v>891780111</v>
      </c>
      <c r="B13" s="35" t="s">
        <v>19</v>
      </c>
      <c r="C13" t="s">
        <v>23</v>
      </c>
      <c r="D13" s="64" t="s">
        <v>20</v>
      </c>
      <c r="E13" s="31" t="s">
        <v>9389</v>
      </c>
      <c r="F13" s="64" t="s">
        <v>21</v>
      </c>
      <c r="G13" s="64" t="s">
        <v>22</v>
      </c>
      <c r="H13" s="64" t="s">
        <v>658</v>
      </c>
      <c r="I13" s="50">
        <v>608847138</v>
      </c>
      <c r="J13" s="121">
        <v>0</v>
      </c>
      <c r="K13" s="121">
        <v>0</v>
      </c>
      <c r="L13" s="121">
        <v>0</v>
      </c>
      <c r="M13" s="32">
        <v>800014574</v>
      </c>
      <c r="N13" s="31" t="s">
        <v>8311</v>
      </c>
      <c r="O13" s="31" t="s">
        <v>9390</v>
      </c>
      <c r="P13" s="118" t="s">
        <v>3758</v>
      </c>
      <c r="Q13" s="118" t="s">
        <v>5289</v>
      </c>
      <c r="R13" s="118" t="s">
        <v>8151</v>
      </c>
      <c r="S13" s="121">
        <v>0</v>
      </c>
      <c r="T13" s="121">
        <v>608847138</v>
      </c>
      <c r="U13" s="32">
        <v>85450055</v>
      </c>
      <c r="V13" s="31" t="s">
        <v>1899</v>
      </c>
      <c r="W13"/>
      <c r="X13"/>
    </row>
    <row r="14" spans="1:24">
      <c r="A14" s="80">
        <v>891780111</v>
      </c>
      <c r="B14" s="35" t="s">
        <v>19</v>
      </c>
      <c r="C14" t="s">
        <v>23</v>
      </c>
      <c r="D14" s="64" t="s">
        <v>20</v>
      </c>
      <c r="E14" s="31" t="s">
        <v>9391</v>
      </c>
      <c r="F14" s="64" t="s">
        <v>21</v>
      </c>
      <c r="G14" s="64" t="s">
        <v>22</v>
      </c>
      <c r="H14" s="64" t="s">
        <v>658</v>
      </c>
      <c r="I14" s="50">
        <v>1340953676</v>
      </c>
      <c r="J14" s="121">
        <v>0</v>
      </c>
      <c r="K14" s="121">
        <v>0</v>
      </c>
      <c r="L14" s="121">
        <v>0</v>
      </c>
      <c r="M14" s="32">
        <v>830134409</v>
      </c>
      <c r="N14" s="31" t="s">
        <v>9392</v>
      </c>
      <c r="O14" s="31" t="s">
        <v>9393</v>
      </c>
      <c r="P14" s="118" t="s">
        <v>2240</v>
      </c>
      <c r="Q14" s="118" t="s">
        <v>3702</v>
      </c>
      <c r="R14" s="118" t="s">
        <v>9394</v>
      </c>
      <c r="S14" s="121">
        <v>0</v>
      </c>
      <c r="T14" s="121">
        <v>1340953676</v>
      </c>
      <c r="U14" s="32">
        <v>85152695</v>
      </c>
      <c r="V14" s="31" t="s">
        <v>853</v>
      </c>
      <c r="W14"/>
      <c r="X14"/>
    </row>
    <row r="15" spans="1:24">
      <c r="A15" s="80">
        <v>891780111</v>
      </c>
      <c r="B15" s="35" t="s">
        <v>19</v>
      </c>
      <c r="C15" t="s">
        <v>23</v>
      </c>
      <c r="D15" s="64" t="s">
        <v>20</v>
      </c>
      <c r="E15" s="31" t="s">
        <v>9395</v>
      </c>
      <c r="F15" s="64" t="s">
        <v>21</v>
      </c>
      <c r="G15" s="64" t="s">
        <v>22</v>
      </c>
      <c r="H15" s="64" t="s">
        <v>658</v>
      </c>
      <c r="I15" s="50">
        <v>366344985</v>
      </c>
      <c r="J15" s="121">
        <v>0</v>
      </c>
      <c r="K15" s="121">
        <v>0</v>
      </c>
      <c r="L15" s="121">
        <v>0</v>
      </c>
      <c r="M15" s="32">
        <v>8698304</v>
      </c>
      <c r="N15" s="31" t="s">
        <v>9396</v>
      </c>
      <c r="O15" s="31" t="s">
        <v>9397</v>
      </c>
      <c r="P15" s="118" t="s">
        <v>1725</v>
      </c>
      <c r="Q15" s="118" t="s">
        <v>8171</v>
      </c>
      <c r="R15" s="118" t="s">
        <v>9398</v>
      </c>
      <c r="S15" s="121">
        <v>0</v>
      </c>
      <c r="T15" s="121">
        <v>366344985</v>
      </c>
      <c r="U15" s="32">
        <v>85152695</v>
      </c>
      <c r="V15" s="31" t="s">
        <v>853</v>
      </c>
      <c r="W15"/>
      <c r="X15"/>
    </row>
    <row r="16" spans="1:24">
      <c r="A16" s="80">
        <v>891780111</v>
      </c>
      <c r="B16" s="35" t="s">
        <v>19</v>
      </c>
      <c r="C16" t="s">
        <v>27</v>
      </c>
      <c r="D16" s="64" t="s">
        <v>20</v>
      </c>
      <c r="E16" s="31" t="s">
        <v>9399</v>
      </c>
      <c r="F16" s="64" t="s">
        <v>21</v>
      </c>
      <c r="G16" s="64" t="s">
        <v>22</v>
      </c>
      <c r="H16" s="64" t="s">
        <v>166</v>
      </c>
      <c r="I16" s="50">
        <v>548784000</v>
      </c>
      <c r="J16" s="121">
        <v>0</v>
      </c>
      <c r="K16" s="121">
        <v>0</v>
      </c>
      <c r="L16" s="121">
        <v>0</v>
      </c>
      <c r="M16" s="32">
        <v>900348312</v>
      </c>
      <c r="N16" s="31" t="s">
        <v>9400</v>
      </c>
      <c r="O16" s="31" t="s">
        <v>9401</v>
      </c>
      <c r="P16" s="118" t="s">
        <v>1886</v>
      </c>
      <c r="Q16" s="118" t="s">
        <v>8016</v>
      </c>
      <c r="R16" s="118" t="s">
        <v>9402</v>
      </c>
      <c r="S16" s="121">
        <v>0</v>
      </c>
      <c r="T16" s="121">
        <v>548784000</v>
      </c>
      <c r="U16" s="32">
        <v>1082868728</v>
      </c>
      <c r="V16" s="31" t="s">
        <v>1014</v>
      </c>
      <c r="W16"/>
      <c r="X16"/>
    </row>
    <row r="17" spans="1:24">
      <c r="A17" s="80">
        <v>891780111</v>
      </c>
      <c r="B17" s="35" t="s">
        <v>19</v>
      </c>
      <c r="C17" t="s">
        <v>23</v>
      </c>
      <c r="D17" s="64" t="s">
        <v>20</v>
      </c>
      <c r="E17" s="31" t="s">
        <v>9403</v>
      </c>
      <c r="F17" s="64" t="s">
        <v>21</v>
      </c>
      <c r="G17" s="64" t="s">
        <v>22</v>
      </c>
      <c r="H17" s="64" t="s">
        <v>658</v>
      </c>
      <c r="I17" s="50">
        <v>884475379</v>
      </c>
      <c r="J17" s="121">
        <v>0</v>
      </c>
      <c r="K17" s="121">
        <v>0</v>
      </c>
      <c r="L17" s="121">
        <v>0</v>
      </c>
      <c r="M17" s="32">
        <v>860518299</v>
      </c>
      <c r="N17" s="31" t="s">
        <v>9404</v>
      </c>
      <c r="O17" s="31" t="s">
        <v>9405</v>
      </c>
      <c r="P17" s="118">
        <v>44467</v>
      </c>
      <c r="Q17" s="118">
        <v>44494</v>
      </c>
      <c r="R17" s="118">
        <v>44561</v>
      </c>
      <c r="S17" s="121">
        <v>0</v>
      </c>
      <c r="T17" s="121">
        <v>884475379</v>
      </c>
      <c r="U17" s="32">
        <v>8746547</v>
      </c>
      <c r="V17" s="31" t="s">
        <v>9406</v>
      </c>
      <c r="W17"/>
      <c r="X17"/>
    </row>
    <row r="18" spans="1:24">
      <c r="A18" s="80">
        <v>891780111</v>
      </c>
      <c r="B18" s="35" t="s">
        <v>19</v>
      </c>
      <c r="C18" t="s">
        <v>27</v>
      </c>
      <c r="D18" s="64" t="s">
        <v>20</v>
      </c>
      <c r="E18" s="31" t="s">
        <v>9407</v>
      </c>
      <c r="F18" s="64" t="s">
        <v>21</v>
      </c>
      <c r="G18" s="64" t="s">
        <v>22</v>
      </c>
      <c r="H18" s="64" t="s">
        <v>658</v>
      </c>
      <c r="I18" s="50">
        <v>4236400</v>
      </c>
      <c r="J18" s="121">
        <v>0</v>
      </c>
      <c r="K18" s="121">
        <v>0</v>
      </c>
      <c r="L18" s="121">
        <v>0</v>
      </c>
      <c r="M18" s="32">
        <v>900199867</v>
      </c>
      <c r="N18" s="31" t="s">
        <v>8308</v>
      </c>
      <c r="O18" s="31" t="s">
        <v>9408</v>
      </c>
      <c r="P18" s="72" t="s">
        <v>154</v>
      </c>
      <c r="Q18" s="118" t="s">
        <v>154</v>
      </c>
      <c r="R18" s="118" t="s">
        <v>615</v>
      </c>
      <c r="S18" s="121">
        <v>4236400</v>
      </c>
      <c r="T18" s="121">
        <v>0</v>
      </c>
      <c r="U18" s="32">
        <v>85465146</v>
      </c>
      <c r="V18" s="31" t="s">
        <v>550</v>
      </c>
      <c r="W18"/>
      <c r="X18"/>
    </row>
    <row r="19" spans="1:24">
      <c r="A19" s="80">
        <v>891780111</v>
      </c>
      <c r="B19" s="35" t="s">
        <v>19</v>
      </c>
      <c r="C19" t="s">
        <v>27</v>
      </c>
      <c r="D19" s="64" t="s">
        <v>20</v>
      </c>
      <c r="E19" s="31" t="s">
        <v>9409</v>
      </c>
      <c r="F19" s="64" t="s">
        <v>21</v>
      </c>
      <c r="G19" s="64" t="s">
        <v>22</v>
      </c>
      <c r="H19" s="64" t="s">
        <v>658</v>
      </c>
      <c r="I19" s="50">
        <v>80000000</v>
      </c>
      <c r="J19" s="121">
        <v>0</v>
      </c>
      <c r="K19" s="121">
        <v>0</v>
      </c>
      <c r="L19" s="121">
        <v>0</v>
      </c>
      <c r="M19" s="32">
        <v>1083038159</v>
      </c>
      <c r="N19" s="31" t="s">
        <v>9410</v>
      </c>
      <c r="O19" s="31" t="s">
        <v>9411</v>
      </c>
      <c r="P19" s="72" t="s">
        <v>154</v>
      </c>
      <c r="Q19" s="118" t="s">
        <v>154</v>
      </c>
      <c r="R19" s="118" t="s">
        <v>574</v>
      </c>
      <c r="S19" s="121">
        <v>60000000</v>
      </c>
      <c r="T19" s="121">
        <v>20000000</v>
      </c>
      <c r="U19" s="32">
        <v>57400977</v>
      </c>
      <c r="V19" s="31" t="s">
        <v>667</v>
      </c>
      <c r="W19"/>
      <c r="X19"/>
    </row>
    <row r="20" spans="1:24">
      <c r="A20" s="80">
        <v>891780111</v>
      </c>
      <c r="B20" s="35" t="s">
        <v>19</v>
      </c>
      <c r="C20" t="s">
        <v>27</v>
      </c>
      <c r="D20" s="64" t="s">
        <v>20</v>
      </c>
      <c r="E20" s="31" t="s">
        <v>9412</v>
      </c>
      <c r="F20" s="64" t="s">
        <v>21</v>
      </c>
      <c r="G20" s="64" t="s">
        <v>22</v>
      </c>
      <c r="H20" s="64" t="s">
        <v>658</v>
      </c>
      <c r="I20" s="50">
        <v>80000000</v>
      </c>
      <c r="J20" s="121">
        <v>0</v>
      </c>
      <c r="K20" s="121">
        <v>0</v>
      </c>
      <c r="L20" s="121">
        <v>0</v>
      </c>
      <c r="M20" s="32">
        <v>7143983</v>
      </c>
      <c r="N20" s="31" t="s">
        <v>9413</v>
      </c>
      <c r="O20" s="31" t="s">
        <v>9414</v>
      </c>
      <c r="P20" s="72" t="s">
        <v>668</v>
      </c>
      <c r="Q20" s="118" t="s">
        <v>668</v>
      </c>
      <c r="R20" s="118" t="s">
        <v>574</v>
      </c>
      <c r="S20" s="121">
        <v>78000000</v>
      </c>
      <c r="T20" s="121">
        <v>2000000</v>
      </c>
      <c r="U20" s="32">
        <v>36722626</v>
      </c>
      <c r="V20" s="31" t="s">
        <v>669</v>
      </c>
      <c r="W20"/>
      <c r="X20"/>
    </row>
    <row r="21" spans="1:24">
      <c r="A21" s="80">
        <v>891780111</v>
      </c>
      <c r="B21" s="35" t="s">
        <v>19</v>
      </c>
      <c r="C21" t="s">
        <v>23</v>
      </c>
      <c r="D21" s="64" t="s">
        <v>20</v>
      </c>
      <c r="E21" s="31" t="s">
        <v>9415</v>
      </c>
      <c r="F21" s="64" t="s">
        <v>21</v>
      </c>
      <c r="G21" s="64" t="s">
        <v>22</v>
      </c>
      <c r="H21" s="64" t="s">
        <v>658</v>
      </c>
      <c r="I21" s="50">
        <v>8028312</v>
      </c>
      <c r="J21" s="121">
        <v>0</v>
      </c>
      <c r="K21" s="121">
        <v>0</v>
      </c>
      <c r="L21" s="121">
        <v>0</v>
      </c>
      <c r="M21" s="32">
        <v>1084731860</v>
      </c>
      <c r="N21" s="31" t="s">
        <v>9416</v>
      </c>
      <c r="O21" s="31" t="s">
        <v>9417</v>
      </c>
      <c r="P21" s="118" t="s">
        <v>8016</v>
      </c>
      <c r="Q21" s="118" t="s">
        <v>7983</v>
      </c>
      <c r="R21" s="118" t="s">
        <v>9418</v>
      </c>
      <c r="S21" s="121">
        <v>0</v>
      </c>
      <c r="T21" s="121">
        <v>8028312</v>
      </c>
      <c r="U21" s="32">
        <v>8746547</v>
      </c>
      <c r="V21" s="31" t="s">
        <v>4166</v>
      </c>
      <c r="W21"/>
      <c r="X21"/>
    </row>
    <row r="22" spans="1:24">
      <c r="A22" s="80">
        <v>891780111</v>
      </c>
      <c r="B22" s="35" t="s">
        <v>19</v>
      </c>
      <c r="C22" t="s">
        <v>23</v>
      </c>
      <c r="D22" s="64" t="s">
        <v>20</v>
      </c>
      <c r="E22" s="31" t="s">
        <v>9419</v>
      </c>
      <c r="F22" s="64" t="s">
        <v>21</v>
      </c>
      <c r="G22" s="64" t="s">
        <v>22</v>
      </c>
      <c r="H22" s="64" t="s">
        <v>658</v>
      </c>
      <c r="I22" s="50">
        <v>6800000</v>
      </c>
      <c r="J22" s="121">
        <v>0</v>
      </c>
      <c r="K22" s="121">
        <v>0</v>
      </c>
      <c r="L22" s="121">
        <v>0</v>
      </c>
      <c r="M22" s="32">
        <v>72006198</v>
      </c>
      <c r="N22" s="31" t="s">
        <v>9420</v>
      </c>
      <c r="O22" s="31" t="s">
        <v>9421</v>
      </c>
      <c r="P22" s="118">
        <v>44469</v>
      </c>
      <c r="Q22" s="118">
        <v>44470</v>
      </c>
      <c r="R22" s="118">
        <v>44531</v>
      </c>
      <c r="S22" s="121">
        <v>0</v>
      </c>
      <c r="T22" s="121">
        <v>6800000</v>
      </c>
      <c r="U22" s="32">
        <v>85471791</v>
      </c>
      <c r="V22" s="31" t="s">
        <v>2145</v>
      </c>
      <c r="W22"/>
      <c r="X22"/>
    </row>
    <row r="23" spans="1:24">
      <c r="A23" s="80">
        <v>891780111</v>
      </c>
      <c r="B23" s="35" t="s">
        <v>19</v>
      </c>
      <c r="C23" t="s">
        <v>23</v>
      </c>
      <c r="D23" s="64" t="s">
        <v>20</v>
      </c>
      <c r="E23" s="31" t="s">
        <v>9422</v>
      </c>
      <c r="F23" s="64" t="s">
        <v>21</v>
      </c>
      <c r="G23" s="64" t="s">
        <v>22</v>
      </c>
      <c r="H23" s="64" t="s">
        <v>658</v>
      </c>
      <c r="I23" s="50">
        <v>4953000</v>
      </c>
      <c r="J23" s="121">
        <v>0</v>
      </c>
      <c r="K23" s="121">
        <v>0</v>
      </c>
      <c r="L23" s="121">
        <v>0</v>
      </c>
      <c r="M23" s="32">
        <v>1083020728</v>
      </c>
      <c r="N23" t="s">
        <v>9423</v>
      </c>
      <c r="O23" s="31" t="s">
        <v>9421</v>
      </c>
      <c r="P23" s="118">
        <v>44469</v>
      </c>
      <c r="Q23" s="118">
        <v>44470</v>
      </c>
      <c r="R23" s="118">
        <v>44561</v>
      </c>
      <c r="S23" s="121">
        <v>0</v>
      </c>
      <c r="T23" s="121">
        <v>4953000</v>
      </c>
      <c r="U23" s="32">
        <v>91156594</v>
      </c>
      <c r="V23" s="31" t="s">
        <v>1345</v>
      </c>
      <c r="W23"/>
      <c r="X23"/>
    </row>
    <row r="24" spans="1:24">
      <c r="A24" s="80">
        <v>891780111</v>
      </c>
      <c r="B24" s="35" t="s">
        <v>19</v>
      </c>
      <c r="C24" t="s">
        <v>23</v>
      </c>
      <c r="D24" s="64" t="s">
        <v>20</v>
      </c>
      <c r="E24" s="31" t="s">
        <v>9424</v>
      </c>
      <c r="F24" s="64" t="s">
        <v>21</v>
      </c>
      <c r="G24" s="64" t="s">
        <v>22</v>
      </c>
      <c r="H24" s="64" t="s">
        <v>658</v>
      </c>
      <c r="I24" s="50">
        <v>39684120</v>
      </c>
      <c r="J24" s="121">
        <v>0</v>
      </c>
      <c r="K24" s="121">
        <v>0</v>
      </c>
      <c r="L24" s="121">
        <v>0</v>
      </c>
      <c r="M24" s="32">
        <v>900285506</v>
      </c>
      <c r="N24" s="31" t="s">
        <v>9380</v>
      </c>
      <c r="O24" s="68" t="s">
        <v>9425</v>
      </c>
      <c r="P24" s="72">
        <v>44273</v>
      </c>
      <c r="Q24" s="72">
        <v>44280</v>
      </c>
      <c r="R24" s="72">
        <v>44324</v>
      </c>
      <c r="S24" s="121">
        <v>39684120</v>
      </c>
      <c r="T24" s="121">
        <v>0</v>
      </c>
      <c r="U24" s="32">
        <v>84452087</v>
      </c>
      <c r="V24" s="31" t="s">
        <v>1963</v>
      </c>
      <c r="W24"/>
      <c r="X24"/>
    </row>
    <row r="25" spans="1:24">
      <c r="A25" s="80">
        <v>891780111</v>
      </c>
      <c r="B25" s="35" t="s">
        <v>19</v>
      </c>
      <c r="C25" t="s">
        <v>23</v>
      </c>
      <c r="D25" s="64" t="s">
        <v>20</v>
      </c>
      <c r="E25" s="31" t="s">
        <v>9426</v>
      </c>
      <c r="F25" s="64" t="s">
        <v>21</v>
      </c>
      <c r="G25" s="64" t="s">
        <v>22</v>
      </c>
      <c r="H25" s="64" t="s">
        <v>658</v>
      </c>
      <c r="I25" s="50">
        <v>70686000</v>
      </c>
      <c r="J25" s="121">
        <v>0</v>
      </c>
      <c r="K25" s="121">
        <v>0</v>
      </c>
      <c r="L25" s="121">
        <v>0</v>
      </c>
      <c r="M25" s="32">
        <v>901173200</v>
      </c>
      <c r="N25" s="31" t="s">
        <v>8285</v>
      </c>
      <c r="O25" s="68" t="s">
        <v>9427</v>
      </c>
      <c r="P25" s="72">
        <v>44305</v>
      </c>
      <c r="Q25" s="72">
        <v>44307</v>
      </c>
      <c r="R25" s="72">
        <v>44395</v>
      </c>
      <c r="S25" s="121">
        <v>70686000</v>
      </c>
      <c r="T25" s="121">
        <v>0</v>
      </c>
      <c r="U25" s="32">
        <v>57461216</v>
      </c>
      <c r="V25" s="31" t="s">
        <v>9428</v>
      </c>
      <c r="W25"/>
      <c r="X25"/>
    </row>
    <row r="26" spans="1:24">
      <c r="A26" s="80">
        <v>891780111</v>
      </c>
      <c r="B26" s="35" t="s">
        <v>19</v>
      </c>
      <c r="C26" t="s">
        <v>23</v>
      </c>
      <c r="D26" s="64" t="s">
        <v>20</v>
      </c>
      <c r="E26" s="31" t="s">
        <v>1964</v>
      </c>
      <c r="F26" s="64" t="s">
        <v>21</v>
      </c>
      <c r="G26" s="64" t="s">
        <v>22</v>
      </c>
      <c r="H26" s="64" t="s">
        <v>658</v>
      </c>
      <c r="I26" s="50">
        <v>26180000</v>
      </c>
      <c r="J26" s="121">
        <v>0</v>
      </c>
      <c r="K26" s="121">
        <v>0</v>
      </c>
      <c r="L26" s="121">
        <v>0</v>
      </c>
      <c r="M26" s="32">
        <v>79794766</v>
      </c>
      <c r="N26" s="31" t="s">
        <v>1965</v>
      </c>
      <c r="O26" s="68" t="s">
        <v>1966</v>
      </c>
      <c r="P26" s="72">
        <v>44263</v>
      </c>
      <c r="Q26" s="72">
        <v>44263</v>
      </c>
      <c r="R26" s="72">
        <v>44384</v>
      </c>
      <c r="S26" s="121">
        <v>26180000</v>
      </c>
      <c r="T26" s="121">
        <v>0</v>
      </c>
      <c r="U26" s="32">
        <v>1032388270</v>
      </c>
      <c r="V26" s="31" t="s">
        <v>1967</v>
      </c>
      <c r="W26"/>
      <c r="X26"/>
    </row>
    <row r="27" spans="1:24">
      <c r="A27" s="80">
        <v>891780111</v>
      </c>
      <c r="B27" s="35" t="s">
        <v>19</v>
      </c>
      <c r="C27" t="s">
        <v>27</v>
      </c>
      <c r="D27" s="64" t="s">
        <v>20</v>
      </c>
      <c r="E27" s="31" t="s">
        <v>4256</v>
      </c>
      <c r="F27" s="64" t="s">
        <v>21</v>
      </c>
      <c r="G27" s="64" t="s">
        <v>22</v>
      </c>
      <c r="H27" s="64" t="s">
        <v>658</v>
      </c>
      <c r="I27" s="50">
        <v>60000000</v>
      </c>
      <c r="J27" s="121">
        <v>0</v>
      </c>
      <c r="K27" s="121">
        <v>0</v>
      </c>
      <c r="L27" s="121">
        <v>0</v>
      </c>
      <c r="M27" s="32">
        <v>1082881269</v>
      </c>
      <c r="N27" s="31" t="s">
        <v>3090</v>
      </c>
      <c r="O27" s="68" t="s">
        <v>4257</v>
      </c>
      <c r="P27" s="72">
        <v>44320</v>
      </c>
      <c r="Q27" s="72">
        <v>44327</v>
      </c>
      <c r="R27" s="72">
        <v>44561</v>
      </c>
      <c r="S27" s="121">
        <v>31916395</v>
      </c>
      <c r="T27" s="121">
        <v>28083605</v>
      </c>
      <c r="U27" s="32">
        <v>57400977</v>
      </c>
      <c r="V27" s="31" t="s">
        <v>667</v>
      </c>
      <c r="W27"/>
      <c r="X27"/>
    </row>
    <row r="28" spans="1:24">
      <c r="A28" s="80">
        <v>891780111</v>
      </c>
      <c r="B28" s="35" t="s">
        <v>19</v>
      </c>
      <c r="C28" t="s">
        <v>27</v>
      </c>
      <c r="D28" s="64" t="s">
        <v>20</v>
      </c>
      <c r="E28" s="31" t="s">
        <v>9429</v>
      </c>
      <c r="F28" s="64" t="s">
        <v>21</v>
      </c>
      <c r="G28" s="64" t="s">
        <v>22</v>
      </c>
      <c r="H28" s="64" t="s">
        <v>658</v>
      </c>
      <c r="I28" s="50">
        <v>11250000</v>
      </c>
      <c r="J28" s="43">
        <v>16250000</v>
      </c>
      <c r="K28" s="43">
        <v>5000000</v>
      </c>
      <c r="L28" s="43">
        <v>0</v>
      </c>
      <c r="M28" s="32">
        <v>1082977003</v>
      </c>
      <c r="N28" s="31" t="s">
        <v>663</v>
      </c>
      <c r="O28" s="31" t="s">
        <v>9430</v>
      </c>
      <c r="P28" s="72" t="s">
        <v>664</v>
      </c>
      <c r="Q28" s="118" t="s">
        <v>664</v>
      </c>
      <c r="R28" s="118" t="s">
        <v>665</v>
      </c>
      <c r="S28" s="43">
        <v>16250000</v>
      </c>
      <c r="T28" s="43">
        <v>0</v>
      </c>
      <c r="U28" s="32">
        <v>72220242</v>
      </c>
      <c r="V28" s="31" t="s">
        <v>666</v>
      </c>
      <c r="W28"/>
      <c r="X28"/>
    </row>
    <row r="29" spans="1:24">
      <c r="A29" s="80">
        <v>891780111</v>
      </c>
      <c r="B29" s="35" t="s">
        <v>19</v>
      </c>
      <c r="C29" t="s">
        <v>23</v>
      </c>
      <c r="D29" s="64" t="s">
        <v>20</v>
      </c>
      <c r="E29" s="31" t="s">
        <v>4264</v>
      </c>
      <c r="F29" s="64" t="s">
        <v>21</v>
      </c>
      <c r="G29" s="64" t="s">
        <v>22</v>
      </c>
      <c r="H29" s="64" t="s">
        <v>658</v>
      </c>
      <c r="I29" s="50">
        <v>7000000</v>
      </c>
      <c r="J29" s="121">
        <v>0</v>
      </c>
      <c r="K29" s="121">
        <v>0</v>
      </c>
      <c r="L29" s="121">
        <v>0</v>
      </c>
      <c r="M29" s="32">
        <v>860012336</v>
      </c>
      <c r="N29" s="31" t="s">
        <v>1723</v>
      </c>
      <c r="O29" s="31" t="s">
        <v>4265</v>
      </c>
      <c r="P29" s="72">
        <v>44362</v>
      </c>
      <c r="Q29" s="118" t="s">
        <v>2259</v>
      </c>
      <c r="R29" s="118" t="s">
        <v>4266</v>
      </c>
      <c r="S29" s="121">
        <v>0</v>
      </c>
      <c r="T29" s="121">
        <v>7000000</v>
      </c>
      <c r="U29" s="32">
        <v>21400608</v>
      </c>
      <c r="V29" s="31" t="s">
        <v>826</v>
      </c>
      <c r="W29"/>
      <c r="X29"/>
    </row>
    <row r="30" spans="1:24">
      <c r="A30" s="80">
        <v>891780111</v>
      </c>
      <c r="B30" s="35" t="s">
        <v>19</v>
      </c>
      <c r="C30" t="s">
        <v>27</v>
      </c>
      <c r="D30" s="64" t="s">
        <v>20</v>
      </c>
      <c r="E30" s="31" t="s">
        <v>4267</v>
      </c>
      <c r="F30" s="64" t="s">
        <v>21</v>
      </c>
      <c r="G30" s="64" t="s">
        <v>22</v>
      </c>
      <c r="H30" s="64" t="s">
        <v>658</v>
      </c>
      <c r="I30" s="50">
        <v>8238251</v>
      </c>
      <c r="J30" s="121">
        <v>0</v>
      </c>
      <c r="K30" s="121">
        <v>0</v>
      </c>
      <c r="L30" s="121">
        <v>0</v>
      </c>
      <c r="M30" s="32">
        <v>890300625</v>
      </c>
      <c r="N30" s="31" t="s">
        <v>4268</v>
      </c>
      <c r="O30" s="31" t="s">
        <v>4269</v>
      </c>
      <c r="P30" s="72" t="s">
        <v>2326</v>
      </c>
      <c r="Q30" s="118" t="s">
        <v>2229</v>
      </c>
      <c r="R30" s="118" t="s">
        <v>3662</v>
      </c>
      <c r="S30" s="121">
        <v>8238251</v>
      </c>
      <c r="T30" s="121">
        <v>0</v>
      </c>
      <c r="U30" s="32">
        <v>57428039</v>
      </c>
      <c r="V30" s="31" t="s">
        <v>421</v>
      </c>
      <c r="W30"/>
      <c r="X30"/>
    </row>
    <row r="31" spans="1:24">
      <c r="A31" s="80">
        <v>891780111</v>
      </c>
      <c r="B31" s="35" t="s">
        <v>19</v>
      </c>
      <c r="C31" t="s">
        <v>23</v>
      </c>
      <c r="D31" s="64" t="s">
        <v>20</v>
      </c>
      <c r="E31" s="31" t="s">
        <v>4164</v>
      </c>
      <c r="F31" s="64" t="s">
        <v>21</v>
      </c>
      <c r="G31" s="64" t="s">
        <v>22</v>
      </c>
      <c r="H31" s="64" t="s">
        <v>658</v>
      </c>
      <c r="I31" s="50">
        <v>13500000</v>
      </c>
      <c r="J31" s="121">
        <v>0</v>
      </c>
      <c r="K31" s="121">
        <v>0</v>
      </c>
      <c r="L31" s="121">
        <v>0</v>
      </c>
      <c r="M31" s="32">
        <v>57297436</v>
      </c>
      <c r="N31" s="31" t="s">
        <v>2143</v>
      </c>
      <c r="O31" s="31" t="s">
        <v>4165</v>
      </c>
      <c r="P31" s="72" t="s">
        <v>2326</v>
      </c>
      <c r="Q31" s="118" t="s">
        <v>2326</v>
      </c>
      <c r="R31" s="118" t="s">
        <v>3702</v>
      </c>
      <c r="S31" s="121">
        <v>0</v>
      </c>
      <c r="T31" s="121">
        <v>13500000</v>
      </c>
      <c r="U31" s="32">
        <v>8746547</v>
      </c>
      <c r="V31" s="31" t="s">
        <v>4166</v>
      </c>
      <c r="W31"/>
      <c r="X31"/>
    </row>
    <row r="32" spans="1:24">
      <c r="A32" s="80">
        <v>891780111</v>
      </c>
      <c r="B32" s="35" t="s">
        <v>19</v>
      </c>
      <c r="C32" t="s">
        <v>23</v>
      </c>
      <c r="D32" s="64" t="s">
        <v>20</v>
      </c>
      <c r="E32" s="31" t="s">
        <v>6291</v>
      </c>
      <c r="F32" s="64" t="s">
        <v>21</v>
      </c>
      <c r="G32" s="64" t="s">
        <v>22</v>
      </c>
      <c r="H32" s="64" t="s">
        <v>658</v>
      </c>
      <c r="I32" s="50">
        <v>53306000</v>
      </c>
      <c r="J32" s="121">
        <v>0</v>
      </c>
      <c r="K32" s="121">
        <v>0</v>
      </c>
      <c r="L32" s="121">
        <v>0</v>
      </c>
      <c r="M32" s="32">
        <v>1036623595</v>
      </c>
      <c r="N32" s="31" t="s">
        <v>6292</v>
      </c>
      <c r="O32" s="31" t="s">
        <v>6293</v>
      </c>
      <c r="P32" s="72" t="s">
        <v>3758</v>
      </c>
      <c r="Q32" s="118" t="s">
        <v>3758</v>
      </c>
      <c r="R32" s="118" t="s">
        <v>6206</v>
      </c>
      <c r="S32" s="121">
        <v>0</v>
      </c>
      <c r="T32" s="121">
        <v>53306000</v>
      </c>
      <c r="U32" s="32">
        <v>8746547</v>
      </c>
      <c r="V32" s="31" t="s">
        <v>4166</v>
      </c>
      <c r="W32"/>
      <c r="X32"/>
    </row>
    <row r="33" spans="1:24">
      <c r="A33" s="80">
        <v>891780111</v>
      </c>
      <c r="B33" s="35" t="s">
        <v>19</v>
      </c>
      <c r="C33" t="s">
        <v>23</v>
      </c>
      <c r="D33" s="64" t="s">
        <v>20</v>
      </c>
      <c r="E33" s="31" t="s">
        <v>4169</v>
      </c>
      <c r="F33" s="64" t="s">
        <v>21</v>
      </c>
      <c r="G33" s="64" t="s">
        <v>22</v>
      </c>
      <c r="H33" s="64" t="s">
        <v>658</v>
      </c>
      <c r="I33" s="50">
        <v>7200000</v>
      </c>
      <c r="J33" s="121">
        <v>0</v>
      </c>
      <c r="K33" s="121">
        <v>0</v>
      </c>
      <c r="L33" s="121">
        <v>0</v>
      </c>
      <c r="M33" s="32">
        <v>1082948644</v>
      </c>
      <c r="N33" s="31" t="s">
        <v>4170</v>
      </c>
      <c r="O33" s="31" t="s">
        <v>4171</v>
      </c>
      <c r="P33" s="72" t="s">
        <v>2289</v>
      </c>
      <c r="Q33" s="118" t="s">
        <v>2163</v>
      </c>
      <c r="R33" s="118" t="s">
        <v>3612</v>
      </c>
      <c r="S33" s="121">
        <v>7200000</v>
      </c>
      <c r="T33" s="121">
        <v>0</v>
      </c>
      <c r="U33" s="32">
        <v>8746547</v>
      </c>
      <c r="V33" s="31" t="s">
        <v>4166</v>
      </c>
      <c r="W33"/>
      <c r="X33"/>
    </row>
    <row r="34" spans="1:24">
      <c r="A34" s="80">
        <v>891780111</v>
      </c>
      <c r="B34" s="35" t="s">
        <v>19</v>
      </c>
      <c r="C34" t="s">
        <v>23</v>
      </c>
      <c r="D34" s="64" t="s">
        <v>20</v>
      </c>
      <c r="E34" s="31" t="s">
        <v>4172</v>
      </c>
      <c r="F34" s="64" t="s">
        <v>21</v>
      </c>
      <c r="G34" s="64" t="s">
        <v>22</v>
      </c>
      <c r="H34" s="64" t="s">
        <v>658</v>
      </c>
      <c r="I34" s="50">
        <v>8850000</v>
      </c>
      <c r="J34" s="121">
        <v>0</v>
      </c>
      <c r="K34" s="121">
        <v>0</v>
      </c>
      <c r="L34" s="121">
        <v>0</v>
      </c>
      <c r="M34" s="32">
        <v>36722507</v>
      </c>
      <c r="N34" s="31" t="s">
        <v>98</v>
      </c>
      <c r="O34" s="31" t="s">
        <v>4173</v>
      </c>
      <c r="P34" s="72" t="s">
        <v>2163</v>
      </c>
      <c r="Q34" s="118" t="s">
        <v>2163</v>
      </c>
      <c r="R34" s="118" t="s">
        <v>3612</v>
      </c>
      <c r="S34" s="121">
        <v>0</v>
      </c>
      <c r="T34" s="121">
        <v>8850000</v>
      </c>
      <c r="U34" s="32">
        <v>8746547</v>
      </c>
      <c r="V34" s="31" t="s">
        <v>4166</v>
      </c>
    </row>
    <row r="35" spans="1:24">
      <c r="A35" s="80">
        <v>891780111</v>
      </c>
      <c r="B35" s="35" t="s">
        <v>19</v>
      </c>
      <c r="C35" t="s">
        <v>23</v>
      </c>
      <c r="D35" s="64" t="s">
        <v>20</v>
      </c>
      <c r="E35" s="31" t="s">
        <v>4178</v>
      </c>
      <c r="F35" s="64" t="s">
        <v>21</v>
      </c>
      <c r="G35" s="64" t="s">
        <v>22</v>
      </c>
      <c r="H35" s="64" t="s">
        <v>658</v>
      </c>
      <c r="I35" s="50">
        <v>5800000</v>
      </c>
      <c r="J35" s="121">
        <v>0</v>
      </c>
      <c r="K35" s="121">
        <v>0</v>
      </c>
      <c r="L35" s="121">
        <v>0</v>
      </c>
      <c r="M35" s="32">
        <v>1082903773</v>
      </c>
      <c r="N35" s="31" t="s">
        <v>4179</v>
      </c>
      <c r="O35" s="31" t="s">
        <v>4180</v>
      </c>
      <c r="P35" s="72" t="s">
        <v>2163</v>
      </c>
      <c r="Q35" s="118" t="s">
        <v>2163</v>
      </c>
      <c r="R35" s="118" t="s">
        <v>6072</v>
      </c>
      <c r="S35" s="121">
        <v>0</v>
      </c>
      <c r="T35" s="121">
        <v>5800000</v>
      </c>
      <c r="U35" s="32">
        <v>8746547</v>
      </c>
      <c r="V35" s="31" t="s">
        <v>4166</v>
      </c>
    </row>
    <row r="36" spans="1:24">
      <c r="A36" s="80">
        <v>891780111</v>
      </c>
      <c r="B36" s="35" t="s">
        <v>19</v>
      </c>
      <c r="C36" t="s">
        <v>23</v>
      </c>
      <c r="D36" s="64" t="s">
        <v>20</v>
      </c>
      <c r="E36" s="31" t="s">
        <v>4181</v>
      </c>
      <c r="F36" s="64" t="s">
        <v>21</v>
      </c>
      <c r="G36" s="64" t="s">
        <v>22</v>
      </c>
      <c r="H36" s="64" t="s">
        <v>658</v>
      </c>
      <c r="I36" s="50">
        <v>7200000</v>
      </c>
      <c r="J36" s="121">
        <v>0</v>
      </c>
      <c r="K36" s="121">
        <v>0</v>
      </c>
      <c r="L36" s="121">
        <v>0</v>
      </c>
      <c r="M36" s="32">
        <v>1082999611</v>
      </c>
      <c r="N36" s="31" t="s">
        <v>953</v>
      </c>
      <c r="O36" s="31" t="s">
        <v>4182</v>
      </c>
      <c r="P36" s="72" t="s">
        <v>2163</v>
      </c>
      <c r="Q36" s="118" t="s">
        <v>2163</v>
      </c>
      <c r="R36" s="118" t="s">
        <v>3612</v>
      </c>
      <c r="S36" s="121">
        <v>0</v>
      </c>
      <c r="T36" s="121">
        <v>7200000</v>
      </c>
      <c r="U36" s="32">
        <v>8746547</v>
      </c>
      <c r="V36" s="31" t="s">
        <v>4166</v>
      </c>
    </row>
    <row r="37" spans="1:24">
      <c r="A37" s="80">
        <v>891780111</v>
      </c>
      <c r="B37" s="35" t="s">
        <v>19</v>
      </c>
      <c r="C37" t="s">
        <v>23</v>
      </c>
      <c r="D37" s="64" t="s">
        <v>20</v>
      </c>
      <c r="E37" s="31" t="s">
        <v>4183</v>
      </c>
      <c r="F37" s="64" t="s">
        <v>21</v>
      </c>
      <c r="G37" s="64" t="s">
        <v>22</v>
      </c>
      <c r="H37" s="64" t="s">
        <v>658</v>
      </c>
      <c r="I37" s="50">
        <v>7200000</v>
      </c>
      <c r="J37" s="121">
        <v>0</v>
      </c>
      <c r="K37" s="121">
        <v>0</v>
      </c>
      <c r="L37" s="121">
        <v>0</v>
      </c>
      <c r="M37" s="32">
        <v>1082927824</v>
      </c>
      <c r="N37" s="31" t="s">
        <v>879</v>
      </c>
      <c r="O37" s="31" t="s">
        <v>4184</v>
      </c>
      <c r="P37" s="72" t="s">
        <v>2163</v>
      </c>
      <c r="Q37" s="118" t="s">
        <v>2163</v>
      </c>
      <c r="R37" s="118" t="s">
        <v>3612</v>
      </c>
      <c r="S37" s="121">
        <v>7200000</v>
      </c>
      <c r="T37" s="121">
        <v>0</v>
      </c>
      <c r="U37" s="32">
        <v>8746547</v>
      </c>
      <c r="V37" s="31" t="s">
        <v>4166</v>
      </c>
    </row>
    <row r="38" spans="1:24">
      <c r="A38" s="80">
        <v>891780111</v>
      </c>
      <c r="B38" s="35" t="s">
        <v>19</v>
      </c>
      <c r="C38" t="s">
        <v>23</v>
      </c>
      <c r="D38" s="64" t="s">
        <v>20</v>
      </c>
      <c r="E38" s="31" t="s">
        <v>6294</v>
      </c>
      <c r="F38" s="64" t="s">
        <v>21</v>
      </c>
      <c r="G38" s="64" t="s">
        <v>22</v>
      </c>
      <c r="H38" s="64" t="s">
        <v>658</v>
      </c>
      <c r="I38" s="50">
        <v>16987080</v>
      </c>
      <c r="J38" s="121">
        <v>0</v>
      </c>
      <c r="K38" s="121">
        <v>0</v>
      </c>
      <c r="L38" s="121">
        <v>0</v>
      </c>
      <c r="M38" s="32">
        <v>1082995339</v>
      </c>
      <c r="N38" s="31" t="s">
        <v>6295</v>
      </c>
      <c r="O38" s="31" t="s">
        <v>6296</v>
      </c>
      <c r="P38" s="72" t="s">
        <v>2221</v>
      </c>
      <c r="Q38" s="118" t="s">
        <v>2221</v>
      </c>
      <c r="R38" s="118" t="s">
        <v>574</v>
      </c>
      <c r="S38" s="121">
        <v>0</v>
      </c>
      <c r="T38" s="121">
        <v>16987080</v>
      </c>
      <c r="U38" s="32">
        <v>8746547</v>
      </c>
      <c r="V38" s="31" t="s">
        <v>4166</v>
      </c>
    </row>
    <row r="39" spans="1:24">
      <c r="A39" s="80">
        <v>891780111</v>
      </c>
      <c r="B39" s="35" t="s">
        <v>19</v>
      </c>
      <c r="C39" t="s">
        <v>23</v>
      </c>
      <c r="D39" s="64" t="s">
        <v>20</v>
      </c>
      <c r="E39" s="31" t="s">
        <v>6297</v>
      </c>
      <c r="F39" s="64" t="s">
        <v>21</v>
      </c>
      <c r="G39" s="64" t="s">
        <v>22</v>
      </c>
      <c r="H39" s="64" t="s">
        <v>658</v>
      </c>
      <c r="I39" s="50">
        <v>9767571</v>
      </c>
      <c r="J39" s="121">
        <v>0</v>
      </c>
      <c r="K39" s="121">
        <v>0</v>
      </c>
      <c r="L39" s="121">
        <v>0</v>
      </c>
      <c r="M39" s="32">
        <v>84455300</v>
      </c>
      <c r="N39" s="31" t="s">
        <v>6298</v>
      </c>
      <c r="O39" s="31" t="s">
        <v>6299</v>
      </c>
      <c r="P39" s="72" t="s">
        <v>2221</v>
      </c>
      <c r="Q39" s="118" t="s">
        <v>2221</v>
      </c>
      <c r="R39" s="118" t="s">
        <v>9431</v>
      </c>
      <c r="S39" s="121">
        <v>0</v>
      </c>
      <c r="T39" s="121">
        <v>9767571</v>
      </c>
      <c r="U39" s="32">
        <v>8746547</v>
      </c>
      <c r="V39" s="31" t="s">
        <v>4166</v>
      </c>
    </row>
    <row r="40" spans="1:24">
      <c r="A40" s="80">
        <v>891780111</v>
      </c>
      <c r="B40" s="35" t="s">
        <v>19</v>
      </c>
      <c r="C40" t="s">
        <v>23</v>
      </c>
      <c r="D40" s="64" t="s">
        <v>20</v>
      </c>
      <c r="E40" s="31" t="s">
        <v>6300</v>
      </c>
      <c r="F40" s="64" t="s">
        <v>21</v>
      </c>
      <c r="G40" s="64" t="s">
        <v>22</v>
      </c>
      <c r="H40" s="64" t="s">
        <v>658</v>
      </c>
      <c r="I40" s="50">
        <v>26086955</v>
      </c>
      <c r="J40" s="121">
        <v>0</v>
      </c>
      <c r="K40" s="121">
        <v>0</v>
      </c>
      <c r="L40" s="121">
        <v>0</v>
      </c>
      <c r="M40" s="32">
        <v>1082870070</v>
      </c>
      <c r="N40" s="31" t="s">
        <v>1774</v>
      </c>
      <c r="O40" s="31" t="s">
        <v>6301</v>
      </c>
      <c r="P40" s="72" t="s">
        <v>2221</v>
      </c>
      <c r="Q40" s="118" t="s">
        <v>2221</v>
      </c>
      <c r="R40" s="118" t="s">
        <v>574</v>
      </c>
      <c r="S40" s="121">
        <v>0</v>
      </c>
      <c r="T40" s="121">
        <v>26086955</v>
      </c>
      <c r="U40" s="32">
        <v>8746547</v>
      </c>
      <c r="V40" s="31" t="s">
        <v>4166</v>
      </c>
    </row>
    <row r="41" spans="1:24">
      <c r="A41" s="80">
        <v>891780111</v>
      </c>
      <c r="B41" s="35" t="s">
        <v>19</v>
      </c>
      <c r="C41" t="s">
        <v>23</v>
      </c>
      <c r="D41" s="64" t="s">
        <v>20</v>
      </c>
      <c r="E41" s="31" t="s">
        <v>6302</v>
      </c>
      <c r="F41" s="64" t="s">
        <v>21</v>
      </c>
      <c r="G41" s="64" t="s">
        <v>22</v>
      </c>
      <c r="H41" s="64" t="s">
        <v>658</v>
      </c>
      <c r="I41" s="50">
        <v>47080992</v>
      </c>
      <c r="J41" s="121">
        <v>0</v>
      </c>
      <c r="K41" s="121">
        <v>0</v>
      </c>
      <c r="L41" s="121">
        <v>0</v>
      </c>
      <c r="M41" s="32">
        <v>1103120398</v>
      </c>
      <c r="N41" s="31" t="s">
        <v>6303</v>
      </c>
      <c r="O41" s="31" t="s">
        <v>6304</v>
      </c>
      <c r="P41" s="72" t="s">
        <v>3564</v>
      </c>
      <c r="Q41" s="118" t="s">
        <v>3564</v>
      </c>
      <c r="R41" s="118" t="s">
        <v>9432</v>
      </c>
      <c r="S41" s="121">
        <v>0</v>
      </c>
      <c r="T41" s="121">
        <v>47080992</v>
      </c>
      <c r="U41" s="32">
        <v>8746547</v>
      </c>
      <c r="V41" s="31" t="s">
        <v>4166</v>
      </c>
    </row>
    <row r="42" spans="1:24">
      <c r="A42" s="80">
        <v>891780111</v>
      </c>
      <c r="B42" s="35" t="s">
        <v>19</v>
      </c>
      <c r="C42" t="s">
        <v>23</v>
      </c>
      <c r="D42" s="64" t="s">
        <v>20</v>
      </c>
      <c r="E42" s="31" t="s">
        <v>6305</v>
      </c>
      <c r="F42" s="64" t="s">
        <v>21</v>
      </c>
      <c r="G42" s="64" t="s">
        <v>22</v>
      </c>
      <c r="H42" s="64" t="s">
        <v>658</v>
      </c>
      <c r="I42" s="50">
        <v>47080992</v>
      </c>
      <c r="J42" s="121">
        <v>0</v>
      </c>
      <c r="K42" s="121">
        <v>0</v>
      </c>
      <c r="L42" s="121">
        <v>0</v>
      </c>
      <c r="M42" s="32">
        <v>1152193643</v>
      </c>
      <c r="N42" s="31" t="s">
        <v>6306</v>
      </c>
      <c r="O42" s="31" t="s">
        <v>6307</v>
      </c>
      <c r="P42" s="72" t="s">
        <v>3564</v>
      </c>
      <c r="Q42" s="118" t="s">
        <v>3564</v>
      </c>
      <c r="R42" s="118" t="s">
        <v>9432</v>
      </c>
      <c r="S42" s="121">
        <v>0</v>
      </c>
      <c r="T42" s="121">
        <v>47080992</v>
      </c>
      <c r="U42" s="32">
        <v>8746547</v>
      </c>
      <c r="V42" s="31" t="s">
        <v>4166</v>
      </c>
    </row>
    <row r="43" spans="1:24">
      <c r="A43" s="80">
        <v>891780111</v>
      </c>
      <c r="B43" s="35" t="s">
        <v>19</v>
      </c>
      <c r="C43" t="s">
        <v>23</v>
      </c>
      <c r="D43" s="64" t="s">
        <v>20</v>
      </c>
      <c r="E43" s="31" t="s">
        <v>6308</v>
      </c>
      <c r="F43" s="64" t="s">
        <v>21</v>
      </c>
      <c r="G43" s="64" t="s">
        <v>22</v>
      </c>
      <c r="H43" s="64" t="s">
        <v>658</v>
      </c>
      <c r="I43" s="50">
        <v>47080992</v>
      </c>
      <c r="J43" s="121">
        <v>0</v>
      </c>
      <c r="K43" s="121">
        <v>0</v>
      </c>
      <c r="L43" s="121">
        <v>0</v>
      </c>
      <c r="M43" s="32">
        <v>1083003014</v>
      </c>
      <c r="N43" s="31" t="s">
        <v>6309</v>
      </c>
      <c r="O43" s="31" t="s">
        <v>6310</v>
      </c>
      <c r="P43" s="72" t="s">
        <v>3564</v>
      </c>
      <c r="Q43" s="118" t="s">
        <v>3564</v>
      </c>
      <c r="R43" s="118" t="s">
        <v>9432</v>
      </c>
      <c r="S43" s="121">
        <v>0</v>
      </c>
      <c r="T43" s="121">
        <v>47080992</v>
      </c>
      <c r="U43" s="32">
        <v>8746547</v>
      </c>
      <c r="V43" s="31" t="s">
        <v>4166</v>
      </c>
    </row>
    <row r="44" spans="1:24">
      <c r="A44" s="80">
        <v>891780111</v>
      </c>
      <c r="B44" s="35" t="s">
        <v>19</v>
      </c>
      <c r="C44" t="s">
        <v>23</v>
      </c>
      <c r="D44" s="64" t="s">
        <v>20</v>
      </c>
      <c r="E44" s="31" t="s">
        <v>6311</v>
      </c>
      <c r="F44" s="64" t="s">
        <v>21</v>
      </c>
      <c r="G44" s="64" t="s">
        <v>22</v>
      </c>
      <c r="H44" s="64" t="s">
        <v>658</v>
      </c>
      <c r="I44" s="50">
        <v>47080992</v>
      </c>
      <c r="J44" s="121">
        <v>0</v>
      </c>
      <c r="K44" s="121">
        <v>0</v>
      </c>
      <c r="L44" s="121">
        <v>0</v>
      </c>
      <c r="M44" s="32">
        <v>1083029651</v>
      </c>
      <c r="N44" s="31" t="s">
        <v>6312</v>
      </c>
      <c r="O44" s="31" t="s">
        <v>6310</v>
      </c>
      <c r="P44" s="72" t="s">
        <v>3564</v>
      </c>
      <c r="Q44" s="118" t="s">
        <v>3564</v>
      </c>
      <c r="R44" s="118" t="s">
        <v>9432</v>
      </c>
      <c r="S44" s="121">
        <v>0</v>
      </c>
      <c r="T44" s="121">
        <v>47080992</v>
      </c>
      <c r="U44" s="32">
        <v>8746547</v>
      </c>
      <c r="V44" s="31" t="s">
        <v>4166</v>
      </c>
    </row>
    <row r="45" spans="1:24">
      <c r="A45" s="80">
        <v>891780111</v>
      </c>
      <c r="B45" s="35" t="s">
        <v>19</v>
      </c>
      <c r="C45" t="s">
        <v>23</v>
      </c>
      <c r="D45" s="64" t="s">
        <v>20</v>
      </c>
      <c r="E45" s="31" t="s">
        <v>6313</v>
      </c>
      <c r="F45" s="64" t="s">
        <v>21</v>
      </c>
      <c r="G45" s="64" t="s">
        <v>22</v>
      </c>
      <c r="H45" s="64" t="s">
        <v>658</v>
      </c>
      <c r="I45" s="50">
        <v>47080992</v>
      </c>
      <c r="J45" s="121">
        <v>0</v>
      </c>
      <c r="K45" s="121">
        <v>0</v>
      </c>
      <c r="L45" s="121">
        <v>0</v>
      </c>
      <c r="M45" s="32">
        <v>1082889287</v>
      </c>
      <c r="N45" s="31" t="s">
        <v>6314</v>
      </c>
      <c r="O45" s="31" t="s">
        <v>6310</v>
      </c>
      <c r="P45" s="72" t="s">
        <v>3564</v>
      </c>
      <c r="Q45" s="118" t="s">
        <v>3564</v>
      </c>
      <c r="R45" s="118" t="s">
        <v>9432</v>
      </c>
      <c r="S45" s="121">
        <v>0</v>
      </c>
      <c r="T45" s="121">
        <v>47080992</v>
      </c>
      <c r="U45" s="32">
        <v>8746547</v>
      </c>
      <c r="V45" s="31" t="s">
        <v>4166</v>
      </c>
    </row>
    <row r="46" spans="1:24">
      <c r="A46" s="80">
        <v>891780111</v>
      </c>
      <c r="B46" s="35" t="s">
        <v>19</v>
      </c>
      <c r="C46" t="s">
        <v>23</v>
      </c>
      <c r="D46" s="64" t="s">
        <v>20</v>
      </c>
      <c r="E46" s="31" t="s">
        <v>6315</v>
      </c>
      <c r="F46" s="64" t="s">
        <v>21</v>
      </c>
      <c r="G46" s="64" t="s">
        <v>22</v>
      </c>
      <c r="H46" s="64" t="s">
        <v>658</v>
      </c>
      <c r="I46" s="50">
        <v>47080992</v>
      </c>
      <c r="J46" s="121">
        <v>0</v>
      </c>
      <c r="K46" s="121">
        <v>0</v>
      </c>
      <c r="L46" s="121">
        <v>0</v>
      </c>
      <c r="M46" s="32">
        <v>33379578</v>
      </c>
      <c r="N46" s="31" t="s">
        <v>6316</v>
      </c>
      <c r="O46" s="31" t="s">
        <v>6310</v>
      </c>
      <c r="P46" s="72" t="s">
        <v>3564</v>
      </c>
      <c r="Q46" s="118" t="s">
        <v>3564</v>
      </c>
      <c r="R46" s="118" t="s">
        <v>9432</v>
      </c>
      <c r="S46" s="121">
        <v>0</v>
      </c>
      <c r="T46" s="121">
        <v>47080992</v>
      </c>
      <c r="U46" s="32">
        <v>8746547</v>
      </c>
      <c r="V46" s="31" t="s">
        <v>4166</v>
      </c>
    </row>
    <row r="47" spans="1:24">
      <c r="A47" s="80">
        <v>891780111</v>
      </c>
      <c r="B47" s="35" t="s">
        <v>19</v>
      </c>
      <c r="C47" t="s">
        <v>23</v>
      </c>
      <c r="D47" s="64" t="s">
        <v>20</v>
      </c>
      <c r="E47" s="31" t="s">
        <v>6317</v>
      </c>
      <c r="F47" s="64" t="s">
        <v>21</v>
      </c>
      <c r="G47" s="64" t="s">
        <v>22</v>
      </c>
      <c r="H47" s="64" t="s">
        <v>658</v>
      </c>
      <c r="I47" s="50">
        <v>47080992</v>
      </c>
      <c r="J47" s="121">
        <v>0</v>
      </c>
      <c r="K47" s="121">
        <v>0</v>
      </c>
      <c r="L47" s="121">
        <v>0</v>
      </c>
      <c r="M47" s="32">
        <v>57464442</v>
      </c>
      <c r="N47" s="31" t="s">
        <v>6318</v>
      </c>
      <c r="O47" s="31" t="s">
        <v>6307</v>
      </c>
      <c r="P47" s="72" t="s">
        <v>3564</v>
      </c>
      <c r="Q47" s="118" t="s">
        <v>3564</v>
      </c>
      <c r="R47" s="118" t="s">
        <v>9432</v>
      </c>
      <c r="S47" s="121">
        <v>0</v>
      </c>
      <c r="T47" s="121">
        <v>47080992</v>
      </c>
      <c r="U47" s="32">
        <v>8746547</v>
      </c>
      <c r="V47" s="31" t="s">
        <v>4166</v>
      </c>
    </row>
    <row r="48" spans="1:24">
      <c r="A48" s="80">
        <v>891780111</v>
      </c>
      <c r="B48" s="35" t="s">
        <v>19</v>
      </c>
      <c r="C48" t="s">
        <v>23</v>
      </c>
      <c r="D48" s="64" t="s">
        <v>20</v>
      </c>
      <c r="E48" s="31" t="s">
        <v>6319</v>
      </c>
      <c r="F48" s="64" t="s">
        <v>21</v>
      </c>
      <c r="G48" s="64" t="s">
        <v>22</v>
      </c>
      <c r="H48" s="64" t="s">
        <v>658</v>
      </c>
      <c r="I48" s="50">
        <v>47080992</v>
      </c>
      <c r="J48" s="121">
        <v>0</v>
      </c>
      <c r="K48" s="121">
        <v>0</v>
      </c>
      <c r="L48" s="121">
        <v>0</v>
      </c>
      <c r="M48" s="32">
        <v>1082935318</v>
      </c>
      <c r="N48" s="31" t="s">
        <v>6320</v>
      </c>
      <c r="O48" s="31" t="s">
        <v>6310</v>
      </c>
      <c r="P48" s="72" t="s">
        <v>3564</v>
      </c>
      <c r="Q48" s="118" t="s">
        <v>3564</v>
      </c>
      <c r="R48" s="118" t="s">
        <v>9432</v>
      </c>
      <c r="S48" s="121">
        <v>0</v>
      </c>
      <c r="T48" s="121">
        <v>47080992</v>
      </c>
      <c r="U48" s="32">
        <v>8746547</v>
      </c>
      <c r="V48" s="31" t="s">
        <v>4166</v>
      </c>
    </row>
    <row r="49" spans="1:22">
      <c r="A49" s="80">
        <v>891780111</v>
      </c>
      <c r="B49" s="35" t="s">
        <v>19</v>
      </c>
      <c r="C49" t="s">
        <v>23</v>
      </c>
      <c r="D49" s="64" t="s">
        <v>20</v>
      </c>
      <c r="E49" s="31" t="s">
        <v>6321</v>
      </c>
      <c r="F49" s="64" t="s">
        <v>21</v>
      </c>
      <c r="G49" s="64" t="s">
        <v>22</v>
      </c>
      <c r="H49" s="64" t="s">
        <v>658</v>
      </c>
      <c r="I49" s="50">
        <v>13866667</v>
      </c>
      <c r="J49" s="121">
        <v>0</v>
      </c>
      <c r="K49" s="121">
        <v>0</v>
      </c>
      <c r="L49" s="121">
        <v>0</v>
      </c>
      <c r="M49" s="32">
        <v>1082858570</v>
      </c>
      <c r="N49" s="31" t="s">
        <v>6322</v>
      </c>
      <c r="O49" s="31" t="s">
        <v>6323</v>
      </c>
      <c r="P49" s="72" t="s">
        <v>5272</v>
      </c>
      <c r="Q49" s="118" t="s">
        <v>3570</v>
      </c>
      <c r="R49" s="118" t="s">
        <v>9433</v>
      </c>
      <c r="S49" s="121">
        <v>0</v>
      </c>
      <c r="T49" s="121">
        <v>13866667</v>
      </c>
      <c r="U49" s="32">
        <v>45498601</v>
      </c>
      <c r="V49" s="31" t="s">
        <v>6324</v>
      </c>
    </row>
    <row r="50" spans="1:22">
      <c r="A50" s="80">
        <v>891780111</v>
      </c>
      <c r="B50" s="35" t="s">
        <v>19</v>
      </c>
      <c r="C50" t="s">
        <v>23</v>
      </c>
      <c r="D50" s="64" t="s">
        <v>20</v>
      </c>
      <c r="E50" s="31" t="s">
        <v>6325</v>
      </c>
      <c r="F50" s="64" t="s">
        <v>21</v>
      </c>
      <c r="G50" s="64" t="s">
        <v>22</v>
      </c>
      <c r="H50" s="64" t="s">
        <v>658</v>
      </c>
      <c r="I50" s="50">
        <v>27106695</v>
      </c>
      <c r="J50" s="121">
        <v>0</v>
      </c>
      <c r="K50" s="121">
        <v>0</v>
      </c>
      <c r="L50" s="121">
        <v>0</v>
      </c>
      <c r="M50" s="32">
        <v>1083016071</v>
      </c>
      <c r="N50" s="31" t="s">
        <v>2237</v>
      </c>
      <c r="O50" s="31" t="s">
        <v>6326</v>
      </c>
      <c r="P50" s="72" t="s">
        <v>5272</v>
      </c>
      <c r="Q50" s="118" t="s">
        <v>3570</v>
      </c>
      <c r="R50" s="118" t="s">
        <v>9434</v>
      </c>
      <c r="S50" s="121">
        <v>0</v>
      </c>
      <c r="T50" s="121">
        <v>27106695</v>
      </c>
      <c r="U50" s="32">
        <v>85477077</v>
      </c>
      <c r="V50" s="31" t="s">
        <v>2230</v>
      </c>
    </row>
    <row r="51" spans="1:22">
      <c r="A51" s="80">
        <v>891780111</v>
      </c>
      <c r="B51" s="35" t="s">
        <v>19</v>
      </c>
      <c r="C51" t="s">
        <v>23</v>
      </c>
      <c r="D51" s="64" t="s">
        <v>20</v>
      </c>
      <c r="E51" s="31" t="s">
        <v>6327</v>
      </c>
      <c r="F51" s="64" t="s">
        <v>21</v>
      </c>
      <c r="G51" s="64" t="s">
        <v>22</v>
      </c>
      <c r="H51" s="64" t="s">
        <v>658</v>
      </c>
      <c r="I51" s="50">
        <v>2800000</v>
      </c>
      <c r="J51" s="121">
        <v>0</v>
      </c>
      <c r="K51" s="121">
        <v>0</v>
      </c>
      <c r="L51" s="121">
        <v>0</v>
      </c>
      <c r="M51" s="32">
        <v>1065883393</v>
      </c>
      <c r="N51" s="31" t="s">
        <v>915</v>
      </c>
      <c r="O51" s="31" t="s">
        <v>6328</v>
      </c>
      <c r="P51" s="72" t="s">
        <v>5272</v>
      </c>
      <c r="Q51" s="118" t="s">
        <v>5272</v>
      </c>
      <c r="R51" s="118" t="s">
        <v>3612</v>
      </c>
      <c r="S51" s="121">
        <v>0</v>
      </c>
      <c r="T51" s="121">
        <v>2800000</v>
      </c>
      <c r="U51" s="32">
        <v>21701937</v>
      </c>
      <c r="V51" s="31" t="s">
        <v>776</v>
      </c>
    </row>
    <row r="52" spans="1:22">
      <c r="A52" s="80">
        <v>891780111</v>
      </c>
      <c r="B52" s="35" t="s">
        <v>19</v>
      </c>
      <c r="C52" t="s">
        <v>23</v>
      </c>
      <c r="D52" s="64" t="s">
        <v>20</v>
      </c>
      <c r="E52" s="31" t="s">
        <v>6329</v>
      </c>
      <c r="F52" s="64" t="s">
        <v>21</v>
      </c>
      <c r="G52" s="64" t="s">
        <v>22</v>
      </c>
      <c r="H52" s="64" t="s">
        <v>658</v>
      </c>
      <c r="I52" s="50">
        <v>17887305.600000001</v>
      </c>
      <c r="J52" s="121">
        <v>0</v>
      </c>
      <c r="K52" s="121">
        <v>0</v>
      </c>
      <c r="L52" s="121">
        <v>0</v>
      </c>
      <c r="M52" s="32">
        <v>1083016785</v>
      </c>
      <c r="N52" s="31" t="s">
        <v>6330</v>
      </c>
      <c r="O52" s="31" t="s">
        <v>6331</v>
      </c>
      <c r="P52" s="72" t="s">
        <v>3570</v>
      </c>
      <c r="Q52" s="118" t="s">
        <v>3570</v>
      </c>
      <c r="R52" s="118" t="s">
        <v>9435</v>
      </c>
      <c r="S52" s="121">
        <v>0</v>
      </c>
      <c r="T52" s="121">
        <v>17887305.600000001</v>
      </c>
      <c r="U52" s="32">
        <v>85461685</v>
      </c>
      <c r="V52" s="31" t="s">
        <v>2290</v>
      </c>
    </row>
    <row r="53" spans="1:22">
      <c r="A53" s="80">
        <v>891780111</v>
      </c>
      <c r="B53" s="35" t="s">
        <v>19</v>
      </c>
      <c r="C53" t="s">
        <v>23</v>
      </c>
      <c r="D53" s="64" t="s">
        <v>20</v>
      </c>
      <c r="E53" s="31" t="s">
        <v>6332</v>
      </c>
      <c r="F53" s="64" t="s">
        <v>21</v>
      </c>
      <c r="G53" s="64" t="s">
        <v>22</v>
      </c>
      <c r="H53" s="64" t="s">
        <v>658</v>
      </c>
      <c r="I53" s="50">
        <v>23808564</v>
      </c>
      <c r="J53" s="121">
        <v>0</v>
      </c>
      <c r="K53" s="121">
        <v>0</v>
      </c>
      <c r="L53" s="121">
        <v>0</v>
      </c>
      <c r="M53" s="32">
        <v>11377890</v>
      </c>
      <c r="N53" s="31" t="s">
        <v>6333</v>
      </c>
      <c r="O53" s="31" t="s">
        <v>6334</v>
      </c>
      <c r="P53" s="72" t="s">
        <v>6072</v>
      </c>
      <c r="Q53" s="118" t="s">
        <v>2461</v>
      </c>
      <c r="R53" s="118" t="s">
        <v>8167</v>
      </c>
      <c r="S53" s="121">
        <v>0</v>
      </c>
      <c r="T53" s="121">
        <v>23808564</v>
      </c>
      <c r="U53" s="32">
        <v>8746547</v>
      </c>
      <c r="V53" s="31" t="s">
        <v>4166</v>
      </c>
    </row>
    <row r="54" spans="1:22">
      <c r="A54" s="80">
        <v>891780111</v>
      </c>
      <c r="B54" s="35" t="s">
        <v>19</v>
      </c>
      <c r="C54" t="s">
        <v>23</v>
      </c>
      <c r="D54" s="64" t="s">
        <v>20</v>
      </c>
      <c r="E54" s="31" t="s">
        <v>6335</v>
      </c>
      <c r="F54" s="64" t="s">
        <v>21</v>
      </c>
      <c r="G54" s="64" t="s">
        <v>22</v>
      </c>
      <c r="H54" s="64" t="s">
        <v>658</v>
      </c>
      <c r="I54" s="50">
        <v>21311064</v>
      </c>
      <c r="J54" s="121">
        <v>0</v>
      </c>
      <c r="K54" s="121">
        <v>0</v>
      </c>
      <c r="L54" s="121">
        <v>0</v>
      </c>
      <c r="M54" s="32">
        <v>1045729776</v>
      </c>
      <c r="N54" s="31" t="s">
        <v>6336</v>
      </c>
      <c r="O54" s="31" t="s">
        <v>6337</v>
      </c>
      <c r="P54" s="72" t="s">
        <v>6072</v>
      </c>
      <c r="Q54" s="118" t="s">
        <v>2461</v>
      </c>
      <c r="R54" s="118" t="s">
        <v>9436</v>
      </c>
      <c r="S54" s="121">
        <v>0</v>
      </c>
      <c r="T54" s="121">
        <v>21311064</v>
      </c>
      <c r="U54" s="32">
        <v>8746547</v>
      </c>
      <c r="V54" s="31" t="s">
        <v>4166</v>
      </c>
    </row>
    <row r="55" spans="1:22">
      <c r="A55" s="80">
        <v>891780111</v>
      </c>
      <c r="B55" s="35" t="s">
        <v>19</v>
      </c>
      <c r="C55" t="s">
        <v>23</v>
      </c>
      <c r="D55" s="64" t="s">
        <v>20</v>
      </c>
      <c r="E55" s="31" t="s">
        <v>6338</v>
      </c>
      <c r="F55" s="64" t="s">
        <v>21</v>
      </c>
      <c r="G55" s="64" t="s">
        <v>22</v>
      </c>
      <c r="H55" s="64" t="s">
        <v>658</v>
      </c>
      <c r="I55" s="50">
        <v>21311064</v>
      </c>
      <c r="J55" s="121">
        <v>0</v>
      </c>
      <c r="K55" s="121">
        <v>0</v>
      </c>
      <c r="L55" s="121">
        <v>0</v>
      </c>
      <c r="M55" s="32">
        <v>1082990855</v>
      </c>
      <c r="N55" s="31" t="s">
        <v>2324</v>
      </c>
      <c r="O55" s="31" t="s">
        <v>6339</v>
      </c>
      <c r="P55" s="72" t="s">
        <v>6072</v>
      </c>
      <c r="Q55" s="118" t="s">
        <v>2461</v>
      </c>
      <c r="R55" s="118" t="s">
        <v>9436</v>
      </c>
      <c r="S55" s="121">
        <v>0</v>
      </c>
      <c r="T55" s="121">
        <v>21311064</v>
      </c>
      <c r="U55" s="32">
        <v>8746547</v>
      </c>
      <c r="V55" s="31" t="s">
        <v>4166</v>
      </c>
    </row>
    <row r="56" spans="1:22">
      <c r="A56" s="80">
        <v>891780111</v>
      </c>
      <c r="B56" s="35" t="s">
        <v>19</v>
      </c>
      <c r="C56" t="s">
        <v>23</v>
      </c>
      <c r="D56" s="64" t="s">
        <v>20</v>
      </c>
      <c r="E56" s="31" t="s">
        <v>6340</v>
      </c>
      <c r="F56" s="64" t="s">
        <v>21</v>
      </c>
      <c r="G56" s="64" t="s">
        <v>22</v>
      </c>
      <c r="H56" s="64" t="s">
        <v>658</v>
      </c>
      <c r="I56" s="50">
        <v>21311064</v>
      </c>
      <c r="J56" s="121">
        <v>0</v>
      </c>
      <c r="K56" s="121">
        <v>0</v>
      </c>
      <c r="L56" s="121">
        <v>0</v>
      </c>
      <c r="M56" s="32">
        <v>85468411</v>
      </c>
      <c r="N56" s="31" t="s">
        <v>6341</v>
      </c>
      <c r="O56" s="31" t="s">
        <v>6342</v>
      </c>
      <c r="P56" s="72" t="s">
        <v>6072</v>
      </c>
      <c r="Q56" s="118" t="s">
        <v>2461</v>
      </c>
      <c r="R56" s="118" t="s">
        <v>9436</v>
      </c>
      <c r="S56" s="121">
        <v>0</v>
      </c>
      <c r="T56" s="121">
        <v>21311064</v>
      </c>
      <c r="U56" s="32">
        <v>8746547</v>
      </c>
      <c r="V56" s="31" t="s">
        <v>4166</v>
      </c>
    </row>
    <row r="57" spans="1:22">
      <c r="A57" s="80">
        <v>891780111</v>
      </c>
      <c r="B57" s="35" t="s">
        <v>19</v>
      </c>
      <c r="C57" t="s">
        <v>23</v>
      </c>
      <c r="D57" s="64" t="s">
        <v>20</v>
      </c>
      <c r="E57" s="31" t="s">
        <v>9437</v>
      </c>
      <c r="F57" s="64" t="s">
        <v>21</v>
      </c>
      <c r="G57" s="64" t="s">
        <v>22</v>
      </c>
      <c r="H57" s="64" t="s">
        <v>658</v>
      </c>
      <c r="I57" s="50">
        <v>17887305.600000001</v>
      </c>
      <c r="J57" s="121">
        <v>0</v>
      </c>
      <c r="K57" s="121">
        <v>0</v>
      </c>
      <c r="L57" s="121">
        <v>0</v>
      </c>
      <c r="M57" s="32">
        <v>1052091416</v>
      </c>
      <c r="N57" s="31" t="s">
        <v>9438</v>
      </c>
      <c r="O57" s="31" t="s">
        <v>9439</v>
      </c>
      <c r="P57" s="118" t="s">
        <v>6202</v>
      </c>
      <c r="Q57" s="118" t="s">
        <v>6185</v>
      </c>
      <c r="R57" s="118" t="s">
        <v>9440</v>
      </c>
      <c r="S57" s="121">
        <v>0</v>
      </c>
      <c r="T57" s="121">
        <v>17887305.600000001</v>
      </c>
      <c r="U57" s="32">
        <v>85461685</v>
      </c>
      <c r="V57" s="31" t="s">
        <v>2290</v>
      </c>
    </row>
    <row r="58" spans="1:22">
      <c r="A58" s="80">
        <v>891780111</v>
      </c>
      <c r="B58" s="35" t="s">
        <v>19</v>
      </c>
      <c r="C58" t="s">
        <v>23</v>
      </c>
      <c r="D58" s="64" t="s">
        <v>20</v>
      </c>
      <c r="E58" s="31" t="s">
        <v>9441</v>
      </c>
      <c r="F58" s="64" t="s">
        <v>21</v>
      </c>
      <c r="G58" s="64" t="s">
        <v>22</v>
      </c>
      <c r="H58" s="64" t="s">
        <v>658</v>
      </c>
      <c r="I58" s="50">
        <v>38500000</v>
      </c>
      <c r="J58" s="121">
        <v>0</v>
      </c>
      <c r="K58" s="121">
        <v>0</v>
      </c>
      <c r="L58" s="121">
        <v>0</v>
      </c>
      <c r="M58" s="32">
        <v>37939378</v>
      </c>
      <c r="N58" s="31" t="s">
        <v>8120</v>
      </c>
      <c r="O58" s="31" t="s">
        <v>9442</v>
      </c>
      <c r="P58" s="118" t="s">
        <v>6387</v>
      </c>
      <c r="Q58" s="118" t="s">
        <v>6185</v>
      </c>
      <c r="R58" s="118" t="s">
        <v>9432</v>
      </c>
      <c r="S58" s="121">
        <v>0</v>
      </c>
      <c r="T58" s="121">
        <v>38500000</v>
      </c>
      <c r="U58" s="32">
        <v>85477077</v>
      </c>
      <c r="V58" s="31" t="s">
        <v>2230</v>
      </c>
    </row>
    <row r="59" spans="1:22">
      <c r="A59" s="80">
        <v>891780111</v>
      </c>
      <c r="B59" s="35" t="s">
        <v>19</v>
      </c>
      <c r="C59" t="s">
        <v>23</v>
      </c>
      <c r="D59" s="64" t="s">
        <v>20</v>
      </c>
      <c r="E59" s="31" t="s">
        <v>9443</v>
      </c>
      <c r="F59" s="64" t="s">
        <v>21</v>
      </c>
      <c r="G59" s="64" t="s">
        <v>22</v>
      </c>
      <c r="H59" s="64" t="s">
        <v>658</v>
      </c>
      <c r="I59" s="50">
        <v>27106695</v>
      </c>
      <c r="J59" s="121">
        <v>0</v>
      </c>
      <c r="K59" s="121">
        <v>0</v>
      </c>
      <c r="L59" s="121">
        <v>0</v>
      </c>
      <c r="M59" s="32">
        <v>1083003825</v>
      </c>
      <c r="N59" s="31" t="s">
        <v>8095</v>
      </c>
      <c r="O59" s="31" t="s">
        <v>9444</v>
      </c>
      <c r="P59" s="118" t="s">
        <v>6387</v>
      </c>
      <c r="Q59" s="118" t="s">
        <v>6185</v>
      </c>
      <c r="R59" s="118" t="s">
        <v>9432</v>
      </c>
      <c r="S59" s="121">
        <v>0</v>
      </c>
      <c r="T59" s="121">
        <v>27106695</v>
      </c>
      <c r="U59" s="32">
        <v>85477077</v>
      </c>
      <c r="V59" s="31" t="s">
        <v>2230</v>
      </c>
    </row>
    <row r="60" spans="1:22">
      <c r="A60" s="80">
        <v>891780111</v>
      </c>
      <c r="B60" s="35" t="s">
        <v>19</v>
      </c>
      <c r="C60" t="s">
        <v>23</v>
      </c>
      <c r="D60" s="64" t="s">
        <v>20</v>
      </c>
      <c r="E60" s="31" t="s">
        <v>9445</v>
      </c>
      <c r="F60" s="64" t="s">
        <v>21</v>
      </c>
      <c r="G60" s="64" t="s">
        <v>22</v>
      </c>
      <c r="H60" s="64" t="s">
        <v>658</v>
      </c>
      <c r="I60" s="50">
        <v>38500000</v>
      </c>
      <c r="J60" s="121">
        <v>0</v>
      </c>
      <c r="K60" s="121">
        <v>0</v>
      </c>
      <c r="L60" s="121">
        <v>0</v>
      </c>
      <c r="M60" s="32">
        <v>26732300</v>
      </c>
      <c r="N60" s="31" t="s">
        <v>3750</v>
      </c>
      <c r="O60" s="31" t="s">
        <v>9446</v>
      </c>
      <c r="P60" s="118" t="s">
        <v>6387</v>
      </c>
      <c r="Q60" s="118" t="s">
        <v>6185</v>
      </c>
      <c r="R60" s="118" t="s">
        <v>9432</v>
      </c>
      <c r="S60" s="121">
        <v>0</v>
      </c>
      <c r="T60" s="121">
        <v>38500000</v>
      </c>
      <c r="U60" s="32">
        <v>85477077</v>
      </c>
      <c r="V60" s="31" t="s">
        <v>2230</v>
      </c>
    </row>
    <row r="61" spans="1:22">
      <c r="A61" s="80">
        <v>891780111</v>
      </c>
      <c r="B61" s="35" t="s">
        <v>19</v>
      </c>
      <c r="C61" t="s">
        <v>23</v>
      </c>
      <c r="D61" s="64" t="s">
        <v>20</v>
      </c>
      <c r="E61" s="31" t="s">
        <v>9447</v>
      </c>
      <c r="F61" s="64" t="s">
        <v>21</v>
      </c>
      <c r="G61" s="64" t="s">
        <v>22</v>
      </c>
      <c r="H61" s="64" t="s">
        <v>658</v>
      </c>
      <c r="I61" s="50">
        <v>18766176</v>
      </c>
      <c r="J61" s="121">
        <v>0</v>
      </c>
      <c r="K61" s="121">
        <v>0</v>
      </c>
      <c r="L61" s="121">
        <v>0</v>
      </c>
      <c r="M61" s="32">
        <v>57430960</v>
      </c>
      <c r="N61" s="31" t="s">
        <v>9448</v>
      </c>
      <c r="O61" s="31" t="s">
        <v>9449</v>
      </c>
      <c r="P61" s="118" t="s">
        <v>6387</v>
      </c>
      <c r="Q61" s="118" t="s">
        <v>6185</v>
      </c>
      <c r="R61" s="118" t="s">
        <v>9432</v>
      </c>
      <c r="S61" s="121">
        <v>0</v>
      </c>
      <c r="T61" s="121">
        <v>18766176</v>
      </c>
      <c r="U61" s="32">
        <v>85477077</v>
      </c>
      <c r="V61" s="31" t="s">
        <v>2230</v>
      </c>
    </row>
    <row r="62" spans="1:22">
      <c r="A62" s="80">
        <v>891780111</v>
      </c>
      <c r="B62" s="35" t="s">
        <v>19</v>
      </c>
      <c r="C62" t="s">
        <v>23</v>
      </c>
      <c r="D62" s="64" t="s">
        <v>20</v>
      </c>
      <c r="E62" s="31" t="s">
        <v>9450</v>
      </c>
      <c r="F62" s="64" t="s">
        <v>21</v>
      </c>
      <c r="G62" s="64" t="s">
        <v>22</v>
      </c>
      <c r="H62" s="64" t="s">
        <v>658</v>
      </c>
      <c r="I62" s="50">
        <v>5546666</v>
      </c>
      <c r="J62" s="121">
        <v>0</v>
      </c>
      <c r="K62" s="121">
        <v>0</v>
      </c>
      <c r="L62" s="121">
        <v>0</v>
      </c>
      <c r="M62" s="32">
        <v>41937205</v>
      </c>
      <c r="N62" s="31" t="s">
        <v>9451</v>
      </c>
      <c r="O62" s="31" t="s">
        <v>9452</v>
      </c>
      <c r="P62" s="118" t="s">
        <v>6185</v>
      </c>
      <c r="Q62" s="118" t="s">
        <v>8016</v>
      </c>
      <c r="R62" s="118" t="s">
        <v>3510</v>
      </c>
      <c r="S62" s="121">
        <v>0</v>
      </c>
      <c r="T62" s="121">
        <v>5546666</v>
      </c>
      <c r="U62" s="32">
        <v>45498601</v>
      </c>
      <c r="V62" s="31" t="s">
        <v>6324</v>
      </c>
    </row>
    <row r="63" spans="1:22">
      <c r="A63" s="80">
        <v>891780111</v>
      </c>
      <c r="B63" s="35" t="s">
        <v>19</v>
      </c>
      <c r="C63" t="s">
        <v>23</v>
      </c>
      <c r="D63" s="64" t="s">
        <v>20</v>
      </c>
      <c r="E63" s="31" t="s">
        <v>9453</v>
      </c>
      <c r="F63" s="64" t="s">
        <v>21</v>
      </c>
      <c r="G63" s="64" t="s">
        <v>22</v>
      </c>
      <c r="H63" s="64" t="s">
        <v>658</v>
      </c>
      <c r="I63" s="50">
        <v>39725018</v>
      </c>
      <c r="J63" s="121">
        <v>0</v>
      </c>
      <c r="K63" s="121">
        <v>0</v>
      </c>
      <c r="L63" s="121">
        <v>0</v>
      </c>
      <c r="M63" s="32">
        <v>1082889287</v>
      </c>
      <c r="N63" s="31" t="s">
        <v>6314</v>
      </c>
      <c r="O63" s="31" t="s">
        <v>9454</v>
      </c>
      <c r="P63" s="118" t="s">
        <v>2240</v>
      </c>
      <c r="Q63" s="118" t="s">
        <v>1725</v>
      </c>
      <c r="R63" s="118" t="s">
        <v>5292</v>
      </c>
      <c r="S63" s="121">
        <v>0</v>
      </c>
      <c r="T63" s="121">
        <v>39725018</v>
      </c>
      <c r="U63" s="32">
        <v>85471791</v>
      </c>
      <c r="V63" s="31" t="s">
        <v>2145</v>
      </c>
    </row>
    <row r="64" spans="1:22">
      <c r="A64" s="80">
        <v>891780111</v>
      </c>
      <c r="B64" s="35" t="s">
        <v>19</v>
      </c>
      <c r="C64" s="1" t="s">
        <v>23</v>
      </c>
      <c r="D64" s="64" t="s">
        <v>20</v>
      </c>
      <c r="E64" s="31" t="s">
        <v>9455</v>
      </c>
      <c r="F64" s="64" t="s">
        <v>21</v>
      </c>
      <c r="G64" s="64" t="s">
        <v>22</v>
      </c>
      <c r="H64" s="29" t="s">
        <v>658</v>
      </c>
      <c r="I64" s="50">
        <v>39070284</v>
      </c>
      <c r="J64" s="121">
        <v>0</v>
      </c>
      <c r="K64" s="121">
        <v>0</v>
      </c>
      <c r="L64" s="121">
        <v>0</v>
      </c>
      <c r="M64" s="32">
        <v>1083028827</v>
      </c>
      <c r="N64" s="31" t="s">
        <v>9456</v>
      </c>
      <c r="O64" s="31" t="s">
        <v>9457</v>
      </c>
      <c r="P64" s="118" t="s">
        <v>8154</v>
      </c>
      <c r="Q64" s="118" t="s">
        <v>8261</v>
      </c>
      <c r="R64" s="118" t="s">
        <v>9458</v>
      </c>
      <c r="S64" s="121">
        <v>0</v>
      </c>
      <c r="T64" s="121">
        <v>39070284</v>
      </c>
      <c r="U64" s="32">
        <v>8746547</v>
      </c>
      <c r="V64" s="31" t="s">
        <v>4166</v>
      </c>
    </row>
    <row r="65" spans="1:22">
      <c r="A65" s="80">
        <v>891780111</v>
      </c>
      <c r="B65" s="35" t="s">
        <v>19</v>
      </c>
      <c r="C65" t="s">
        <v>23</v>
      </c>
      <c r="D65" s="64" t="s">
        <v>20</v>
      </c>
      <c r="E65" s="31" t="s">
        <v>9459</v>
      </c>
      <c r="F65" s="64" t="s">
        <v>21</v>
      </c>
      <c r="G65" s="64" t="s">
        <v>22</v>
      </c>
      <c r="H65" s="64" t="s">
        <v>658</v>
      </c>
      <c r="I65" s="50">
        <v>39070284</v>
      </c>
      <c r="J65" s="121">
        <v>0</v>
      </c>
      <c r="K65" s="121">
        <v>0</v>
      </c>
      <c r="L65" s="121">
        <v>0</v>
      </c>
      <c r="M65" s="32">
        <v>1083026359</v>
      </c>
      <c r="N65" s="31" t="s">
        <v>9460</v>
      </c>
      <c r="O65" s="31" t="s">
        <v>9461</v>
      </c>
      <c r="P65" s="118" t="s">
        <v>8261</v>
      </c>
      <c r="Q65" s="118" t="s">
        <v>5381</v>
      </c>
      <c r="R65" s="118" t="s">
        <v>9462</v>
      </c>
      <c r="S65" s="121">
        <v>0</v>
      </c>
      <c r="T65" s="121">
        <v>39070284</v>
      </c>
      <c r="U65" s="32">
        <v>8746547</v>
      </c>
      <c r="V65" s="31" t="s">
        <v>4166</v>
      </c>
    </row>
    <row r="66" spans="1:22">
      <c r="A66" s="80">
        <v>891780111</v>
      </c>
      <c r="B66" s="35" t="s">
        <v>19</v>
      </c>
      <c r="C66" t="s">
        <v>23</v>
      </c>
      <c r="D66" s="64" t="s">
        <v>20</v>
      </c>
      <c r="E66" s="31" t="s">
        <v>9463</v>
      </c>
      <c r="F66" s="64" t="s">
        <v>21</v>
      </c>
      <c r="G66" s="64" t="s">
        <v>22</v>
      </c>
      <c r="H66" s="64" t="s">
        <v>658</v>
      </c>
      <c r="I66" s="50">
        <v>39070284</v>
      </c>
      <c r="J66" s="121">
        <v>0</v>
      </c>
      <c r="K66" s="121">
        <v>0</v>
      </c>
      <c r="L66" s="121">
        <v>0</v>
      </c>
      <c r="M66" s="32">
        <v>1082945913</v>
      </c>
      <c r="N66" s="31" t="s">
        <v>9464</v>
      </c>
      <c r="O66" s="31" t="s">
        <v>9465</v>
      </c>
      <c r="P66" s="118" t="s">
        <v>8261</v>
      </c>
      <c r="Q66" s="118" t="s">
        <v>5381</v>
      </c>
      <c r="R66" s="118" t="s">
        <v>9462</v>
      </c>
      <c r="S66" s="121">
        <v>0</v>
      </c>
      <c r="T66" s="121">
        <v>39070284</v>
      </c>
      <c r="U66" s="32">
        <v>8746547</v>
      </c>
      <c r="V66" s="31" t="s">
        <v>4166</v>
      </c>
    </row>
    <row r="67" spans="1:22">
      <c r="A67" s="80">
        <v>891780111</v>
      </c>
      <c r="B67" s="35" t="s">
        <v>19</v>
      </c>
      <c r="C67" t="s">
        <v>23</v>
      </c>
      <c r="D67" s="64" t="s">
        <v>20</v>
      </c>
      <c r="E67" s="31" t="s">
        <v>9466</v>
      </c>
      <c r="F67" s="64" t="s">
        <v>21</v>
      </c>
      <c r="G67" s="64" t="s">
        <v>22</v>
      </c>
      <c r="H67" s="64" t="s">
        <v>658</v>
      </c>
      <c r="I67" s="50">
        <v>39070284</v>
      </c>
      <c r="J67" s="121">
        <v>0</v>
      </c>
      <c r="K67" s="121">
        <v>0</v>
      </c>
      <c r="L67" s="121">
        <v>0</v>
      </c>
      <c r="M67" s="32">
        <v>1082993784</v>
      </c>
      <c r="N67" s="31" t="s">
        <v>9467</v>
      </c>
      <c r="O67" s="31" t="s">
        <v>9465</v>
      </c>
      <c r="P67" s="118" t="s">
        <v>8261</v>
      </c>
      <c r="Q67" s="118" t="s">
        <v>5381</v>
      </c>
      <c r="R67" s="118" t="s">
        <v>9462</v>
      </c>
      <c r="S67" s="121">
        <v>0</v>
      </c>
      <c r="T67" s="121">
        <v>39070284</v>
      </c>
      <c r="U67" s="32">
        <v>8746547</v>
      </c>
      <c r="V67" s="31" t="s">
        <v>4166</v>
      </c>
    </row>
    <row r="68" spans="1:22">
      <c r="A68" s="80">
        <v>891780111</v>
      </c>
      <c r="B68" s="35" t="s">
        <v>19</v>
      </c>
      <c r="C68" t="s">
        <v>23</v>
      </c>
      <c r="D68" s="64" t="s">
        <v>20</v>
      </c>
      <c r="E68" s="31" t="s">
        <v>9468</v>
      </c>
      <c r="F68" s="64" t="s">
        <v>21</v>
      </c>
      <c r="G68" s="64" t="s">
        <v>22</v>
      </c>
      <c r="H68" s="64" t="s">
        <v>658</v>
      </c>
      <c r="I68" s="50">
        <v>33619993.100000001</v>
      </c>
      <c r="J68" s="121">
        <v>0</v>
      </c>
      <c r="K68" s="121">
        <v>0</v>
      </c>
      <c r="L68" s="121">
        <v>0</v>
      </c>
      <c r="M68" s="32">
        <v>1082861993</v>
      </c>
      <c r="N68" s="31" t="s">
        <v>9469</v>
      </c>
      <c r="O68" s="31" t="s">
        <v>9470</v>
      </c>
      <c r="P68" s="118" t="s">
        <v>8261</v>
      </c>
      <c r="Q68" s="118" t="s">
        <v>5381</v>
      </c>
      <c r="R68" s="118" t="s">
        <v>9471</v>
      </c>
      <c r="S68" s="121">
        <v>0</v>
      </c>
      <c r="T68" s="121">
        <v>33619993.100000001</v>
      </c>
      <c r="U68" s="32">
        <v>85471791</v>
      </c>
      <c r="V68" s="31" t="s">
        <v>2145</v>
      </c>
    </row>
    <row r="69" spans="1:22">
      <c r="A69" s="80">
        <v>891780111</v>
      </c>
      <c r="B69" s="35" t="s">
        <v>19</v>
      </c>
      <c r="C69" t="s">
        <v>23</v>
      </c>
      <c r="D69" s="64" t="s">
        <v>20</v>
      </c>
      <c r="E69" s="31" t="s">
        <v>9472</v>
      </c>
      <c r="F69" s="64" t="s">
        <v>21</v>
      </c>
      <c r="G69" s="64" t="s">
        <v>22</v>
      </c>
      <c r="H69" s="64" t="s">
        <v>658</v>
      </c>
      <c r="I69" s="50">
        <v>2400000</v>
      </c>
      <c r="J69" s="121">
        <v>0</v>
      </c>
      <c r="K69" s="121">
        <v>0</v>
      </c>
      <c r="L69" s="121">
        <v>0</v>
      </c>
      <c r="M69" s="32">
        <v>1082927824</v>
      </c>
      <c r="N69" s="31" t="s">
        <v>879</v>
      </c>
      <c r="O69" s="31" t="s">
        <v>9473</v>
      </c>
      <c r="P69" s="118" t="s">
        <v>3702</v>
      </c>
      <c r="Q69" s="118" t="s">
        <v>3702</v>
      </c>
      <c r="R69" s="118" t="s">
        <v>4966</v>
      </c>
      <c r="S69" s="121">
        <v>0</v>
      </c>
      <c r="T69" s="121">
        <v>2400000</v>
      </c>
      <c r="U69" s="32">
        <v>85471791</v>
      </c>
      <c r="V69" s="31" t="s">
        <v>2145</v>
      </c>
    </row>
    <row r="70" spans="1:22">
      <c r="A70" s="80">
        <v>891780111</v>
      </c>
      <c r="B70" s="35" t="s">
        <v>19</v>
      </c>
      <c r="C70" t="s">
        <v>23</v>
      </c>
      <c r="D70" s="64" t="s">
        <v>20</v>
      </c>
      <c r="E70" s="31" t="s">
        <v>9474</v>
      </c>
      <c r="F70" s="64" t="s">
        <v>21</v>
      </c>
      <c r="G70" s="64" t="s">
        <v>22</v>
      </c>
      <c r="H70" s="64" t="s">
        <v>658</v>
      </c>
      <c r="I70" s="50">
        <v>2400000</v>
      </c>
      <c r="J70" s="121">
        <v>0</v>
      </c>
      <c r="K70" s="121">
        <v>0</v>
      </c>
      <c r="L70" s="121">
        <v>0</v>
      </c>
      <c r="M70" s="32">
        <v>1082948644</v>
      </c>
      <c r="N70" s="31" t="s">
        <v>4170</v>
      </c>
      <c r="O70" s="31" t="s">
        <v>9475</v>
      </c>
      <c r="P70" s="118" t="s">
        <v>3702</v>
      </c>
      <c r="Q70" s="118" t="s">
        <v>3702</v>
      </c>
      <c r="R70" s="118" t="s">
        <v>4966</v>
      </c>
      <c r="S70" s="121">
        <v>0</v>
      </c>
      <c r="T70" s="121">
        <v>2400000</v>
      </c>
      <c r="U70" s="32">
        <v>8746547</v>
      </c>
      <c r="V70" s="31" t="s">
        <v>4166</v>
      </c>
    </row>
    <row r="71" spans="1:22">
      <c r="A71" s="80">
        <v>891780111</v>
      </c>
      <c r="B71" s="35" t="s">
        <v>19</v>
      </c>
      <c r="C71" t="s">
        <v>23</v>
      </c>
      <c r="D71" s="64" t="s">
        <v>20</v>
      </c>
      <c r="E71" s="31" t="s">
        <v>9476</v>
      </c>
      <c r="F71" s="64" t="s">
        <v>21</v>
      </c>
      <c r="G71" s="64" t="s">
        <v>22</v>
      </c>
      <c r="H71" s="64" t="s">
        <v>658</v>
      </c>
      <c r="I71" s="50">
        <v>2900000</v>
      </c>
      <c r="J71" s="121">
        <v>0</v>
      </c>
      <c r="K71" s="121">
        <v>0</v>
      </c>
      <c r="L71" s="121">
        <v>0</v>
      </c>
      <c r="M71" s="32">
        <v>1082903773</v>
      </c>
      <c r="N71" s="31" t="s">
        <v>4179</v>
      </c>
      <c r="O71" s="31" t="s">
        <v>9477</v>
      </c>
      <c r="P71" s="118" t="s">
        <v>3702</v>
      </c>
      <c r="Q71" s="118" t="s">
        <v>3702</v>
      </c>
      <c r="R71" s="118" t="s">
        <v>4966</v>
      </c>
      <c r="S71" s="121">
        <v>0</v>
      </c>
      <c r="T71" s="121">
        <v>2900000</v>
      </c>
      <c r="U71" s="32">
        <v>8746547</v>
      </c>
      <c r="V71" s="31" t="s">
        <v>4166</v>
      </c>
    </row>
    <row r="72" spans="1:22">
      <c r="A72" s="80">
        <v>891780111</v>
      </c>
      <c r="B72" s="35" t="s">
        <v>19</v>
      </c>
      <c r="C72" s="1" t="s">
        <v>23</v>
      </c>
      <c r="D72" s="64" t="s">
        <v>20</v>
      </c>
      <c r="E72" s="31" t="s">
        <v>9478</v>
      </c>
      <c r="F72" s="64" t="s">
        <v>21</v>
      </c>
      <c r="G72" s="64" t="s">
        <v>22</v>
      </c>
      <c r="H72" s="29" t="s">
        <v>658</v>
      </c>
      <c r="I72" s="50">
        <v>42326141</v>
      </c>
      <c r="J72" s="121">
        <v>0</v>
      </c>
      <c r="K72" s="121">
        <v>0</v>
      </c>
      <c r="L72" s="121">
        <v>0</v>
      </c>
      <c r="M72" s="32">
        <v>1130615747</v>
      </c>
      <c r="N72" s="31" t="s">
        <v>9479</v>
      </c>
      <c r="O72" s="31" t="s">
        <v>9480</v>
      </c>
      <c r="P72" s="118" t="s">
        <v>6282</v>
      </c>
      <c r="Q72" s="118" t="s">
        <v>6282</v>
      </c>
      <c r="R72" s="118" t="s">
        <v>9481</v>
      </c>
      <c r="S72" s="121">
        <v>0</v>
      </c>
      <c r="T72" s="121">
        <v>42326141</v>
      </c>
      <c r="U72" s="32">
        <v>8746547</v>
      </c>
      <c r="V72" s="31" t="s">
        <v>4166</v>
      </c>
    </row>
    <row r="73" spans="1:22">
      <c r="A73" s="80">
        <v>891780111</v>
      </c>
      <c r="B73" s="35" t="s">
        <v>19</v>
      </c>
      <c r="C73" t="s">
        <v>23</v>
      </c>
      <c r="D73" s="64" t="s">
        <v>20</v>
      </c>
      <c r="E73" s="31" t="s">
        <v>9482</v>
      </c>
      <c r="F73" s="64" t="s">
        <v>21</v>
      </c>
      <c r="G73" s="64" t="s">
        <v>22</v>
      </c>
      <c r="H73" s="64" t="s">
        <v>658</v>
      </c>
      <c r="I73" s="50">
        <v>30329171</v>
      </c>
      <c r="J73" s="121">
        <v>0</v>
      </c>
      <c r="K73" s="121">
        <v>0</v>
      </c>
      <c r="L73" s="121">
        <v>0</v>
      </c>
      <c r="M73" s="32">
        <v>1082971502</v>
      </c>
      <c r="N73" s="31" t="s">
        <v>2227</v>
      </c>
      <c r="O73" s="31" t="s">
        <v>9483</v>
      </c>
      <c r="P73" s="118" t="s">
        <v>4346</v>
      </c>
      <c r="Q73" s="118" t="s">
        <v>5417</v>
      </c>
      <c r="R73" s="118" t="s">
        <v>9432</v>
      </c>
      <c r="S73" s="121">
        <v>0</v>
      </c>
      <c r="T73" s="121">
        <v>30329171</v>
      </c>
      <c r="U73" s="32">
        <v>85477077</v>
      </c>
      <c r="V73" s="31" t="s">
        <v>2230</v>
      </c>
    </row>
    <row r="74" spans="1:22">
      <c r="A74" s="80">
        <v>891780111</v>
      </c>
      <c r="B74" s="35" t="s">
        <v>19</v>
      </c>
      <c r="C74" t="s">
        <v>23</v>
      </c>
      <c r="D74" s="64" t="s">
        <v>20</v>
      </c>
      <c r="E74" s="31" t="s">
        <v>9484</v>
      </c>
      <c r="F74" s="64" t="s">
        <v>21</v>
      </c>
      <c r="G74" s="64" t="s">
        <v>22</v>
      </c>
      <c r="H74" s="64" t="s">
        <v>658</v>
      </c>
      <c r="I74" s="50">
        <v>26538024.629999999</v>
      </c>
      <c r="J74" s="121">
        <v>0</v>
      </c>
      <c r="K74" s="121">
        <v>0</v>
      </c>
      <c r="L74" s="121">
        <v>0</v>
      </c>
      <c r="M74" s="32">
        <v>22506099</v>
      </c>
      <c r="N74" s="31" t="s">
        <v>9485</v>
      </c>
      <c r="O74" s="31" t="s">
        <v>9486</v>
      </c>
      <c r="P74" s="118" t="s">
        <v>4346</v>
      </c>
      <c r="Q74" s="118" t="s">
        <v>5417</v>
      </c>
      <c r="R74" s="118" t="s">
        <v>9487</v>
      </c>
      <c r="S74" s="121">
        <v>0</v>
      </c>
      <c r="T74" s="121">
        <v>26538024.629999999</v>
      </c>
      <c r="U74" s="32">
        <v>85477077</v>
      </c>
      <c r="V74" s="31" t="s">
        <v>2230</v>
      </c>
    </row>
    <row r="75" spans="1:22">
      <c r="A75" s="80">
        <v>891780111</v>
      </c>
      <c r="B75" s="35" t="s">
        <v>19</v>
      </c>
      <c r="C75" t="s">
        <v>23</v>
      </c>
      <c r="D75" s="64" t="s">
        <v>20</v>
      </c>
      <c r="E75" s="31" t="s">
        <v>9488</v>
      </c>
      <c r="F75" s="64" t="s">
        <v>21</v>
      </c>
      <c r="G75" s="64" t="s">
        <v>22</v>
      </c>
      <c r="H75" s="64" t="s">
        <v>658</v>
      </c>
      <c r="I75" s="50">
        <v>27725530</v>
      </c>
      <c r="J75" s="121">
        <v>0</v>
      </c>
      <c r="K75" s="121">
        <v>0</v>
      </c>
      <c r="L75" s="121">
        <v>0</v>
      </c>
      <c r="M75" s="32">
        <v>1082866554</v>
      </c>
      <c r="N75" s="31" t="s">
        <v>5083</v>
      </c>
      <c r="O75" s="31" t="s">
        <v>9489</v>
      </c>
      <c r="P75" s="118" t="s">
        <v>4346</v>
      </c>
      <c r="Q75" s="118" t="s">
        <v>5417</v>
      </c>
      <c r="R75" s="118" t="s">
        <v>9432</v>
      </c>
      <c r="S75" s="121">
        <v>0</v>
      </c>
      <c r="T75" s="121">
        <v>27725530</v>
      </c>
      <c r="U75" s="32">
        <v>85477077</v>
      </c>
      <c r="V75" s="31" t="s">
        <v>2230</v>
      </c>
    </row>
    <row r="76" spans="1:22">
      <c r="A76" s="80">
        <v>891780111</v>
      </c>
      <c r="B76" s="35" t="s">
        <v>19</v>
      </c>
      <c r="C76" t="s">
        <v>23</v>
      </c>
      <c r="D76" s="64" t="s">
        <v>20</v>
      </c>
      <c r="E76" s="31" t="s">
        <v>9490</v>
      </c>
      <c r="F76" s="64" t="s">
        <v>21</v>
      </c>
      <c r="G76" s="64" t="s">
        <v>22</v>
      </c>
      <c r="H76" s="64" t="s">
        <v>658</v>
      </c>
      <c r="I76" s="50">
        <v>34120320</v>
      </c>
      <c r="J76" s="121">
        <v>0</v>
      </c>
      <c r="K76" s="121">
        <v>0</v>
      </c>
      <c r="L76" s="121">
        <v>0</v>
      </c>
      <c r="M76" s="32">
        <v>1083023752</v>
      </c>
      <c r="N76" s="31" t="s">
        <v>9491</v>
      </c>
      <c r="O76" s="31" t="s">
        <v>9492</v>
      </c>
      <c r="P76" s="118" t="s">
        <v>4346</v>
      </c>
      <c r="Q76" s="118" t="s">
        <v>5417</v>
      </c>
      <c r="R76" s="118" t="s">
        <v>9487</v>
      </c>
      <c r="S76" s="121">
        <v>0</v>
      </c>
      <c r="T76" s="121">
        <v>34120320</v>
      </c>
      <c r="U76" s="32">
        <v>85477077</v>
      </c>
      <c r="V76" s="31" t="s">
        <v>2230</v>
      </c>
    </row>
    <row r="77" spans="1:22">
      <c r="A77" s="80">
        <v>891780111</v>
      </c>
      <c r="B77" s="35" t="s">
        <v>19</v>
      </c>
      <c r="C77" t="s">
        <v>23</v>
      </c>
      <c r="D77" s="64" t="s">
        <v>20</v>
      </c>
      <c r="E77" s="31" t="s">
        <v>9493</v>
      </c>
      <c r="F77" s="64" t="s">
        <v>21</v>
      </c>
      <c r="G77" s="64" t="s">
        <v>22</v>
      </c>
      <c r="H77" s="64" t="s">
        <v>658</v>
      </c>
      <c r="I77" s="50">
        <v>39070284</v>
      </c>
      <c r="J77" s="121">
        <v>0</v>
      </c>
      <c r="K77" s="121">
        <v>0</v>
      </c>
      <c r="L77" s="121">
        <v>0</v>
      </c>
      <c r="M77" s="32">
        <v>1116499850</v>
      </c>
      <c r="N77" s="31" t="s">
        <v>9494</v>
      </c>
      <c r="O77" s="31" t="s">
        <v>9495</v>
      </c>
      <c r="P77" s="118" t="s">
        <v>5417</v>
      </c>
      <c r="Q77" s="118" t="s">
        <v>5417</v>
      </c>
      <c r="R77" s="118" t="s">
        <v>9496</v>
      </c>
      <c r="S77" s="121">
        <v>0</v>
      </c>
      <c r="T77" s="121">
        <v>39070284</v>
      </c>
      <c r="U77" s="32">
        <v>8746547</v>
      </c>
      <c r="V77" s="31" t="s">
        <v>4166</v>
      </c>
    </row>
    <row r="78" spans="1:22">
      <c r="A78" s="80">
        <v>891780111</v>
      </c>
      <c r="B78" s="35" t="s">
        <v>19</v>
      </c>
      <c r="C78" t="s">
        <v>23</v>
      </c>
      <c r="D78" s="64" t="s">
        <v>20</v>
      </c>
      <c r="E78" s="31" t="s">
        <v>9497</v>
      </c>
      <c r="F78" s="64" t="s">
        <v>21</v>
      </c>
      <c r="G78" s="64" t="s">
        <v>22</v>
      </c>
      <c r="H78" s="64" t="s">
        <v>658</v>
      </c>
      <c r="I78" s="50">
        <v>8700000</v>
      </c>
      <c r="J78" s="121">
        <v>0</v>
      </c>
      <c r="K78" s="121">
        <v>0</v>
      </c>
      <c r="L78" s="121">
        <v>0</v>
      </c>
      <c r="M78" s="32">
        <v>1020757081</v>
      </c>
      <c r="N78" s="31" t="s">
        <v>9498</v>
      </c>
      <c r="O78" s="31" t="s">
        <v>9499</v>
      </c>
      <c r="P78" s="118" t="s">
        <v>8171</v>
      </c>
      <c r="Q78" s="118" t="s">
        <v>8171</v>
      </c>
      <c r="R78" s="118" t="s">
        <v>5412</v>
      </c>
      <c r="S78" s="121">
        <v>0</v>
      </c>
      <c r="T78" s="121">
        <v>8700000</v>
      </c>
      <c r="U78" s="32">
        <v>8746547</v>
      </c>
      <c r="V78" s="31" t="s">
        <v>4166</v>
      </c>
    </row>
    <row r="79" spans="1:22">
      <c r="A79" s="80">
        <v>891780111</v>
      </c>
      <c r="B79" s="35" t="s">
        <v>19</v>
      </c>
      <c r="C79" t="s">
        <v>23</v>
      </c>
      <c r="D79" s="64" t="s">
        <v>20</v>
      </c>
      <c r="E79" s="31" t="s">
        <v>9500</v>
      </c>
      <c r="F79" s="64" t="s">
        <v>21</v>
      </c>
      <c r="G79" s="64" t="s">
        <v>22</v>
      </c>
      <c r="H79" s="64" t="s">
        <v>658</v>
      </c>
      <c r="I79" s="50">
        <v>13500000</v>
      </c>
      <c r="J79" s="121">
        <v>0</v>
      </c>
      <c r="K79" s="121">
        <v>0</v>
      </c>
      <c r="L79" s="121">
        <v>0</v>
      </c>
      <c r="M79" s="32">
        <v>57297436</v>
      </c>
      <c r="N79" s="31" t="s">
        <v>2143</v>
      </c>
      <c r="O79" s="31" t="s">
        <v>9501</v>
      </c>
      <c r="P79" s="118" t="s">
        <v>8171</v>
      </c>
      <c r="Q79" s="118" t="s">
        <v>8171</v>
      </c>
      <c r="R79" s="118" t="s">
        <v>5412</v>
      </c>
      <c r="S79" s="121">
        <v>0</v>
      </c>
      <c r="T79" s="121">
        <v>13500000</v>
      </c>
      <c r="U79" s="32">
        <v>85471791</v>
      </c>
      <c r="V79" s="31" t="s">
        <v>2145</v>
      </c>
    </row>
    <row r="80" spans="1:22">
      <c r="A80" s="80">
        <v>891780111</v>
      </c>
      <c r="B80" s="35" t="s">
        <v>19</v>
      </c>
      <c r="C80" t="s">
        <v>23</v>
      </c>
      <c r="D80" s="64" t="s">
        <v>20</v>
      </c>
      <c r="E80" s="31" t="s">
        <v>9502</v>
      </c>
      <c r="F80" s="64" t="s">
        <v>21</v>
      </c>
      <c r="G80" s="64" t="s">
        <v>22</v>
      </c>
      <c r="H80" s="64" t="s">
        <v>658</v>
      </c>
      <c r="I80" s="50">
        <v>42000000</v>
      </c>
      <c r="J80" s="121">
        <v>0</v>
      </c>
      <c r="K80" s="121">
        <v>0</v>
      </c>
      <c r="L80" s="121">
        <v>0</v>
      </c>
      <c r="M80" s="32">
        <v>85150801</v>
      </c>
      <c r="N80" s="31" t="s">
        <v>9503</v>
      </c>
      <c r="O80" s="31" t="s">
        <v>9504</v>
      </c>
      <c r="P80" s="118" t="s">
        <v>8171</v>
      </c>
      <c r="Q80" s="118" t="s">
        <v>8171</v>
      </c>
      <c r="R80" s="118" t="s">
        <v>9505</v>
      </c>
      <c r="S80" s="121">
        <v>0</v>
      </c>
      <c r="T80" s="121">
        <v>42000000</v>
      </c>
      <c r="U80" s="32">
        <v>8746547</v>
      </c>
      <c r="V80" s="31" t="s">
        <v>4166</v>
      </c>
    </row>
    <row r="81" spans="1:22">
      <c r="A81" s="80">
        <v>891780111</v>
      </c>
      <c r="B81" s="35" t="s">
        <v>19</v>
      </c>
      <c r="C81" t="s">
        <v>23</v>
      </c>
      <c r="D81" s="64" t="s">
        <v>20</v>
      </c>
      <c r="E81" s="31" t="s">
        <v>9506</v>
      </c>
      <c r="F81" s="64" t="s">
        <v>21</v>
      </c>
      <c r="G81" s="64" t="s">
        <v>22</v>
      </c>
      <c r="H81" s="64" t="s">
        <v>658</v>
      </c>
      <c r="I81" s="50">
        <v>17500000</v>
      </c>
      <c r="J81" s="121">
        <v>0</v>
      </c>
      <c r="K81" s="121">
        <v>0</v>
      </c>
      <c r="L81" s="121">
        <v>0</v>
      </c>
      <c r="M81" s="32">
        <v>12561555</v>
      </c>
      <c r="N81" s="31" t="s">
        <v>2178</v>
      </c>
      <c r="O81" s="31" t="s">
        <v>9507</v>
      </c>
      <c r="P81" s="118" t="s">
        <v>6285</v>
      </c>
      <c r="Q81" s="118" t="s">
        <v>3746</v>
      </c>
      <c r="R81" s="118" t="s">
        <v>9508</v>
      </c>
      <c r="S81" s="121">
        <v>0</v>
      </c>
      <c r="T81" s="121">
        <v>17500000</v>
      </c>
      <c r="U81" s="32">
        <v>85471791</v>
      </c>
      <c r="V81" s="31" t="s">
        <v>2145</v>
      </c>
    </row>
    <row r="82" spans="1:22">
      <c r="A82" s="80">
        <v>891780111</v>
      </c>
      <c r="B82" s="35" t="s">
        <v>19</v>
      </c>
      <c r="C82" t="s">
        <v>23</v>
      </c>
      <c r="D82" s="64" t="s">
        <v>20</v>
      </c>
      <c r="E82" s="31" t="s">
        <v>9509</v>
      </c>
      <c r="F82" s="64" t="s">
        <v>21</v>
      </c>
      <c r="G82" s="64" t="s">
        <v>22</v>
      </c>
      <c r="H82" s="64" t="s">
        <v>658</v>
      </c>
      <c r="I82" s="50">
        <v>26400000</v>
      </c>
      <c r="J82" s="121">
        <v>0</v>
      </c>
      <c r="K82" s="121">
        <v>0</v>
      </c>
      <c r="L82" s="121">
        <v>0</v>
      </c>
      <c r="M82" s="32">
        <v>1082909211</v>
      </c>
      <c r="N82" s="31" t="s">
        <v>9510</v>
      </c>
      <c r="O82" s="31" t="s">
        <v>9511</v>
      </c>
      <c r="P82" s="118" t="s">
        <v>6285</v>
      </c>
      <c r="Q82" s="118" t="s">
        <v>3746</v>
      </c>
      <c r="R82" s="118" t="s">
        <v>9512</v>
      </c>
      <c r="S82" s="121">
        <v>0</v>
      </c>
      <c r="T82" s="121">
        <v>26400000</v>
      </c>
      <c r="U82" s="32">
        <v>26670405</v>
      </c>
      <c r="V82" s="31" t="s">
        <v>3658</v>
      </c>
    </row>
    <row r="83" spans="1:22">
      <c r="A83" s="80">
        <v>891780111</v>
      </c>
      <c r="B83" s="35" t="s">
        <v>19</v>
      </c>
      <c r="C83" t="s">
        <v>23</v>
      </c>
      <c r="D83" s="64" t="s">
        <v>20</v>
      </c>
      <c r="E83" s="31" t="s">
        <v>9513</v>
      </c>
      <c r="F83" s="64" t="s">
        <v>21</v>
      </c>
      <c r="G83" s="64" t="s">
        <v>22</v>
      </c>
      <c r="H83" s="64" t="s">
        <v>658</v>
      </c>
      <c r="I83" s="50">
        <v>17887305.600000001</v>
      </c>
      <c r="J83" s="121">
        <v>0</v>
      </c>
      <c r="K83" s="121">
        <v>0</v>
      </c>
      <c r="L83" s="121">
        <v>0</v>
      </c>
      <c r="M83" s="32">
        <v>85458287</v>
      </c>
      <c r="N83" s="31" t="s">
        <v>9514</v>
      </c>
      <c r="O83" s="31" t="s">
        <v>9515</v>
      </c>
      <c r="P83" s="118" t="s">
        <v>6285</v>
      </c>
      <c r="Q83" s="118" t="s">
        <v>3746</v>
      </c>
      <c r="R83" s="118" t="s">
        <v>9516</v>
      </c>
      <c r="S83" s="121">
        <v>0</v>
      </c>
      <c r="T83" s="121">
        <v>17887305.600000001</v>
      </c>
      <c r="U83" s="32">
        <v>7597888</v>
      </c>
      <c r="V83" s="31" t="s">
        <v>9517</v>
      </c>
    </row>
    <row r="84" spans="1:22">
      <c r="A84" s="80">
        <v>891780111</v>
      </c>
      <c r="B84" s="35" t="s">
        <v>19</v>
      </c>
      <c r="C84" t="s">
        <v>23</v>
      </c>
      <c r="D84" s="64" t="s">
        <v>20</v>
      </c>
      <c r="E84" s="31" t="s">
        <v>9518</v>
      </c>
      <c r="F84" s="64" t="s">
        <v>21</v>
      </c>
      <c r="G84" s="64" t="s">
        <v>22</v>
      </c>
      <c r="H84" s="64" t="s">
        <v>658</v>
      </c>
      <c r="I84" s="50">
        <v>23849740.600000001</v>
      </c>
      <c r="J84" s="121">
        <v>0</v>
      </c>
      <c r="K84" s="121">
        <v>0</v>
      </c>
      <c r="L84" s="121">
        <v>0</v>
      </c>
      <c r="M84" s="32">
        <v>1082475428</v>
      </c>
      <c r="N84" s="31" t="s">
        <v>9519</v>
      </c>
      <c r="O84" s="31" t="s">
        <v>9520</v>
      </c>
      <c r="P84" s="118" t="s">
        <v>6285</v>
      </c>
      <c r="Q84" s="118" t="s">
        <v>3746</v>
      </c>
      <c r="R84" s="118" t="s">
        <v>9521</v>
      </c>
      <c r="S84" s="121">
        <v>0</v>
      </c>
      <c r="T84" s="121">
        <v>23849740.600000001</v>
      </c>
      <c r="U84" s="32">
        <v>85461685</v>
      </c>
      <c r="V84" s="31" t="s">
        <v>2290</v>
      </c>
    </row>
    <row r="85" spans="1:22">
      <c r="A85" s="80">
        <v>891780111</v>
      </c>
      <c r="B85" s="35" t="s">
        <v>19</v>
      </c>
      <c r="C85" t="s">
        <v>23</v>
      </c>
      <c r="D85" s="64" t="s">
        <v>20</v>
      </c>
      <c r="E85" s="31" t="s">
        <v>9522</v>
      </c>
      <c r="F85" s="64" t="s">
        <v>21</v>
      </c>
      <c r="G85" s="64" t="s">
        <v>22</v>
      </c>
      <c r="H85" s="64" t="s">
        <v>658</v>
      </c>
      <c r="I85" s="50">
        <v>17887305.600000001</v>
      </c>
      <c r="J85" s="121">
        <v>0</v>
      </c>
      <c r="K85" s="121">
        <v>0</v>
      </c>
      <c r="L85" s="121">
        <v>0</v>
      </c>
      <c r="M85" s="32">
        <v>1082997338</v>
      </c>
      <c r="N85" s="31" t="s">
        <v>9523</v>
      </c>
      <c r="O85" s="31" t="s">
        <v>9524</v>
      </c>
      <c r="P85" s="118" t="s">
        <v>6285</v>
      </c>
      <c r="Q85" s="118" t="s">
        <v>3746</v>
      </c>
      <c r="R85" s="118" t="s">
        <v>9521</v>
      </c>
      <c r="S85" s="121">
        <v>0</v>
      </c>
      <c r="T85" s="121">
        <v>17887305.600000001</v>
      </c>
      <c r="U85" s="32">
        <v>85461685</v>
      </c>
      <c r="V85" s="31" t="s">
        <v>2290</v>
      </c>
    </row>
    <row r="86" spans="1:22">
      <c r="A86" s="80">
        <v>891780111</v>
      </c>
      <c r="B86" s="35" t="s">
        <v>19</v>
      </c>
      <c r="C86" t="s">
        <v>23</v>
      </c>
      <c r="D86" s="64" t="s">
        <v>20</v>
      </c>
      <c r="E86" s="31" t="s">
        <v>9525</v>
      </c>
      <c r="F86" s="64" t="s">
        <v>21</v>
      </c>
      <c r="G86" s="64" t="s">
        <v>22</v>
      </c>
      <c r="H86" s="64" t="s">
        <v>658</v>
      </c>
      <c r="I86" s="50">
        <v>39070284</v>
      </c>
      <c r="J86" s="121">
        <v>0</v>
      </c>
      <c r="K86" s="121">
        <v>0</v>
      </c>
      <c r="L86" s="121">
        <v>0</v>
      </c>
      <c r="M86" s="32">
        <v>1083028657</v>
      </c>
      <c r="N86" s="31" t="s">
        <v>9526</v>
      </c>
      <c r="O86" s="31" t="s">
        <v>9527</v>
      </c>
      <c r="P86" s="118" t="s">
        <v>6285</v>
      </c>
      <c r="Q86" s="118" t="s">
        <v>3746</v>
      </c>
      <c r="R86" s="118" t="s">
        <v>9521</v>
      </c>
      <c r="S86" s="121">
        <v>0</v>
      </c>
      <c r="T86" s="121">
        <v>39070284</v>
      </c>
      <c r="U86" s="32">
        <v>8746547</v>
      </c>
      <c r="V86" s="31" t="s">
        <v>4166</v>
      </c>
    </row>
    <row r="87" spans="1:22">
      <c r="A87" s="80">
        <v>891780111</v>
      </c>
      <c r="B87" s="35" t="s">
        <v>19</v>
      </c>
      <c r="C87" t="s">
        <v>23</v>
      </c>
      <c r="D87" s="64" t="s">
        <v>20</v>
      </c>
      <c r="E87" s="31" t="s">
        <v>9528</v>
      </c>
      <c r="F87" s="64" t="s">
        <v>21</v>
      </c>
      <c r="G87" s="64" t="s">
        <v>22</v>
      </c>
      <c r="H87" s="64" t="s">
        <v>658</v>
      </c>
      <c r="I87" s="50">
        <v>42326141</v>
      </c>
      <c r="J87" s="121">
        <v>0</v>
      </c>
      <c r="K87" s="121">
        <v>0</v>
      </c>
      <c r="L87" s="121">
        <v>0</v>
      </c>
      <c r="M87" s="32">
        <v>1065629801</v>
      </c>
      <c r="N87" s="31" t="s">
        <v>9529</v>
      </c>
      <c r="O87" s="31" t="s">
        <v>9530</v>
      </c>
      <c r="P87" s="118" t="s">
        <v>6285</v>
      </c>
      <c r="Q87" s="118" t="s">
        <v>3746</v>
      </c>
      <c r="R87" s="118" t="s">
        <v>9531</v>
      </c>
      <c r="S87" s="121">
        <v>0</v>
      </c>
      <c r="T87" s="121">
        <v>42326141</v>
      </c>
      <c r="U87" s="32">
        <v>8746547</v>
      </c>
      <c r="V87" s="31" t="s">
        <v>4166</v>
      </c>
    </row>
    <row r="88" spans="1:22">
      <c r="A88" s="80">
        <v>891780111</v>
      </c>
      <c r="B88" s="35" t="s">
        <v>19</v>
      </c>
      <c r="C88" t="s">
        <v>23</v>
      </c>
      <c r="D88" s="64" t="s">
        <v>20</v>
      </c>
      <c r="E88" s="31" t="s">
        <v>9532</v>
      </c>
      <c r="F88" s="64" t="s">
        <v>21</v>
      </c>
      <c r="G88" s="64" t="s">
        <v>22</v>
      </c>
      <c r="H88" s="64" t="s">
        <v>658</v>
      </c>
      <c r="I88" s="50">
        <v>42326141</v>
      </c>
      <c r="J88" s="121">
        <v>0</v>
      </c>
      <c r="K88" s="121">
        <v>0</v>
      </c>
      <c r="L88" s="121">
        <v>0</v>
      </c>
      <c r="M88" s="32">
        <v>1081826908</v>
      </c>
      <c r="N88" s="31" t="s">
        <v>9533</v>
      </c>
      <c r="O88" s="31" t="s">
        <v>9534</v>
      </c>
      <c r="P88" s="118" t="s">
        <v>6285</v>
      </c>
      <c r="Q88" s="118" t="s">
        <v>3746</v>
      </c>
      <c r="R88" s="118" t="s">
        <v>9531</v>
      </c>
      <c r="S88" s="121">
        <v>0</v>
      </c>
      <c r="T88" s="121">
        <v>42326141</v>
      </c>
      <c r="U88" s="32">
        <v>8746547</v>
      </c>
      <c r="V88" s="31" t="s">
        <v>4166</v>
      </c>
    </row>
    <row r="89" spans="1:22">
      <c r="A89" s="80">
        <v>891780111</v>
      </c>
      <c r="B89" s="35" t="s">
        <v>19</v>
      </c>
      <c r="C89" t="s">
        <v>23</v>
      </c>
      <c r="D89" s="64" t="s">
        <v>20</v>
      </c>
      <c r="E89" s="31" t="s">
        <v>9535</v>
      </c>
      <c r="F89" s="64" t="s">
        <v>21</v>
      </c>
      <c r="G89" s="64" t="s">
        <v>22</v>
      </c>
      <c r="H89" s="64" t="s">
        <v>658</v>
      </c>
      <c r="I89" s="50">
        <v>5800000</v>
      </c>
      <c r="J89" s="121">
        <v>0</v>
      </c>
      <c r="K89" s="121">
        <v>0</v>
      </c>
      <c r="L89" s="121">
        <v>0</v>
      </c>
      <c r="M89" s="32">
        <v>7601011</v>
      </c>
      <c r="N89" s="31" t="s">
        <v>9536</v>
      </c>
      <c r="O89" s="31" t="s">
        <v>9537</v>
      </c>
      <c r="P89" s="118" t="s">
        <v>6285</v>
      </c>
      <c r="Q89" s="118" t="s">
        <v>3746</v>
      </c>
      <c r="R89" s="118" t="s">
        <v>3741</v>
      </c>
      <c r="S89" s="121">
        <v>0</v>
      </c>
      <c r="T89" s="121">
        <v>5800000</v>
      </c>
      <c r="U89" s="32">
        <v>85471791</v>
      </c>
      <c r="V89" s="31" t="s">
        <v>2145</v>
      </c>
    </row>
    <row r="90" spans="1:22">
      <c r="A90" s="80">
        <v>891780111</v>
      </c>
      <c r="B90" s="35" t="s">
        <v>19</v>
      </c>
      <c r="C90" t="s">
        <v>23</v>
      </c>
      <c r="D90" s="64" t="s">
        <v>20</v>
      </c>
      <c r="E90" s="31" t="s">
        <v>9538</v>
      </c>
      <c r="F90" s="64" t="s">
        <v>21</v>
      </c>
      <c r="G90" s="64" t="s">
        <v>22</v>
      </c>
      <c r="H90" s="64" t="s">
        <v>658</v>
      </c>
      <c r="I90" s="50">
        <v>4800000</v>
      </c>
      <c r="J90" s="121">
        <v>0</v>
      </c>
      <c r="K90" s="121">
        <v>0</v>
      </c>
      <c r="L90" s="121">
        <v>0</v>
      </c>
      <c r="M90" s="32">
        <v>1065573847</v>
      </c>
      <c r="N90" s="31" t="s">
        <v>9539</v>
      </c>
      <c r="O90" s="31" t="s">
        <v>9540</v>
      </c>
      <c r="P90" s="118" t="s">
        <v>6285</v>
      </c>
      <c r="Q90" s="118" t="s">
        <v>3746</v>
      </c>
      <c r="R90" s="118" t="s">
        <v>6388</v>
      </c>
      <c r="S90" s="121">
        <v>0</v>
      </c>
      <c r="T90" s="121">
        <v>4800000</v>
      </c>
      <c r="U90" s="32">
        <v>85471791</v>
      </c>
      <c r="V90" s="31" t="s">
        <v>2145</v>
      </c>
    </row>
    <row r="91" spans="1:22">
      <c r="A91" s="80">
        <v>891780111</v>
      </c>
      <c r="B91" s="35" t="s">
        <v>19</v>
      </c>
      <c r="C91" t="s">
        <v>23</v>
      </c>
      <c r="D91" s="64" t="s">
        <v>20</v>
      </c>
      <c r="E91" s="31" t="s">
        <v>9541</v>
      </c>
      <c r="F91" s="64" t="s">
        <v>21</v>
      </c>
      <c r="G91" s="64" t="s">
        <v>22</v>
      </c>
      <c r="H91" s="64" t="s">
        <v>658</v>
      </c>
      <c r="I91" s="50">
        <v>46667280</v>
      </c>
      <c r="J91" s="121">
        <v>0</v>
      </c>
      <c r="K91" s="121">
        <v>0</v>
      </c>
      <c r="L91" s="121">
        <v>0</v>
      </c>
      <c r="M91" s="32">
        <v>1234088151</v>
      </c>
      <c r="N91" s="31" t="s">
        <v>9542</v>
      </c>
      <c r="O91" s="31" t="s">
        <v>9543</v>
      </c>
      <c r="P91" s="118" t="s">
        <v>3746</v>
      </c>
      <c r="Q91" s="118" t="s">
        <v>3746</v>
      </c>
      <c r="R91" s="118" t="s">
        <v>9544</v>
      </c>
      <c r="S91" s="121">
        <v>0</v>
      </c>
      <c r="T91" s="121">
        <v>46667280</v>
      </c>
      <c r="U91" s="32">
        <v>8746547</v>
      </c>
      <c r="V91" s="31" t="s">
        <v>4166</v>
      </c>
    </row>
    <row r="92" spans="1:22">
      <c r="A92" s="80">
        <v>891780111</v>
      </c>
      <c r="B92" s="35" t="s">
        <v>19</v>
      </c>
      <c r="C92" t="s">
        <v>23</v>
      </c>
      <c r="D92" s="64" t="s">
        <v>20</v>
      </c>
      <c r="E92" s="31" t="s">
        <v>9545</v>
      </c>
      <c r="F92" s="64" t="s">
        <v>21</v>
      </c>
      <c r="G92" s="64" t="s">
        <v>22</v>
      </c>
      <c r="H92" s="64" t="s">
        <v>658</v>
      </c>
      <c r="I92" s="50">
        <v>23849740.800000001</v>
      </c>
      <c r="J92" s="121">
        <v>0</v>
      </c>
      <c r="K92" s="121">
        <v>0</v>
      </c>
      <c r="L92" s="121">
        <v>0</v>
      </c>
      <c r="M92" s="32">
        <v>7144868</v>
      </c>
      <c r="N92" s="31" t="s">
        <v>9546</v>
      </c>
      <c r="O92" s="31" t="s">
        <v>9520</v>
      </c>
      <c r="P92" s="118">
        <v>44466</v>
      </c>
      <c r="Q92" s="118">
        <v>44470</v>
      </c>
      <c r="R92" s="118">
        <v>44836</v>
      </c>
      <c r="S92" s="121">
        <v>0</v>
      </c>
      <c r="T92" s="121">
        <v>23849740.800000001</v>
      </c>
      <c r="U92" s="32">
        <v>85461685</v>
      </c>
      <c r="V92" s="31" t="s">
        <v>2290</v>
      </c>
    </row>
    <row r="93" spans="1:22">
      <c r="A93" s="80">
        <v>891780111</v>
      </c>
      <c r="B93" s="35" t="s">
        <v>19</v>
      </c>
      <c r="C93" t="s">
        <v>23</v>
      </c>
      <c r="D93" s="64" t="s">
        <v>20</v>
      </c>
      <c r="E93" s="31" t="s">
        <v>9547</v>
      </c>
      <c r="F93" s="64" t="s">
        <v>21</v>
      </c>
      <c r="G93" s="64" t="s">
        <v>22</v>
      </c>
      <c r="H93" s="64" t="s">
        <v>658</v>
      </c>
      <c r="I93" s="50">
        <v>32793393.600000001</v>
      </c>
      <c r="J93" s="121">
        <v>0</v>
      </c>
      <c r="K93" s="121">
        <v>0</v>
      </c>
      <c r="L93" s="121">
        <v>0</v>
      </c>
      <c r="M93" s="32">
        <v>1067958288</v>
      </c>
      <c r="N93" s="31" t="s">
        <v>9548</v>
      </c>
      <c r="O93" s="31" t="s">
        <v>9520</v>
      </c>
      <c r="P93" s="118">
        <v>44466</v>
      </c>
      <c r="Q93" s="118">
        <v>44470</v>
      </c>
      <c r="R93" s="118">
        <v>44836</v>
      </c>
      <c r="S93" s="121">
        <v>0</v>
      </c>
      <c r="T93" s="121">
        <v>32793393.600000001</v>
      </c>
      <c r="U93" s="32">
        <v>85461685</v>
      </c>
      <c r="V93" s="31" t="s">
        <v>2290</v>
      </c>
    </row>
    <row r="94" spans="1:22">
      <c r="A94" s="80">
        <v>891780111</v>
      </c>
      <c r="B94" s="35" t="s">
        <v>19</v>
      </c>
      <c r="C94" t="s">
        <v>23</v>
      </c>
      <c r="D94" s="64" t="s">
        <v>20</v>
      </c>
      <c r="E94" s="31" t="s">
        <v>9549</v>
      </c>
      <c r="F94" s="64" t="s">
        <v>21</v>
      </c>
      <c r="G94" s="64" t="s">
        <v>22</v>
      </c>
      <c r="H94" s="64" t="s">
        <v>658</v>
      </c>
      <c r="I94" s="50">
        <v>35712504</v>
      </c>
      <c r="J94" s="121">
        <v>0</v>
      </c>
      <c r="K94" s="121">
        <v>0</v>
      </c>
      <c r="L94" s="121">
        <v>0</v>
      </c>
      <c r="M94" s="32">
        <v>1085178110</v>
      </c>
      <c r="N94" s="31" t="s">
        <v>9550</v>
      </c>
      <c r="O94" s="31" t="s">
        <v>9520</v>
      </c>
      <c r="P94" s="118">
        <v>44466</v>
      </c>
      <c r="Q94" s="118">
        <v>44466</v>
      </c>
      <c r="R94" s="118">
        <v>44830</v>
      </c>
      <c r="S94" s="121">
        <v>0</v>
      </c>
      <c r="T94" s="121">
        <v>35712504</v>
      </c>
      <c r="U94" s="32">
        <v>85461685</v>
      </c>
      <c r="V94" s="31" t="s">
        <v>2290</v>
      </c>
    </row>
    <row r="95" spans="1:22">
      <c r="A95" s="80">
        <v>891780111</v>
      </c>
      <c r="B95" s="35" t="s">
        <v>19</v>
      </c>
      <c r="C95" t="s">
        <v>23</v>
      </c>
      <c r="D95" s="64" t="s">
        <v>20</v>
      </c>
      <c r="E95" s="31" t="s">
        <v>9551</v>
      </c>
      <c r="F95" s="64" t="s">
        <v>21</v>
      </c>
      <c r="G95" s="64" t="s">
        <v>22</v>
      </c>
      <c r="H95" s="64" t="s">
        <v>658</v>
      </c>
      <c r="I95" s="50">
        <v>34656914</v>
      </c>
      <c r="J95" s="121">
        <v>0</v>
      </c>
      <c r="K95" s="121">
        <v>0</v>
      </c>
      <c r="L95" s="121">
        <v>0</v>
      </c>
      <c r="M95" s="32">
        <v>1082870484</v>
      </c>
      <c r="N95" s="31" t="s">
        <v>6571</v>
      </c>
      <c r="O95" s="31" t="s">
        <v>9552</v>
      </c>
      <c r="P95" s="118" t="s">
        <v>4354</v>
      </c>
      <c r="Q95" s="118" t="s">
        <v>4354</v>
      </c>
      <c r="R95" s="118" t="s">
        <v>9432</v>
      </c>
      <c r="S95" s="121">
        <v>0</v>
      </c>
      <c r="T95" s="121">
        <v>34656914</v>
      </c>
      <c r="U95" s="32">
        <v>85477077</v>
      </c>
      <c r="V95" s="31" t="s">
        <v>2230</v>
      </c>
    </row>
    <row r="96" spans="1:22">
      <c r="A96" s="80">
        <v>891780111</v>
      </c>
      <c r="B96" s="35" t="s">
        <v>19</v>
      </c>
      <c r="C96" t="s">
        <v>23</v>
      </c>
      <c r="D96" s="64" t="s">
        <v>20</v>
      </c>
      <c r="E96" s="31" t="s">
        <v>9553</v>
      </c>
      <c r="F96" s="64" t="s">
        <v>21</v>
      </c>
      <c r="G96" s="64" t="s">
        <v>22</v>
      </c>
      <c r="H96" s="64" t="s">
        <v>658</v>
      </c>
      <c r="I96" s="50">
        <v>23988000</v>
      </c>
      <c r="J96" s="121">
        <v>0</v>
      </c>
      <c r="K96" s="121">
        <v>0</v>
      </c>
      <c r="L96" s="121">
        <v>0</v>
      </c>
      <c r="M96" s="32">
        <v>1082848824</v>
      </c>
      <c r="N96" s="31" t="s">
        <v>9554</v>
      </c>
      <c r="O96" s="31" t="s">
        <v>9555</v>
      </c>
      <c r="P96" s="118" t="s">
        <v>4354</v>
      </c>
      <c r="Q96" s="118" t="s">
        <v>8283</v>
      </c>
      <c r="R96" s="118" t="s">
        <v>9556</v>
      </c>
      <c r="S96" s="121">
        <v>0</v>
      </c>
      <c r="T96" s="121">
        <v>23988000</v>
      </c>
      <c r="U96" s="32">
        <v>8746547</v>
      </c>
      <c r="V96" s="31" t="s">
        <v>4166</v>
      </c>
    </row>
    <row r="97" spans="1:22">
      <c r="A97" s="80">
        <v>891780111</v>
      </c>
      <c r="B97" s="35" t="s">
        <v>19</v>
      </c>
      <c r="C97" t="s">
        <v>23</v>
      </c>
      <c r="D97" s="64" t="s">
        <v>20</v>
      </c>
      <c r="E97" s="31" t="s">
        <v>9557</v>
      </c>
      <c r="F97" s="64" t="s">
        <v>21</v>
      </c>
      <c r="G97" s="64" t="s">
        <v>22</v>
      </c>
      <c r="H97" s="64" t="s">
        <v>658</v>
      </c>
      <c r="I97" s="50">
        <v>5800000</v>
      </c>
      <c r="J97" s="121">
        <v>0</v>
      </c>
      <c r="K97" s="121">
        <v>0</v>
      </c>
      <c r="L97" s="121">
        <v>0</v>
      </c>
      <c r="M97" s="32">
        <v>7601321</v>
      </c>
      <c r="N97" s="31" t="s">
        <v>2181</v>
      </c>
      <c r="O97" s="31" t="s">
        <v>9558</v>
      </c>
      <c r="P97" s="118" t="s">
        <v>4354</v>
      </c>
      <c r="Q97" s="118" t="s">
        <v>4354</v>
      </c>
      <c r="R97" s="118" t="s">
        <v>3741</v>
      </c>
      <c r="S97" s="121">
        <v>0</v>
      </c>
      <c r="T97" s="121">
        <v>5800000</v>
      </c>
      <c r="U97" s="32">
        <v>85471791</v>
      </c>
      <c r="V97" s="31" t="s">
        <v>2145</v>
      </c>
    </row>
    <row r="98" spans="1:22">
      <c r="A98" s="80">
        <v>891780111</v>
      </c>
      <c r="B98" s="35" t="s">
        <v>19</v>
      </c>
      <c r="C98" t="s">
        <v>23</v>
      </c>
      <c r="D98" s="64" t="s">
        <v>20</v>
      </c>
      <c r="E98" s="31" t="s">
        <v>9559</v>
      </c>
      <c r="F98" s="64" t="s">
        <v>21</v>
      </c>
      <c r="G98" s="64" t="s">
        <v>22</v>
      </c>
      <c r="H98" s="64" t="s">
        <v>658</v>
      </c>
      <c r="I98" s="50">
        <v>6800000</v>
      </c>
      <c r="J98" s="121">
        <v>0</v>
      </c>
      <c r="K98" s="121">
        <v>0</v>
      </c>
      <c r="L98" s="121">
        <v>0</v>
      </c>
      <c r="M98" s="32">
        <v>1114816077</v>
      </c>
      <c r="N98" s="31" t="s">
        <v>9560</v>
      </c>
      <c r="O98" s="31" t="s">
        <v>9561</v>
      </c>
      <c r="P98" s="118" t="s">
        <v>4354</v>
      </c>
      <c r="Q98" s="118" t="s">
        <v>4354</v>
      </c>
      <c r="R98" s="118" t="s">
        <v>9562</v>
      </c>
      <c r="S98" s="121">
        <v>0</v>
      </c>
      <c r="T98" s="121">
        <v>6800000</v>
      </c>
      <c r="U98" s="32">
        <v>85471791</v>
      </c>
      <c r="V98" s="31" t="s">
        <v>2145</v>
      </c>
    </row>
    <row r="99" spans="1:22">
      <c r="A99" s="80">
        <v>891780111</v>
      </c>
      <c r="B99" s="35" t="s">
        <v>19</v>
      </c>
      <c r="C99" t="s">
        <v>23</v>
      </c>
      <c r="D99" s="64" t="s">
        <v>20</v>
      </c>
      <c r="E99" s="31" t="s">
        <v>9563</v>
      </c>
      <c r="F99" s="64" t="s">
        <v>21</v>
      </c>
      <c r="G99" s="64" t="s">
        <v>22</v>
      </c>
      <c r="H99" s="64" t="s">
        <v>658</v>
      </c>
      <c r="I99" s="50">
        <v>32793393.600000001</v>
      </c>
      <c r="J99" s="121">
        <v>0</v>
      </c>
      <c r="K99" s="121">
        <v>0</v>
      </c>
      <c r="L99" s="121">
        <v>0</v>
      </c>
      <c r="M99" s="32">
        <v>15171604</v>
      </c>
      <c r="N99" s="31" t="s">
        <v>9564</v>
      </c>
      <c r="O99" s="31" t="s">
        <v>9520</v>
      </c>
      <c r="P99" s="194">
        <v>44468</v>
      </c>
      <c r="Q99" s="195">
        <v>44470</v>
      </c>
      <c r="R99" s="194">
        <v>44835</v>
      </c>
      <c r="S99" s="121">
        <v>0</v>
      </c>
      <c r="T99" s="121">
        <v>32793393.600000001</v>
      </c>
      <c r="U99" s="32">
        <v>85461685</v>
      </c>
      <c r="V99" s="31" t="s">
        <v>2290</v>
      </c>
    </row>
    <row r="100" spans="1:22">
      <c r="A100" s="80">
        <v>891780111</v>
      </c>
      <c r="B100" s="35" t="s">
        <v>19</v>
      </c>
      <c r="C100" t="s">
        <v>23</v>
      </c>
      <c r="D100" s="64" t="s">
        <v>20</v>
      </c>
      <c r="E100" s="31" t="s">
        <v>9565</v>
      </c>
      <c r="F100" s="64" t="s">
        <v>21</v>
      </c>
      <c r="G100" s="64" t="s">
        <v>22</v>
      </c>
      <c r="H100" s="64" t="s">
        <v>658</v>
      </c>
      <c r="I100" s="50">
        <v>17887305.600000001</v>
      </c>
      <c r="J100" s="121">
        <v>0</v>
      </c>
      <c r="K100" s="121">
        <v>0</v>
      </c>
      <c r="L100" s="121">
        <v>0</v>
      </c>
      <c r="M100" s="32">
        <v>1082945202</v>
      </c>
      <c r="N100" s="31" t="s">
        <v>9566</v>
      </c>
      <c r="O100" s="31" t="s">
        <v>9567</v>
      </c>
      <c r="P100" s="194">
        <v>44468</v>
      </c>
      <c r="Q100" s="194">
        <v>44470</v>
      </c>
      <c r="R100" s="194">
        <v>44835</v>
      </c>
      <c r="S100" s="121">
        <v>0</v>
      </c>
      <c r="T100" s="121">
        <v>17887305.600000001</v>
      </c>
      <c r="U100" s="32">
        <v>85461685</v>
      </c>
      <c r="V100" s="31" t="s">
        <v>2290</v>
      </c>
    </row>
    <row r="101" spans="1:22">
      <c r="A101" s="80">
        <v>891780111</v>
      </c>
      <c r="B101" s="35" t="s">
        <v>19</v>
      </c>
      <c r="C101" t="s">
        <v>23</v>
      </c>
      <c r="D101" s="64" t="s">
        <v>20</v>
      </c>
      <c r="E101" s="31" t="s">
        <v>9568</v>
      </c>
      <c r="F101" s="64" t="s">
        <v>21</v>
      </c>
      <c r="G101" s="64" t="s">
        <v>22</v>
      </c>
      <c r="H101" s="64" t="s">
        <v>658</v>
      </c>
      <c r="I101" s="50">
        <v>9906000</v>
      </c>
      <c r="J101" s="121">
        <v>0</v>
      </c>
      <c r="K101" s="121">
        <v>0</v>
      </c>
      <c r="L101" s="121">
        <v>0</v>
      </c>
      <c r="M101" s="32">
        <v>1083015435</v>
      </c>
      <c r="N101" s="31" t="s">
        <v>9569</v>
      </c>
      <c r="O101" s="31" t="s">
        <v>9570</v>
      </c>
      <c r="P101" s="194">
        <v>44469</v>
      </c>
      <c r="Q101" s="194">
        <v>44470</v>
      </c>
      <c r="R101" s="194">
        <v>44561</v>
      </c>
      <c r="S101" s="121">
        <v>0</v>
      </c>
      <c r="T101" s="121">
        <v>9906000</v>
      </c>
      <c r="U101" s="32">
        <v>91156594</v>
      </c>
      <c r="V101" s="31" t="s">
        <v>1345</v>
      </c>
    </row>
    <row r="103" spans="1:22">
      <c r="D103" s="166" t="s">
        <v>6076</v>
      </c>
      <c r="E103" s="166">
        <v>100</v>
      </c>
      <c r="H103" s="166" t="s">
        <v>6076</v>
      </c>
      <c r="I103" s="165">
        <f>SUM(I2:I102)</f>
        <v>9961994502.3300018</v>
      </c>
      <c r="J103" s="165"/>
      <c r="K103" s="165">
        <f>SUM(K2:K102)</f>
        <v>99912760</v>
      </c>
    </row>
    <row r="105" spans="1:22">
      <c r="J105" s="165">
        <f>I103+K103</f>
        <v>10061907262.330002</v>
      </c>
    </row>
  </sheetData>
  <autoFilter ref="A1:V10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1482"/>
  <sheetViews>
    <sheetView workbookViewId="0">
      <selection activeCell="P18" sqref="P18"/>
    </sheetView>
  </sheetViews>
  <sheetFormatPr baseColWidth="10" defaultColWidth="11.44140625" defaultRowHeight="14.4"/>
  <cols>
    <col min="1" max="4" width="11.44140625" style="2"/>
    <col min="5" max="5" width="23.44140625" style="2" customWidth="1"/>
    <col min="6" max="7" width="11.44140625" style="2"/>
    <col min="8" max="8" width="15.6640625" style="2" customWidth="1"/>
    <col min="9" max="9" width="18.33203125" style="8" customWidth="1"/>
    <col min="10" max="10" width="13.33203125" style="8" bestFit="1" customWidth="1"/>
    <col min="11" max="11" width="28.21875" style="8" customWidth="1"/>
    <col min="12" max="12" width="22.33203125" style="8" customWidth="1"/>
    <col min="13" max="14" width="11.44140625" style="2"/>
    <col min="15" max="15" width="20.5546875" style="2" customWidth="1"/>
    <col min="16" max="18" width="11.44140625" style="9"/>
    <col min="19" max="20" width="28.21875" style="8" customWidth="1"/>
    <col min="21" max="16384" width="11.44140625" style="2"/>
  </cols>
  <sheetData>
    <row r="1" spans="1:24">
      <c r="A1" s="2" t="s">
        <v>0</v>
      </c>
      <c r="B1" s="2" t="s">
        <v>1</v>
      </c>
      <c r="C1" s="2" t="s">
        <v>2</v>
      </c>
      <c r="D1" s="2" t="s">
        <v>3</v>
      </c>
      <c r="E1" s="2" t="s">
        <v>4</v>
      </c>
      <c r="F1" s="2" t="s">
        <v>5</v>
      </c>
      <c r="G1" s="2" t="s">
        <v>6</v>
      </c>
      <c r="H1" s="2" t="s">
        <v>7</v>
      </c>
      <c r="I1" s="8" t="s">
        <v>8</v>
      </c>
      <c r="J1" s="8" t="s">
        <v>9</v>
      </c>
      <c r="K1" s="8" t="s">
        <v>24</v>
      </c>
      <c r="L1" s="8" t="s">
        <v>25</v>
      </c>
      <c r="M1" s="2" t="s">
        <v>10</v>
      </c>
      <c r="N1" s="2" t="s">
        <v>11</v>
      </c>
      <c r="O1" s="2" t="s">
        <v>12</v>
      </c>
      <c r="P1" s="9" t="s">
        <v>26</v>
      </c>
      <c r="Q1" s="9" t="s">
        <v>13</v>
      </c>
      <c r="R1" s="9" t="s">
        <v>14</v>
      </c>
      <c r="S1" s="8" t="s">
        <v>15</v>
      </c>
      <c r="T1" s="8" t="s">
        <v>16</v>
      </c>
      <c r="U1" s="2" t="s">
        <v>17</v>
      </c>
      <c r="V1" s="2" t="s">
        <v>18</v>
      </c>
    </row>
    <row r="2" spans="1:24">
      <c r="A2" s="2">
        <v>891780111</v>
      </c>
      <c r="B2" s="2" t="s">
        <v>19</v>
      </c>
      <c r="C2" s="2" t="s">
        <v>27</v>
      </c>
      <c r="D2" s="2" t="s">
        <v>20</v>
      </c>
      <c r="E2" s="2" t="s">
        <v>771</v>
      </c>
      <c r="F2" s="2" t="s">
        <v>21</v>
      </c>
      <c r="G2" s="2" t="s">
        <v>165</v>
      </c>
      <c r="H2" s="2" t="s">
        <v>166</v>
      </c>
      <c r="I2" s="8">
        <v>14827000</v>
      </c>
      <c r="J2" s="8">
        <v>21227000</v>
      </c>
      <c r="K2" s="8">
        <v>6400000</v>
      </c>
      <c r="L2" s="8">
        <v>0</v>
      </c>
      <c r="M2" s="2">
        <v>57291189</v>
      </c>
      <c r="N2" s="2" t="s">
        <v>772</v>
      </c>
      <c r="O2" s="2" t="s">
        <v>773</v>
      </c>
      <c r="P2" s="9" t="s">
        <v>6378</v>
      </c>
      <c r="Q2" s="9">
        <v>44214</v>
      </c>
      <c r="R2" s="9">
        <v>44408</v>
      </c>
      <c r="S2" s="8">
        <v>21227000</v>
      </c>
      <c r="T2" s="8">
        <v>0</v>
      </c>
      <c r="U2" s="2">
        <v>12621405</v>
      </c>
      <c r="V2" s="2" t="s">
        <v>661</v>
      </c>
      <c r="W2" s="33"/>
      <c r="X2" s="17"/>
    </row>
    <row r="3" spans="1:24">
      <c r="A3" s="2">
        <v>891780111</v>
      </c>
      <c r="B3" s="2" t="s">
        <v>19</v>
      </c>
      <c r="C3" s="2" t="s">
        <v>27</v>
      </c>
      <c r="D3" s="2" t="s">
        <v>20</v>
      </c>
      <c r="E3" s="2" t="s">
        <v>774</v>
      </c>
      <c r="F3" s="2" t="s">
        <v>21</v>
      </c>
      <c r="G3" s="2" t="s">
        <v>165</v>
      </c>
      <c r="H3" s="2" t="s">
        <v>166</v>
      </c>
      <c r="I3" s="8">
        <v>21070000</v>
      </c>
      <c r="J3" s="8">
        <v>29670000</v>
      </c>
      <c r="K3" s="8">
        <v>8600000</v>
      </c>
      <c r="L3" s="8">
        <v>0</v>
      </c>
      <c r="M3" s="2">
        <v>15443332</v>
      </c>
      <c r="N3" s="2" t="s">
        <v>560</v>
      </c>
      <c r="O3" s="2" t="s">
        <v>775</v>
      </c>
      <c r="P3" s="9" t="s">
        <v>6378</v>
      </c>
      <c r="Q3" s="9">
        <v>44214</v>
      </c>
      <c r="R3" s="9">
        <v>44408</v>
      </c>
      <c r="S3" s="8">
        <v>29670000</v>
      </c>
      <c r="T3" s="8">
        <v>0</v>
      </c>
      <c r="U3" s="2">
        <v>21701937</v>
      </c>
      <c r="V3" s="2" t="s">
        <v>776</v>
      </c>
      <c r="W3" s="33"/>
      <c r="X3" s="17"/>
    </row>
    <row r="4" spans="1:24">
      <c r="A4" s="2">
        <v>891780111</v>
      </c>
      <c r="B4" s="2" t="s">
        <v>19</v>
      </c>
      <c r="C4" s="2" t="s">
        <v>27</v>
      </c>
      <c r="D4" s="2" t="s">
        <v>20</v>
      </c>
      <c r="E4" s="2" t="s">
        <v>777</v>
      </c>
      <c r="F4" s="2" t="s">
        <v>21</v>
      </c>
      <c r="G4" s="2" t="s">
        <v>165</v>
      </c>
      <c r="H4" s="2" t="s">
        <v>166</v>
      </c>
      <c r="I4" s="8">
        <v>12880000</v>
      </c>
      <c r="J4" s="8">
        <v>18480000</v>
      </c>
      <c r="K4" s="8">
        <v>5600000</v>
      </c>
      <c r="L4" s="8">
        <v>0</v>
      </c>
      <c r="M4" s="2">
        <v>85152680</v>
      </c>
      <c r="N4" s="2" t="s">
        <v>778</v>
      </c>
      <c r="O4" s="2" t="s">
        <v>779</v>
      </c>
      <c r="P4" s="9" t="s">
        <v>6378</v>
      </c>
      <c r="Q4" s="9">
        <v>44214</v>
      </c>
      <c r="R4" s="9">
        <v>44408</v>
      </c>
      <c r="S4" s="8">
        <v>18480000</v>
      </c>
      <c r="T4" s="8">
        <v>0</v>
      </c>
      <c r="U4" s="2">
        <v>57441846</v>
      </c>
      <c r="V4" s="2" t="s">
        <v>780</v>
      </c>
      <c r="W4" s="33"/>
      <c r="X4" s="17"/>
    </row>
    <row r="5" spans="1:24">
      <c r="A5" s="2">
        <v>891780111</v>
      </c>
      <c r="B5" s="2" t="s">
        <v>19</v>
      </c>
      <c r="C5" s="2" t="s">
        <v>27</v>
      </c>
      <c r="D5" s="2" t="s">
        <v>20</v>
      </c>
      <c r="E5" s="2" t="s">
        <v>781</v>
      </c>
      <c r="F5" s="2" t="s">
        <v>21</v>
      </c>
      <c r="G5" s="2" t="s">
        <v>165</v>
      </c>
      <c r="H5" s="2" t="s">
        <v>166</v>
      </c>
      <c r="I5" s="8">
        <v>18070000</v>
      </c>
      <c r="J5" s="8">
        <v>25870000</v>
      </c>
      <c r="K5" s="8">
        <v>7800000</v>
      </c>
      <c r="L5" s="8">
        <v>0</v>
      </c>
      <c r="M5" s="2">
        <v>7604732</v>
      </c>
      <c r="N5" s="2" t="s">
        <v>782</v>
      </c>
      <c r="O5" s="2" t="s">
        <v>783</v>
      </c>
      <c r="P5" s="9" t="s">
        <v>6378</v>
      </c>
      <c r="Q5" s="9">
        <v>44214</v>
      </c>
      <c r="R5" s="9">
        <v>44408</v>
      </c>
      <c r="S5" s="8">
        <v>25870000</v>
      </c>
      <c r="T5" s="8">
        <v>0</v>
      </c>
      <c r="U5" s="2">
        <v>39058006</v>
      </c>
      <c r="V5" s="2" t="s">
        <v>784</v>
      </c>
      <c r="W5" s="33"/>
      <c r="X5" s="17"/>
    </row>
    <row r="6" spans="1:24">
      <c r="A6" s="2">
        <v>891780111</v>
      </c>
      <c r="B6" s="2" t="s">
        <v>19</v>
      </c>
      <c r="C6" s="2" t="s">
        <v>27</v>
      </c>
      <c r="D6" s="2" t="s">
        <v>20</v>
      </c>
      <c r="E6" s="2" t="s">
        <v>785</v>
      </c>
      <c r="F6" s="2" t="s">
        <v>21</v>
      </c>
      <c r="G6" s="2" t="s">
        <v>165</v>
      </c>
      <c r="H6" s="2" t="s">
        <v>166</v>
      </c>
      <c r="I6" s="8">
        <v>12414000</v>
      </c>
      <c r="J6" s="8">
        <v>18014000</v>
      </c>
      <c r="K6" s="8">
        <v>5600000</v>
      </c>
      <c r="L6" s="8">
        <v>0</v>
      </c>
      <c r="M6" s="2">
        <v>1082410248</v>
      </c>
      <c r="N6" s="2" t="s">
        <v>786</v>
      </c>
      <c r="O6" s="2" t="s">
        <v>787</v>
      </c>
      <c r="P6" s="9" t="s">
        <v>6378</v>
      </c>
      <c r="Q6" s="9">
        <v>44214</v>
      </c>
      <c r="R6" s="9">
        <v>44408</v>
      </c>
      <c r="S6" s="8">
        <v>18014000</v>
      </c>
      <c r="T6" s="8">
        <v>0</v>
      </c>
      <c r="U6" s="2">
        <v>1192791759</v>
      </c>
      <c r="V6" s="2" t="s">
        <v>434</v>
      </c>
      <c r="W6" s="33"/>
      <c r="X6" s="17"/>
    </row>
    <row r="7" spans="1:24">
      <c r="A7" s="2">
        <v>891780111</v>
      </c>
      <c r="B7" s="2" t="s">
        <v>19</v>
      </c>
      <c r="C7" s="2" t="s">
        <v>27</v>
      </c>
      <c r="D7" s="2" t="s">
        <v>20</v>
      </c>
      <c r="E7" s="2" t="s">
        <v>788</v>
      </c>
      <c r="F7" s="2" t="s">
        <v>21</v>
      </c>
      <c r="G7" s="2" t="s">
        <v>165</v>
      </c>
      <c r="H7" s="2" t="s">
        <v>166</v>
      </c>
      <c r="I7" s="8">
        <v>12414000</v>
      </c>
      <c r="J7" s="8">
        <v>18014000</v>
      </c>
      <c r="K7" s="8">
        <v>5600000</v>
      </c>
      <c r="L7" s="8">
        <v>0</v>
      </c>
      <c r="M7" s="2">
        <v>1084739561</v>
      </c>
      <c r="N7" s="2" t="s">
        <v>789</v>
      </c>
      <c r="O7" s="2" t="s">
        <v>790</v>
      </c>
      <c r="P7" s="9" t="s">
        <v>6378</v>
      </c>
      <c r="Q7" s="9">
        <v>44214</v>
      </c>
      <c r="R7" s="9">
        <v>44408</v>
      </c>
      <c r="S7" s="8">
        <v>18014000</v>
      </c>
      <c r="T7" s="8">
        <v>0</v>
      </c>
      <c r="U7" s="2">
        <v>1192791759</v>
      </c>
      <c r="V7" s="2" t="s">
        <v>434</v>
      </c>
      <c r="W7" s="33"/>
      <c r="X7" s="17"/>
    </row>
    <row r="8" spans="1:24">
      <c r="A8" s="2">
        <v>891780111</v>
      </c>
      <c r="B8" s="2" t="s">
        <v>19</v>
      </c>
      <c r="C8" s="2" t="s">
        <v>27</v>
      </c>
      <c r="D8" s="2" t="s">
        <v>20</v>
      </c>
      <c r="E8" s="2" t="s">
        <v>791</v>
      </c>
      <c r="F8" s="2" t="s">
        <v>21</v>
      </c>
      <c r="G8" s="2" t="s">
        <v>165</v>
      </c>
      <c r="H8" s="2" t="s">
        <v>166</v>
      </c>
      <c r="I8" s="8">
        <v>15254000</v>
      </c>
      <c r="J8" s="8">
        <v>21654000</v>
      </c>
      <c r="K8" s="8">
        <v>6400000</v>
      </c>
      <c r="L8" s="8">
        <v>0</v>
      </c>
      <c r="M8" s="2">
        <v>85154107</v>
      </c>
      <c r="N8" s="2" t="s">
        <v>792</v>
      </c>
      <c r="O8" s="2" t="s">
        <v>793</v>
      </c>
      <c r="P8" s="9" t="s">
        <v>6378</v>
      </c>
      <c r="Q8" s="9">
        <v>44214</v>
      </c>
      <c r="R8" s="9">
        <v>44408</v>
      </c>
      <c r="S8" s="8">
        <v>21654000</v>
      </c>
      <c r="T8" s="8">
        <v>0</v>
      </c>
      <c r="U8" s="2">
        <v>84452087</v>
      </c>
      <c r="V8" s="2" t="s">
        <v>794</v>
      </c>
      <c r="W8" s="33"/>
      <c r="X8" s="17"/>
    </row>
    <row r="9" spans="1:24">
      <c r="A9" s="2">
        <v>891780111</v>
      </c>
      <c r="B9" s="2" t="s">
        <v>19</v>
      </c>
      <c r="C9" s="2" t="s">
        <v>27</v>
      </c>
      <c r="D9" s="2" t="s">
        <v>20</v>
      </c>
      <c r="E9" s="2" t="s">
        <v>795</v>
      </c>
      <c r="F9" s="2" t="s">
        <v>21</v>
      </c>
      <c r="G9" s="2" t="s">
        <v>165</v>
      </c>
      <c r="H9" s="2" t="s">
        <v>166</v>
      </c>
      <c r="I9" s="8">
        <v>22240000</v>
      </c>
      <c r="J9" s="8">
        <v>31840000</v>
      </c>
      <c r="K9" s="8">
        <v>9600000</v>
      </c>
      <c r="L9" s="8">
        <v>0</v>
      </c>
      <c r="M9" s="2">
        <v>7597867</v>
      </c>
      <c r="N9" s="2" t="s">
        <v>796</v>
      </c>
      <c r="O9" s="2" t="s">
        <v>797</v>
      </c>
      <c r="P9" s="9" t="s">
        <v>6378</v>
      </c>
      <c r="Q9" s="9">
        <v>44214</v>
      </c>
      <c r="R9" s="9">
        <v>44408</v>
      </c>
      <c r="S9" s="8">
        <v>31840000</v>
      </c>
      <c r="T9" s="8">
        <v>0</v>
      </c>
      <c r="U9" s="2">
        <v>21701937</v>
      </c>
      <c r="V9" s="2" t="s">
        <v>776</v>
      </c>
      <c r="W9" s="33"/>
      <c r="X9" s="17"/>
    </row>
    <row r="10" spans="1:24">
      <c r="A10" s="2">
        <v>891780111</v>
      </c>
      <c r="B10" s="2" t="s">
        <v>19</v>
      </c>
      <c r="C10" s="2" t="s">
        <v>27</v>
      </c>
      <c r="D10" s="2" t="s">
        <v>20</v>
      </c>
      <c r="E10" s="2" t="s">
        <v>798</v>
      </c>
      <c r="F10" s="2" t="s">
        <v>21</v>
      </c>
      <c r="G10" s="2" t="s">
        <v>165</v>
      </c>
      <c r="H10" s="2" t="s">
        <v>166</v>
      </c>
      <c r="I10" s="8">
        <v>15680000</v>
      </c>
      <c r="J10" s="8">
        <v>18880000</v>
      </c>
      <c r="K10" s="8">
        <v>3200000</v>
      </c>
      <c r="L10" s="8">
        <v>0</v>
      </c>
      <c r="M10" s="2">
        <v>1118850936</v>
      </c>
      <c r="N10" s="2" t="s">
        <v>799</v>
      </c>
      <c r="O10" s="2" t="s">
        <v>800</v>
      </c>
      <c r="P10" s="9" t="s">
        <v>6378</v>
      </c>
      <c r="Q10" s="9">
        <v>44214</v>
      </c>
      <c r="R10" s="9">
        <v>44377</v>
      </c>
      <c r="S10" s="8">
        <v>18880000</v>
      </c>
      <c r="T10" s="8">
        <v>0</v>
      </c>
      <c r="U10" s="2">
        <v>84452087</v>
      </c>
      <c r="V10" s="2" t="s">
        <v>794</v>
      </c>
      <c r="W10" s="33"/>
      <c r="X10" s="17"/>
    </row>
    <row r="11" spans="1:24">
      <c r="A11" s="2">
        <v>891780111</v>
      </c>
      <c r="B11" s="2" t="s">
        <v>19</v>
      </c>
      <c r="C11" s="2" t="s">
        <v>27</v>
      </c>
      <c r="D11" s="2" t="s">
        <v>20</v>
      </c>
      <c r="E11" s="2" t="s">
        <v>4373</v>
      </c>
      <c r="F11" s="2" t="s">
        <v>21</v>
      </c>
      <c r="G11" s="2" t="s">
        <v>165</v>
      </c>
      <c r="H11" s="2" t="s">
        <v>166</v>
      </c>
      <c r="I11" s="8">
        <v>12236000</v>
      </c>
      <c r="J11" s="8">
        <v>17556000</v>
      </c>
      <c r="K11" s="8">
        <v>5320000</v>
      </c>
      <c r="L11" s="8">
        <v>0</v>
      </c>
      <c r="M11" s="2">
        <v>1085045367</v>
      </c>
      <c r="N11" s="2" t="s">
        <v>4374</v>
      </c>
      <c r="O11" s="2" t="s">
        <v>4375</v>
      </c>
      <c r="P11" s="9" t="s">
        <v>6378</v>
      </c>
      <c r="Q11" s="9">
        <v>44214</v>
      </c>
      <c r="R11" s="9">
        <v>44408</v>
      </c>
      <c r="S11" s="8">
        <v>17556000</v>
      </c>
      <c r="T11" s="8">
        <v>0</v>
      </c>
      <c r="U11" s="2">
        <v>57461216</v>
      </c>
      <c r="V11" s="2" t="s">
        <v>801</v>
      </c>
      <c r="W11" s="33"/>
      <c r="X11" s="17"/>
    </row>
    <row r="12" spans="1:24">
      <c r="A12" s="2">
        <v>891780111</v>
      </c>
      <c r="B12" s="2" t="s">
        <v>19</v>
      </c>
      <c r="C12" s="2" t="s">
        <v>27</v>
      </c>
      <c r="D12" s="2" t="s">
        <v>20</v>
      </c>
      <c r="E12" s="2" t="s">
        <v>4376</v>
      </c>
      <c r="F12" s="2" t="s">
        <v>21</v>
      </c>
      <c r="G12" s="2" t="s">
        <v>165</v>
      </c>
      <c r="H12" s="2" t="s">
        <v>166</v>
      </c>
      <c r="I12" s="8">
        <v>10047000</v>
      </c>
      <c r="J12" s="8">
        <v>14447000</v>
      </c>
      <c r="K12" s="8">
        <v>4400000</v>
      </c>
      <c r="L12" s="8">
        <v>0</v>
      </c>
      <c r="M12" s="2">
        <v>1081918145</v>
      </c>
      <c r="N12" s="2" t="s">
        <v>4377</v>
      </c>
      <c r="O12" s="2" t="s">
        <v>4378</v>
      </c>
      <c r="P12" s="9" t="s">
        <v>6378</v>
      </c>
      <c r="Q12" s="9">
        <v>44214</v>
      </c>
      <c r="R12" s="9">
        <v>44408</v>
      </c>
      <c r="S12" s="8">
        <v>14447000</v>
      </c>
      <c r="T12" s="8">
        <v>0</v>
      </c>
      <c r="U12" s="2">
        <v>57444673</v>
      </c>
      <c r="V12" s="2" t="s">
        <v>575</v>
      </c>
      <c r="W12" s="33"/>
      <c r="X12" s="17"/>
    </row>
    <row r="13" spans="1:24">
      <c r="A13" s="2">
        <v>891780111</v>
      </c>
      <c r="B13" s="2" t="s">
        <v>19</v>
      </c>
      <c r="C13" s="2" t="s">
        <v>27</v>
      </c>
      <c r="D13" s="2" t="s">
        <v>20</v>
      </c>
      <c r="E13" s="2" t="s">
        <v>802</v>
      </c>
      <c r="F13" s="2" t="s">
        <v>21</v>
      </c>
      <c r="G13" s="2" t="s">
        <v>165</v>
      </c>
      <c r="H13" s="2" t="s">
        <v>166</v>
      </c>
      <c r="I13" s="8">
        <v>14614000</v>
      </c>
      <c r="J13" s="8">
        <v>21014000</v>
      </c>
      <c r="K13" s="8">
        <v>6400000</v>
      </c>
      <c r="L13" s="8">
        <v>0</v>
      </c>
      <c r="M13" s="2">
        <v>85459575</v>
      </c>
      <c r="N13" s="2" t="s">
        <v>534</v>
      </c>
      <c r="O13" s="2" t="s">
        <v>803</v>
      </c>
      <c r="P13" s="9" t="s">
        <v>6378</v>
      </c>
      <c r="Q13" s="9">
        <v>44214</v>
      </c>
      <c r="R13" s="9">
        <v>44408</v>
      </c>
      <c r="S13" s="8">
        <v>21014000</v>
      </c>
      <c r="T13" s="8">
        <v>0</v>
      </c>
      <c r="U13" s="2">
        <v>21701937</v>
      </c>
      <c r="V13" s="2" t="s">
        <v>776</v>
      </c>
      <c r="W13" s="33"/>
      <c r="X13" s="17"/>
    </row>
    <row r="14" spans="1:24">
      <c r="A14" s="2">
        <v>891780111</v>
      </c>
      <c r="B14" s="2" t="s">
        <v>19</v>
      </c>
      <c r="C14" s="2" t="s">
        <v>27</v>
      </c>
      <c r="D14" s="2" t="s">
        <v>20</v>
      </c>
      <c r="E14" s="2" t="s">
        <v>4379</v>
      </c>
      <c r="F14" s="2" t="s">
        <v>21</v>
      </c>
      <c r="G14" s="2" t="s">
        <v>165</v>
      </c>
      <c r="H14" s="2" t="s">
        <v>166</v>
      </c>
      <c r="I14" s="8">
        <v>7840000</v>
      </c>
      <c r="J14" s="8">
        <v>11040000</v>
      </c>
      <c r="K14" s="8">
        <v>3200000</v>
      </c>
      <c r="L14" s="8">
        <v>0</v>
      </c>
      <c r="M14" s="2">
        <v>7144181</v>
      </c>
      <c r="N14" s="2" t="s">
        <v>4380</v>
      </c>
      <c r="O14" s="2" t="s">
        <v>4381</v>
      </c>
      <c r="P14" s="9" t="s">
        <v>6378</v>
      </c>
      <c r="Q14" s="9">
        <v>44214</v>
      </c>
      <c r="R14" s="9">
        <v>44408</v>
      </c>
      <c r="S14" s="8">
        <v>11040000</v>
      </c>
      <c r="T14" s="8">
        <v>0</v>
      </c>
      <c r="U14" s="2">
        <v>85459497</v>
      </c>
      <c r="V14" s="2" t="s">
        <v>555</v>
      </c>
      <c r="W14" s="33"/>
      <c r="X14" s="17"/>
    </row>
    <row r="15" spans="1:24">
      <c r="A15" s="2">
        <v>891780111</v>
      </c>
      <c r="B15" s="2" t="s">
        <v>19</v>
      </c>
      <c r="C15" s="2" t="s">
        <v>27</v>
      </c>
      <c r="D15" s="2" t="s">
        <v>20</v>
      </c>
      <c r="E15" s="2" t="s">
        <v>4382</v>
      </c>
      <c r="F15" s="2" t="s">
        <v>21</v>
      </c>
      <c r="G15" s="2" t="s">
        <v>165</v>
      </c>
      <c r="H15" s="2" t="s">
        <v>166</v>
      </c>
      <c r="I15" s="8">
        <v>7840000</v>
      </c>
      <c r="J15" s="8">
        <v>11040000</v>
      </c>
      <c r="K15" s="8">
        <v>3200000</v>
      </c>
      <c r="L15" s="8">
        <v>0</v>
      </c>
      <c r="M15" s="2">
        <v>84459314</v>
      </c>
      <c r="N15" s="2" t="s">
        <v>4383</v>
      </c>
      <c r="O15" s="2" t="s">
        <v>4381</v>
      </c>
      <c r="P15" s="9" t="s">
        <v>6378</v>
      </c>
      <c r="Q15" s="9">
        <v>44214</v>
      </c>
      <c r="R15" s="9">
        <v>44408</v>
      </c>
      <c r="S15" s="8">
        <v>11040000</v>
      </c>
      <c r="T15" s="8">
        <v>0</v>
      </c>
      <c r="U15" s="2">
        <v>85459497</v>
      </c>
      <c r="V15" s="2" t="s">
        <v>555</v>
      </c>
      <c r="W15" s="33"/>
      <c r="X15" s="17"/>
    </row>
    <row r="16" spans="1:24">
      <c r="A16" s="2">
        <v>891780111</v>
      </c>
      <c r="B16" s="2" t="s">
        <v>19</v>
      </c>
      <c r="C16" s="2" t="s">
        <v>27</v>
      </c>
      <c r="D16" s="2" t="s">
        <v>20</v>
      </c>
      <c r="E16" s="2" t="s">
        <v>4384</v>
      </c>
      <c r="F16" s="2" t="s">
        <v>21</v>
      </c>
      <c r="G16" s="2" t="s">
        <v>165</v>
      </c>
      <c r="H16" s="2" t="s">
        <v>166</v>
      </c>
      <c r="I16" s="8">
        <v>7840000</v>
      </c>
      <c r="J16" s="8">
        <v>11040000</v>
      </c>
      <c r="K16" s="8">
        <v>3200000</v>
      </c>
      <c r="L16" s="8">
        <v>0</v>
      </c>
      <c r="M16" s="2">
        <v>85455874</v>
      </c>
      <c r="N16" s="2" t="s">
        <v>4385</v>
      </c>
      <c r="O16" s="2" t="s">
        <v>4381</v>
      </c>
      <c r="P16" s="9" t="s">
        <v>6378</v>
      </c>
      <c r="Q16" s="9">
        <v>44214</v>
      </c>
      <c r="R16" s="9">
        <v>44408</v>
      </c>
      <c r="S16" s="8">
        <v>11040000</v>
      </c>
      <c r="T16" s="8">
        <v>0</v>
      </c>
      <c r="U16" s="2">
        <v>85459497</v>
      </c>
      <c r="V16" s="2" t="s">
        <v>555</v>
      </c>
      <c r="W16" s="33"/>
      <c r="X16" s="17"/>
    </row>
    <row r="17" spans="1:24">
      <c r="A17" s="2">
        <v>891780111</v>
      </c>
      <c r="B17" s="2" t="s">
        <v>19</v>
      </c>
      <c r="C17" s="2" t="s">
        <v>27</v>
      </c>
      <c r="D17" s="2" t="s">
        <v>20</v>
      </c>
      <c r="E17" s="2" t="s">
        <v>4386</v>
      </c>
      <c r="F17" s="2" t="s">
        <v>21</v>
      </c>
      <c r="G17" s="2" t="s">
        <v>165</v>
      </c>
      <c r="H17" s="2" t="s">
        <v>166</v>
      </c>
      <c r="I17" s="8">
        <v>7840000</v>
      </c>
      <c r="J17" s="8">
        <v>11040000</v>
      </c>
      <c r="K17" s="8">
        <v>3200000</v>
      </c>
      <c r="L17" s="8">
        <v>0</v>
      </c>
      <c r="M17" s="2">
        <v>85466757</v>
      </c>
      <c r="N17" s="2" t="s">
        <v>4387</v>
      </c>
      <c r="O17" s="2" t="s">
        <v>4381</v>
      </c>
      <c r="P17" s="9" t="s">
        <v>6378</v>
      </c>
      <c r="Q17" s="9">
        <v>44214</v>
      </c>
      <c r="R17" s="9">
        <v>44408</v>
      </c>
      <c r="S17" s="8">
        <v>11040000</v>
      </c>
      <c r="T17" s="8">
        <v>0</v>
      </c>
      <c r="U17" s="2">
        <v>85459497</v>
      </c>
      <c r="V17" s="2" t="s">
        <v>555</v>
      </c>
      <c r="W17" s="33"/>
      <c r="X17" s="17"/>
    </row>
    <row r="18" spans="1:24">
      <c r="A18" s="2">
        <v>891780111</v>
      </c>
      <c r="B18" s="2" t="s">
        <v>19</v>
      </c>
      <c r="C18" s="2" t="s">
        <v>27</v>
      </c>
      <c r="D18" s="2" t="s">
        <v>20</v>
      </c>
      <c r="E18" s="2" t="s">
        <v>4388</v>
      </c>
      <c r="F18" s="2" t="s">
        <v>21</v>
      </c>
      <c r="G18" s="2" t="s">
        <v>165</v>
      </c>
      <c r="H18" s="2" t="s">
        <v>166</v>
      </c>
      <c r="I18" s="8">
        <v>7840000</v>
      </c>
      <c r="J18" s="8">
        <v>11040000</v>
      </c>
      <c r="K18" s="8">
        <v>3200000</v>
      </c>
      <c r="L18" s="8">
        <v>0</v>
      </c>
      <c r="M18" s="2">
        <v>85451015</v>
      </c>
      <c r="N18" s="2" t="s">
        <v>4389</v>
      </c>
      <c r="O18" s="2" t="s">
        <v>4381</v>
      </c>
      <c r="P18" s="9" t="s">
        <v>6378</v>
      </c>
      <c r="Q18" s="9">
        <v>44214</v>
      </c>
      <c r="R18" s="9">
        <v>44408</v>
      </c>
      <c r="S18" s="8">
        <v>11040000</v>
      </c>
      <c r="T18" s="8">
        <v>0</v>
      </c>
      <c r="U18" s="2">
        <v>85459497</v>
      </c>
      <c r="V18" s="2" t="s">
        <v>555</v>
      </c>
      <c r="W18" s="33"/>
      <c r="X18" s="17"/>
    </row>
    <row r="19" spans="1:24">
      <c r="A19" s="2">
        <v>891780111</v>
      </c>
      <c r="B19" s="2" t="s">
        <v>19</v>
      </c>
      <c r="C19" s="2" t="s">
        <v>27</v>
      </c>
      <c r="D19" s="2" t="s">
        <v>20</v>
      </c>
      <c r="E19" s="2" t="s">
        <v>804</v>
      </c>
      <c r="F19" s="2" t="s">
        <v>21</v>
      </c>
      <c r="G19" s="2" t="s">
        <v>165</v>
      </c>
      <c r="H19" s="2" t="s">
        <v>166</v>
      </c>
      <c r="I19" s="8">
        <v>12974000</v>
      </c>
      <c r="J19" s="8">
        <v>18574000</v>
      </c>
      <c r="K19" s="8">
        <v>5600000</v>
      </c>
      <c r="L19" s="8">
        <v>0</v>
      </c>
      <c r="M19" s="2">
        <v>7634651</v>
      </c>
      <c r="N19" s="2" t="s">
        <v>805</v>
      </c>
      <c r="O19" s="2" t="s">
        <v>806</v>
      </c>
      <c r="P19" s="9" t="s">
        <v>6378</v>
      </c>
      <c r="Q19" s="9">
        <v>44214</v>
      </c>
      <c r="R19" s="9">
        <v>44408</v>
      </c>
      <c r="S19" s="8">
        <v>18574000</v>
      </c>
      <c r="T19" s="8">
        <v>0</v>
      </c>
      <c r="U19" s="2">
        <v>85459497</v>
      </c>
      <c r="V19" s="2" t="s">
        <v>555</v>
      </c>
      <c r="W19" s="33"/>
      <c r="X19" s="17"/>
    </row>
    <row r="20" spans="1:24">
      <c r="A20" s="2">
        <v>891780111</v>
      </c>
      <c r="B20" s="2" t="s">
        <v>19</v>
      </c>
      <c r="C20" s="2" t="s">
        <v>27</v>
      </c>
      <c r="D20" s="2" t="s">
        <v>20</v>
      </c>
      <c r="E20" s="2" t="s">
        <v>807</v>
      </c>
      <c r="F20" s="2" t="s">
        <v>21</v>
      </c>
      <c r="G20" s="2" t="s">
        <v>165</v>
      </c>
      <c r="H20" s="2" t="s">
        <v>166</v>
      </c>
      <c r="I20" s="8">
        <v>11584000</v>
      </c>
      <c r="J20" s="8">
        <v>16584000</v>
      </c>
      <c r="K20" s="8">
        <v>5000000</v>
      </c>
      <c r="L20" s="8">
        <v>0</v>
      </c>
      <c r="M20" s="2">
        <v>84453261</v>
      </c>
      <c r="N20" s="2" t="s">
        <v>808</v>
      </c>
      <c r="O20" s="2" t="s">
        <v>809</v>
      </c>
      <c r="P20" s="9" t="s">
        <v>6378</v>
      </c>
      <c r="Q20" s="9">
        <v>44214</v>
      </c>
      <c r="R20" s="9">
        <v>44408</v>
      </c>
      <c r="S20" s="8">
        <v>16584000</v>
      </c>
      <c r="T20" s="8">
        <v>0</v>
      </c>
      <c r="U20" s="2">
        <v>85459497</v>
      </c>
      <c r="V20" s="2" t="s">
        <v>555</v>
      </c>
      <c r="W20" s="33"/>
      <c r="X20" s="17"/>
    </row>
    <row r="21" spans="1:24">
      <c r="A21" s="2">
        <v>891780111</v>
      </c>
      <c r="B21" s="2" t="s">
        <v>19</v>
      </c>
      <c r="C21" s="2" t="s">
        <v>27</v>
      </c>
      <c r="D21" s="2" t="s">
        <v>20</v>
      </c>
      <c r="E21" s="2" t="s">
        <v>4390</v>
      </c>
      <c r="F21" s="2" t="s">
        <v>21</v>
      </c>
      <c r="G21" s="2" t="s">
        <v>165</v>
      </c>
      <c r="H21" s="2" t="s">
        <v>166</v>
      </c>
      <c r="I21" s="8">
        <v>7307000</v>
      </c>
      <c r="J21" s="8">
        <v>10507000</v>
      </c>
      <c r="K21" s="8">
        <v>3200000</v>
      </c>
      <c r="L21" s="8">
        <v>0</v>
      </c>
      <c r="M21" s="2">
        <v>1082904580</v>
      </c>
      <c r="N21" s="2" t="s">
        <v>4391</v>
      </c>
      <c r="O21" s="2" t="s">
        <v>4392</v>
      </c>
      <c r="P21" s="9" t="s">
        <v>6378</v>
      </c>
      <c r="Q21" s="9">
        <v>44214</v>
      </c>
      <c r="R21" s="9">
        <v>44408</v>
      </c>
      <c r="S21" s="8">
        <v>10507000</v>
      </c>
      <c r="T21" s="8">
        <v>0</v>
      </c>
      <c r="U21" s="2">
        <v>85459497</v>
      </c>
      <c r="V21" s="2" t="s">
        <v>555</v>
      </c>
      <c r="W21" s="33"/>
      <c r="X21" s="17"/>
    </row>
    <row r="22" spans="1:24">
      <c r="A22" s="2">
        <v>891780111</v>
      </c>
      <c r="B22" s="2" t="s">
        <v>19</v>
      </c>
      <c r="C22" s="2" t="s">
        <v>27</v>
      </c>
      <c r="D22" s="2" t="s">
        <v>20</v>
      </c>
      <c r="E22" s="2" t="s">
        <v>4393</v>
      </c>
      <c r="F22" s="2" t="s">
        <v>21</v>
      </c>
      <c r="G22" s="2" t="s">
        <v>165</v>
      </c>
      <c r="H22" s="2" t="s">
        <v>166</v>
      </c>
      <c r="I22" s="8">
        <v>7307000</v>
      </c>
      <c r="J22" s="8">
        <v>0</v>
      </c>
      <c r="K22" s="8">
        <v>0</v>
      </c>
      <c r="L22" s="8">
        <v>4320000</v>
      </c>
      <c r="M22" s="2">
        <v>85477784</v>
      </c>
      <c r="N22" s="2" t="s">
        <v>4394</v>
      </c>
      <c r="O22" s="2" t="s">
        <v>4392</v>
      </c>
      <c r="P22" s="9" t="s">
        <v>6378</v>
      </c>
      <c r="Q22" s="9">
        <v>44214</v>
      </c>
      <c r="R22" s="9">
        <v>44347</v>
      </c>
      <c r="S22" s="8">
        <v>2987000</v>
      </c>
      <c r="T22" s="8">
        <v>0</v>
      </c>
      <c r="U22" s="2">
        <v>85459497</v>
      </c>
      <c r="V22" s="2" t="s">
        <v>555</v>
      </c>
      <c r="W22" s="33"/>
      <c r="X22" s="17"/>
    </row>
    <row r="23" spans="1:24">
      <c r="A23" s="2">
        <v>891780111</v>
      </c>
      <c r="B23" s="2" t="s">
        <v>19</v>
      </c>
      <c r="C23" s="2" t="s">
        <v>27</v>
      </c>
      <c r="D23" s="2" t="s">
        <v>20</v>
      </c>
      <c r="E23" s="2" t="s">
        <v>4395</v>
      </c>
      <c r="F23" s="2" t="s">
        <v>21</v>
      </c>
      <c r="G23" s="2" t="s">
        <v>165</v>
      </c>
      <c r="H23" s="2" t="s">
        <v>166</v>
      </c>
      <c r="I23" s="8">
        <v>7307000</v>
      </c>
      <c r="J23" s="8">
        <v>10507000</v>
      </c>
      <c r="K23" s="8">
        <v>3200000</v>
      </c>
      <c r="L23" s="8">
        <v>0</v>
      </c>
      <c r="M23" s="2">
        <v>1083030981</v>
      </c>
      <c r="N23" s="2" t="s">
        <v>4396</v>
      </c>
      <c r="O23" s="2" t="s">
        <v>4392</v>
      </c>
      <c r="P23" s="9" t="s">
        <v>6378</v>
      </c>
      <c r="Q23" s="9">
        <v>44214</v>
      </c>
      <c r="R23" s="9">
        <v>44408</v>
      </c>
      <c r="S23" s="8">
        <v>10507000</v>
      </c>
      <c r="T23" s="8">
        <v>0</v>
      </c>
      <c r="U23" s="2">
        <v>85459497</v>
      </c>
      <c r="V23" s="2" t="s">
        <v>555</v>
      </c>
      <c r="W23" s="33"/>
      <c r="X23" s="17"/>
    </row>
    <row r="24" spans="1:24">
      <c r="A24" s="2">
        <v>891780111</v>
      </c>
      <c r="B24" s="2" t="s">
        <v>19</v>
      </c>
      <c r="C24" s="2" t="s">
        <v>27</v>
      </c>
      <c r="D24" s="2" t="s">
        <v>20</v>
      </c>
      <c r="E24" s="2" t="s">
        <v>810</v>
      </c>
      <c r="F24" s="2" t="s">
        <v>21</v>
      </c>
      <c r="G24" s="2" t="s">
        <v>165</v>
      </c>
      <c r="H24" s="2" t="s">
        <v>166</v>
      </c>
      <c r="I24" s="8">
        <v>25947000</v>
      </c>
      <c r="J24" s="8">
        <v>37147000</v>
      </c>
      <c r="K24" s="8">
        <v>11200000</v>
      </c>
      <c r="L24" s="8">
        <v>0</v>
      </c>
      <c r="M24" s="2">
        <v>19601307</v>
      </c>
      <c r="N24" s="2" t="s">
        <v>811</v>
      </c>
      <c r="O24" s="2" t="s">
        <v>812</v>
      </c>
      <c r="P24" s="9" t="s">
        <v>6378</v>
      </c>
      <c r="Q24" s="9">
        <v>44214</v>
      </c>
      <c r="R24" s="9">
        <v>44408</v>
      </c>
      <c r="S24" s="8">
        <v>27147000</v>
      </c>
      <c r="T24" s="8">
        <v>0</v>
      </c>
      <c r="U24" s="2">
        <v>85465146</v>
      </c>
      <c r="V24" s="2" t="s">
        <v>550</v>
      </c>
      <c r="W24" s="33"/>
      <c r="X24" s="17"/>
    </row>
    <row r="25" spans="1:24">
      <c r="A25" s="2">
        <v>891780111</v>
      </c>
      <c r="B25" s="2" t="s">
        <v>19</v>
      </c>
      <c r="C25" s="2" t="s">
        <v>27</v>
      </c>
      <c r="D25" s="2" t="s">
        <v>20</v>
      </c>
      <c r="E25" s="2" t="s">
        <v>813</v>
      </c>
      <c r="F25" s="2" t="s">
        <v>21</v>
      </c>
      <c r="G25" s="2" t="s">
        <v>165</v>
      </c>
      <c r="H25" s="2" t="s">
        <v>166</v>
      </c>
      <c r="I25" s="8">
        <v>12787000</v>
      </c>
      <c r="J25" s="8">
        <v>18387000</v>
      </c>
      <c r="K25" s="8">
        <v>5600000</v>
      </c>
      <c r="L25" s="8">
        <v>0</v>
      </c>
      <c r="M25" s="2">
        <v>7634396</v>
      </c>
      <c r="N25" s="2" t="s">
        <v>814</v>
      </c>
      <c r="O25" s="2" t="s">
        <v>815</v>
      </c>
      <c r="P25" s="9" t="s">
        <v>6378</v>
      </c>
      <c r="Q25" s="9">
        <v>44214</v>
      </c>
      <c r="R25" s="9">
        <v>44408</v>
      </c>
      <c r="S25" s="8">
        <v>18387000</v>
      </c>
      <c r="T25" s="8">
        <v>0</v>
      </c>
      <c r="U25" s="2">
        <v>85465146</v>
      </c>
      <c r="V25" s="2" t="s">
        <v>550</v>
      </c>
      <c r="W25" s="33"/>
      <c r="X25" s="17"/>
    </row>
    <row r="26" spans="1:24">
      <c r="A26" s="2">
        <v>891780111</v>
      </c>
      <c r="B26" s="2" t="s">
        <v>19</v>
      </c>
      <c r="C26" s="2" t="s">
        <v>27</v>
      </c>
      <c r="D26" s="2" t="s">
        <v>20</v>
      </c>
      <c r="E26" s="2" t="s">
        <v>4397</v>
      </c>
      <c r="F26" s="2" t="s">
        <v>21</v>
      </c>
      <c r="G26" s="2" t="s">
        <v>165</v>
      </c>
      <c r="H26" s="2" t="s">
        <v>166</v>
      </c>
      <c r="I26" s="8">
        <v>10047000</v>
      </c>
      <c r="J26" s="8">
        <v>14447000</v>
      </c>
      <c r="K26" s="8">
        <v>4400000</v>
      </c>
      <c r="L26" s="8">
        <v>0</v>
      </c>
      <c r="M26" s="2">
        <v>84451148</v>
      </c>
      <c r="N26" s="2" t="s">
        <v>4398</v>
      </c>
      <c r="O26" s="2" t="s">
        <v>4399</v>
      </c>
      <c r="P26" s="9" t="s">
        <v>6378</v>
      </c>
      <c r="Q26" s="9">
        <v>44214</v>
      </c>
      <c r="R26" s="9">
        <v>44408</v>
      </c>
      <c r="S26" s="8">
        <v>14447000</v>
      </c>
      <c r="T26" s="8">
        <v>0</v>
      </c>
      <c r="U26" s="2">
        <v>85465146</v>
      </c>
      <c r="V26" s="2" t="s">
        <v>550</v>
      </c>
      <c r="W26" s="33"/>
      <c r="X26" s="17"/>
    </row>
    <row r="27" spans="1:24">
      <c r="A27" s="2">
        <v>891780111</v>
      </c>
      <c r="B27" s="2" t="s">
        <v>19</v>
      </c>
      <c r="C27" s="2" t="s">
        <v>27</v>
      </c>
      <c r="D27" s="2" t="s">
        <v>20</v>
      </c>
      <c r="E27" s="2" t="s">
        <v>4400</v>
      </c>
      <c r="F27" s="2" t="s">
        <v>21</v>
      </c>
      <c r="G27" s="2" t="s">
        <v>165</v>
      </c>
      <c r="H27" s="2" t="s">
        <v>166</v>
      </c>
      <c r="I27" s="8">
        <v>8677000</v>
      </c>
      <c r="J27" s="8">
        <v>12477000</v>
      </c>
      <c r="K27" s="8">
        <v>3800000</v>
      </c>
      <c r="L27" s="8">
        <v>0</v>
      </c>
      <c r="M27" s="2">
        <v>1082972337</v>
      </c>
      <c r="N27" s="2" t="s">
        <v>4401</v>
      </c>
      <c r="O27" s="2" t="s">
        <v>4399</v>
      </c>
      <c r="P27" s="9" t="s">
        <v>6378</v>
      </c>
      <c r="Q27" s="9">
        <v>44214</v>
      </c>
      <c r="R27" s="9">
        <v>44408</v>
      </c>
      <c r="S27" s="8">
        <v>12477000</v>
      </c>
      <c r="T27" s="8">
        <v>0</v>
      </c>
      <c r="U27" s="2">
        <v>85465146</v>
      </c>
      <c r="V27" s="2" t="s">
        <v>550</v>
      </c>
      <c r="W27" s="33"/>
      <c r="X27" s="17"/>
    </row>
    <row r="28" spans="1:24">
      <c r="A28" s="2">
        <v>891780111</v>
      </c>
      <c r="B28" s="2" t="s">
        <v>19</v>
      </c>
      <c r="C28" s="2" t="s">
        <v>27</v>
      </c>
      <c r="D28" s="2" t="s">
        <v>20</v>
      </c>
      <c r="E28" s="2" t="s">
        <v>4402</v>
      </c>
      <c r="F28" s="2" t="s">
        <v>21</v>
      </c>
      <c r="G28" s="2" t="s">
        <v>165</v>
      </c>
      <c r="H28" s="2" t="s">
        <v>166</v>
      </c>
      <c r="I28" s="8">
        <v>11417000</v>
      </c>
      <c r="J28" s="8">
        <v>16417000</v>
      </c>
      <c r="K28" s="8">
        <v>5000000</v>
      </c>
      <c r="L28" s="8">
        <v>0</v>
      </c>
      <c r="M28" s="2">
        <v>1083567834</v>
      </c>
      <c r="N28" s="2" t="s">
        <v>4403</v>
      </c>
      <c r="O28" s="2" t="s">
        <v>4404</v>
      </c>
      <c r="P28" s="9" t="s">
        <v>6378</v>
      </c>
      <c r="Q28" s="9">
        <v>44214</v>
      </c>
      <c r="R28" s="9">
        <v>44408</v>
      </c>
      <c r="S28" s="8">
        <v>16417000</v>
      </c>
      <c r="T28" s="8">
        <v>0</v>
      </c>
      <c r="U28" s="2">
        <v>85465146</v>
      </c>
      <c r="V28" s="2" t="s">
        <v>550</v>
      </c>
      <c r="W28" s="33"/>
      <c r="X28" s="17"/>
    </row>
    <row r="29" spans="1:24">
      <c r="A29" s="2">
        <v>891780111</v>
      </c>
      <c r="B29" s="2" t="s">
        <v>19</v>
      </c>
      <c r="C29" s="2" t="s">
        <v>27</v>
      </c>
      <c r="D29" s="2" t="s">
        <v>20</v>
      </c>
      <c r="E29" s="2" t="s">
        <v>816</v>
      </c>
      <c r="F29" s="2" t="s">
        <v>21</v>
      </c>
      <c r="G29" s="2" t="s">
        <v>165</v>
      </c>
      <c r="H29" s="2" t="s">
        <v>166</v>
      </c>
      <c r="I29" s="8">
        <v>11250000</v>
      </c>
      <c r="J29" s="8">
        <v>16250000</v>
      </c>
      <c r="K29" s="8">
        <v>5000000</v>
      </c>
      <c r="L29" s="8">
        <v>0</v>
      </c>
      <c r="M29" s="2">
        <v>1004369176</v>
      </c>
      <c r="N29" s="2" t="s">
        <v>817</v>
      </c>
      <c r="O29" s="2" t="s">
        <v>818</v>
      </c>
      <c r="P29" s="9" t="s">
        <v>6378</v>
      </c>
      <c r="Q29" s="9">
        <v>44214</v>
      </c>
      <c r="R29" s="9">
        <v>44408</v>
      </c>
      <c r="S29" s="8">
        <v>16250000</v>
      </c>
      <c r="T29" s="8">
        <v>0</v>
      </c>
      <c r="U29" s="2">
        <v>85465146</v>
      </c>
      <c r="V29" s="2" t="s">
        <v>550</v>
      </c>
      <c r="W29" s="33"/>
      <c r="X29" s="17"/>
    </row>
    <row r="30" spans="1:24">
      <c r="A30" s="2">
        <v>891780111</v>
      </c>
      <c r="B30" s="2" t="s">
        <v>19</v>
      </c>
      <c r="C30" s="2" t="s">
        <v>27</v>
      </c>
      <c r="D30" s="2" t="s">
        <v>20</v>
      </c>
      <c r="E30" s="2" t="s">
        <v>4405</v>
      </c>
      <c r="F30" s="2" t="s">
        <v>21</v>
      </c>
      <c r="G30" s="2" t="s">
        <v>165</v>
      </c>
      <c r="H30" s="2" t="s">
        <v>166</v>
      </c>
      <c r="I30" s="8">
        <v>9247000</v>
      </c>
      <c r="J30" s="8">
        <v>13047000</v>
      </c>
      <c r="K30" s="8">
        <v>3800000</v>
      </c>
      <c r="L30" s="8">
        <v>0</v>
      </c>
      <c r="M30" s="2">
        <v>36667908</v>
      </c>
      <c r="N30" s="2" t="s">
        <v>819</v>
      </c>
      <c r="O30" s="2" t="s">
        <v>4406</v>
      </c>
      <c r="P30" s="9" t="s">
        <v>6378</v>
      </c>
      <c r="Q30" s="9">
        <v>44214</v>
      </c>
      <c r="R30" s="9">
        <v>44408</v>
      </c>
      <c r="S30" s="8">
        <v>13047000</v>
      </c>
      <c r="T30" s="8">
        <v>0</v>
      </c>
      <c r="U30" s="33">
        <v>36694483</v>
      </c>
      <c r="V30" s="17" t="s">
        <v>4407</v>
      </c>
      <c r="W30" s="33"/>
      <c r="X30" s="17"/>
    </row>
    <row r="31" spans="1:24">
      <c r="A31" s="2">
        <v>891780111</v>
      </c>
      <c r="B31" s="2" t="s">
        <v>19</v>
      </c>
      <c r="C31" s="2" t="s">
        <v>27</v>
      </c>
      <c r="D31" s="2" t="s">
        <v>20</v>
      </c>
      <c r="E31" s="2" t="s">
        <v>4408</v>
      </c>
      <c r="F31" s="2" t="s">
        <v>21</v>
      </c>
      <c r="G31" s="2" t="s">
        <v>165</v>
      </c>
      <c r="H31" s="2" t="s">
        <v>166</v>
      </c>
      <c r="I31" s="8">
        <v>8740000</v>
      </c>
      <c r="J31" s="8">
        <v>12540000</v>
      </c>
      <c r="K31" s="8">
        <v>3800000</v>
      </c>
      <c r="L31" s="8">
        <v>0</v>
      </c>
      <c r="M31" s="2">
        <v>32801897</v>
      </c>
      <c r="N31" s="2" t="s">
        <v>4409</v>
      </c>
      <c r="O31" s="2" t="s">
        <v>4410</v>
      </c>
      <c r="P31" s="9" t="s">
        <v>6378</v>
      </c>
      <c r="Q31" s="9">
        <v>44214</v>
      </c>
      <c r="R31" s="9">
        <v>44408</v>
      </c>
      <c r="S31" s="8">
        <v>12540000</v>
      </c>
      <c r="T31" s="8">
        <v>0</v>
      </c>
      <c r="U31" s="2">
        <v>57441846</v>
      </c>
      <c r="V31" s="2" t="s">
        <v>780</v>
      </c>
      <c r="W31" s="33"/>
      <c r="X31" s="17"/>
    </row>
    <row r="32" spans="1:24">
      <c r="A32" s="2">
        <v>891780111</v>
      </c>
      <c r="B32" s="2" t="s">
        <v>19</v>
      </c>
      <c r="C32" s="2" t="s">
        <v>27</v>
      </c>
      <c r="D32" s="2" t="s">
        <v>20</v>
      </c>
      <c r="E32" s="2" t="s">
        <v>820</v>
      </c>
      <c r="F32" s="2" t="s">
        <v>21</v>
      </c>
      <c r="G32" s="2" t="s">
        <v>165</v>
      </c>
      <c r="H32" s="2" t="s">
        <v>166</v>
      </c>
      <c r="I32" s="8">
        <v>11500000</v>
      </c>
      <c r="J32" s="8">
        <v>16500000</v>
      </c>
      <c r="K32" s="8">
        <v>5000000</v>
      </c>
      <c r="L32" s="8">
        <v>0</v>
      </c>
      <c r="M32" s="2">
        <v>1083465166</v>
      </c>
      <c r="N32" s="2" t="s">
        <v>821</v>
      </c>
      <c r="O32" s="2" t="s">
        <v>822</v>
      </c>
      <c r="P32" s="9" t="s">
        <v>6378</v>
      </c>
      <c r="Q32" s="9">
        <v>44214</v>
      </c>
      <c r="R32" s="9">
        <v>44408</v>
      </c>
      <c r="S32" s="8">
        <v>16500000</v>
      </c>
      <c r="T32" s="8">
        <v>0</v>
      </c>
      <c r="U32" s="2">
        <v>57441846</v>
      </c>
      <c r="V32" s="2" t="s">
        <v>780</v>
      </c>
      <c r="W32" s="33"/>
      <c r="X32" s="17"/>
    </row>
    <row r="33" spans="1:24">
      <c r="A33" s="2">
        <v>891780111</v>
      </c>
      <c r="B33" s="2" t="s">
        <v>19</v>
      </c>
      <c r="C33" s="2" t="s">
        <v>27</v>
      </c>
      <c r="D33" s="2" t="s">
        <v>20</v>
      </c>
      <c r="E33" s="2" t="s">
        <v>4411</v>
      </c>
      <c r="F33" s="2" t="s">
        <v>21</v>
      </c>
      <c r="G33" s="2" t="s">
        <v>165</v>
      </c>
      <c r="H33" s="2" t="s">
        <v>166</v>
      </c>
      <c r="I33" s="8">
        <v>8740000</v>
      </c>
      <c r="J33" s="8">
        <v>0</v>
      </c>
      <c r="K33" s="8">
        <v>0</v>
      </c>
      <c r="L33" s="8">
        <v>0</v>
      </c>
      <c r="M33" s="2">
        <v>39047351</v>
      </c>
      <c r="N33" s="2" t="s">
        <v>4412</v>
      </c>
      <c r="O33" s="2" t="s">
        <v>4413</v>
      </c>
      <c r="P33" s="9" t="s">
        <v>6378</v>
      </c>
      <c r="Q33" s="9">
        <v>44214</v>
      </c>
      <c r="R33" s="9">
        <v>44347</v>
      </c>
      <c r="S33" s="8">
        <v>8740000</v>
      </c>
      <c r="T33" s="8">
        <v>0</v>
      </c>
      <c r="U33" s="2">
        <v>57441846</v>
      </c>
      <c r="V33" s="2" t="s">
        <v>780</v>
      </c>
      <c r="W33" s="33"/>
      <c r="X33" s="17"/>
    </row>
    <row r="34" spans="1:24">
      <c r="A34" s="2">
        <v>891780111</v>
      </c>
      <c r="B34" s="2" t="s">
        <v>19</v>
      </c>
      <c r="C34" s="2" t="s">
        <v>27</v>
      </c>
      <c r="D34" s="2" t="s">
        <v>20</v>
      </c>
      <c r="E34" s="2" t="s">
        <v>4414</v>
      </c>
      <c r="F34" s="2" t="s">
        <v>21</v>
      </c>
      <c r="G34" s="2" t="s">
        <v>165</v>
      </c>
      <c r="H34" s="2" t="s">
        <v>166</v>
      </c>
      <c r="I34" s="8">
        <v>10120000</v>
      </c>
      <c r="J34" s="8">
        <v>14520000</v>
      </c>
      <c r="K34" s="8">
        <v>4400000</v>
      </c>
      <c r="L34" s="8">
        <v>0</v>
      </c>
      <c r="M34" s="2">
        <v>1128149649</v>
      </c>
      <c r="N34" s="2" t="s">
        <v>4415</v>
      </c>
      <c r="O34" s="2" t="s">
        <v>4416</v>
      </c>
      <c r="P34" s="9" t="s">
        <v>6378</v>
      </c>
      <c r="Q34" s="9">
        <v>44214</v>
      </c>
      <c r="R34" s="9">
        <v>44408</v>
      </c>
      <c r="S34" s="8">
        <v>14520000</v>
      </c>
      <c r="T34" s="8">
        <v>0</v>
      </c>
      <c r="U34" s="2">
        <v>57441846</v>
      </c>
      <c r="V34" s="2" t="s">
        <v>780</v>
      </c>
      <c r="W34" s="33"/>
      <c r="X34" s="17"/>
    </row>
    <row r="35" spans="1:24">
      <c r="A35" s="2">
        <v>891780111</v>
      </c>
      <c r="B35" s="2" t="s">
        <v>19</v>
      </c>
      <c r="C35" s="2" t="s">
        <v>27</v>
      </c>
      <c r="D35" s="2" t="s">
        <v>20</v>
      </c>
      <c r="E35" s="2" t="s">
        <v>823</v>
      </c>
      <c r="F35" s="2" t="s">
        <v>21</v>
      </c>
      <c r="G35" s="2" t="s">
        <v>165</v>
      </c>
      <c r="H35" s="2" t="s">
        <v>166</v>
      </c>
      <c r="I35" s="8">
        <v>11084000</v>
      </c>
      <c r="J35" s="8">
        <v>16084000</v>
      </c>
      <c r="K35" s="8">
        <v>5000000</v>
      </c>
      <c r="L35" s="8">
        <v>0</v>
      </c>
      <c r="M35" s="2">
        <v>57461182</v>
      </c>
      <c r="N35" s="2" t="s">
        <v>824</v>
      </c>
      <c r="O35" s="2" t="s">
        <v>825</v>
      </c>
      <c r="P35" s="9" t="s">
        <v>6378</v>
      </c>
      <c r="Q35" s="9">
        <v>44214</v>
      </c>
      <c r="R35" s="9">
        <v>44408</v>
      </c>
      <c r="S35" s="8">
        <v>16084000</v>
      </c>
      <c r="T35" s="8">
        <v>0</v>
      </c>
      <c r="U35" s="2">
        <v>21400608</v>
      </c>
      <c r="V35" s="2" t="s">
        <v>826</v>
      </c>
      <c r="W35" s="33"/>
      <c r="X35" s="17"/>
    </row>
    <row r="36" spans="1:24">
      <c r="A36" s="2">
        <v>891780111</v>
      </c>
      <c r="B36" s="2" t="s">
        <v>19</v>
      </c>
      <c r="C36" s="2" t="s">
        <v>27</v>
      </c>
      <c r="D36" s="2" t="s">
        <v>20</v>
      </c>
      <c r="E36" s="2" t="s">
        <v>4417</v>
      </c>
      <c r="F36" s="2" t="s">
        <v>21</v>
      </c>
      <c r="G36" s="2" t="s">
        <v>165</v>
      </c>
      <c r="H36" s="2" t="s">
        <v>166</v>
      </c>
      <c r="I36" s="8">
        <v>8424000</v>
      </c>
      <c r="J36" s="8">
        <v>12224000</v>
      </c>
      <c r="K36" s="8">
        <v>3800000</v>
      </c>
      <c r="L36" s="8">
        <v>0</v>
      </c>
      <c r="M36" s="2">
        <v>1052992321</v>
      </c>
      <c r="N36" s="2" t="s">
        <v>4418</v>
      </c>
      <c r="O36" s="2" t="s">
        <v>4419</v>
      </c>
      <c r="P36" s="9" t="s">
        <v>6378</v>
      </c>
      <c r="Q36" s="9">
        <v>44214</v>
      </c>
      <c r="R36" s="9">
        <v>44408</v>
      </c>
      <c r="S36" s="8">
        <v>12224000</v>
      </c>
      <c r="T36" s="8">
        <v>0</v>
      </c>
      <c r="U36" s="2">
        <v>21400608</v>
      </c>
      <c r="V36" s="2" t="s">
        <v>826</v>
      </c>
      <c r="W36" s="33"/>
      <c r="X36" s="17"/>
    </row>
    <row r="37" spans="1:24">
      <c r="A37" s="2">
        <v>891780111</v>
      </c>
      <c r="B37" s="2" t="s">
        <v>19</v>
      </c>
      <c r="C37" s="2" t="s">
        <v>27</v>
      </c>
      <c r="D37" s="2" t="s">
        <v>20</v>
      </c>
      <c r="E37" s="2" t="s">
        <v>827</v>
      </c>
      <c r="F37" s="2" t="s">
        <v>21</v>
      </c>
      <c r="G37" s="2" t="s">
        <v>165</v>
      </c>
      <c r="H37" s="2" t="s">
        <v>166</v>
      </c>
      <c r="I37" s="8">
        <v>11084000</v>
      </c>
      <c r="J37" s="8">
        <v>16084000</v>
      </c>
      <c r="K37" s="8">
        <v>5000000</v>
      </c>
      <c r="L37" s="8">
        <v>0</v>
      </c>
      <c r="M37" s="2">
        <v>1083025029</v>
      </c>
      <c r="N37" s="2" t="s">
        <v>828</v>
      </c>
      <c r="O37" s="2" t="s">
        <v>829</v>
      </c>
      <c r="P37" s="9" t="s">
        <v>6378</v>
      </c>
      <c r="Q37" s="9">
        <v>44214</v>
      </c>
      <c r="R37" s="9">
        <v>44408</v>
      </c>
      <c r="S37" s="8">
        <v>16084000</v>
      </c>
      <c r="T37" s="8">
        <v>0</v>
      </c>
      <c r="U37" s="2">
        <v>21400608</v>
      </c>
      <c r="V37" s="2" t="s">
        <v>826</v>
      </c>
      <c r="W37" s="33"/>
      <c r="X37" s="17"/>
    </row>
    <row r="38" spans="1:24">
      <c r="A38" s="2">
        <v>891780111</v>
      </c>
      <c r="B38" s="2" t="s">
        <v>19</v>
      </c>
      <c r="C38" s="2" t="s">
        <v>27</v>
      </c>
      <c r="D38" s="2" t="s">
        <v>20</v>
      </c>
      <c r="E38" s="2" t="s">
        <v>830</v>
      </c>
      <c r="F38" s="2" t="s">
        <v>21</v>
      </c>
      <c r="G38" s="2" t="s">
        <v>165</v>
      </c>
      <c r="H38" s="2" t="s">
        <v>166</v>
      </c>
      <c r="I38" s="8">
        <v>13627000</v>
      </c>
      <c r="J38" s="8">
        <v>19227000</v>
      </c>
      <c r="K38" s="8">
        <v>5600000</v>
      </c>
      <c r="L38" s="8">
        <v>0</v>
      </c>
      <c r="M38" s="2">
        <v>7601915</v>
      </c>
      <c r="N38" s="2" t="s">
        <v>831</v>
      </c>
      <c r="O38" s="2" t="s">
        <v>832</v>
      </c>
      <c r="P38" s="9" t="s">
        <v>6378</v>
      </c>
      <c r="Q38" s="9">
        <v>44214</v>
      </c>
      <c r="R38" s="9">
        <v>44408</v>
      </c>
      <c r="S38" s="8">
        <v>19227000</v>
      </c>
      <c r="T38" s="8">
        <v>0</v>
      </c>
      <c r="U38" s="2">
        <v>39058006</v>
      </c>
      <c r="V38" s="2" t="s">
        <v>784</v>
      </c>
      <c r="W38" s="33"/>
      <c r="X38" s="17"/>
    </row>
    <row r="39" spans="1:24">
      <c r="A39" s="2">
        <v>891780111</v>
      </c>
      <c r="B39" s="2" t="s">
        <v>19</v>
      </c>
      <c r="C39" s="2" t="s">
        <v>27</v>
      </c>
      <c r="D39" s="2" t="s">
        <v>20</v>
      </c>
      <c r="E39" s="2" t="s">
        <v>833</v>
      </c>
      <c r="F39" s="2" t="s">
        <v>21</v>
      </c>
      <c r="G39" s="2" t="s">
        <v>165</v>
      </c>
      <c r="H39" s="2" t="s">
        <v>166</v>
      </c>
      <c r="I39" s="8">
        <v>11584000</v>
      </c>
      <c r="J39" s="8">
        <v>16584000</v>
      </c>
      <c r="K39" s="8">
        <v>5000000</v>
      </c>
      <c r="L39" s="8">
        <v>0</v>
      </c>
      <c r="M39" s="2">
        <v>7602309</v>
      </c>
      <c r="N39" s="2" t="s">
        <v>834</v>
      </c>
      <c r="O39" s="2" t="s">
        <v>835</v>
      </c>
      <c r="P39" s="9" t="s">
        <v>6378</v>
      </c>
      <c r="Q39" s="9">
        <v>44214</v>
      </c>
      <c r="R39" s="9">
        <v>44408</v>
      </c>
      <c r="S39" s="8">
        <v>16584000</v>
      </c>
      <c r="T39" s="8">
        <v>0</v>
      </c>
      <c r="U39" s="2">
        <v>39058006</v>
      </c>
      <c r="V39" s="2" t="s">
        <v>784</v>
      </c>
      <c r="W39" s="33"/>
      <c r="X39" s="17"/>
    </row>
    <row r="40" spans="1:24">
      <c r="A40" s="2">
        <v>891780111</v>
      </c>
      <c r="B40" s="2" t="s">
        <v>19</v>
      </c>
      <c r="C40" s="2" t="s">
        <v>27</v>
      </c>
      <c r="D40" s="2" t="s">
        <v>20</v>
      </c>
      <c r="E40" s="2" t="s">
        <v>836</v>
      </c>
      <c r="F40" s="2" t="s">
        <v>21</v>
      </c>
      <c r="G40" s="2" t="s">
        <v>165</v>
      </c>
      <c r="H40" s="2" t="s">
        <v>166</v>
      </c>
      <c r="I40" s="8">
        <v>12250000</v>
      </c>
      <c r="J40" s="8">
        <v>0</v>
      </c>
      <c r="K40" s="8">
        <v>0</v>
      </c>
      <c r="L40" s="8">
        <v>0</v>
      </c>
      <c r="M40" s="2">
        <v>1083025488</v>
      </c>
      <c r="N40" s="2" t="s">
        <v>837</v>
      </c>
      <c r="O40" s="2" t="s">
        <v>838</v>
      </c>
      <c r="P40" s="9" t="s">
        <v>6378</v>
      </c>
      <c r="Q40" s="9">
        <v>44214</v>
      </c>
      <c r="R40" s="9">
        <v>44347</v>
      </c>
      <c r="S40" s="8">
        <v>9750000</v>
      </c>
      <c r="T40" s="8">
        <v>2500000</v>
      </c>
      <c r="U40" s="2">
        <v>57461757</v>
      </c>
      <c r="V40" s="2" t="s">
        <v>839</v>
      </c>
      <c r="W40" s="33"/>
      <c r="X40" s="17"/>
    </row>
    <row r="41" spans="1:24">
      <c r="A41" s="2">
        <v>891780111</v>
      </c>
      <c r="B41" s="2" t="s">
        <v>19</v>
      </c>
      <c r="C41" s="2" t="s">
        <v>27</v>
      </c>
      <c r="D41" s="2" t="s">
        <v>20</v>
      </c>
      <c r="E41" s="2" t="s">
        <v>840</v>
      </c>
      <c r="F41" s="2" t="s">
        <v>21</v>
      </c>
      <c r="G41" s="2" t="s">
        <v>165</v>
      </c>
      <c r="H41" s="2" t="s">
        <v>166</v>
      </c>
      <c r="I41" s="8">
        <v>32897000</v>
      </c>
      <c r="J41" s="8">
        <v>47097000</v>
      </c>
      <c r="K41" s="8">
        <v>14200000</v>
      </c>
      <c r="L41" s="8">
        <v>0</v>
      </c>
      <c r="M41" s="2">
        <v>79488380</v>
      </c>
      <c r="N41" s="2" t="s">
        <v>841</v>
      </c>
      <c r="O41" s="2" t="s">
        <v>842</v>
      </c>
      <c r="P41" s="9" t="s">
        <v>6378</v>
      </c>
      <c r="Q41" s="9">
        <v>44214</v>
      </c>
      <c r="R41" s="9">
        <v>44408</v>
      </c>
      <c r="S41" s="8">
        <v>47097000</v>
      </c>
      <c r="T41" s="8">
        <v>0</v>
      </c>
      <c r="U41" s="2">
        <v>85455983</v>
      </c>
      <c r="V41" s="2" t="s">
        <v>843</v>
      </c>
      <c r="W41" s="33"/>
      <c r="X41" s="17"/>
    </row>
    <row r="42" spans="1:24">
      <c r="A42" s="2">
        <v>891780111</v>
      </c>
      <c r="B42" s="2" t="s">
        <v>19</v>
      </c>
      <c r="C42" s="2" t="s">
        <v>27</v>
      </c>
      <c r="D42" s="2" t="s">
        <v>20</v>
      </c>
      <c r="E42" s="2" t="s">
        <v>844</v>
      </c>
      <c r="F42" s="2" t="s">
        <v>21</v>
      </c>
      <c r="G42" s="2" t="s">
        <v>165</v>
      </c>
      <c r="H42" s="2" t="s">
        <v>166</v>
      </c>
      <c r="I42" s="8">
        <v>28264000</v>
      </c>
      <c r="J42" s="8">
        <v>40464000</v>
      </c>
      <c r="K42" s="8">
        <v>12200000</v>
      </c>
      <c r="L42" s="8">
        <v>0</v>
      </c>
      <c r="M42" s="2">
        <v>13542773</v>
      </c>
      <c r="N42" s="2" t="s">
        <v>845</v>
      </c>
      <c r="O42" s="2" t="s">
        <v>846</v>
      </c>
      <c r="P42" s="9" t="s">
        <v>6378</v>
      </c>
      <c r="Q42" s="9">
        <v>44214</v>
      </c>
      <c r="R42" s="9">
        <v>44408</v>
      </c>
      <c r="S42" s="8">
        <v>40464000</v>
      </c>
      <c r="T42" s="8">
        <v>0</v>
      </c>
      <c r="U42" s="2">
        <v>85455983</v>
      </c>
      <c r="V42" s="2" t="s">
        <v>843</v>
      </c>
      <c r="W42" s="33"/>
      <c r="X42" s="17"/>
    </row>
    <row r="43" spans="1:24">
      <c r="A43" s="2">
        <v>891780111</v>
      </c>
      <c r="B43" s="2" t="s">
        <v>19</v>
      </c>
      <c r="C43" s="2" t="s">
        <v>27</v>
      </c>
      <c r="D43" s="2" t="s">
        <v>20</v>
      </c>
      <c r="E43" s="2" t="s">
        <v>847</v>
      </c>
      <c r="F43" s="2" t="s">
        <v>21</v>
      </c>
      <c r="G43" s="2" t="s">
        <v>165</v>
      </c>
      <c r="H43" s="2" t="s">
        <v>166</v>
      </c>
      <c r="I43" s="8">
        <v>14187000</v>
      </c>
      <c r="J43" s="8">
        <v>20587000</v>
      </c>
      <c r="K43" s="8">
        <v>6400000</v>
      </c>
      <c r="L43" s="8">
        <v>0</v>
      </c>
      <c r="M43" s="2">
        <v>1082982258</v>
      </c>
      <c r="N43" s="2" t="s">
        <v>848</v>
      </c>
      <c r="O43" s="2" t="s">
        <v>849</v>
      </c>
      <c r="P43" s="9" t="s">
        <v>6378</v>
      </c>
      <c r="Q43" s="9">
        <v>44214</v>
      </c>
      <c r="R43" s="9">
        <v>44408</v>
      </c>
      <c r="S43" s="8">
        <v>20587000</v>
      </c>
      <c r="T43" s="8">
        <v>0</v>
      </c>
      <c r="U43" s="2">
        <v>1192791759</v>
      </c>
      <c r="V43" s="2" t="s">
        <v>434</v>
      </c>
      <c r="W43" s="33"/>
      <c r="X43" s="17"/>
    </row>
    <row r="44" spans="1:24">
      <c r="A44" s="2">
        <v>891780111</v>
      </c>
      <c r="B44" s="2" t="s">
        <v>19</v>
      </c>
      <c r="C44" s="2" t="s">
        <v>27</v>
      </c>
      <c r="D44" s="2" t="s">
        <v>20</v>
      </c>
      <c r="E44" s="2" t="s">
        <v>850</v>
      </c>
      <c r="F44" s="2" t="s">
        <v>21</v>
      </c>
      <c r="G44" s="2" t="s">
        <v>165</v>
      </c>
      <c r="H44" s="2" t="s">
        <v>166</v>
      </c>
      <c r="I44" s="8">
        <v>12600000</v>
      </c>
      <c r="J44" s="8">
        <v>18200000</v>
      </c>
      <c r="K44" s="8">
        <v>5600000</v>
      </c>
      <c r="L44" s="8">
        <v>0</v>
      </c>
      <c r="M44" s="2">
        <v>75035405</v>
      </c>
      <c r="N44" s="2" t="s">
        <v>851</v>
      </c>
      <c r="O44" s="2" t="s">
        <v>852</v>
      </c>
      <c r="P44" s="9" t="s">
        <v>6378</v>
      </c>
      <c r="Q44" s="9">
        <v>44214</v>
      </c>
      <c r="R44" s="9">
        <v>44408</v>
      </c>
      <c r="S44" s="8">
        <v>18200000</v>
      </c>
      <c r="T44" s="8">
        <v>0</v>
      </c>
      <c r="U44" s="2">
        <v>85152695</v>
      </c>
      <c r="V44" s="2" t="s">
        <v>853</v>
      </c>
      <c r="W44" s="33"/>
      <c r="X44" s="17"/>
    </row>
    <row r="45" spans="1:24">
      <c r="A45" s="2">
        <v>891780111</v>
      </c>
      <c r="B45" s="2" t="s">
        <v>19</v>
      </c>
      <c r="C45" s="2" t="s">
        <v>27</v>
      </c>
      <c r="D45" s="2" t="s">
        <v>20</v>
      </c>
      <c r="E45" s="2" t="s">
        <v>854</v>
      </c>
      <c r="F45" s="2" t="s">
        <v>21</v>
      </c>
      <c r="G45" s="2" t="s">
        <v>165</v>
      </c>
      <c r="H45" s="2" t="s">
        <v>166</v>
      </c>
      <c r="I45" s="8">
        <v>11250000</v>
      </c>
      <c r="J45" s="8">
        <v>13750000</v>
      </c>
      <c r="K45" s="8">
        <v>2500000</v>
      </c>
      <c r="L45" s="8">
        <v>0</v>
      </c>
      <c r="M45" s="2">
        <v>57427768</v>
      </c>
      <c r="N45" s="2" t="s">
        <v>855</v>
      </c>
      <c r="O45" s="2" t="s">
        <v>856</v>
      </c>
      <c r="P45" s="9" t="s">
        <v>6378</v>
      </c>
      <c r="Q45" s="9">
        <v>44214</v>
      </c>
      <c r="R45" s="9">
        <v>44377</v>
      </c>
      <c r="S45" s="8">
        <v>13750000</v>
      </c>
      <c r="T45" s="8">
        <v>0</v>
      </c>
      <c r="U45" s="2">
        <v>85152695</v>
      </c>
      <c r="V45" s="2" t="s">
        <v>853</v>
      </c>
      <c r="W45" s="33"/>
      <c r="X45" s="17"/>
    </row>
    <row r="46" spans="1:24">
      <c r="A46" s="2">
        <v>891780111</v>
      </c>
      <c r="B46" s="2" t="s">
        <v>19</v>
      </c>
      <c r="C46" s="2" t="s">
        <v>27</v>
      </c>
      <c r="D46" s="2" t="s">
        <v>20</v>
      </c>
      <c r="E46" s="2" t="s">
        <v>857</v>
      </c>
      <c r="F46" s="2" t="s">
        <v>21</v>
      </c>
      <c r="G46" s="2" t="s">
        <v>165</v>
      </c>
      <c r="H46" s="2" t="s">
        <v>166</v>
      </c>
      <c r="I46" s="8">
        <v>11084000</v>
      </c>
      <c r="J46" s="8">
        <v>16084000</v>
      </c>
      <c r="K46" s="8">
        <v>5000000</v>
      </c>
      <c r="L46" s="8">
        <v>0</v>
      </c>
      <c r="M46" s="2">
        <v>1143379940</v>
      </c>
      <c r="N46" s="2" t="s">
        <v>858</v>
      </c>
      <c r="O46" s="2" t="s">
        <v>859</v>
      </c>
      <c r="P46" s="9" t="s">
        <v>6378</v>
      </c>
      <c r="Q46" s="9">
        <v>44214</v>
      </c>
      <c r="R46" s="9">
        <v>44408</v>
      </c>
      <c r="S46" s="8">
        <v>16084000</v>
      </c>
      <c r="T46" s="8">
        <v>0</v>
      </c>
      <c r="U46" s="2">
        <v>57461216</v>
      </c>
      <c r="V46" s="2" t="s">
        <v>801</v>
      </c>
      <c r="W46" s="33"/>
      <c r="X46" s="17"/>
    </row>
    <row r="47" spans="1:24">
      <c r="A47" s="2">
        <v>891780111</v>
      </c>
      <c r="B47" s="2" t="s">
        <v>19</v>
      </c>
      <c r="C47" s="2" t="s">
        <v>27</v>
      </c>
      <c r="D47" s="2" t="s">
        <v>20</v>
      </c>
      <c r="E47" s="2" t="s">
        <v>860</v>
      </c>
      <c r="F47" s="2" t="s">
        <v>21</v>
      </c>
      <c r="G47" s="2" t="s">
        <v>165</v>
      </c>
      <c r="H47" s="2" t="s">
        <v>166</v>
      </c>
      <c r="I47" s="8">
        <v>12414000</v>
      </c>
      <c r="J47" s="8">
        <v>18014000</v>
      </c>
      <c r="K47" s="8">
        <v>5600000</v>
      </c>
      <c r="L47" s="8">
        <v>0</v>
      </c>
      <c r="M47" s="2">
        <v>1082902423</v>
      </c>
      <c r="N47" s="2" t="s">
        <v>861</v>
      </c>
      <c r="O47" s="2" t="s">
        <v>852</v>
      </c>
      <c r="P47" s="9" t="s">
        <v>6378</v>
      </c>
      <c r="Q47" s="9">
        <v>44214</v>
      </c>
      <c r="R47" s="9">
        <v>44408</v>
      </c>
      <c r="S47" s="8">
        <v>18014000</v>
      </c>
      <c r="T47" s="8">
        <v>0</v>
      </c>
      <c r="U47" s="2">
        <v>57461216</v>
      </c>
      <c r="V47" s="2" t="s">
        <v>801</v>
      </c>
      <c r="W47" s="33"/>
      <c r="X47" s="17"/>
    </row>
    <row r="48" spans="1:24">
      <c r="A48" s="2">
        <v>891780111</v>
      </c>
      <c r="B48" s="2" t="s">
        <v>19</v>
      </c>
      <c r="C48" s="2" t="s">
        <v>27</v>
      </c>
      <c r="D48" s="2" t="s">
        <v>20</v>
      </c>
      <c r="E48" s="2" t="s">
        <v>862</v>
      </c>
      <c r="F48" s="2" t="s">
        <v>21</v>
      </c>
      <c r="G48" s="2" t="s">
        <v>165</v>
      </c>
      <c r="H48" s="2" t="s">
        <v>166</v>
      </c>
      <c r="I48" s="8">
        <v>11084000</v>
      </c>
      <c r="J48" s="8">
        <v>16084000</v>
      </c>
      <c r="K48" s="8">
        <v>5000000</v>
      </c>
      <c r="L48" s="8">
        <v>0</v>
      </c>
      <c r="M48" s="2">
        <v>1082949911</v>
      </c>
      <c r="N48" s="2" t="s">
        <v>863</v>
      </c>
      <c r="O48" s="2" t="s">
        <v>864</v>
      </c>
      <c r="P48" s="9" t="s">
        <v>6378</v>
      </c>
      <c r="Q48" s="9">
        <v>44214</v>
      </c>
      <c r="R48" s="9">
        <v>44408</v>
      </c>
      <c r="S48" s="8">
        <v>16084000</v>
      </c>
      <c r="T48" s="8">
        <v>0</v>
      </c>
      <c r="U48" s="2">
        <v>57461216</v>
      </c>
      <c r="V48" s="2" t="s">
        <v>801</v>
      </c>
      <c r="W48" s="33"/>
      <c r="X48" s="17"/>
    </row>
    <row r="49" spans="1:24">
      <c r="A49" s="2">
        <v>891780111</v>
      </c>
      <c r="B49" s="2" t="s">
        <v>19</v>
      </c>
      <c r="C49" s="2" t="s">
        <v>27</v>
      </c>
      <c r="D49" s="2" t="s">
        <v>20</v>
      </c>
      <c r="E49" s="2" t="s">
        <v>865</v>
      </c>
      <c r="F49" s="2" t="s">
        <v>21</v>
      </c>
      <c r="G49" s="2" t="s">
        <v>165</v>
      </c>
      <c r="H49" s="2" t="s">
        <v>166</v>
      </c>
      <c r="I49" s="8">
        <v>14187000</v>
      </c>
      <c r="J49" s="8">
        <v>20587000</v>
      </c>
      <c r="K49" s="8">
        <v>6400000</v>
      </c>
      <c r="L49" s="8">
        <v>0</v>
      </c>
      <c r="M49" s="2">
        <v>39049050</v>
      </c>
      <c r="N49" s="2" t="s">
        <v>866</v>
      </c>
      <c r="O49" s="2" t="s">
        <v>867</v>
      </c>
      <c r="P49" s="9" t="s">
        <v>6378</v>
      </c>
      <c r="Q49" s="9">
        <v>44214</v>
      </c>
      <c r="R49" s="9">
        <v>44408</v>
      </c>
      <c r="S49" s="8">
        <v>20587000</v>
      </c>
      <c r="T49" s="8">
        <v>0</v>
      </c>
      <c r="U49" s="2">
        <v>57461216</v>
      </c>
      <c r="V49" s="2" t="s">
        <v>801</v>
      </c>
      <c r="W49" s="33"/>
      <c r="X49" s="17"/>
    </row>
    <row r="50" spans="1:24">
      <c r="A50" s="2">
        <v>891780111</v>
      </c>
      <c r="B50" s="2" t="s">
        <v>19</v>
      </c>
      <c r="C50" s="2" t="s">
        <v>27</v>
      </c>
      <c r="D50" s="2" t="s">
        <v>20</v>
      </c>
      <c r="E50" s="2" t="s">
        <v>868</v>
      </c>
      <c r="F50" s="2" t="s">
        <v>21</v>
      </c>
      <c r="G50" s="2" t="s">
        <v>165</v>
      </c>
      <c r="H50" s="2" t="s">
        <v>166</v>
      </c>
      <c r="I50" s="8">
        <v>11500000</v>
      </c>
      <c r="J50" s="8">
        <v>16500000</v>
      </c>
      <c r="K50" s="8">
        <v>5000000</v>
      </c>
      <c r="L50" s="8">
        <v>0</v>
      </c>
      <c r="M50" s="2">
        <v>4981247</v>
      </c>
      <c r="N50" s="2" t="s">
        <v>869</v>
      </c>
      <c r="O50" s="2" t="s">
        <v>870</v>
      </c>
      <c r="P50" s="9" t="s">
        <v>6378</v>
      </c>
      <c r="Q50" s="9">
        <v>44214</v>
      </c>
      <c r="R50" s="9">
        <v>44408</v>
      </c>
      <c r="S50" s="8">
        <v>16500000</v>
      </c>
      <c r="T50" s="8">
        <v>0</v>
      </c>
      <c r="U50" s="2">
        <v>57461216</v>
      </c>
      <c r="V50" s="2" t="s">
        <v>801</v>
      </c>
      <c r="W50" s="33"/>
      <c r="X50" s="17"/>
    </row>
    <row r="51" spans="1:24">
      <c r="A51" s="2">
        <v>891780111</v>
      </c>
      <c r="B51" s="2" t="s">
        <v>19</v>
      </c>
      <c r="C51" s="2" t="s">
        <v>27</v>
      </c>
      <c r="D51" s="2" t="s">
        <v>20</v>
      </c>
      <c r="E51" s="2" t="s">
        <v>871</v>
      </c>
      <c r="F51" s="2" t="s">
        <v>21</v>
      </c>
      <c r="G51" s="2" t="s">
        <v>165</v>
      </c>
      <c r="H51" s="2" t="s">
        <v>166</v>
      </c>
      <c r="I51" s="8">
        <v>26950000</v>
      </c>
      <c r="J51" s="8">
        <v>37950000</v>
      </c>
      <c r="K51" s="8">
        <v>11000000</v>
      </c>
      <c r="L51" s="8">
        <v>0</v>
      </c>
      <c r="M51" s="2">
        <v>45558062</v>
      </c>
      <c r="N51" s="2" t="s">
        <v>872</v>
      </c>
      <c r="O51" s="2" t="s">
        <v>873</v>
      </c>
      <c r="P51" s="9" t="s">
        <v>6378</v>
      </c>
      <c r="Q51" s="9">
        <v>44214</v>
      </c>
      <c r="R51" s="9">
        <v>44408</v>
      </c>
      <c r="S51" s="8">
        <v>37950000</v>
      </c>
      <c r="T51" s="8">
        <v>0</v>
      </c>
      <c r="U51" s="2">
        <v>26668285</v>
      </c>
      <c r="V51" s="2" t="s">
        <v>874</v>
      </c>
      <c r="W51" s="33"/>
      <c r="X51" s="17"/>
    </row>
    <row r="52" spans="1:24">
      <c r="A52" s="2">
        <v>891780111</v>
      </c>
      <c r="B52" s="2" t="s">
        <v>19</v>
      </c>
      <c r="C52" s="2" t="s">
        <v>27</v>
      </c>
      <c r="D52" s="2" t="s">
        <v>20</v>
      </c>
      <c r="E52" s="2" t="s">
        <v>4420</v>
      </c>
      <c r="F52" s="2" t="s">
        <v>21</v>
      </c>
      <c r="G52" s="2" t="s">
        <v>165</v>
      </c>
      <c r="H52" s="2" t="s">
        <v>166</v>
      </c>
      <c r="I52" s="8">
        <v>7307000</v>
      </c>
      <c r="J52" s="8">
        <v>10507000</v>
      </c>
      <c r="K52" s="8">
        <v>3200000</v>
      </c>
      <c r="L52" s="8">
        <v>0</v>
      </c>
      <c r="M52" s="2">
        <v>1082977230</v>
      </c>
      <c r="N52" s="2" t="s">
        <v>4421</v>
      </c>
      <c r="O52" s="2" t="s">
        <v>4422</v>
      </c>
      <c r="P52" s="9" t="s">
        <v>6378</v>
      </c>
      <c r="Q52" s="9">
        <v>44214</v>
      </c>
      <c r="R52" s="9">
        <v>44408</v>
      </c>
      <c r="S52" s="8">
        <v>10507000</v>
      </c>
      <c r="T52" s="8">
        <v>0</v>
      </c>
      <c r="U52" s="2">
        <v>57444673</v>
      </c>
      <c r="V52" s="2" t="s">
        <v>575</v>
      </c>
      <c r="W52" s="33"/>
      <c r="X52" s="17"/>
    </row>
    <row r="53" spans="1:24">
      <c r="A53" s="2">
        <v>891780111</v>
      </c>
      <c r="B53" s="2" t="s">
        <v>19</v>
      </c>
      <c r="C53" s="2" t="s">
        <v>27</v>
      </c>
      <c r="D53" s="2" t="s">
        <v>20</v>
      </c>
      <c r="E53" s="2" t="s">
        <v>4423</v>
      </c>
      <c r="F53" s="2" t="s">
        <v>21</v>
      </c>
      <c r="G53" s="2" t="s">
        <v>165</v>
      </c>
      <c r="H53" s="2" t="s">
        <v>166</v>
      </c>
      <c r="I53" s="8">
        <v>7307000</v>
      </c>
      <c r="J53" s="8">
        <v>10507000</v>
      </c>
      <c r="K53" s="8">
        <v>3200000</v>
      </c>
      <c r="L53" s="8">
        <v>0</v>
      </c>
      <c r="M53" s="2">
        <v>1081925361</v>
      </c>
      <c r="N53" s="2" t="s">
        <v>4424</v>
      </c>
      <c r="O53" s="2" t="s">
        <v>4425</v>
      </c>
      <c r="P53" s="9" t="s">
        <v>6378</v>
      </c>
      <c r="Q53" s="9">
        <v>44214</v>
      </c>
      <c r="R53" s="9">
        <v>44408</v>
      </c>
      <c r="S53" s="8">
        <v>10507000</v>
      </c>
      <c r="T53" s="8">
        <v>0</v>
      </c>
      <c r="U53" s="2">
        <v>57444673</v>
      </c>
      <c r="V53" s="2" t="s">
        <v>575</v>
      </c>
      <c r="W53" s="33"/>
      <c r="X53" s="17"/>
    </row>
    <row r="54" spans="1:24">
      <c r="A54" s="2">
        <v>891780111</v>
      </c>
      <c r="B54" s="2" t="s">
        <v>19</v>
      </c>
      <c r="C54" s="2" t="s">
        <v>27</v>
      </c>
      <c r="D54" s="2" t="s">
        <v>20</v>
      </c>
      <c r="E54" s="2" t="s">
        <v>4426</v>
      </c>
      <c r="F54" s="2" t="s">
        <v>21</v>
      </c>
      <c r="G54" s="2" t="s">
        <v>165</v>
      </c>
      <c r="H54" s="2" t="s">
        <v>166</v>
      </c>
      <c r="I54" s="8">
        <v>7307000</v>
      </c>
      <c r="J54" s="8">
        <v>10507000</v>
      </c>
      <c r="K54" s="8">
        <v>3200000</v>
      </c>
      <c r="L54" s="8">
        <v>0</v>
      </c>
      <c r="M54" s="2">
        <v>1082946321</v>
      </c>
      <c r="N54" s="2" t="s">
        <v>4427</v>
      </c>
      <c r="O54" s="2" t="s">
        <v>4422</v>
      </c>
      <c r="P54" s="9" t="s">
        <v>6378</v>
      </c>
      <c r="Q54" s="9">
        <v>44214</v>
      </c>
      <c r="R54" s="9">
        <v>44408</v>
      </c>
      <c r="S54" s="8">
        <v>10507000</v>
      </c>
      <c r="T54" s="8">
        <v>0</v>
      </c>
      <c r="U54" s="2">
        <v>57444673</v>
      </c>
      <c r="V54" s="2" t="s">
        <v>575</v>
      </c>
      <c r="W54" s="33"/>
      <c r="X54" s="17"/>
    </row>
    <row r="55" spans="1:24">
      <c r="A55" s="2">
        <v>891780111</v>
      </c>
      <c r="B55" s="2" t="s">
        <v>19</v>
      </c>
      <c r="C55" s="2" t="s">
        <v>27</v>
      </c>
      <c r="D55" s="2" t="s">
        <v>20</v>
      </c>
      <c r="E55" s="2" t="s">
        <v>875</v>
      </c>
      <c r="F55" s="2" t="s">
        <v>21</v>
      </c>
      <c r="G55" s="2" t="s">
        <v>165</v>
      </c>
      <c r="H55" s="2" t="s">
        <v>166</v>
      </c>
      <c r="I55" s="8">
        <v>14614000</v>
      </c>
      <c r="J55" s="8">
        <v>21014000</v>
      </c>
      <c r="K55" s="8">
        <v>6400000</v>
      </c>
      <c r="L55" s="8">
        <v>0</v>
      </c>
      <c r="M55" s="2">
        <v>40935289</v>
      </c>
      <c r="N55" s="2" t="s">
        <v>876</v>
      </c>
      <c r="O55" s="2" t="s">
        <v>775</v>
      </c>
      <c r="P55" s="9" t="s">
        <v>6378</v>
      </c>
      <c r="Q55" s="9">
        <v>44214</v>
      </c>
      <c r="R55" s="9">
        <v>44408</v>
      </c>
      <c r="S55" s="8">
        <v>21014000</v>
      </c>
      <c r="T55" s="8">
        <v>0</v>
      </c>
      <c r="U55" s="2">
        <v>21701937</v>
      </c>
      <c r="V55" s="2" t="s">
        <v>776</v>
      </c>
      <c r="W55" s="33"/>
      <c r="X55" s="17"/>
    </row>
    <row r="56" spans="1:24">
      <c r="A56" s="2">
        <v>891780111</v>
      </c>
      <c r="B56" s="2" t="s">
        <v>19</v>
      </c>
      <c r="C56" s="2" t="s">
        <v>27</v>
      </c>
      <c r="D56" s="2" t="s">
        <v>20</v>
      </c>
      <c r="E56" s="2" t="s">
        <v>4428</v>
      </c>
      <c r="F56" s="2" t="s">
        <v>21</v>
      </c>
      <c r="G56" s="2" t="s">
        <v>165</v>
      </c>
      <c r="H56" s="2" t="s">
        <v>166</v>
      </c>
      <c r="I56" s="8">
        <v>7307000</v>
      </c>
      <c r="J56" s="8">
        <v>10507000</v>
      </c>
      <c r="K56" s="8">
        <v>3200000</v>
      </c>
      <c r="L56" s="8">
        <v>0</v>
      </c>
      <c r="M56" s="2">
        <v>85156209</v>
      </c>
      <c r="N56" s="2" t="s">
        <v>4429</v>
      </c>
      <c r="O56" s="2" t="s">
        <v>4392</v>
      </c>
      <c r="P56" s="9" t="s">
        <v>6378</v>
      </c>
      <c r="Q56" s="9">
        <v>44214</v>
      </c>
      <c r="R56" s="9">
        <v>44408</v>
      </c>
      <c r="S56" s="8">
        <v>10507000</v>
      </c>
      <c r="T56" s="8">
        <v>0</v>
      </c>
      <c r="U56" s="2">
        <v>85459497</v>
      </c>
      <c r="V56" s="2" t="s">
        <v>555</v>
      </c>
      <c r="W56" s="33"/>
      <c r="X56" s="17"/>
    </row>
    <row r="57" spans="1:24">
      <c r="A57" s="2">
        <v>891780111</v>
      </c>
      <c r="B57" s="2" t="s">
        <v>19</v>
      </c>
      <c r="C57" s="2" t="s">
        <v>27</v>
      </c>
      <c r="D57" s="2" t="s">
        <v>20</v>
      </c>
      <c r="E57" s="2" t="s">
        <v>4430</v>
      </c>
      <c r="F57" s="2" t="s">
        <v>21</v>
      </c>
      <c r="G57" s="2" t="s">
        <v>165</v>
      </c>
      <c r="H57" s="2" t="s">
        <v>166</v>
      </c>
      <c r="I57" s="8">
        <v>7307000</v>
      </c>
      <c r="J57" s="8">
        <v>10507000</v>
      </c>
      <c r="K57" s="8">
        <v>3200000</v>
      </c>
      <c r="L57" s="8">
        <v>0</v>
      </c>
      <c r="M57" s="2">
        <v>84455698</v>
      </c>
      <c r="N57" s="2" t="s">
        <v>4431</v>
      </c>
      <c r="O57" s="2" t="s">
        <v>4392</v>
      </c>
      <c r="P57" s="9" t="s">
        <v>6378</v>
      </c>
      <c r="Q57" s="9">
        <v>44214</v>
      </c>
      <c r="R57" s="9">
        <v>44408</v>
      </c>
      <c r="S57" s="8">
        <v>10507000</v>
      </c>
      <c r="T57" s="8">
        <v>0</v>
      </c>
      <c r="U57" s="2">
        <v>85459497</v>
      </c>
      <c r="V57" s="2" t="s">
        <v>555</v>
      </c>
      <c r="W57" s="33"/>
      <c r="X57" s="17"/>
    </row>
    <row r="58" spans="1:24">
      <c r="A58" s="2">
        <v>891780111</v>
      </c>
      <c r="B58" s="2" t="s">
        <v>19</v>
      </c>
      <c r="C58" s="2" t="s">
        <v>27</v>
      </c>
      <c r="D58" s="2" t="s">
        <v>20</v>
      </c>
      <c r="E58" s="2" t="s">
        <v>4432</v>
      </c>
      <c r="F58" s="2" t="s">
        <v>21</v>
      </c>
      <c r="G58" s="2" t="s">
        <v>165</v>
      </c>
      <c r="H58" s="2" t="s">
        <v>166</v>
      </c>
      <c r="I58" s="8">
        <v>10047000</v>
      </c>
      <c r="J58" s="8">
        <v>14447000</v>
      </c>
      <c r="K58" s="8">
        <v>4400000</v>
      </c>
      <c r="L58" s="8">
        <v>0</v>
      </c>
      <c r="M58" s="2">
        <v>1082925612</v>
      </c>
      <c r="N58" s="2" t="s">
        <v>4433</v>
      </c>
      <c r="O58" s="2" t="s">
        <v>4434</v>
      </c>
      <c r="P58" s="9" t="s">
        <v>6378</v>
      </c>
      <c r="Q58" s="9">
        <v>44214</v>
      </c>
      <c r="R58" s="9">
        <v>44408</v>
      </c>
      <c r="S58" s="8">
        <v>14447000</v>
      </c>
      <c r="T58" s="8">
        <v>0</v>
      </c>
      <c r="U58" s="2">
        <v>85465146</v>
      </c>
      <c r="V58" s="2" t="s">
        <v>550</v>
      </c>
      <c r="W58" s="33"/>
      <c r="X58" s="17"/>
    </row>
    <row r="59" spans="1:24">
      <c r="A59" s="2">
        <v>891780111</v>
      </c>
      <c r="B59" s="2" t="s">
        <v>19</v>
      </c>
      <c r="C59" s="2" t="s">
        <v>27</v>
      </c>
      <c r="D59" s="2" t="s">
        <v>20</v>
      </c>
      <c r="E59" s="2" t="s">
        <v>877</v>
      </c>
      <c r="F59" s="2" t="s">
        <v>21</v>
      </c>
      <c r="G59" s="2" t="s">
        <v>165</v>
      </c>
      <c r="H59" s="2" t="s">
        <v>166</v>
      </c>
      <c r="I59" s="8">
        <v>12787000</v>
      </c>
      <c r="J59" s="8">
        <v>18387000</v>
      </c>
      <c r="K59" s="8">
        <v>5600000</v>
      </c>
      <c r="L59" s="8">
        <v>0</v>
      </c>
      <c r="M59" s="2">
        <v>1082941715</v>
      </c>
      <c r="N59" s="2" t="s">
        <v>878</v>
      </c>
      <c r="O59" s="2" t="s">
        <v>787</v>
      </c>
      <c r="P59" s="9" t="s">
        <v>6378</v>
      </c>
      <c r="Q59" s="9">
        <v>44214</v>
      </c>
      <c r="R59" s="9">
        <v>44408</v>
      </c>
      <c r="S59" s="8">
        <v>18387000</v>
      </c>
      <c r="T59" s="8">
        <v>0</v>
      </c>
      <c r="U59" s="2">
        <v>85465146</v>
      </c>
      <c r="V59" s="2" t="s">
        <v>550</v>
      </c>
      <c r="W59" s="33"/>
      <c r="X59" s="17"/>
    </row>
    <row r="60" spans="1:24">
      <c r="A60" s="2">
        <v>891780111</v>
      </c>
      <c r="B60" s="2" t="s">
        <v>19</v>
      </c>
      <c r="C60" s="2" t="s">
        <v>27</v>
      </c>
      <c r="D60" s="2" t="s">
        <v>20</v>
      </c>
      <c r="E60" s="2" t="s">
        <v>4435</v>
      </c>
      <c r="F60" s="2" t="s">
        <v>21</v>
      </c>
      <c r="G60" s="2" t="s">
        <v>165</v>
      </c>
      <c r="H60" s="2" t="s">
        <v>166</v>
      </c>
      <c r="I60" s="8">
        <v>9246000</v>
      </c>
      <c r="J60" s="8">
        <v>0</v>
      </c>
      <c r="K60" s="8">
        <v>0</v>
      </c>
      <c r="L60" s="8">
        <v>0</v>
      </c>
      <c r="M60" s="2">
        <v>1082927824</v>
      </c>
      <c r="N60" s="2" t="s">
        <v>879</v>
      </c>
      <c r="O60" s="2" t="s">
        <v>4436</v>
      </c>
      <c r="P60" s="9" t="s">
        <v>6378</v>
      </c>
      <c r="Q60" s="9">
        <v>44214</v>
      </c>
      <c r="R60" s="9">
        <v>44347</v>
      </c>
      <c r="S60" s="8">
        <v>9246000</v>
      </c>
      <c r="T60" s="8">
        <v>0</v>
      </c>
      <c r="U60" s="33">
        <v>36694483</v>
      </c>
      <c r="V60" s="17" t="s">
        <v>4407</v>
      </c>
      <c r="W60" s="33"/>
      <c r="X60" s="17"/>
    </row>
    <row r="61" spans="1:24">
      <c r="A61" s="2">
        <v>891780111</v>
      </c>
      <c r="B61" s="2" t="s">
        <v>19</v>
      </c>
      <c r="C61" s="2" t="s">
        <v>27</v>
      </c>
      <c r="D61" s="2" t="s">
        <v>20</v>
      </c>
      <c r="E61" s="2" t="s">
        <v>4437</v>
      </c>
      <c r="F61" s="2" t="s">
        <v>21</v>
      </c>
      <c r="G61" s="2" t="s">
        <v>165</v>
      </c>
      <c r="H61" s="2" t="s">
        <v>166</v>
      </c>
      <c r="I61" s="8">
        <v>8740000</v>
      </c>
      <c r="J61" s="8">
        <v>12540000</v>
      </c>
      <c r="K61" s="8">
        <v>3800000</v>
      </c>
      <c r="L61" s="8">
        <v>0</v>
      </c>
      <c r="M61" s="2">
        <v>84455851</v>
      </c>
      <c r="N61" s="2" t="s">
        <v>4438</v>
      </c>
      <c r="O61" s="2" t="s">
        <v>4439</v>
      </c>
      <c r="P61" s="9" t="s">
        <v>6378</v>
      </c>
      <c r="Q61" s="9">
        <v>44214</v>
      </c>
      <c r="R61" s="9">
        <v>44408</v>
      </c>
      <c r="S61" s="8">
        <v>12540000</v>
      </c>
      <c r="T61" s="8">
        <v>0</v>
      </c>
      <c r="U61" s="2">
        <v>57441846</v>
      </c>
      <c r="V61" s="2" t="s">
        <v>780</v>
      </c>
      <c r="W61" s="33"/>
      <c r="X61" s="17"/>
    </row>
    <row r="62" spans="1:24">
      <c r="A62" s="2">
        <v>891780111</v>
      </c>
      <c r="B62" s="2" t="s">
        <v>19</v>
      </c>
      <c r="C62" s="2" t="s">
        <v>27</v>
      </c>
      <c r="D62" s="2" t="s">
        <v>20</v>
      </c>
      <c r="E62" s="2" t="s">
        <v>880</v>
      </c>
      <c r="F62" s="2" t="s">
        <v>21</v>
      </c>
      <c r="G62" s="2" t="s">
        <v>165</v>
      </c>
      <c r="H62" s="2" t="s">
        <v>166</v>
      </c>
      <c r="I62" s="8">
        <v>31034000</v>
      </c>
      <c r="J62" s="8">
        <v>38034000</v>
      </c>
      <c r="K62" s="8">
        <v>7000000</v>
      </c>
      <c r="L62" s="8">
        <v>5366667</v>
      </c>
      <c r="M62" s="2">
        <v>85475141</v>
      </c>
      <c r="N62" s="2" t="s">
        <v>881</v>
      </c>
      <c r="O62" s="2" t="s">
        <v>882</v>
      </c>
      <c r="P62" s="9" t="s">
        <v>6378</v>
      </c>
      <c r="Q62" s="9">
        <v>44214</v>
      </c>
      <c r="R62" s="9">
        <v>44377</v>
      </c>
      <c r="S62" s="8">
        <v>32667333</v>
      </c>
      <c r="T62" s="8">
        <v>5366667</v>
      </c>
      <c r="U62" s="2">
        <v>21400608</v>
      </c>
      <c r="V62" s="2" t="s">
        <v>826</v>
      </c>
      <c r="W62" s="33"/>
      <c r="X62" s="17"/>
    </row>
    <row r="63" spans="1:24">
      <c r="A63" s="2">
        <v>891780111</v>
      </c>
      <c r="B63" s="2" t="s">
        <v>19</v>
      </c>
      <c r="C63" s="2" t="s">
        <v>27</v>
      </c>
      <c r="D63" s="2" t="s">
        <v>20</v>
      </c>
      <c r="E63" s="2" t="s">
        <v>883</v>
      </c>
      <c r="F63" s="2" t="s">
        <v>21</v>
      </c>
      <c r="G63" s="2" t="s">
        <v>165</v>
      </c>
      <c r="H63" s="2" t="s">
        <v>166</v>
      </c>
      <c r="I63" s="8">
        <v>17582000</v>
      </c>
      <c r="J63" s="8">
        <v>25282000</v>
      </c>
      <c r="K63" s="8">
        <v>7700000</v>
      </c>
      <c r="L63" s="8">
        <v>0</v>
      </c>
      <c r="M63" s="2">
        <v>1082882287</v>
      </c>
      <c r="N63" s="2" t="s">
        <v>884</v>
      </c>
      <c r="O63" s="2" t="s">
        <v>885</v>
      </c>
      <c r="P63" s="9" t="s">
        <v>6378</v>
      </c>
      <c r="Q63" s="9">
        <v>44214</v>
      </c>
      <c r="R63" s="9">
        <v>44408</v>
      </c>
      <c r="S63" s="8">
        <v>25282000</v>
      </c>
      <c r="T63" s="8">
        <v>0</v>
      </c>
      <c r="U63" s="2">
        <v>12621405</v>
      </c>
      <c r="V63" s="2" t="s">
        <v>661</v>
      </c>
      <c r="W63" s="33"/>
      <c r="X63" s="17"/>
    </row>
    <row r="64" spans="1:24">
      <c r="A64" s="2">
        <v>891780111</v>
      </c>
      <c r="B64" s="2" t="s">
        <v>19</v>
      </c>
      <c r="C64" s="2" t="s">
        <v>27</v>
      </c>
      <c r="D64" s="2" t="s">
        <v>20</v>
      </c>
      <c r="E64" s="2" t="s">
        <v>886</v>
      </c>
      <c r="F64" s="2" t="s">
        <v>21</v>
      </c>
      <c r="G64" s="2" t="s">
        <v>165</v>
      </c>
      <c r="H64" s="2" t="s">
        <v>166</v>
      </c>
      <c r="I64" s="8">
        <v>14614000</v>
      </c>
      <c r="J64" s="8">
        <v>21014000</v>
      </c>
      <c r="K64" s="8">
        <v>6400000</v>
      </c>
      <c r="L64" s="8">
        <v>0</v>
      </c>
      <c r="M64" s="2">
        <v>1082891554</v>
      </c>
      <c r="N64" s="2" t="s">
        <v>887</v>
      </c>
      <c r="O64" s="2" t="s">
        <v>888</v>
      </c>
      <c r="P64" s="9" t="s">
        <v>6378</v>
      </c>
      <c r="Q64" s="9">
        <v>44214</v>
      </c>
      <c r="R64" s="9">
        <v>44408</v>
      </c>
      <c r="S64" s="8">
        <v>21014000</v>
      </c>
      <c r="T64" s="8">
        <v>0</v>
      </c>
      <c r="U64" s="2">
        <v>12621405</v>
      </c>
      <c r="V64" s="2" t="s">
        <v>661</v>
      </c>
      <c r="W64" s="33"/>
      <c r="X64" s="17"/>
    </row>
    <row r="65" spans="1:24">
      <c r="A65" s="2">
        <v>891780111</v>
      </c>
      <c r="B65" s="2" t="s">
        <v>19</v>
      </c>
      <c r="C65" s="2" t="s">
        <v>27</v>
      </c>
      <c r="D65" s="2" t="s">
        <v>20</v>
      </c>
      <c r="E65" s="2" t="s">
        <v>889</v>
      </c>
      <c r="F65" s="2" t="s">
        <v>21</v>
      </c>
      <c r="G65" s="2" t="s">
        <v>165</v>
      </c>
      <c r="H65" s="2" t="s">
        <v>166</v>
      </c>
      <c r="I65" s="8">
        <v>14614000</v>
      </c>
      <c r="J65" s="8">
        <v>21014000</v>
      </c>
      <c r="K65" s="8">
        <v>6400000</v>
      </c>
      <c r="L65" s="8">
        <v>0</v>
      </c>
      <c r="M65" s="2">
        <v>1082968283</v>
      </c>
      <c r="N65" s="2" t="s">
        <v>890</v>
      </c>
      <c r="O65" s="2" t="s">
        <v>888</v>
      </c>
      <c r="P65" s="9" t="s">
        <v>6378</v>
      </c>
      <c r="Q65" s="9">
        <v>44214</v>
      </c>
      <c r="R65" s="9">
        <v>44408</v>
      </c>
      <c r="S65" s="8">
        <v>21014000</v>
      </c>
      <c r="T65" s="8">
        <v>0</v>
      </c>
      <c r="U65" s="2">
        <v>12621405</v>
      </c>
      <c r="V65" s="2" t="s">
        <v>661</v>
      </c>
      <c r="W65" s="33"/>
      <c r="X65" s="17"/>
    </row>
    <row r="66" spans="1:24">
      <c r="A66" s="2">
        <v>891780111</v>
      </c>
      <c r="B66" s="2" t="s">
        <v>19</v>
      </c>
      <c r="C66" s="2" t="s">
        <v>27</v>
      </c>
      <c r="D66" s="2" t="s">
        <v>20</v>
      </c>
      <c r="E66" s="2" t="s">
        <v>891</v>
      </c>
      <c r="F66" s="2" t="s">
        <v>21</v>
      </c>
      <c r="G66" s="2" t="s">
        <v>165</v>
      </c>
      <c r="H66" s="2" t="s">
        <v>166</v>
      </c>
      <c r="I66" s="8">
        <v>14614000</v>
      </c>
      <c r="J66" s="8">
        <v>21014000</v>
      </c>
      <c r="K66" s="8">
        <v>6400000</v>
      </c>
      <c r="L66" s="8">
        <v>0</v>
      </c>
      <c r="M66" s="2">
        <v>22854984</v>
      </c>
      <c r="N66" s="2" t="s">
        <v>892</v>
      </c>
      <c r="O66" s="2" t="s">
        <v>893</v>
      </c>
      <c r="P66" s="9" t="s">
        <v>6378</v>
      </c>
      <c r="Q66" s="9">
        <v>44214</v>
      </c>
      <c r="R66" s="9">
        <v>44408</v>
      </c>
      <c r="S66" s="8">
        <v>21014000</v>
      </c>
      <c r="T66" s="8">
        <v>0</v>
      </c>
      <c r="U66" s="2">
        <v>12621405</v>
      </c>
      <c r="V66" s="2" t="s">
        <v>661</v>
      </c>
      <c r="W66" s="33"/>
      <c r="X66" s="17"/>
    </row>
    <row r="67" spans="1:24">
      <c r="A67" s="2">
        <v>891780111</v>
      </c>
      <c r="B67" s="2" t="s">
        <v>19</v>
      </c>
      <c r="C67" s="2" t="s">
        <v>27</v>
      </c>
      <c r="D67" s="2" t="s">
        <v>20</v>
      </c>
      <c r="E67" s="2" t="s">
        <v>894</v>
      </c>
      <c r="F67" s="2" t="s">
        <v>21</v>
      </c>
      <c r="G67" s="2" t="s">
        <v>165</v>
      </c>
      <c r="H67" s="2" t="s">
        <v>166</v>
      </c>
      <c r="I67" s="8">
        <v>15070000</v>
      </c>
      <c r="J67" s="8">
        <v>21670000</v>
      </c>
      <c r="K67" s="8">
        <v>6600000</v>
      </c>
      <c r="L67" s="8">
        <v>0</v>
      </c>
      <c r="M67" s="2">
        <v>57434436</v>
      </c>
      <c r="N67" s="2" t="s">
        <v>895</v>
      </c>
      <c r="O67" s="2" t="s">
        <v>896</v>
      </c>
      <c r="P67" s="9" t="s">
        <v>6378</v>
      </c>
      <c r="Q67" s="9">
        <v>44214</v>
      </c>
      <c r="R67" s="9">
        <v>44408</v>
      </c>
      <c r="S67" s="8">
        <v>21670000</v>
      </c>
      <c r="T67" s="8">
        <v>0</v>
      </c>
      <c r="U67" s="2">
        <v>12621405</v>
      </c>
      <c r="V67" s="2" t="s">
        <v>661</v>
      </c>
      <c r="W67" s="33"/>
      <c r="X67" s="17"/>
    </row>
    <row r="68" spans="1:24">
      <c r="A68" s="2">
        <v>891780111</v>
      </c>
      <c r="B68" s="2" t="s">
        <v>19</v>
      </c>
      <c r="C68" s="2" t="s">
        <v>27</v>
      </c>
      <c r="D68" s="2" t="s">
        <v>20</v>
      </c>
      <c r="E68" s="2" t="s">
        <v>897</v>
      </c>
      <c r="F68" s="2" t="s">
        <v>21</v>
      </c>
      <c r="G68" s="2" t="s">
        <v>165</v>
      </c>
      <c r="H68" s="2" t="s">
        <v>166</v>
      </c>
      <c r="I68" s="8">
        <v>19637000</v>
      </c>
      <c r="J68" s="8">
        <v>28237000</v>
      </c>
      <c r="K68" s="8">
        <v>8600000</v>
      </c>
      <c r="L68" s="8">
        <v>0</v>
      </c>
      <c r="M68" s="2">
        <v>18491956</v>
      </c>
      <c r="N68" s="2" t="s">
        <v>898</v>
      </c>
      <c r="O68" s="2" t="s">
        <v>899</v>
      </c>
      <c r="P68" s="9" t="s">
        <v>6378</v>
      </c>
      <c r="Q68" s="9">
        <v>44214</v>
      </c>
      <c r="R68" s="9">
        <v>44408</v>
      </c>
      <c r="S68" s="8">
        <v>28237000</v>
      </c>
      <c r="T68" s="8">
        <v>0</v>
      </c>
      <c r="U68" s="2">
        <v>12621405</v>
      </c>
      <c r="V68" s="2" t="s">
        <v>661</v>
      </c>
      <c r="W68" s="33"/>
      <c r="X68" s="17"/>
    </row>
    <row r="69" spans="1:24">
      <c r="A69" s="2">
        <v>891780111</v>
      </c>
      <c r="B69" s="2" t="s">
        <v>19</v>
      </c>
      <c r="C69" s="2" t="s">
        <v>27</v>
      </c>
      <c r="D69" s="2" t="s">
        <v>20</v>
      </c>
      <c r="E69" s="2" t="s">
        <v>900</v>
      </c>
      <c r="F69" s="2" t="s">
        <v>21</v>
      </c>
      <c r="G69" s="2" t="s">
        <v>165</v>
      </c>
      <c r="H69" s="2" t="s">
        <v>166</v>
      </c>
      <c r="I69" s="8">
        <v>12787000</v>
      </c>
      <c r="J69" s="8">
        <v>18387000</v>
      </c>
      <c r="K69" s="8">
        <v>5600000</v>
      </c>
      <c r="L69" s="8">
        <v>0</v>
      </c>
      <c r="M69" s="2">
        <v>1082926372</v>
      </c>
      <c r="N69" s="2" t="s">
        <v>901</v>
      </c>
      <c r="O69" s="2" t="s">
        <v>902</v>
      </c>
      <c r="P69" s="9" t="s">
        <v>6378</v>
      </c>
      <c r="Q69" s="9">
        <v>44214</v>
      </c>
      <c r="R69" s="9">
        <v>44408</v>
      </c>
      <c r="S69" s="8">
        <v>18387000</v>
      </c>
      <c r="T69" s="8">
        <v>0</v>
      </c>
      <c r="U69" s="2">
        <v>12621405</v>
      </c>
      <c r="V69" s="2" t="s">
        <v>661</v>
      </c>
      <c r="W69" s="33"/>
      <c r="X69" s="17"/>
    </row>
    <row r="70" spans="1:24">
      <c r="A70" s="2">
        <v>891780111</v>
      </c>
      <c r="B70" s="2" t="s">
        <v>19</v>
      </c>
      <c r="C70" s="2" t="s">
        <v>27</v>
      </c>
      <c r="D70" s="2" t="s">
        <v>20</v>
      </c>
      <c r="E70" s="2" t="s">
        <v>903</v>
      </c>
      <c r="F70" s="2" t="s">
        <v>21</v>
      </c>
      <c r="G70" s="2" t="s">
        <v>165</v>
      </c>
      <c r="H70" s="2" t="s">
        <v>166</v>
      </c>
      <c r="I70" s="8">
        <v>27857000</v>
      </c>
      <c r="J70" s="8">
        <v>40057000</v>
      </c>
      <c r="K70" s="8">
        <v>12200000</v>
      </c>
      <c r="L70" s="8">
        <v>0</v>
      </c>
      <c r="M70" s="2">
        <v>12564024</v>
      </c>
      <c r="N70" s="2" t="s">
        <v>904</v>
      </c>
      <c r="O70" s="2" t="s">
        <v>905</v>
      </c>
      <c r="P70" s="9" t="s">
        <v>6378</v>
      </c>
      <c r="Q70" s="9">
        <v>44214</v>
      </c>
      <c r="R70" s="9">
        <v>44408</v>
      </c>
      <c r="S70" s="8">
        <v>40057000</v>
      </c>
      <c r="T70" s="8">
        <v>0</v>
      </c>
      <c r="U70" s="2">
        <v>12621405</v>
      </c>
      <c r="V70" s="2" t="s">
        <v>661</v>
      </c>
      <c r="W70" s="33"/>
      <c r="X70" s="17"/>
    </row>
    <row r="71" spans="1:24">
      <c r="A71" s="2">
        <v>891780111</v>
      </c>
      <c r="B71" s="2" t="s">
        <v>19</v>
      </c>
      <c r="C71" s="2" t="s">
        <v>27</v>
      </c>
      <c r="D71" s="2" t="s">
        <v>20</v>
      </c>
      <c r="E71" s="2" t="s">
        <v>906</v>
      </c>
      <c r="F71" s="2" t="s">
        <v>21</v>
      </c>
      <c r="G71" s="2" t="s">
        <v>165</v>
      </c>
      <c r="H71" s="2" t="s">
        <v>166</v>
      </c>
      <c r="I71" s="8">
        <v>12974000</v>
      </c>
      <c r="J71" s="8">
        <v>18574000</v>
      </c>
      <c r="K71" s="8">
        <v>5600000</v>
      </c>
      <c r="L71" s="8">
        <v>0</v>
      </c>
      <c r="M71" s="2">
        <v>26671855</v>
      </c>
      <c r="N71" s="2" t="s">
        <v>907</v>
      </c>
      <c r="O71" s="2" t="s">
        <v>783</v>
      </c>
      <c r="P71" s="9" t="s">
        <v>6378</v>
      </c>
      <c r="Q71" s="9">
        <v>44214</v>
      </c>
      <c r="R71" s="9">
        <v>44408</v>
      </c>
      <c r="S71" s="8">
        <v>18574000</v>
      </c>
      <c r="T71" s="8">
        <v>0</v>
      </c>
      <c r="U71" s="2">
        <v>39058006</v>
      </c>
      <c r="V71" s="2" t="s">
        <v>784</v>
      </c>
      <c r="W71" s="33"/>
      <c r="X71" s="17"/>
    </row>
    <row r="72" spans="1:24">
      <c r="A72" s="2">
        <v>891780111</v>
      </c>
      <c r="B72" s="2" t="s">
        <v>19</v>
      </c>
      <c r="C72" s="2" t="s">
        <v>27</v>
      </c>
      <c r="D72" s="2" t="s">
        <v>20</v>
      </c>
      <c r="E72" s="2" t="s">
        <v>4440</v>
      </c>
      <c r="F72" s="2" t="s">
        <v>21</v>
      </c>
      <c r="G72" s="2" t="s">
        <v>165</v>
      </c>
      <c r="H72" s="2" t="s">
        <v>166</v>
      </c>
      <c r="I72" s="8">
        <v>8677000</v>
      </c>
      <c r="J72" s="8">
        <v>12477000</v>
      </c>
      <c r="K72" s="8">
        <v>3800000</v>
      </c>
      <c r="L72" s="8">
        <v>0</v>
      </c>
      <c r="M72" s="2">
        <v>1082885364</v>
      </c>
      <c r="N72" s="2" t="s">
        <v>4441</v>
      </c>
      <c r="O72" s="2" t="s">
        <v>4442</v>
      </c>
      <c r="P72" s="9" t="s">
        <v>6378</v>
      </c>
      <c r="Q72" s="9">
        <v>44214</v>
      </c>
      <c r="R72" s="9">
        <v>44408</v>
      </c>
      <c r="S72" s="8">
        <v>12477000</v>
      </c>
      <c r="T72" s="8">
        <v>0</v>
      </c>
      <c r="U72" s="2">
        <v>57400977</v>
      </c>
      <c r="V72" s="2" t="s">
        <v>667</v>
      </c>
      <c r="W72" s="33"/>
      <c r="X72" s="17"/>
    </row>
    <row r="73" spans="1:24">
      <c r="A73" s="2">
        <v>891780111</v>
      </c>
      <c r="B73" s="2" t="s">
        <v>19</v>
      </c>
      <c r="C73" s="2" t="s">
        <v>27</v>
      </c>
      <c r="D73" s="2" t="s">
        <v>20</v>
      </c>
      <c r="E73" s="2" t="s">
        <v>908</v>
      </c>
      <c r="F73" s="2" t="s">
        <v>21</v>
      </c>
      <c r="G73" s="2" t="s">
        <v>165</v>
      </c>
      <c r="H73" s="2" t="s">
        <v>166</v>
      </c>
      <c r="I73" s="8">
        <v>11084000</v>
      </c>
      <c r="J73" s="8">
        <v>16084000</v>
      </c>
      <c r="K73" s="8">
        <v>5000000</v>
      </c>
      <c r="L73" s="8">
        <v>0</v>
      </c>
      <c r="M73" s="2">
        <v>1082904561</v>
      </c>
      <c r="N73" s="2" t="s">
        <v>909</v>
      </c>
      <c r="O73" s="2" t="s">
        <v>910</v>
      </c>
      <c r="P73" s="9" t="s">
        <v>6379</v>
      </c>
      <c r="Q73" s="9">
        <v>44215</v>
      </c>
      <c r="R73" s="9">
        <v>44408</v>
      </c>
      <c r="S73" s="8">
        <v>16084000</v>
      </c>
      <c r="T73" s="8">
        <v>0</v>
      </c>
      <c r="U73" s="2">
        <v>72255882</v>
      </c>
      <c r="V73" s="2" t="s">
        <v>911</v>
      </c>
      <c r="W73" s="33"/>
      <c r="X73" s="17"/>
    </row>
    <row r="74" spans="1:24">
      <c r="A74" s="2">
        <v>891780111</v>
      </c>
      <c r="B74" s="2" t="s">
        <v>19</v>
      </c>
      <c r="C74" s="2" t="s">
        <v>27</v>
      </c>
      <c r="D74" s="2" t="s">
        <v>20</v>
      </c>
      <c r="E74" s="2" t="s">
        <v>912</v>
      </c>
      <c r="F74" s="2" t="s">
        <v>21</v>
      </c>
      <c r="G74" s="2" t="s">
        <v>165</v>
      </c>
      <c r="H74" s="2" t="s">
        <v>166</v>
      </c>
      <c r="I74" s="8">
        <v>15254000</v>
      </c>
      <c r="J74" s="8">
        <v>21654000</v>
      </c>
      <c r="K74" s="8">
        <v>6400000</v>
      </c>
      <c r="L74" s="8">
        <v>0</v>
      </c>
      <c r="M74" s="2">
        <v>7634885</v>
      </c>
      <c r="N74" s="2" t="s">
        <v>913</v>
      </c>
      <c r="O74" s="2" t="s">
        <v>793</v>
      </c>
      <c r="P74" s="9" t="s">
        <v>6379</v>
      </c>
      <c r="Q74" s="9">
        <v>44215</v>
      </c>
      <c r="R74" s="9">
        <v>44408</v>
      </c>
      <c r="S74" s="8">
        <v>21654000</v>
      </c>
      <c r="T74" s="8">
        <v>0</v>
      </c>
      <c r="U74" s="2">
        <v>84452087</v>
      </c>
      <c r="V74" s="2" t="s">
        <v>794</v>
      </c>
      <c r="W74" s="33"/>
      <c r="X74" s="17"/>
    </row>
    <row r="75" spans="1:24">
      <c r="A75" s="2">
        <v>891780111</v>
      </c>
      <c r="B75" s="2" t="s">
        <v>19</v>
      </c>
      <c r="C75" s="2" t="s">
        <v>27</v>
      </c>
      <c r="D75" s="2" t="s">
        <v>20</v>
      </c>
      <c r="E75" s="2" t="s">
        <v>914</v>
      </c>
      <c r="F75" s="2" t="s">
        <v>21</v>
      </c>
      <c r="G75" s="2" t="s">
        <v>165</v>
      </c>
      <c r="H75" s="2" t="s">
        <v>166</v>
      </c>
      <c r="I75" s="8">
        <v>12787000</v>
      </c>
      <c r="J75" s="8">
        <v>18387000</v>
      </c>
      <c r="K75" s="8">
        <v>5600000</v>
      </c>
      <c r="L75" s="8">
        <v>0</v>
      </c>
      <c r="M75" s="2">
        <v>1065883393</v>
      </c>
      <c r="N75" s="2" t="s">
        <v>915</v>
      </c>
      <c r="O75" s="2" t="s">
        <v>916</v>
      </c>
      <c r="P75" s="9" t="s">
        <v>6379</v>
      </c>
      <c r="Q75" s="9">
        <v>44215</v>
      </c>
      <c r="R75" s="9">
        <v>44408</v>
      </c>
      <c r="S75" s="8">
        <v>18387000</v>
      </c>
      <c r="T75" s="8">
        <v>0</v>
      </c>
      <c r="U75" s="2">
        <v>21701937</v>
      </c>
      <c r="V75" s="2" t="s">
        <v>776</v>
      </c>
      <c r="W75" s="33"/>
      <c r="X75" s="17"/>
    </row>
    <row r="76" spans="1:24">
      <c r="A76" s="2">
        <v>891780111</v>
      </c>
      <c r="B76" s="2" t="s">
        <v>19</v>
      </c>
      <c r="C76" s="2" t="s">
        <v>27</v>
      </c>
      <c r="D76" s="2" t="s">
        <v>20</v>
      </c>
      <c r="E76" s="2" t="s">
        <v>917</v>
      </c>
      <c r="F76" s="2" t="s">
        <v>21</v>
      </c>
      <c r="G76" s="2" t="s">
        <v>165</v>
      </c>
      <c r="H76" s="2" t="s">
        <v>166</v>
      </c>
      <c r="I76" s="8">
        <v>12974000</v>
      </c>
      <c r="J76" s="8">
        <v>18574000</v>
      </c>
      <c r="K76" s="8">
        <v>5600000</v>
      </c>
      <c r="L76" s="8">
        <v>0</v>
      </c>
      <c r="M76" s="2">
        <v>1082956335</v>
      </c>
      <c r="N76" s="2" t="s">
        <v>918</v>
      </c>
      <c r="O76" s="2" t="s">
        <v>919</v>
      </c>
      <c r="P76" s="9" t="s">
        <v>6379</v>
      </c>
      <c r="Q76" s="9">
        <v>44215</v>
      </c>
      <c r="R76" s="9">
        <v>44408</v>
      </c>
      <c r="S76" s="8">
        <v>18574000</v>
      </c>
      <c r="T76" s="8">
        <v>0</v>
      </c>
      <c r="U76" s="2">
        <v>84452087</v>
      </c>
      <c r="V76" s="2" t="s">
        <v>794</v>
      </c>
      <c r="W76" s="33"/>
      <c r="X76" s="17"/>
    </row>
    <row r="77" spans="1:24">
      <c r="A77" s="2">
        <v>891780111</v>
      </c>
      <c r="B77" s="2" t="s">
        <v>19</v>
      </c>
      <c r="C77" s="2" t="s">
        <v>27</v>
      </c>
      <c r="D77" s="2" t="s">
        <v>20</v>
      </c>
      <c r="E77" s="2" t="s">
        <v>4443</v>
      </c>
      <c r="F77" s="2" t="s">
        <v>21</v>
      </c>
      <c r="G77" s="2" t="s">
        <v>165</v>
      </c>
      <c r="H77" s="2" t="s">
        <v>166</v>
      </c>
      <c r="I77" s="8">
        <v>8550000</v>
      </c>
      <c r="J77" s="8">
        <v>0</v>
      </c>
      <c r="K77" s="8">
        <v>0</v>
      </c>
      <c r="L77" s="8">
        <v>0</v>
      </c>
      <c r="M77" s="2">
        <v>1083554638</v>
      </c>
      <c r="N77" s="2" t="s">
        <v>4444</v>
      </c>
      <c r="O77" s="2" t="s">
        <v>4445</v>
      </c>
      <c r="P77" s="9" t="s">
        <v>6379</v>
      </c>
      <c r="Q77" s="9">
        <v>44215</v>
      </c>
      <c r="R77" s="9">
        <v>44347</v>
      </c>
      <c r="S77" s="8">
        <v>8550000</v>
      </c>
      <c r="T77" s="8">
        <v>0</v>
      </c>
      <c r="U77" s="2">
        <v>85152695</v>
      </c>
      <c r="V77" s="2" t="s">
        <v>853</v>
      </c>
      <c r="W77" s="33"/>
      <c r="X77" s="17"/>
    </row>
    <row r="78" spans="1:24">
      <c r="A78" s="2">
        <v>891780111</v>
      </c>
      <c r="B78" s="2" t="s">
        <v>19</v>
      </c>
      <c r="C78" s="2" t="s">
        <v>27</v>
      </c>
      <c r="D78" s="2" t="s">
        <v>20</v>
      </c>
      <c r="E78" s="2" t="s">
        <v>4446</v>
      </c>
      <c r="F78" s="2" t="s">
        <v>21</v>
      </c>
      <c r="G78" s="2" t="s">
        <v>165</v>
      </c>
      <c r="H78" s="2" t="s">
        <v>166</v>
      </c>
      <c r="I78" s="8">
        <v>7200000</v>
      </c>
      <c r="J78" s="8">
        <v>0</v>
      </c>
      <c r="K78" s="8">
        <v>0</v>
      </c>
      <c r="L78" s="8">
        <v>0</v>
      </c>
      <c r="M78" s="2">
        <v>19517646</v>
      </c>
      <c r="N78" s="2" t="s">
        <v>4447</v>
      </c>
      <c r="O78" s="2" t="s">
        <v>4445</v>
      </c>
      <c r="P78" s="9" t="s">
        <v>6379</v>
      </c>
      <c r="Q78" s="9">
        <v>44215</v>
      </c>
      <c r="R78" s="9">
        <v>44347</v>
      </c>
      <c r="S78" s="8">
        <v>7200000</v>
      </c>
      <c r="T78" s="8">
        <v>0</v>
      </c>
      <c r="U78" s="2">
        <v>85152695</v>
      </c>
      <c r="V78" s="2" t="s">
        <v>853</v>
      </c>
      <c r="W78" s="33"/>
      <c r="X78" s="17"/>
    </row>
    <row r="79" spans="1:24">
      <c r="A79" s="2">
        <v>891780111</v>
      </c>
      <c r="B79" s="2" t="s">
        <v>19</v>
      </c>
      <c r="C79" s="2" t="s">
        <v>27</v>
      </c>
      <c r="D79" s="2" t="s">
        <v>20</v>
      </c>
      <c r="E79" s="2" t="s">
        <v>920</v>
      </c>
      <c r="F79" s="2" t="s">
        <v>21</v>
      </c>
      <c r="G79" s="2" t="s">
        <v>165</v>
      </c>
      <c r="H79" s="2" t="s">
        <v>166</v>
      </c>
      <c r="I79" s="8">
        <v>12600000</v>
      </c>
      <c r="J79" s="8">
        <v>15400000</v>
      </c>
      <c r="K79" s="8">
        <v>2800000</v>
      </c>
      <c r="L79" s="8">
        <v>0</v>
      </c>
      <c r="M79" s="2">
        <v>1082964829</v>
      </c>
      <c r="N79" s="2" t="s">
        <v>921</v>
      </c>
      <c r="O79" s="2" t="s">
        <v>852</v>
      </c>
      <c r="P79" s="9" t="s">
        <v>6379</v>
      </c>
      <c r="Q79" s="9">
        <v>44215</v>
      </c>
      <c r="R79" s="9">
        <v>44377</v>
      </c>
      <c r="S79" s="8">
        <v>15400000</v>
      </c>
      <c r="T79" s="8">
        <v>0</v>
      </c>
      <c r="U79" s="2">
        <v>85152695</v>
      </c>
      <c r="V79" s="2" t="s">
        <v>853</v>
      </c>
      <c r="W79" s="33"/>
      <c r="X79" s="17"/>
    </row>
    <row r="80" spans="1:24">
      <c r="A80" s="2">
        <v>891780111</v>
      </c>
      <c r="B80" s="2" t="s">
        <v>19</v>
      </c>
      <c r="C80" s="2" t="s">
        <v>27</v>
      </c>
      <c r="D80" s="2" t="s">
        <v>20</v>
      </c>
      <c r="E80" s="2" t="s">
        <v>922</v>
      </c>
      <c r="F80" s="2" t="s">
        <v>21</v>
      </c>
      <c r="G80" s="2" t="s">
        <v>165</v>
      </c>
      <c r="H80" s="2" t="s">
        <v>166</v>
      </c>
      <c r="I80" s="8">
        <v>14187000</v>
      </c>
      <c r="J80" s="8">
        <v>0</v>
      </c>
      <c r="K80" s="8">
        <v>0</v>
      </c>
      <c r="L80" s="8">
        <v>0</v>
      </c>
      <c r="M80" s="2">
        <v>7600549</v>
      </c>
      <c r="N80" s="2" t="s">
        <v>923</v>
      </c>
      <c r="O80" s="2" t="s">
        <v>924</v>
      </c>
      <c r="P80" s="9" t="s">
        <v>6379</v>
      </c>
      <c r="Q80" s="9">
        <v>44215</v>
      </c>
      <c r="R80" s="9">
        <v>44347</v>
      </c>
      <c r="S80" s="8">
        <v>14187000</v>
      </c>
      <c r="T80" s="8">
        <v>0</v>
      </c>
      <c r="U80" s="2">
        <v>72175282</v>
      </c>
      <c r="V80" s="2" t="s">
        <v>566</v>
      </c>
      <c r="W80" s="33"/>
      <c r="X80" s="17"/>
    </row>
    <row r="81" spans="1:24">
      <c r="A81" s="2">
        <v>891780111</v>
      </c>
      <c r="B81" s="2" t="s">
        <v>19</v>
      </c>
      <c r="C81" s="2" t="s">
        <v>27</v>
      </c>
      <c r="D81" s="2" t="s">
        <v>20</v>
      </c>
      <c r="E81" s="2" t="s">
        <v>4448</v>
      </c>
      <c r="F81" s="2" t="s">
        <v>21</v>
      </c>
      <c r="G81" s="2" t="s">
        <v>165</v>
      </c>
      <c r="H81" s="2" t="s">
        <v>166</v>
      </c>
      <c r="I81" s="8">
        <v>25270000</v>
      </c>
      <c r="J81" s="8">
        <v>36670000</v>
      </c>
      <c r="K81" s="8">
        <v>11400000</v>
      </c>
      <c r="L81" s="8">
        <v>0</v>
      </c>
      <c r="M81" s="2">
        <v>51937854</v>
      </c>
      <c r="N81" s="2" t="s">
        <v>4449</v>
      </c>
      <c r="O81" s="2" t="s">
        <v>4450</v>
      </c>
      <c r="P81" s="9" t="s">
        <v>6379</v>
      </c>
      <c r="Q81" s="9">
        <v>44215</v>
      </c>
      <c r="R81" s="9">
        <v>44408</v>
      </c>
      <c r="S81" s="8">
        <v>36670000</v>
      </c>
      <c r="T81" s="8">
        <v>0</v>
      </c>
      <c r="U81" s="2">
        <v>72175282</v>
      </c>
      <c r="V81" s="2" t="s">
        <v>566</v>
      </c>
      <c r="W81" s="33"/>
      <c r="X81" s="17"/>
    </row>
    <row r="82" spans="1:24">
      <c r="A82" s="2">
        <v>891780111</v>
      </c>
      <c r="B82" s="2" t="s">
        <v>19</v>
      </c>
      <c r="C82" s="2" t="s">
        <v>27</v>
      </c>
      <c r="D82" s="2" t="s">
        <v>20</v>
      </c>
      <c r="E82" s="2" t="s">
        <v>925</v>
      </c>
      <c r="F82" s="2" t="s">
        <v>21</v>
      </c>
      <c r="G82" s="2" t="s">
        <v>165</v>
      </c>
      <c r="H82" s="2" t="s">
        <v>166</v>
      </c>
      <c r="I82" s="8">
        <v>12414000</v>
      </c>
      <c r="J82" s="8">
        <v>18014000</v>
      </c>
      <c r="K82" s="8">
        <v>5600000</v>
      </c>
      <c r="L82" s="8">
        <v>0</v>
      </c>
      <c r="M82" s="2">
        <v>1082925821</v>
      </c>
      <c r="N82" s="2" t="s">
        <v>926</v>
      </c>
      <c r="O82" s="2" t="s">
        <v>927</v>
      </c>
      <c r="P82" s="9" t="s">
        <v>6379</v>
      </c>
      <c r="Q82" s="9">
        <v>44215</v>
      </c>
      <c r="R82" s="9">
        <v>44408</v>
      </c>
      <c r="S82" s="8">
        <v>18014000</v>
      </c>
      <c r="T82" s="8">
        <v>0</v>
      </c>
      <c r="U82" s="2">
        <v>72175282</v>
      </c>
      <c r="V82" s="2" t="s">
        <v>566</v>
      </c>
      <c r="W82" s="33"/>
      <c r="X82" s="17"/>
    </row>
    <row r="83" spans="1:24">
      <c r="A83" s="2">
        <v>891780111</v>
      </c>
      <c r="B83" s="2" t="s">
        <v>19</v>
      </c>
      <c r="C83" s="2" t="s">
        <v>27</v>
      </c>
      <c r="D83" s="2" t="s">
        <v>20</v>
      </c>
      <c r="E83" s="2" t="s">
        <v>928</v>
      </c>
      <c r="F83" s="2" t="s">
        <v>21</v>
      </c>
      <c r="G83" s="2" t="s">
        <v>165</v>
      </c>
      <c r="H83" s="2" t="s">
        <v>166</v>
      </c>
      <c r="I83" s="8">
        <v>12414000</v>
      </c>
      <c r="J83" s="8">
        <v>18014000</v>
      </c>
      <c r="K83" s="8">
        <v>5600000</v>
      </c>
      <c r="L83" s="8">
        <v>0</v>
      </c>
      <c r="M83" s="2">
        <v>85468611</v>
      </c>
      <c r="N83" s="2" t="s">
        <v>929</v>
      </c>
      <c r="O83" s="2" t="s">
        <v>930</v>
      </c>
      <c r="P83" s="9" t="s">
        <v>6379</v>
      </c>
      <c r="Q83" s="9">
        <v>44215</v>
      </c>
      <c r="R83" s="9">
        <v>44408</v>
      </c>
      <c r="S83" s="8">
        <v>18014000</v>
      </c>
      <c r="T83" s="8">
        <v>0</v>
      </c>
      <c r="U83" s="2">
        <v>72175282</v>
      </c>
      <c r="V83" s="2" t="s">
        <v>566</v>
      </c>
      <c r="W83" s="33"/>
      <c r="X83" s="17"/>
    </row>
    <row r="84" spans="1:24">
      <c r="A84" s="2">
        <v>891780111</v>
      </c>
      <c r="B84" s="2" t="s">
        <v>19</v>
      </c>
      <c r="C84" s="2" t="s">
        <v>27</v>
      </c>
      <c r="D84" s="2" t="s">
        <v>20</v>
      </c>
      <c r="E84" s="2" t="s">
        <v>4451</v>
      </c>
      <c r="F84" s="2" t="s">
        <v>21</v>
      </c>
      <c r="G84" s="2" t="s">
        <v>165</v>
      </c>
      <c r="H84" s="2" t="s">
        <v>166</v>
      </c>
      <c r="I84" s="8">
        <v>14187000</v>
      </c>
      <c r="J84" s="8">
        <v>20587000</v>
      </c>
      <c r="K84" s="8">
        <v>6400000</v>
      </c>
      <c r="L84" s="8">
        <v>0</v>
      </c>
      <c r="M84" s="2">
        <v>72224800</v>
      </c>
      <c r="N84" s="2" t="s">
        <v>931</v>
      </c>
      <c r="O84" s="2" t="s">
        <v>4452</v>
      </c>
      <c r="P84" s="9" t="s">
        <v>6379</v>
      </c>
      <c r="Q84" s="9">
        <v>44215</v>
      </c>
      <c r="R84" s="9">
        <v>44408</v>
      </c>
      <c r="S84" s="8">
        <v>20587000</v>
      </c>
      <c r="T84" s="8">
        <v>0</v>
      </c>
      <c r="U84" s="2">
        <v>72175282</v>
      </c>
      <c r="V84" s="2" t="s">
        <v>566</v>
      </c>
      <c r="W84" s="33"/>
      <c r="X84" s="17"/>
    </row>
    <row r="85" spans="1:24">
      <c r="A85" s="2">
        <v>891780111</v>
      </c>
      <c r="B85" s="2" t="s">
        <v>19</v>
      </c>
      <c r="C85" s="2" t="s">
        <v>27</v>
      </c>
      <c r="D85" s="2" t="s">
        <v>20</v>
      </c>
      <c r="E85" s="2" t="s">
        <v>932</v>
      </c>
      <c r="F85" s="2" t="s">
        <v>21</v>
      </c>
      <c r="G85" s="2" t="s">
        <v>165</v>
      </c>
      <c r="H85" s="2" t="s">
        <v>166</v>
      </c>
      <c r="I85" s="8">
        <v>11084000</v>
      </c>
      <c r="J85" s="8">
        <v>0</v>
      </c>
      <c r="K85" s="8">
        <v>0</v>
      </c>
      <c r="L85" s="8">
        <v>0</v>
      </c>
      <c r="M85" s="2">
        <v>1082967877</v>
      </c>
      <c r="N85" s="2" t="s">
        <v>933</v>
      </c>
      <c r="O85" s="2" t="s">
        <v>934</v>
      </c>
      <c r="P85" s="9" t="s">
        <v>6379</v>
      </c>
      <c r="Q85" s="9">
        <v>44215</v>
      </c>
      <c r="R85" s="9">
        <v>44347</v>
      </c>
      <c r="S85" s="8">
        <v>11084000</v>
      </c>
      <c r="T85" s="8">
        <v>0</v>
      </c>
      <c r="U85" s="2">
        <v>57461216</v>
      </c>
      <c r="V85" s="2" t="s">
        <v>801</v>
      </c>
      <c r="W85" s="33"/>
      <c r="X85" s="17"/>
    </row>
    <row r="86" spans="1:24">
      <c r="A86" s="2">
        <v>891780111</v>
      </c>
      <c r="B86" s="2" t="s">
        <v>19</v>
      </c>
      <c r="C86" s="2" t="s">
        <v>27</v>
      </c>
      <c r="D86" s="2" t="s">
        <v>20</v>
      </c>
      <c r="E86" s="2" t="s">
        <v>935</v>
      </c>
      <c r="F86" s="2" t="s">
        <v>21</v>
      </c>
      <c r="G86" s="2" t="s">
        <v>165</v>
      </c>
      <c r="H86" s="2" t="s">
        <v>166</v>
      </c>
      <c r="I86" s="8">
        <v>11084000</v>
      </c>
      <c r="J86" s="8">
        <v>16084000</v>
      </c>
      <c r="K86" s="8">
        <v>5000000</v>
      </c>
      <c r="L86" s="8">
        <v>0</v>
      </c>
      <c r="M86" s="2">
        <v>1082984559</v>
      </c>
      <c r="N86" s="2" t="s">
        <v>936</v>
      </c>
      <c r="O86" s="2" t="s">
        <v>859</v>
      </c>
      <c r="P86" s="9" t="s">
        <v>6379</v>
      </c>
      <c r="Q86" s="9">
        <v>44215</v>
      </c>
      <c r="R86" s="9">
        <v>44408</v>
      </c>
      <c r="S86" s="8">
        <v>16084000</v>
      </c>
      <c r="T86" s="8">
        <v>0</v>
      </c>
      <c r="U86" s="2">
        <v>57461216</v>
      </c>
      <c r="V86" s="2" t="s">
        <v>801</v>
      </c>
      <c r="W86" s="33"/>
      <c r="X86" s="17"/>
    </row>
    <row r="87" spans="1:24">
      <c r="A87" s="2">
        <v>891780111</v>
      </c>
      <c r="B87" s="2" t="s">
        <v>19</v>
      </c>
      <c r="C87" s="2" t="s">
        <v>27</v>
      </c>
      <c r="D87" s="2" t="s">
        <v>20</v>
      </c>
      <c r="E87" s="2" t="s">
        <v>937</v>
      </c>
      <c r="F87" s="2" t="s">
        <v>21</v>
      </c>
      <c r="G87" s="2" t="s">
        <v>165</v>
      </c>
      <c r="H87" s="2" t="s">
        <v>166</v>
      </c>
      <c r="I87" s="8">
        <v>11084000</v>
      </c>
      <c r="J87" s="8">
        <v>0</v>
      </c>
      <c r="K87" s="8">
        <v>0</v>
      </c>
      <c r="L87" s="8">
        <v>0</v>
      </c>
      <c r="M87" s="2">
        <v>1082972074</v>
      </c>
      <c r="N87" s="2" t="s">
        <v>938</v>
      </c>
      <c r="O87" s="2" t="s">
        <v>939</v>
      </c>
      <c r="P87" s="9" t="s">
        <v>6379</v>
      </c>
      <c r="Q87" s="9">
        <v>44215</v>
      </c>
      <c r="R87" s="9">
        <v>44347</v>
      </c>
      <c r="S87" s="8">
        <v>11084000</v>
      </c>
      <c r="T87" s="8">
        <v>0</v>
      </c>
      <c r="U87" s="2">
        <v>57461216</v>
      </c>
      <c r="V87" s="2" t="s">
        <v>801</v>
      </c>
      <c r="W87" s="33"/>
      <c r="X87" s="17"/>
    </row>
    <row r="88" spans="1:24">
      <c r="A88" s="2">
        <v>891780111</v>
      </c>
      <c r="B88" s="2" t="s">
        <v>19</v>
      </c>
      <c r="C88" s="2" t="s">
        <v>27</v>
      </c>
      <c r="D88" s="2" t="s">
        <v>20</v>
      </c>
      <c r="E88" s="2" t="s">
        <v>4453</v>
      </c>
      <c r="F88" s="2" t="s">
        <v>21</v>
      </c>
      <c r="G88" s="2" t="s">
        <v>165</v>
      </c>
      <c r="H88" s="2" t="s">
        <v>166</v>
      </c>
      <c r="I88" s="8">
        <v>9754000</v>
      </c>
      <c r="J88" s="8">
        <v>14154000</v>
      </c>
      <c r="K88" s="8">
        <v>4400000</v>
      </c>
      <c r="L88" s="8">
        <v>0</v>
      </c>
      <c r="M88" s="2">
        <v>7143181</v>
      </c>
      <c r="N88" s="2" t="s">
        <v>4454</v>
      </c>
      <c r="O88" s="2" t="s">
        <v>4455</v>
      </c>
      <c r="P88" s="9" t="s">
        <v>6379</v>
      </c>
      <c r="Q88" s="9">
        <v>44215</v>
      </c>
      <c r="R88" s="9">
        <v>44408</v>
      </c>
      <c r="S88" s="8">
        <v>14154000</v>
      </c>
      <c r="T88" s="8">
        <v>0</v>
      </c>
      <c r="U88" s="2">
        <v>57461216</v>
      </c>
      <c r="V88" s="2" t="s">
        <v>801</v>
      </c>
      <c r="W88" s="33"/>
      <c r="X88" s="17"/>
    </row>
    <row r="89" spans="1:24">
      <c r="A89" s="2">
        <v>891780111</v>
      </c>
      <c r="B89" s="2" t="s">
        <v>19</v>
      </c>
      <c r="C89" s="2" t="s">
        <v>27</v>
      </c>
      <c r="D89" s="2" t="s">
        <v>20</v>
      </c>
      <c r="E89" s="2" t="s">
        <v>4456</v>
      </c>
      <c r="F89" s="2" t="s">
        <v>21</v>
      </c>
      <c r="G89" s="2" t="s">
        <v>165</v>
      </c>
      <c r="H89" s="2" t="s">
        <v>166</v>
      </c>
      <c r="I89" s="8">
        <v>7094000</v>
      </c>
      <c r="J89" s="8">
        <v>10294000</v>
      </c>
      <c r="K89" s="8">
        <v>3200000</v>
      </c>
      <c r="L89" s="8">
        <v>0</v>
      </c>
      <c r="M89" s="2">
        <v>1079916249</v>
      </c>
      <c r="N89" s="2" t="s">
        <v>4457</v>
      </c>
      <c r="O89" s="2" t="s">
        <v>4458</v>
      </c>
      <c r="P89" s="9" t="s">
        <v>6379</v>
      </c>
      <c r="Q89" s="9">
        <v>44215</v>
      </c>
      <c r="R89" s="9">
        <v>44408</v>
      </c>
      <c r="S89" s="8">
        <v>10294000</v>
      </c>
      <c r="T89" s="8">
        <v>0</v>
      </c>
      <c r="U89" s="2">
        <v>26668285</v>
      </c>
      <c r="V89" s="2" t="s">
        <v>874</v>
      </c>
      <c r="W89" s="33"/>
      <c r="X89" s="17"/>
    </row>
    <row r="90" spans="1:24">
      <c r="A90" s="2">
        <v>891780111</v>
      </c>
      <c r="B90" s="2" t="s">
        <v>19</v>
      </c>
      <c r="C90" s="2" t="s">
        <v>27</v>
      </c>
      <c r="D90" s="2" t="s">
        <v>20</v>
      </c>
      <c r="E90" s="2" t="s">
        <v>940</v>
      </c>
      <c r="F90" s="2" t="s">
        <v>21</v>
      </c>
      <c r="G90" s="2" t="s">
        <v>165</v>
      </c>
      <c r="H90" s="2" t="s">
        <v>166</v>
      </c>
      <c r="I90" s="8">
        <v>14000000</v>
      </c>
      <c r="J90" s="8">
        <v>0</v>
      </c>
      <c r="K90" s="8">
        <v>0</v>
      </c>
      <c r="L90" s="8">
        <v>0</v>
      </c>
      <c r="M90" s="2">
        <v>1082923928</v>
      </c>
      <c r="N90" s="2" t="s">
        <v>941</v>
      </c>
      <c r="O90" s="2" t="s">
        <v>942</v>
      </c>
      <c r="P90" s="9" t="s">
        <v>6379</v>
      </c>
      <c r="Q90" s="9">
        <v>44215</v>
      </c>
      <c r="R90" s="9">
        <v>44347</v>
      </c>
      <c r="S90" s="8">
        <v>14000000</v>
      </c>
      <c r="T90" s="8">
        <v>0</v>
      </c>
      <c r="U90" s="2">
        <v>26668285</v>
      </c>
      <c r="V90" s="2" t="s">
        <v>874</v>
      </c>
      <c r="W90" s="33"/>
      <c r="X90" s="17"/>
    </row>
    <row r="91" spans="1:24">
      <c r="A91" s="2">
        <v>891780111</v>
      </c>
      <c r="B91" s="2" t="s">
        <v>19</v>
      </c>
      <c r="C91" s="2" t="s">
        <v>27</v>
      </c>
      <c r="D91" s="2" t="s">
        <v>20</v>
      </c>
      <c r="E91" s="2" t="s">
        <v>943</v>
      </c>
      <c r="F91" s="2" t="s">
        <v>21</v>
      </c>
      <c r="G91" s="2" t="s">
        <v>165</v>
      </c>
      <c r="H91" s="2" t="s">
        <v>166</v>
      </c>
      <c r="I91" s="8">
        <v>11084000</v>
      </c>
      <c r="J91" s="8">
        <v>16084000</v>
      </c>
      <c r="K91" s="8">
        <v>5000000</v>
      </c>
      <c r="L91" s="8">
        <v>0</v>
      </c>
      <c r="M91" s="2">
        <v>1082973913</v>
      </c>
      <c r="N91" s="2" t="s">
        <v>944</v>
      </c>
      <c r="O91" s="2" t="s">
        <v>945</v>
      </c>
      <c r="P91" s="9" t="s">
        <v>6379</v>
      </c>
      <c r="Q91" s="9">
        <v>44215</v>
      </c>
      <c r="R91" s="9">
        <v>44408</v>
      </c>
      <c r="S91" s="8">
        <v>16084000</v>
      </c>
      <c r="T91" s="8">
        <v>0</v>
      </c>
      <c r="U91" s="2">
        <v>26668285</v>
      </c>
      <c r="V91" s="2" t="s">
        <v>874</v>
      </c>
      <c r="W91" s="33"/>
      <c r="X91" s="17"/>
    </row>
    <row r="92" spans="1:24">
      <c r="A92" s="2">
        <v>891780111</v>
      </c>
      <c r="B92" s="2" t="s">
        <v>19</v>
      </c>
      <c r="C92" s="2" t="s">
        <v>27</v>
      </c>
      <c r="D92" s="2" t="s">
        <v>20</v>
      </c>
      <c r="E92" s="2" t="s">
        <v>946</v>
      </c>
      <c r="F92" s="2" t="s">
        <v>21</v>
      </c>
      <c r="G92" s="2" t="s">
        <v>165</v>
      </c>
      <c r="H92" s="2" t="s">
        <v>166</v>
      </c>
      <c r="I92" s="8">
        <v>11084000</v>
      </c>
      <c r="J92" s="8">
        <v>14184000</v>
      </c>
      <c r="K92" s="8">
        <v>3100000</v>
      </c>
      <c r="L92" s="8">
        <v>0</v>
      </c>
      <c r="M92" s="2">
        <v>84450965</v>
      </c>
      <c r="N92" s="2" t="s">
        <v>947</v>
      </c>
      <c r="O92" s="2" t="s">
        <v>948</v>
      </c>
      <c r="P92" s="9" t="s">
        <v>6379</v>
      </c>
      <c r="Q92" s="9">
        <v>44215</v>
      </c>
      <c r="R92" s="9">
        <v>44347</v>
      </c>
      <c r="S92" s="8">
        <v>14184000</v>
      </c>
      <c r="T92" s="8">
        <v>0</v>
      </c>
      <c r="U92" s="2">
        <v>26668285</v>
      </c>
      <c r="V92" s="2" t="s">
        <v>874</v>
      </c>
      <c r="W92" s="33"/>
      <c r="X92" s="17"/>
    </row>
    <row r="93" spans="1:24">
      <c r="A93" s="2">
        <v>891780111</v>
      </c>
      <c r="B93" s="2" t="s">
        <v>19</v>
      </c>
      <c r="C93" s="2" t="s">
        <v>27</v>
      </c>
      <c r="D93" s="2" t="s">
        <v>20</v>
      </c>
      <c r="E93" s="2" t="s">
        <v>949</v>
      </c>
      <c r="F93" s="2" t="s">
        <v>21</v>
      </c>
      <c r="G93" s="2" t="s">
        <v>165</v>
      </c>
      <c r="H93" s="2" t="s">
        <v>166</v>
      </c>
      <c r="I93" s="8">
        <v>13300000</v>
      </c>
      <c r="J93" s="8">
        <v>19300000</v>
      </c>
      <c r="K93" s="8">
        <v>6000000</v>
      </c>
      <c r="L93" s="8">
        <v>0</v>
      </c>
      <c r="M93" s="2">
        <v>85472349</v>
      </c>
      <c r="N93" s="2" t="s">
        <v>950</v>
      </c>
      <c r="O93" s="2" t="s">
        <v>951</v>
      </c>
      <c r="P93" s="9" t="s">
        <v>6379</v>
      </c>
      <c r="Q93" s="9">
        <v>44215</v>
      </c>
      <c r="R93" s="9">
        <v>44408</v>
      </c>
      <c r="S93" s="8">
        <v>19300000</v>
      </c>
      <c r="T93" s="8">
        <v>0</v>
      </c>
      <c r="U93" s="2">
        <v>85449357</v>
      </c>
      <c r="V93" s="2" t="s">
        <v>952</v>
      </c>
      <c r="W93" s="33"/>
      <c r="X93" s="17"/>
    </row>
    <row r="94" spans="1:24">
      <c r="A94" s="2">
        <v>891780111</v>
      </c>
      <c r="B94" s="2" t="s">
        <v>19</v>
      </c>
      <c r="C94" s="2" t="s">
        <v>27</v>
      </c>
      <c r="D94" s="2" t="s">
        <v>20</v>
      </c>
      <c r="E94" s="2" t="s">
        <v>4459</v>
      </c>
      <c r="F94" s="2" t="s">
        <v>21</v>
      </c>
      <c r="G94" s="2" t="s">
        <v>165</v>
      </c>
      <c r="H94" s="2" t="s">
        <v>166</v>
      </c>
      <c r="I94" s="8">
        <v>9754000</v>
      </c>
      <c r="J94" s="8">
        <v>14154000</v>
      </c>
      <c r="K94" s="8">
        <v>4400000</v>
      </c>
      <c r="L94" s="8">
        <v>0</v>
      </c>
      <c r="M94" s="2">
        <v>1082843374</v>
      </c>
      <c r="N94" s="2" t="s">
        <v>4460</v>
      </c>
      <c r="O94" s="2" t="s">
        <v>4461</v>
      </c>
      <c r="P94" s="9" t="s">
        <v>6379</v>
      </c>
      <c r="Q94" s="9">
        <v>44215</v>
      </c>
      <c r="R94" s="9">
        <v>44408</v>
      </c>
      <c r="S94" s="8">
        <v>14154000</v>
      </c>
      <c r="T94" s="8">
        <v>0</v>
      </c>
      <c r="U94" s="2">
        <v>85449357</v>
      </c>
      <c r="V94" s="2" t="s">
        <v>952</v>
      </c>
      <c r="W94" s="33"/>
      <c r="X94" s="17"/>
    </row>
    <row r="95" spans="1:24">
      <c r="A95" s="2">
        <v>891780111</v>
      </c>
      <c r="B95" s="2" t="s">
        <v>19</v>
      </c>
      <c r="C95" s="2" t="s">
        <v>27</v>
      </c>
      <c r="D95" s="2" t="s">
        <v>20</v>
      </c>
      <c r="E95" s="2" t="s">
        <v>4462</v>
      </c>
      <c r="F95" s="2" t="s">
        <v>21</v>
      </c>
      <c r="G95" s="2" t="s">
        <v>165</v>
      </c>
      <c r="H95" s="2" t="s">
        <v>166</v>
      </c>
      <c r="I95" s="8">
        <v>8424000</v>
      </c>
      <c r="J95" s="8">
        <v>12224000</v>
      </c>
      <c r="K95" s="8">
        <v>3800000</v>
      </c>
      <c r="L95" s="8">
        <v>0</v>
      </c>
      <c r="M95" s="2">
        <v>1082861716</v>
      </c>
      <c r="N95" s="2" t="s">
        <v>4463</v>
      </c>
      <c r="O95" s="2" t="s">
        <v>4464</v>
      </c>
      <c r="P95" s="9" t="s">
        <v>6379</v>
      </c>
      <c r="Q95" s="9">
        <v>44215</v>
      </c>
      <c r="R95" s="9">
        <v>44408</v>
      </c>
      <c r="S95" s="8">
        <v>12224000</v>
      </c>
      <c r="T95" s="8">
        <v>0</v>
      </c>
      <c r="U95" s="2">
        <v>85449357</v>
      </c>
      <c r="V95" s="2" t="s">
        <v>952</v>
      </c>
      <c r="W95" s="33"/>
      <c r="X95" s="17"/>
    </row>
    <row r="96" spans="1:24">
      <c r="A96" s="2">
        <v>891780111</v>
      </c>
      <c r="B96" s="2" t="s">
        <v>19</v>
      </c>
      <c r="C96" s="2" t="s">
        <v>27</v>
      </c>
      <c r="D96" s="2" t="s">
        <v>20</v>
      </c>
      <c r="E96" s="2" t="s">
        <v>4465</v>
      </c>
      <c r="F96" s="2" t="s">
        <v>21</v>
      </c>
      <c r="G96" s="2" t="s">
        <v>165</v>
      </c>
      <c r="H96" s="2" t="s">
        <v>166</v>
      </c>
      <c r="I96" s="8">
        <v>8424000</v>
      </c>
      <c r="J96" s="8">
        <v>12224000</v>
      </c>
      <c r="K96" s="8">
        <v>3800000</v>
      </c>
      <c r="L96" s="8">
        <v>0</v>
      </c>
      <c r="M96" s="2">
        <v>1082903282</v>
      </c>
      <c r="N96" s="2" t="s">
        <v>372</v>
      </c>
      <c r="O96" s="2" t="s">
        <v>4464</v>
      </c>
      <c r="P96" s="9" t="s">
        <v>6379</v>
      </c>
      <c r="Q96" s="9">
        <v>44215</v>
      </c>
      <c r="R96" s="9">
        <v>44408</v>
      </c>
      <c r="S96" s="8">
        <v>12224000</v>
      </c>
      <c r="T96" s="8">
        <v>0</v>
      </c>
      <c r="U96" s="2">
        <v>85449357</v>
      </c>
      <c r="V96" s="2" t="s">
        <v>952</v>
      </c>
      <c r="W96" s="33"/>
      <c r="X96" s="17"/>
    </row>
    <row r="97" spans="1:24">
      <c r="A97" s="2">
        <v>891780111</v>
      </c>
      <c r="B97" s="2" t="s">
        <v>19</v>
      </c>
      <c r="C97" s="2" t="s">
        <v>27</v>
      </c>
      <c r="D97" s="2" t="s">
        <v>20</v>
      </c>
      <c r="E97" s="2" t="s">
        <v>4466</v>
      </c>
      <c r="F97" s="2" t="s">
        <v>21</v>
      </c>
      <c r="G97" s="2" t="s">
        <v>165</v>
      </c>
      <c r="H97" s="2" t="s">
        <v>166</v>
      </c>
      <c r="I97" s="8">
        <v>8424000</v>
      </c>
      <c r="J97" s="8">
        <v>12224000</v>
      </c>
      <c r="K97" s="8">
        <v>3800000</v>
      </c>
      <c r="L97" s="8">
        <v>0</v>
      </c>
      <c r="M97" s="2">
        <v>7603511</v>
      </c>
      <c r="N97" s="2" t="s">
        <v>4467</v>
      </c>
      <c r="O97" s="2" t="s">
        <v>4468</v>
      </c>
      <c r="P97" s="9" t="s">
        <v>6379</v>
      </c>
      <c r="Q97" s="9">
        <v>44215</v>
      </c>
      <c r="R97" s="9">
        <v>44408</v>
      </c>
      <c r="S97" s="8">
        <v>12224000</v>
      </c>
      <c r="T97" s="8">
        <v>0</v>
      </c>
      <c r="U97" s="2">
        <v>85473390</v>
      </c>
      <c r="V97" s="2" t="s">
        <v>544</v>
      </c>
      <c r="W97" s="33"/>
      <c r="X97" s="17"/>
    </row>
    <row r="98" spans="1:24">
      <c r="A98" s="2">
        <v>891780111</v>
      </c>
      <c r="B98" s="2" t="s">
        <v>19</v>
      </c>
      <c r="C98" s="2" t="s">
        <v>27</v>
      </c>
      <c r="D98" s="2" t="s">
        <v>20</v>
      </c>
      <c r="E98" s="2" t="s">
        <v>4469</v>
      </c>
      <c r="F98" s="2" t="s">
        <v>21</v>
      </c>
      <c r="G98" s="2" t="s">
        <v>165</v>
      </c>
      <c r="H98" s="2" t="s">
        <v>166</v>
      </c>
      <c r="I98" s="8">
        <v>10120000</v>
      </c>
      <c r="J98" s="8">
        <v>0</v>
      </c>
      <c r="K98" s="8">
        <v>0</v>
      </c>
      <c r="L98" s="8">
        <v>0</v>
      </c>
      <c r="M98" s="2">
        <v>1082999611</v>
      </c>
      <c r="N98" s="2" t="s">
        <v>953</v>
      </c>
      <c r="O98" s="2" t="s">
        <v>4470</v>
      </c>
      <c r="P98" s="9" t="s">
        <v>6379</v>
      </c>
      <c r="Q98" s="9">
        <v>44215</v>
      </c>
      <c r="R98" s="9">
        <v>44347</v>
      </c>
      <c r="S98" s="8">
        <v>10120000</v>
      </c>
      <c r="T98" s="8">
        <v>0</v>
      </c>
      <c r="U98" s="2">
        <v>72004252</v>
      </c>
      <c r="V98" s="2" t="s">
        <v>954</v>
      </c>
      <c r="W98" s="33"/>
      <c r="X98" s="17"/>
    </row>
    <row r="99" spans="1:24">
      <c r="A99" s="2">
        <v>891780111</v>
      </c>
      <c r="B99" s="2" t="s">
        <v>19</v>
      </c>
      <c r="C99" s="2" t="s">
        <v>27</v>
      </c>
      <c r="D99" s="2" t="s">
        <v>20</v>
      </c>
      <c r="E99" s="2" t="s">
        <v>4471</v>
      </c>
      <c r="F99" s="2" t="s">
        <v>21</v>
      </c>
      <c r="G99" s="2" t="s">
        <v>165</v>
      </c>
      <c r="H99" s="2" t="s">
        <v>166</v>
      </c>
      <c r="I99" s="8">
        <v>8740000</v>
      </c>
      <c r="J99" s="8">
        <v>12540000</v>
      </c>
      <c r="K99" s="8">
        <v>3800000</v>
      </c>
      <c r="L99" s="8">
        <v>0</v>
      </c>
      <c r="M99" s="2">
        <v>1082966865</v>
      </c>
      <c r="N99" s="2" t="s">
        <v>4472</v>
      </c>
      <c r="O99" s="2" t="s">
        <v>4473</v>
      </c>
      <c r="P99" s="9" t="s">
        <v>6379</v>
      </c>
      <c r="Q99" s="9">
        <v>44215</v>
      </c>
      <c r="R99" s="9">
        <v>44408</v>
      </c>
      <c r="S99" s="8">
        <v>12540000</v>
      </c>
      <c r="T99" s="8">
        <v>0</v>
      </c>
      <c r="U99" s="2">
        <v>72004252</v>
      </c>
      <c r="V99" s="2" t="s">
        <v>954</v>
      </c>
      <c r="W99" s="33"/>
      <c r="X99" s="17"/>
    </row>
    <row r="100" spans="1:24">
      <c r="A100" s="2">
        <v>891780111</v>
      </c>
      <c r="B100" s="2" t="s">
        <v>19</v>
      </c>
      <c r="C100" s="2" t="s">
        <v>27</v>
      </c>
      <c r="D100" s="2" t="s">
        <v>20</v>
      </c>
      <c r="E100" s="2" t="s">
        <v>4474</v>
      </c>
      <c r="F100" s="2" t="s">
        <v>21</v>
      </c>
      <c r="G100" s="2" t="s">
        <v>165</v>
      </c>
      <c r="H100" s="2" t="s">
        <v>166</v>
      </c>
      <c r="I100" s="8">
        <v>7307000</v>
      </c>
      <c r="J100" s="8">
        <v>10507000</v>
      </c>
      <c r="K100" s="8">
        <v>3200000</v>
      </c>
      <c r="L100" s="8">
        <v>0</v>
      </c>
      <c r="M100" s="2">
        <v>57466567</v>
      </c>
      <c r="N100" s="2" t="s">
        <v>4475</v>
      </c>
      <c r="O100" s="2" t="s">
        <v>4476</v>
      </c>
      <c r="P100" s="9" t="s">
        <v>6379</v>
      </c>
      <c r="Q100" s="9">
        <v>44215</v>
      </c>
      <c r="R100" s="9">
        <v>44408</v>
      </c>
      <c r="S100" s="8">
        <v>10507000</v>
      </c>
      <c r="T100" s="8">
        <v>0</v>
      </c>
      <c r="U100" s="2">
        <v>57444673</v>
      </c>
      <c r="V100" s="2" t="s">
        <v>575</v>
      </c>
      <c r="W100" s="33"/>
      <c r="X100" s="17"/>
    </row>
    <row r="101" spans="1:24">
      <c r="A101" s="2">
        <v>891780111</v>
      </c>
      <c r="B101" s="2" t="s">
        <v>19</v>
      </c>
      <c r="C101" s="2" t="s">
        <v>27</v>
      </c>
      <c r="D101" s="2" t="s">
        <v>20</v>
      </c>
      <c r="E101" s="2" t="s">
        <v>4477</v>
      </c>
      <c r="F101" s="2" t="s">
        <v>21</v>
      </c>
      <c r="G101" s="2" t="s">
        <v>165</v>
      </c>
      <c r="H101" s="2" t="s">
        <v>166</v>
      </c>
      <c r="I101" s="8">
        <v>8677000</v>
      </c>
      <c r="J101" s="8">
        <v>12477000</v>
      </c>
      <c r="K101" s="8">
        <v>3800000</v>
      </c>
      <c r="L101" s="8">
        <v>0</v>
      </c>
      <c r="M101" s="2">
        <v>1082880869</v>
      </c>
      <c r="N101" s="2" t="s">
        <v>4478</v>
      </c>
      <c r="O101" s="2" t="s">
        <v>4479</v>
      </c>
      <c r="P101" s="9" t="s">
        <v>6379</v>
      </c>
      <c r="Q101" s="9">
        <v>44215</v>
      </c>
      <c r="R101" s="9">
        <v>44408</v>
      </c>
      <c r="S101" s="8">
        <v>12477000</v>
      </c>
      <c r="T101" s="8">
        <v>0</v>
      </c>
      <c r="U101" s="2">
        <v>57444673</v>
      </c>
      <c r="V101" s="2" t="s">
        <v>575</v>
      </c>
      <c r="W101" s="33"/>
      <c r="X101" s="17"/>
    </row>
    <row r="102" spans="1:24">
      <c r="A102" s="2">
        <v>891780111</v>
      </c>
      <c r="B102" s="2" t="s">
        <v>19</v>
      </c>
      <c r="C102" s="2" t="s">
        <v>27</v>
      </c>
      <c r="D102" s="2" t="s">
        <v>20</v>
      </c>
      <c r="E102" s="2" t="s">
        <v>4480</v>
      </c>
      <c r="F102" s="2" t="s">
        <v>21</v>
      </c>
      <c r="G102" s="2" t="s">
        <v>165</v>
      </c>
      <c r="H102" s="2" t="s">
        <v>166</v>
      </c>
      <c r="I102" s="8">
        <v>7360000</v>
      </c>
      <c r="J102" s="8">
        <v>10560000</v>
      </c>
      <c r="K102" s="8">
        <v>3200000</v>
      </c>
      <c r="L102" s="8">
        <v>0</v>
      </c>
      <c r="M102" s="2">
        <v>1082941397</v>
      </c>
      <c r="N102" s="2" t="s">
        <v>4481</v>
      </c>
      <c r="O102" s="2" t="s">
        <v>4482</v>
      </c>
      <c r="P102" s="9" t="s">
        <v>6379</v>
      </c>
      <c r="Q102" s="9">
        <v>44215</v>
      </c>
      <c r="R102" s="9">
        <v>44408</v>
      </c>
      <c r="S102" s="8">
        <v>10560000</v>
      </c>
      <c r="T102" s="8">
        <v>0</v>
      </c>
      <c r="U102" s="2">
        <v>57435262</v>
      </c>
      <c r="V102" s="2" t="s">
        <v>955</v>
      </c>
      <c r="W102" s="33"/>
      <c r="X102" s="17"/>
    </row>
    <row r="103" spans="1:24">
      <c r="A103" s="2">
        <v>891780111</v>
      </c>
      <c r="B103" s="2" t="s">
        <v>19</v>
      </c>
      <c r="C103" s="2" t="s">
        <v>27</v>
      </c>
      <c r="D103" s="2" t="s">
        <v>20</v>
      </c>
      <c r="E103" s="2" t="s">
        <v>4483</v>
      </c>
      <c r="F103" s="2" t="s">
        <v>21</v>
      </c>
      <c r="G103" s="2" t="s">
        <v>165</v>
      </c>
      <c r="H103" s="2" t="s">
        <v>166</v>
      </c>
      <c r="I103" s="8">
        <v>7094000</v>
      </c>
      <c r="J103" s="8">
        <v>10294000</v>
      </c>
      <c r="K103" s="8">
        <v>3200000</v>
      </c>
      <c r="L103" s="8">
        <v>0</v>
      </c>
      <c r="M103" s="2">
        <v>1026256729</v>
      </c>
      <c r="N103" s="2" t="s">
        <v>4484</v>
      </c>
      <c r="O103" s="2" t="s">
        <v>4485</v>
      </c>
      <c r="P103" s="9" t="s">
        <v>6379</v>
      </c>
      <c r="Q103" s="9">
        <v>44215</v>
      </c>
      <c r="R103" s="9">
        <v>44408</v>
      </c>
      <c r="S103" s="8">
        <v>10294000</v>
      </c>
      <c r="T103" s="8">
        <v>0</v>
      </c>
      <c r="U103" s="2">
        <v>85473390</v>
      </c>
      <c r="V103" s="2" t="s">
        <v>544</v>
      </c>
      <c r="W103" s="33"/>
      <c r="X103" s="17"/>
    </row>
    <row r="104" spans="1:24">
      <c r="A104" s="2">
        <v>891780111</v>
      </c>
      <c r="B104" s="2" t="s">
        <v>19</v>
      </c>
      <c r="C104" s="2" t="s">
        <v>27</v>
      </c>
      <c r="D104" s="2" t="s">
        <v>20</v>
      </c>
      <c r="E104" s="2" t="s">
        <v>4486</v>
      </c>
      <c r="F104" s="2" t="s">
        <v>21</v>
      </c>
      <c r="G104" s="2" t="s">
        <v>165</v>
      </c>
      <c r="H104" s="2" t="s">
        <v>166</v>
      </c>
      <c r="I104" s="8">
        <v>7307000</v>
      </c>
      <c r="J104" s="8">
        <v>10507000</v>
      </c>
      <c r="K104" s="8">
        <v>3200000</v>
      </c>
      <c r="L104" s="8">
        <v>0</v>
      </c>
      <c r="M104" s="2">
        <v>12637472</v>
      </c>
      <c r="N104" s="2" t="s">
        <v>4487</v>
      </c>
      <c r="O104" s="2" t="s">
        <v>4488</v>
      </c>
      <c r="P104" s="9" t="s">
        <v>6379</v>
      </c>
      <c r="Q104" s="9">
        <v>44215</v>
      </c>
      <c r="R104" s="9">
        <v>44408</v>
      </c>
      <c r="S104" s="8">
        <v>10507000</v>
      </c>
      <c r="T104" s="8">
        <v>0</v>
      </c>
      <c r="U104" s="2">
        <v>85459497</v>
      </c>
      <c r="V104" s="2" t="s">
        <v>555</v>
      </c>
      <c r="W104" s="33"/>
      <c r="X104" s="17"/>
    </row>
    <row r="105" spans="1:24">
      <c r="A105" s="2">
        <v>891780111</v>
      </c>
      <c r="B105" s="2" t="s">
        <v>19</v>
      </c>
      <c r="C105" s="2" t="s">
        <v>27</v>
      </c>
      <c r="D105" s="2" t="s">
        <v>20</v>
      </c>
      <c r="E105" s="2" t="s">
        <v>4489</v>
      </c>
      <c r="F105" s="2" t="s">
        <v>21</v>
      </c>
      <c r="G105" s="2" t="s">
        <v>165</v>
      </c>
      <c r="H105" s="2" t="s">
        <v>166</v>
      </c>
      <c r="I105" s="8">
        <v>7307000</v>
      </c>
      <c r="J105" s="8">
        <v>10507000</v>
      </c>
      <c r="K105" s="8">
        <v>3200000</v>
      </c>
      <c r="L105" s="8">
        <v>0</v>
      </c>
      <c r="M105" s="2">
        <v>12550715</v>
      </c>
      <c r="N105" s="2" t="s">
        <v>4490</v>
      </c>
      <c r="O105" s="2" t="s">
        <v>4488</v>
      </c>
      <c r="P105" s="9" t="s">
        <v>6379</v>
      </c>
      <c r="Q105" s="9">
        <v>44215</v>
      </c>
      <c r="R105" s="9">
        <v>44408</v>
      </c>
      <c r="S105" s="8">
        <v>10507000</v>
      </c>
      <c r="T105" s="8">
        <v>0</v>
      </c>
      <c r="U105" s="2">
        <v>85459497</v>
      </c>
      <c r="V105" s="2" t="s">
        <v>555</v>
      </c>
      <c r="W105" s="33"/>
      <c r="X105" s="17"/>
    </row>
    <row r="106" spans="1:24">
      <c r="A106" s="2">
        <v>891780111</v>
      </c>
      <c r="B106" s="2" t="s">
        <v>19</v>
      </c>
      <c r="C106" s="2" t="s">
        <v>27</v>
      </c>
      <c r="D106" s="2" t="s">
        <v>20</v>
      </c>
      <c r="E106" s="2" t="s">
        <v>4491</v>
      </c>
      <c r="F106" s="2" t="s">
        <v>21</v>
      </c>
      <c r="G106" s="2" t="s">
        <v>165</v>
      </c>
      <c r="H106" s="2" t="s">
        <v>166</v>
      </c>
      <c r="I106" s="8">
        <v>7840000</v>
      </c>
      <c r="J106" s="8">
        <v>11040000</v>
      </c>
      <c r="K106" s="8">
        <v>3200000</v>
      </c>
      <c r="L106" s="8">
        <v>0</v>
      </c>
      <c r="M106" s="2">
        <v>1082989145</v>
      </c>
      <c r="N106" s="2" t="s">
        <v>4492</v>
      </c>
      <c r="O106" s="2" t="s">
        <v>4392</v>
      </c>
      <c r="P106" s="9" t="s">
        <v>6379</v>
      </c>
      <c r="Q106" s="9">
        <v>44215</v>
      </c>
      <c r="R106" s="9">
        <v>44408</v>
      </c>
      <c r="S106" s="8">
        <v>11040000</v>
      </c>
      <c r="T106" s="8">
        <v>0</v>
      </c>
      <c r="U106" s="2">
        <v>85459497</v>
      </c>
      <c r="V106" s="2" t="s">
        <v>555</v>
      </c>
      <c r="W106" s="33"/>
      <c r="X106" s="17"/>
    </row>
    <row r="107" spans="1:24">
      <c r="A107" s="2">
        <v>891780111</v>
      </c>
      <c r="B107" s="2" t="s">
        <v>19</v>
      </c>
      <c r="C107" s="2" t="s">
        <v>27</v>
      </c>
      <c r="D107" s="2" t="s">
        <v>20</v>
      </c>
      <c r="E107" s="2" t="s">
        <v>4493</v>
      </c>
      <c r="F107" s="2" t="s">
        <v>21</v>
      </c>
      <c r="G107" s="2" t="s">
        <v>165</v>
      </c>
      <c r="H107" s="2" t="s">
        <v>166</v>
      </c>
      <c r="I107" s="8">
        <v>7307000</v>
      </c>
      <c r="J107" s="8">
        <v>10507000</v>
      </c>
      <c r="K107" s="8">
        <v>3200000</v>
      </c>
      <c r="L107" s="8">
        <v>0</v>
      </c>
      <c r="M107" s="2">
        <v>85153213</v>
      </c>
      <c r="N107" s="2" t="s">
        <v>4494</v>
      </c>
      <c r="O107" s="2" t="s">
        <v>4392</v>
      </c>
      <c r="P107" s="9" t="s">
        <v>6379</v>
      </c>
      <c r="Q107" s="9">
        <v>44215</v>
      </c>
      <c r="R107" s="9">
        <v>44408</v>
      </c>
      <c r="S107" s="8">
        <v>10507000</v>
      </c>
      <c r="T107" s="8">
        <v>0</v>
      </c>
      <c r="U107" s="2">
        <v>85459497</v>
      </c>
      <c r="V107" s="2" t="s">
        <v>555</v>
      </c>
      <c r="W107" s="33"/>
      <c r="X107" s="17"/>
    </row>
    <row r="108" spans="1:24">
      <c r="A108" s="2">
        <v>891780111</v>
      </c>
      <c r="B108" s="2" t="s">
        <v>19</v>
      </c>
      <c r="C108" s="2" t="s">
        <v>27</v>
      </c>
      <c r="D108" s="2" t="s">
        <v>20</v>
      </c>
      <c r="E108" s="2" t="s">
        <v>4495</v>
      </c>
      <c r="F108" s="2" t="s">
        <v>21</v>
      </c>
      <c r="G108" s="2" t="s">
        <v>165</v>
      </c>
      <c r="H108" s="2" t="s">
        <v>166</v>
      </c>
      <c r="I108" s="8">
        <v>7307000</v>
      </c>
      <c r="J108" s="8">
        <v>10507000</v>
      </c>
      <c r="K108" s="8">
        <v>3200000</v>
      </c>
      <c r="L108" s="8">
        <v>0</v>
      </c>
      <c r="M108" s="2">
        <v>84092041</v>
      </c>
      <c r="N108" s="2" t="s">
        <v>4496</v>
      </c>
      <c r="O108" s="2" t="s">
        <v>4392</v>
      </c>
      <c r="P108" s="9" t="s">
        <v>6379</v>
      </c>
      <c r="Q108" s="9">
        <v>44215</v>
      </c>
      <c r="R108" s="9">
        <v>44408</v>
      </c>
      <c r="S108" s="8">
        <v>10507000</v>
      </c>
      <c r="T108" s="8">
        <v>0</v>
      </c>
      <c r="U108" s="2">
        <v>85459497</v>
      </c>
      <c r="V108" s="2" t="s">
        <v>555</v>
      </c>
      <c r="W108" s="33"/>
      <c r="X108" s="17"/>
    </row>
    <row r="109" spans="1:24">
      <c r="A109" s="2">
        <v>891780111</v>
      </c>
      <c r="B109" s="2" t="s">
        <v>19</v>
      </c>
      <c r="C109" s="2" t="s">
        <v>27</v>
      </c>
      <c r="D109" s="2" t="s">
        <v>20</v>
      </c>
      <c r="E109" s="2" t="s">
        <v>956</v>
      </c>
      <c r="F109" s="2" t="s">
        <v>21</v>
      </c>
      <c r="G109" s="2" t="s">
        <v>165</v>
      </c>
      <c r="H109" s="2" t="s">
        <v>166</v>
      </c>
      <c r="I109" s="8">
        <v>11584000</v>
      </c>
      <c r="J109" s="8">
        <v>16584000</v>
      </c>
      <c r="K109" s="8">
        <v>5000000</v>
      </c>
      <c r="L109" s="8">
        <v>0</v>
      </c>
      <c r="M109" s="2">
        <v>1082872335</v>
      </c>
      <c r="N109" s="2" t="s">
        <v>374</v>
      </c>
      <c r="O109" s="2" t="s">
        <v>957</v>
      </c>
      <c r="P109" s="9" t="s">
        <v>6379</v>
      </c>
      <c r="Q109" s="9">
        <v>44215</v>
      </c>
      <c r="R109" s="9">
        <v>44408</v>
      </c>
      <c r="S109" s="8">
        <v>16584000</v>
      </c>
      <c r="T109" s="8">
        <v>0</v>
      </c>
      <c r="U109" s="2">
        <v>85465146</v>
      </c>
      <c r="V109" s="2" t="s">
        <v>550</v>
      </c>
      <c r="W109" s="33"/>
      <c r="X109" s="17"/>
    </row>
    <row r="110" spans="1:24">
      <c r="A110" s="2">
        <v>891780111</v>
      </c>
      <c r="B110" s="2" t="s">
        <v>19</v>
      </c>
      <c r="C110" s="2" t="s">
        <v>27</v>
      </c>
      <c r="D110" s="2" t="s">
        <v>20</v>
      </c>
      <c r="E110" s="2" t="s">
        <v>4497</v>
      </c>
      <c r="F110" s="2" t="s">
        <v>21</v>
      </c>
      <c r="G110" s="2" t="s">
        <v>165</v>
      </c>
      <c r="H110" s="2" t="s">
        <v>166</v>
      </c>
      <c r="I110" s="8">
        <v>9900000</v>
      </c>
      <c r="J110" s="8">
        <v>14300000</v>
      </c>
      <c r="K110" s="8">
        <v>4400000</v>
      </c>
      <c r="L110" s="8">
        <v>0</v>
      </c>
      <c r="M110" s="2">
        <v>7633928</v>
      </c>
      <c r="N110" s="2" t="s">
        <v>4498</v>
      </c>
      <c r="O110" s="2" t="s">
        <v>4499</v>
      </c>
      <c r="P110" s="9" t="s">
        <v>6379</v>
      </c>
      <c r="Q110" s="9">
        <v>44215</v>
      </c>
      <c r="R110" s="9">
        <v>44408</v>
      </c>
      <c r="S110" s="8">
        <v>14300000</v>
      </c>
      <c r="T110" s="8">
        <v>0</v>
      </c>
      <c r="U110" s="2">
        <v>7631392</v>
      </c>
      <c r="V110" s="2" t="s">
        <v>4500</v>
      </c>
      <c r="W110" s="33"/>
      <c r="X110" s="17"/>
    </row>
    <row r="111" spans="1:24">
      <c r="A111" s="2">
        <v>891780111</v>
      </c>
      <c r="B111" s="2" t="s">
        <v>19</v>
      </c>
      <c r="C111" s="2" t="s">
        <v>27</v>
      </c>
      <c r="D111" s="2" t="s">
        <v>20</v>
      </c>
      <c r="E111" s="2" t="s">
        <v>4501</v>
      </c>
      <c r="F111" s="2" t="s">
        <v>21</v>
      </c>
      <c r="G111" s="2" t="s">
        <v>165</v>
      </c>
      <c r="H111" s="2" t="s">
        <v>166</v>
      </c>
      <c r="I111" s="8">
        <v>7200000</v>
      </c>
      <c r="J111" s="8">
        <v>10400000</v>
      </c>
      <c r="K111" s="8">
        <v>3200000</v>
      </c>
      <c r="L111" s="8">
        <v>0</v>
      </c>
      <c r="M111" s="2">
        <v>39049110</v>
      </c>
      <c r="N111" s="2" t="s">
        <v>958</v>
      </c>
      <c r="O111" s="2" t="s">
        <v>4502</v>
      </c>
      <c r="P111" s="9" t="s">
        <v>6379</v>
      </c>
      <c r="Q111" s="9">
        <v>44215</v>
      </c>
      <c r="R111" s="9">
        <v>44408</v>
      </c>
      <c r="S111" s="8">
        <v>10400000</v>
      </c>
      <c r="T111" s="8">
        <v>0</v>
      </c>
      <c r="U111" s="2">
        <v>7631392</v>
      </c>
      <c r="V111" s="2" t="s">
        <v>4500</v>
      </c>
      <c r="W111" s="33"/>
      <c r="X111" s="17"/>
    </row>
    <row r="112" spans="1:24">
      <c r="A112" s="2">
        <v>891780111</v>
      </c>
      <c r="B112" s="2" t="s">
        <v>19</v>
      </c>
      <c r="C112" s="2" t="s">
        <v>27</v>
      </c>
      <c r="D112" s="2" t="s">
        <v>20</v>
      </c>
      <c r="E112" s="2" t="s">
        <v>4503</v>
      </c>
      <c r="F112" s="2" t="s">
        <v>21</v>
      </c>
      <c r="G112" s="2" t="s">
        <v>165</v>
      </c>
      <c r="H112" s="2" t="s">
        <v>166</v>
      </c>
      <c r="I112" s="8">
        <v>7200000</v>
      </c>
      <c r="J112" s="8">
        <v>10400000</v>
      </c>
      <c r="K112" s="8">
        <v>3200000</v>
      </c>
      <c r="L112" s="8">
        <v>0</v>
      </c>
      <c r="M112" s="2">
        <v>1082900551</v>
      </c>
      <c r="N112" s="2" t="s">
        <v>4504</v>
      </c>
      <c r="O112" s="2" t="s">
        <v>4505</v>
      </c>
      <c r="P112" s="9" t="s">
        <v>6379</v>
      </c>
      <c r="Q112" s="9">
        <v>44215</v>
      </c>
      <c r="R112" s="9">
        <v>44408</v>
      </c>
      <c r="S112" s="8">
        <v>10400000</v>
      </c>
      <c r="T112" s="8">
        <v>0</v>
      </c>
      <c r="U112" s="2">
        <v>7631392</v>
      </c>
      <c r="V112" s="2" t="s">
        <v>4500</v>
      </c>
      <c r="W112" s="33"/>
      <c r="X112" s="17"/>
    </row>
    <row r="113" spans="1:24">
      <c r="A113" s="2">
        <v>891780111</v>
      </c>
      <c r="B113" s="2" t="s">
        <v>19</v>
      </c>
      <c r="C113" s="2" t="s">
        <v>27</v>
      </c>
      <c r="D113" s="2" t="s">
        <v>20</v>
      </c>
      <c r="E113" s="2" t="s">
        <v>4506</v>
      </c>
      <c r="F113" s="2" t="s">
        <v>21</v>
      </c>
      <c r="G113" s="2" t="s">
        <v>165</v>
      </c>
      <c r="H113" s="2" t="s">
        <v>166</v>
      </c>
      <c r="I113" s="8">
        <v>3894000</v>
      </c>
      <c r="J113" s="8">
        <v>0</v>
      </c>
      <c r="K113" s="8">
        <v>0</v>
      </c>
      <c r="L113" s="8">
        <v>0</v>
      </c>
      <c r="M113" s="2">
        <v>1079915385</v>
      </c>
      <c r="N113" s="2" t="s">
        <v>959</v>
      </c>
      <c r="O113" s="2" t="s">
        <v>4502</v>
      </c>
      <c r="P113" s="9" t="s">
        <v>6379</v>
      </c>
      <c r="Q113" s="9">
        <v>44215</v>
      </c>
      <c r="R113" s="9">
        <v>44347</v>
      </c>
      <c r="S113" s="8">
        <v>3894000</v>
      </c>
      <c r="T113" s="8">
        <v>0</v>
      </c>
      <c r="U113" s="2">
        <v>7631392</v>
      </c>
      <c r="V113" s="2" t="s">
        <v>4500</v>
      </c>
      <c r="W113" s="33"/>
      <c r="X113" s="17"/>
    </row>
    <row r="114" spans="1:24">
      <c r="A114" s="2">
        <v>891780111</v>
      </c>
      <c r="B114" s="2" t="s">
        <v>19</v>
      </c>
      <c r="C114" s="2" t="s">
        <v>27</v>
      </c>
      <c r="D114" s="2" t="s">
        <v>20</v>
      </c>
      <c r="E114" s="2" t="s">
        <v>4507</v>
      </c>
      <c r="F114" s="2" t="s">
        <v>21</v>
      </c>
      <c r="G114" s="2" t="s">
        <v>165</v>
      </c>
      <c r="H114" s="2" t="s">
        <v>166</v>
      </c>
      <c r="I114" s="8">
        <v>9900000</v>
      </c>
      <c r="J114" s="8">
        <v>14300000</v>
      </c>
      <c r="K114" s="8">
        <v>4400000</v>
      </c>
      <c r="L114" s="8">
        <v>0</v>
      </c>
      <c r="M114" s="2">
        <v>1082848177</v>
      </c>
      <c r="N114" s="2" t="s">
        <v>4508</v>
      </c>
      <c r="O114" s="2" t="s">
        <v>4509</v>
      </c>
      <c r="P114" s="9" t="s">
        <v>6379</v>
      </c>
      <c r="Q114" s="9">
        <v>44215</v>
      </c>
      <c r="R114" s="9">
        <v>44408</v>
      </c>
      <c r="S114" s="8">
        <v>14300000</v>
      </c>
      <c r="T114" s="8">
        <v>0</v>
      </c>
      <c r="U114" s="2">
        <v>7631392</v>
      </c>
      <c r="V114" s="2" t="s">
        <v>4500</v>
      </c>
      <c r="W114" s="33"/>
      <c r="X114" s="17"/>
    </row>
    <row r="115" spans="1:24">
      <c r="A115" s="2">
        <v>891780111</v>
      </c>
      <c r="B115" s="2" t="s">
        <v>19</v>
      </c>
      <c r="C115" s="2" t="s">
        <v>27</v>
      </c>
      <c r="D115" s="2" t="s">
        <v>20</v>
      </c>
      <c r="E115" s="2" t="s">
        <v>960</v>
      </c>
      <c r="F115" s="2" t="s">
        <v>21</v>
      </c>
      <c r="G115" s="2" t="s">
        <v>165</v>
      </c>
      <c r="H115" s="2" t="s">
        <v>166</v>
      </c>
      <c r="I115" s="8">
        <v>12787000</v>
      </c>
      <c r="J115" s="8">
        <v>18387000</v>
      </c>
      <c r="K115" s="8">
        <v>5600000</v>
      </c>
      <c r="L115" s="8">
        <v>0</v>
      </c>
      <c r="M115" s="2">
        <v>1216966715</v>
      </c>
      <c r="N115" s="2" t="s">
        <v>961</v>
      </c>
      <c r="O115" s="2" t="s">
        <v>962</v>
      </c>
      <c r="P115" s="9" t="s">
        <v>6379</v>
      </c>
      <c r="Q115" s="9">
        <v>44215</v>
      </c>
      <c r="R115" s="9">
        <v>44408</v>
      </c>
      <c r="S115" s="8">
        <v>18387000</v>
      </c>
      <c r="T115" s="8">
        <v>0</v>
      </c>
      <c r="U115" s="33">
        <v>1032388270</v>
      </c>
      <c r="V115" s="17" t="s">
        <v>963</v>
      </c>
      <c r="W115" s="33"/>
      <c r="X115" s="17"/>
    </row>
    <row r="116" spans="1:24">
      <c r="A116" s="2">
        <v>891780111</v>
      </c>
      <c r="B116" s="2" t="s">
        <v>19</v>
      </c>
      <c r="C116" s="2" t="s">
        <v>27</v>
      </c>
      <c r="D116" s="2" t="s">
        <v>20</v>
      </c>
      <c r="E116" s="2" t="s">
        <v>964</v>
      </c>
      <c r="F116" s="2" t="s">
        <v>21</v>
      </c>
      <c r="G116" s="2" t="s">
        <v>165</v>
      </c>
      <c r="H116" s="2" t="s">
        <v>166</v>
      </c>
      <c r="I116" s="8">
        <v>16440000</v>
      </c>
      <c r="J116" s="8">
        <v>23640000</v>
      </c>
      <c r="K116" s="8">
        <v>7200000</v>
      </c>
      <c r="L116" s="8">
        <v>0</v>
      </c>
      <c r="M116" s="2">
        <v>85460949</v>
      </c>
      <c r="N116" s="2" t="s">
        <v>965</v>
      </c>
      <c r="O116" s="2" t="s">
        <v>885</v>
      </c>
      <c r="P116" s="9" t="s">
        <v>6379</v>
      </c>
      <c r="Q116" s="9">
        <v>44215</v>
      </c>
      <c r="R116" s="9">
        <v>44408</v>
      </c>
      <c r="S116" s="8">
        <v>23640000</v>
      </c>
      <c r="T116" s="8">
        <v>0</v>
      </c>
      <c r="U116" s="2">
        <v>12621405</v>
      </c>
      <c r="V116" s="2" t="s">
        <v>661</v>
      </c>
      <c r="W116" s="33"/>
      <c r="X116" s="17"/>
    </row>
    <row r="117" spans="1:24">
      <c r="A117" s="2">
        <v>891780111</v>
      </c>
      <c r="B117" s="2" t="s">
        <v>19</v>
      </c>
      <c r="C117" s="2" t="s">
        <v>27</v>
      </c>
      <c r="D117" s="2" t="s">
        <v>20</v>
      </c>
      <c r="E117" s="2" t="s">
        <v>966</v>
      </c>
      <c r="F117" s="2" t="s">
        <v>21</v>
      </c>
      <c r="G117" s="2" t="s">
        <v>165</v>
      </c>
      <c r="H117" s="2" t="s">
        <v>166</v>
      </c>
      <c r="I117" s="8">
        <v>27857000</v>
      </c>
      <c r="J117" s="8">
        <v>40057000</v>
      </c>
      <c r="K117" s="8">
        <v>12200000</v>
      </c>
      <c r="L117" s="8">
        <v>0</v>
      </c>
      <c r="M117" s="2">
        <v>36724902</v>
      </c>
      <c r="N117" s="2" t="s">
        <v>967</v>
      </c>
      <c r="O117" s="2" t="s">
        <v>885</v>
      </c>
      <c r="P117" s="9" t="s">
        <v>6379</v>
      </c>
      <c r="Q117" s="9">
        <v>44215</v>
      </c>
      <c r="R117" s="9">
        <v>44408</v>
      </c>
      <c r="S117" s="8">
        <v>40057000</v>
      </c>
      <c r="T117" s="8">
        <v>0</v>
      </c>
      <c r="U117" s="2">
        <v>12621405</v>
      </c>
      <c r="V117" s="2" t="s">
        <v>661</v>
      </c>
      <c r="W117" s="33"/>
      <c r="X117" s="17"/>
    </row>
    <row r="118" spans="1:24">
      <c r="A118" s="2">
        <v>891780111</v>
      </c>
      <c r="B118" s="2" t="s">
        <v>19</v>
      </c>
      <c r="C118" s="2" t="s">
        <v>27</v>
      </c>
      <c r="D118" s="2" t="s">
        <v>20</v>
      </c>
      <c r="E118" s="2" t="s">
        <v>968</v>
      </c>
      <c r="F118" s="2" t="s">
        <v>21</v>
      </c>
      <c r="G118" s="2" t="s">
        <v>165</v>
      </c>
      <c r="H118" s="2" t="s">
        <v>166</v>
      </c>
      <c r="I118" s="8">
        <v>24660000</v>
      </c>
      <c r="J118" s="8">
        <v>35460000</v>
      </c>
      <c r="K118" s="8">
        <v>10800000</v>
      </c>
      <c r="L118" s="8">
        <v>0</v>
      </c>
      <c r="M118" s="2">
        <v>41612964</v>
      </c>
      <c r="N118" s="2" t="s">
        <v>969</v>
      </c>
      <c r="O118" s="2" t="s">
        <v>885</v>
      </c>
      <c r="P118" s="9" t="s">
        <v>6379</v>
      </c>
      <c r="Q118" s="9">
        <v>44215</v>
      </c>
      <c r="R118" s="9">
        <v>44408</v>
      </c>
      <c r="S118" s="8">
        <v>35460000</v>
      </c>
      <c r="T118" s="8">
        <v>0</v>
      </c>
      <c r="U118" s="2">
        <v>12621405</v>
      </c>
      <c r="V118" s="2" t="s">
        <v>661</v>
      </c>
      <c r="W118" s="33"/>
      <c r="X118" s="17"/>
    </row>
    <row r="119" spans="1:24">
      <c r="A119" s="2">
        <v>891780111</v>
      </c>
      <c r="B119" s="2" t="s">
        <v>19</v>
      </c>
      <c r="C119" s="2" t="s">
        <v>27</v>
      </c>
      <c r="D119" s="2" t="s">
        <v>20</v>
      </c>
      <c r="E119" s="2" t="s">
        <v>4510</v>
      </c>
      <c r="F119" s="2" t="s">
        <v>21</v>
      </c>
      <c r="G119" s="2" t="s">
        <v>165</v>
      </c>
      <c r="H119" s="2" t="s">
        <v>166</v>
      </c>
      <c r="I119" s="8">
        <v>7307000</v>
      </c>
      <c r="J119" s="8">
        <v>10507000</v>
      </c>
      <c r="K119" s="8">
        <v>3200000</v>
      </c>
      <c r="L119" s="8">
        <v>0</v>
      </c>
      <c r="M119" s="2">
        <v>36548123</v>
      </c>
      <c r="N119" s="2" t="s">
        <v>4511</v>
      </c>
      <c r="O119" s="2" t="s">
        <v>4512</v>
      </c>
      <c r="P119" s="9" t="s">
        <v>6379</v>
      </c>
      <c r="Q119" s="9">
        <v>44215</v>
      </c>
      <c r="R119" s="9">
        <v>44408</v>
      </c>
      <c r="S119" s="8">
        <v>10507000</v>
      </c>
      <c r="T119" s="8">
        <v>0</v>
      </c>
      <c r="U119" s="2">
        <v>57400977</v>
      </c>
      <c r="V119" s="2" t="s">
        <v>667</v>
      </c>
      <c r="W119" s="33"/>
      <c r="X119" s="17"/>
    </row>
    <row r="120" spans="1:24">
      <c r="A120" s="2">
        <v>891780111</v>
      </c>
      <c r="B120" s="2" t="s">
        <v>19</v>
      </c>
      <c r="C120" s="2" t="s">
        <v>27</v>
      </c>
      <c r="D120" s="2" t="s">
        <v>20</v>
      </c>
      <c r="E120" s="2" t="s">
        <v>4513</v>
      </c>
      <c r="F120" s="2" t="s">
        <v>21</v>
      </c>
      <c r="G120" s="2" t="s">
        <v>165</v>
      </c>
      <c r="H120" s="2" t="s">
        <v>166</v>
      </c>
      <c r="I120" s="8">
        <v>8677000</v>
      </c>
      <c r="J120" s="8">
        <v>12477000</v>
      </c>
      <c r="K120" s="8">
        <v>3800000</v>
      </c>
      <c r="L120" s="8">
        <v>0</v>
      </c>
      <c r="M120" s="2">
        <v>57444371</v>
      </c>
      <c r="N120" s="2" t="s">
        <v>4514</v>
      </c>
      <c r="O120" s="2" t="s">
        <v>4515</v>
      </c>
      <c r="P120" s="9" t="s">
        <v>6379</v>
      </c>
      <c r="Q120" s="9">
        <v>44215</v>
      </c>
      <c r="R120" s="9">
        <v>44408</v>
      </c>
      <c r="S120" s="8">
        <v>12477000</v>
      </c>
      <c r="T120" s="8">
        <v>0</v>
      </c>
      <c r="U120" s="2">
        <v>57400977</v>
      </c>
      <c r="V120" s="2" t="s">
        <v>667</v>
      </c>
      <c r="W120" s="33"/>
      <c r="X120" s="17"/>
    </row>
    <row r="121" spans="1:24">
      <c r="A121" s="2">
        <v>891780111</v>
      </c>
      <c r="B121" s="2" t="s">
        <v>19</v>
      </c>
      <c r="C121" s="2" t="s">
        <v>27</v>
      </c>
      <c r="D121" s="2" t="s">
        <v>20</v>
      </c>
      <c r="E121" s="2" t="s">
        <v>4516</v>
      </c>
      <c r="F121" s="2" t="s">
        <v>21</v>
      </c>
      <c r="G121" s="2" t="s">
        <v>165</v>
      </c>
      <c r="H121" s="2" t="s">
        <v>166</v>
      </c>
      <c r="I121" s="8">
        <v>10047000</v>
      </c>
      <c r="J121" s="8">
        <v>14447000</v>
      </c>
      <c r="K121" s="8">
        <v>4400000</v>
      </c>
      <c r="L121" s="8">
        <v>0</v>
      </c>
      <c r="M121" s="2">
        <v>57465032</v>
      </c>
      <c r="N121" s="2" t="s">
        <v>4517</v>
      </c>
      <c r="O121" s="2" t="s">
        <v>4518</v>
      </c>
      <c r="P121" s="9" t="s">
        <v>6379</v>
      </c>
      <c r="Q121" s="9">
        <v>44215</v>
      </c>
      <c r="R121" s="9">
        <v>44408</v>
      </c>
      <c r="S121" s="8">
        <v>14447000</v>
      </c>
      <c r="T121" s="8">
        <v>0</v>
      </c>
      <c r="U121" s="2">
        <v>57400977</v>
      </c>
      <c r="V121" s="2" t="s">
        <v>667</v>
      </c>
      <c r="W121" s="33"/>
      <c r="X121" s="17"/>
    </row>
    <row r="122" spans="1:24">
      <c r="A122" s="2">
        <v>891780111</v>
      </c>
      <c r="B122" s="2" t="s">
        <v>19</v>
      </c>
      <c r="C122" s="2" t="s">
        <v>27</v>
      </c>
      <c r="D122" s="2" t="s">
        <v>20</v>
      </c>
      <c r="E122" s="2" t="s">
        <v>970</v>
      </c>
      <c r="F122" s="2" t="s">
        <v>21</v>
      </c>
      <c r="G122" s="2" t="s">
        <v>165</v>
      </c>
      <c r="H122" s="2" t="s">
        <v>166</v>
      </c>
      <c r="I122" s="8">
        <v>12414000</v>
      </c>
      <c r="J122" s="8">
        <v>18014000</v>
      </c>
      <c r="K122" s="8">
        <v>5600000</v>
      </c>
      <c r="L122" s="8">
        <v>0</v>
      </c>
      <c r="M122" s="2">
        <v>85449890</v>
      </c>
      <c r="N122" s="2" t="s">
        <v>971</v>
      </c>
      <c r="O122" s="2" t="s">
        <v>972</v>
      </c>
      <c r="P122" s="9" t="s">
        <v>6379</v>
      </c>
      <c r="Q122" s="9">
        <v>44215</v>
      </c>
      <c r="R122" s="9">
        <v>44408</v>
      </c>
      <c r="S122" s="8">
        <v>18014000</v>
      </c>
      <c r="T122" s="8">
        <v>0</v>
      </c>
      <c r="U122" s="2">
        <v>16078654</v>
      </c>
      <c r="V122" s="2" t="s">
        <v>973</v>
      </c>
      <c r="W122" s="33"/>
      <c r="X122" s="17"/>
    </row>
    <row r="123" spans="1:24">
      <c r="A123" s="2">
        <v>891780111</v>
      </c>
      <c r="B123" s="2" t="s">
        <v>19</v>
      </c>
      <c r="C123" s="2" t="s">
        <v>27</v>
      </c>
      <c r="D123" s="2" t="s">
        <v>20</v>
      </c>
      <c r="E123" s="2" t="s">
        <v>974</v>
      </c>
      <c r="F123" s="2" t="s">
        <v>21</v>
      </c>
      <c r="G123" s="2" t="s">
        <v>165</v>
      </c>
      <c r="H123" s="2" t="s">
        <v>166</v>
      </c>
      <c r="I123" s="8">
        <v>15574000</v>
      </c>
      <c r="J123" s="8">
        <v>21974000</v>
      </c>
      <c r="K123" s="8">
        <v>6400000</v>
      </c>
      <c r="L123" s="8">
        <v>0</v>
      </c>
      <c r="M123" s="2">
        <v>85470058</v>
      </c>
      <c r="N123" s="2" t="s">
        <v>975</v>
      </c>
      <c r="O123" s="2" t="s">
        <v>976</v>
      </c>
      <c r="P123" s="9" t="s">
        <v>6379</v>
      </c>
      <c r="Q123" s="9">
        <v>44215</v>
      </c>
      <c r="R123" s="9">
        <v>44408</v>
      </c>
      <c r="S123" s="8">
        <v>21974000</v>
      </c>
      <c r="T123" s="8">
        <v>0</v>
      </c>
      <c r="U123" s="2">
        <v>16078654</v>
      </c>
      <c r="V123" s="2" t="s">
        <v>973</v>
      </c>
      <c r="W123" s="33"/>
      <c r="X123" s="17"/>
    </row>
    <row r="124" spans="1:24">
      <c r="A124" s="2">
        <v>891780111</v>
      </c>
      <c r="B124" s="2" t="s">
        <v>19</v>
      </c>
      <c r="C124" s="2" t="s">
        <v>27</v>
      </c>
      <c r="D124" s="2" t="s">
        <v>20</v>
      </c>
      <c r="E124" s="2" t="s">
        <v>977</v>
      </c>
      <c r="F124" s="2" t="s">
        <v>21</v>
      </c>
      <c r="G124" s="2" t="s">
        <v>165</v>
      </c>
      <c r="H124" s="2" t="s">
        <v>166</v>
      </c>
      <c r="I124" s="8">
        <v>14827000</v>
      </c>
      <c r="J124" s="8">
        <v>21227000</v>
      </c>
      <c r="K124" s="8">
        <v>6400000</v>
      </c>
      <c r="L124" s="8">
        <v>0</v>
      </c>
      <c r="M124" s="2">
        <v>1140877757</v>
      </c>
      <c r="N124" s="2" t="s">
        <v>978</v>
      </c>
      <c r="O124" s="2" t="s">
        <v>979</v>
      </c>
      <c r="P124" s="9" t="s">
        <v>6379</v>
      </c>
      <c r="Q124" s="9">
        <v>44215</v>
      </c>
      <c r="R124" s="9">
        <v>44408</v>
      </c>
      <c r="S124" s="8">
        <v>21227000</v>
      </c>
      <c r="T124" s="8">
        <v>0</v>
      </c>
      <c r="U124" s="2">
        <v>16078654</v>
      </c>
      <c r="V124" s="2" t="s">
        <v>973</v>
      </c>
      <c r="W124" s="33"/>
      <c r="X124" s="17"/>
    </row>
    <row r="125" spans="1:24">
      <c r="A125" s="2">
        <v>891780111</v>
      </c>
      <c r="B125" s="2" t="s">
        <v>19</v>
      </c>
      <c r="C125" s="2" t="s">
        <v>27</v>
      </c>
      <c r="D125" s="2" t="s">
        <v>20</v>
      </c>
      <c r="E125" s="2" t="s">
        <v>980</v>
      </c>
      <c r="F125" s="2" t="s">
        <v>21</v>
      </c>
      <c r="G125" s="2" t="s">
        <v>165</v>
      </c>
      <c r="H125" s="2" t="s">
        <v>166</v>
      </c>
      <c r="I125" s="8">
        <v>17520000</v>
      </c>
      <c r="J125" s="8">
        <v>24720000</v>
      </c>
      <c r="K125" s="8">
        <v>7200000</v>
      </c>
      <c r="L125" s="8">
        <v>0</v>
      </c>
      <c r="M125" s="2">
        <v>57299411</v>
      </c>
      <c r="N125" s="2" t="s">
        <v>981</v>
      </c>
      <c r="O125" s="2" t="s">
        <v>982</v>
      </c>
      <c r="P125" s="9" t="s">
        <v>6379</v>
      </c>
      <c r="Q125" s="9">
        <v>44215</v>
      </c>
      <c r="R125" s="9">
        <v>44408</v>
      </c>
      <c r="S125" s="8">
        <v>24720000</v>
      </c>
      <c r="T125" s="8">
        <v>0</v>
      </c>
      <c r="U125" s="2">
        <v>16078654</v>
      </c>
      <c r="V125" s="2" t="s">
        <v>973</v>
      </c>
      <c r="W125" s="33"/>
      <c r="X125" s="17"/>
    </row>
    <row r="126" spans="1:24">
      <c r="A126" s="2">
        <v>891780111</v>
      </c>
      <c r="B126" s="2" t="s">
        <v>19</v>
      </c>
      <c r="C126" s="2" t="s">
        <v>27</v>
      </c>
      <c r="D126" s="2" t="s">
        <v>20</v>
      </c>
      <c r="E126" s="2" t="s">
        <v>4519</v>
      </c>
      <c r="F126" s="2" t="s">
        <v>21</v>
      </c>
      <c r="G126" s="2" t="s">
        <v>165</v>
      </c>
      <c r="H126" s="2" t="s">
        <v>166</v>
      </c>
      <c r="I126" s="8">
        <v>8740000</v>
      </c>
      <c r="J126" s="8">
        <v>12540000</v>
      </c>
      <c r="K126" s="8">
        <v>3800000</v>
      </c>
      <c r="L126" s="8">
        <v>0</v>
      </c>
      <c r="M126" s="2">
        <v>57428933</v>
      </c>
      <c r="N126" s="2" t="s">
        <v>4520</v>
      </c>
      <c r="O126" s="2" t="s">
        <v>4521</v>
      </c>
      <c r="P126" s="9" t="s">
        <v>6380</v>
      </c>
      <c r="Q126" s="9">
        <v>44217</v>
      </c>
      <c r="R126" s="9">
        <v>44408</v>
      </c>
      <c r="S126" s="8">
        <v>12540000</v>
      </c>
      <c r="T126" s="8">
        <v>0</v>
      </c>
      <c r="U126" s="2">
        <v>57435262</v>
      </c>
      <c r="V126" s="2" t="s">
        <v>955</v>
      </c>
      <c r="W126" s="33"/>
      <c r="X126" s="17"/>
    </row>
    <row r="127" spans="1:24">
      <c r="A127" s="2">
        <v>891780111</v>
      </c>
      <c r="B127" s="2" t="s">
        <v>19</v>
      </c>
      <c r="C127" s="2" t="s">
        <v>27</v>
      </c>
      <c r="D127" s="2" t="s">
        <v>20</v>
      </c>
      <c r="E127" s="2" t="s">
        <v>983</v>
      </c>
      <c r="F127" s="2" t="s">
        <v>21</v>
      </c>
      <c r="G127" s="2" t="s">
        <v>165</v>
      </c>
      <c r="H127" s="2" t="s">
        <v>166</v>
      </c>
      <c r="I127" s="8">
        <v>27857000</v>
      </c>
      <c r="J127" s="8">
        <v>40057000</v>
      </c>
      <c r="K127" s="8">
        <v>12200000</v>
      </c>
      <c r="L127" s="8">
        <v>0</v>
      </c>
      <c r="M127" s="2">
        <v>7603745</v>
      </c>
      <c r="N127" s="2" t="s">
        <v>984</v>
      </c>
      <c r="O127" s="2" t="s">
        <v>885</v>
      </c>
      <c r="P127" s="9" t="s">
        <v>6380</v>
      </c>
      <c r="Q127" s="9">
        <v>44217</v>
      </c>
      <c r="R127" s="9">
        <v>44408</v>
      </c>
      <c r="S127" s="8">
        <v>40087000</v>
      </c>
      <c r="T127" s="8">
        <v>0</v>
      </c>
      <c r="U127" s="2">
        <v>12621405</v>
      </c>
      <c r="V127" s="2" t="s">
        <v>661</v>
      </c>
      <c r="W127" s="33"/>
      <c r="X127" s="17"/>
    </row>
    <row r="128" spans="1:24">
      <c r="A128" s="2">
        <v>891780111</v>
      </c>
      <c r="B128" s="2" t="s">
        <v>19</v>
      </c>
      <c r="C128" s="2" t="s">
        <v>27</v>
      </c>
      <c r="D128" s="2" t="s">
        <v>20</v>
      </c>
      <c r="E128" s="2" t="s">
        <v>4522</v>
      </c>
      <c r="F128" s="2" t="s">
        <v>21</v>
      </c>
      <c r="G128" s="2" t="s">
        <v>165</v>
      </c>
      <c r="H128" s="2" t="s">
        <v>166</v>
      </c>
      <c r="I128" s="8">
        <v>8424000</v>
      </c>
      <c r="J128" s="8">
        <v>12224000</v>
      </c>
      <c r="K128" s="8">
        <v>3800000</v>
      </c>
      <c r="L128" s="8">
        <v>0</v>
      </c>
      <c r="M128" s="2">
        <v>57434959</v>
      </c>
      <c r="N128" s="2" t="s">
        <v>4523</v>
      </c>
      <c r="O128" s="2" t="s">
        <v>4524</v>
      </c>
      <c r="P128" s="9" t="s">
        <v>6380</v>
      </c>
      <c r="Q128" s="9">
        <v>44217</v>
      </c>
      <c r="R128" s="9">
        <v>44408</v>
      </c>
      <c r="S128" s="8">
        <v>12224000</v>
      </c>
      <c r="T128" s="8">
        <v>0</v>
      </c>
      <c r="U128" s="2">
        <v>26668285</v>
      </c>
      <c r="V128" s="2" t="s">
        <v>874</v>
      </c>
      <c r="W128" s="33"/>
      <c r="X128" s="17"/>
    </row>
    <row r="129" spans="1:24">
      <c r="A129" s="2">
        <v>891780111</v>
      </c>
      <c r="B129" s="2" t="s">
        <v>19</v>
      </c>
      <c r="C129" s="2" t="s">
        <v>27</v>
      </c>
      <c r="D129" s="2" t="s">
        <v>20</v>
      </c>
      <c r="E129" s="2" t="s">
        <v>4525</v>
      </c>
      <c r="F129" s="2" t="s">
        <v>21</v>
      </c>
      <c r="G129" s="2" t="s">
        <v>165</v>
      </c>
      <c r="H129" s="2" t="s">
        <v>166</v>
      </c>
      <c r="I129" s="8">
        <v>8424000</v>
      </c>
      <c r="J129" s="8">
        <v>0</v>
      </c>
      <c r="K129" s="8">
        <v>0</v>
      </c>
      <c r="L129" s="8">
        <v>0</v>
      </c>
      <c r="M129" s="2">
        <v>84456169</v>
      </c>
      <c r="N129" s="2" t="s">
        <v>4526</v>
      </c>
      <c r="O129" s="2" t="s">
        <v>4527</v>
      </c>
      <c r="P129" s="9" t="s">
        <v>6380</v>
      </c>
      <c r="Q129" s="9">
        <v>44217</v>
      </c>
      <c r="R129" s="9">
        <v>44347</v>
      </c>
      <c r="S129" s="8">
        <v>8424000</v>
      </c>
      <c r="T129" s="8">
        <v>0</v>
      </c>
      <c r="U129" s="2">
        <v>85473390</v>
      </c>
      <c r="V129" s="2" t="s">
        <v>544</v>
      </c>
      <c r="W129" s="33"/>
      <c r="X129" s="17"/>
    </row>
    <row r="130" spans="1:24">
      <c r="A130" s="2">
        <v>891780111</v>
      </c>
      <c r="B130" s="2" t="s">
        <v>19</v>
      </c>
      <c r="C130" s="2" t="s">
        <v>27</v>
      </c>
      <c r="D130" s="2" t="s">
        <v>20</v>
      </c>
      <c r="E130" s="2" t="s">
        <v>4528</v>
      </c>
      <c r="F130" s="2" t="s">
        <v>21</v>
      </c>
      <c r="G130" s="2" t="s">
        <v>165</v>
      </c>
      <c r="H130" s="2" t="s">
        <v>166</v>
      </c>
      <c r="I130" s="8">
        <v>8424000</v>
      </c>
      <c r="J130" s="8">
        <v>12224000</v>
      </c>
      <c r="K130" s="8">
        <v>3800000</v>
      </c>
      <c r="L130" s="8">
        <v>0</v>
      </c>
      <c r="M130" s="2">
        <v>1082974742</v>
      </c>
      <c r="N130" s="2" t="s">
        <v>4529</v>
      </c>
      <c r="O130" s="2" t="s">
        <v>4530</v>
      </c>
      <c r="P130" s="9" t="s">
        <v>6380</v>
      </c>
      <c r="Q130" s="9">
        <v>44217</v>
      </c>
      <c r="R130" s="9">
        <v>44408</v>
      </c>
      <c r="S130" s="8">
        <v>12224000</v>
      </c>
      <c r="T130" s="8">
        <v>0</v>
      </c>
      <c r="U130" s="2">
        <v>85473390</v>
      </c>
      <c r="V130" s="2" t="s">
        <v>544</v>
      </c>
      <c r="W130" s="33"/>
      <c r="X130" s="17"/>
    </row>
    <row r="131" spans="1:24">
      <c r="A131" s="2">
        <v>891780111</v>
      </c>
      <c r="B131" s="2" t="s">
        <v>19</v>
      </c>
      <c r="C131" s="2" t="s">
        <v>27</v>
      </c>
      <c r="D131" s="2" t="s">
        <v>20</v>
      </c>
      <c r="E131" s="2" t="s">
        <v>985</v>
      </c>
      <c r="F131" s="2" t="s">
        <v>21</v>
      </c>
      <c r="G131" s="2" t="s">
        <v>165</v>
      </c>
      <c r="H131" s="2" t="s">
        <v>166</v>
      </c>
      <c r="I131" s="8">
        <v>11084000</v>
      </c>
      <c r="J131" s="8">
        <v>16084000</v>
      </c>
      <c r="K131" s="8">
        <v>5000000</v>
      </c>
      <c r="L131" s="8">
        <v>0</v>
      </c>
      <c r="M131" s="2">
        <v>1149451463</v>
      </c>
      <c r="N131" s="2" t="s">
        <v>986</v>
      </c>
      <c r="O131" s="2" t="s">
        <v>987</v>
      </c>
      <c r="P131" s="9" t="s">
        <v>6380</v>
      </c>
      <c r="Q131" s="9">
        <v>44217</v>
      </c>
      <c r="R131" s="9">
        <v>44408</v>
      </c>
      <c r="S131" s="8">
        <v>16084000</v>
      </c>
      <c r="T131" s="8">
        <v>0</v>
      </c>
      <c r="U131" s="2">
        <v>72175282</v>
      </c>
      <c r="V131" s="2" t="s">
        <v>566</v>
      </c>
      <c r="W131" s="33"/>
      <c r="X131" s="17"/>
    </row>
    <row r="132" spans="1:24">
      <c r="A132" s="2">
        <v>891780111</v>
      </c>
      <c r="B132" s="2" t="s">
        <v>19</v>
      </c>
      <c r="C132" s="2" t="s">
        <v>27</v>
      </c>
      <c r="D132" s="2" t="s">
        <v>20</v>
      </c>
      <c r="E132" s="2" t="s">
        <v>4531</v>
      </c>
      <c r="F132" s="2" t="s">
        <v>21</v>
      </c>
      <c r="G132" s="2" t="s">
        <v>165</v>
      </c>
      <c r="H132" s="2" t="s">
        <v>166</v>
      </c>
      <c r="I132" s="8">
        <v>7094000</v>
      </c>
      <c r="J132" s="8">
        <v>10294000</v>
      </c>
      <c r="K132" s="8">
        <v>3200000</v>
      </c>
      <c r="L132" s="8">
        <v>0</v>
      </c>
      <c r="M132" s="2">
        <v>1083023147</v>
      </c>
      <c r="N132" s="2" t="s">
        <v>4532</v>
      </c>
      <c r="O132" s="2" t="s">
        <v>4533</v>
      </c>
      <c r="P132" s="9" t="s">
        <v>6380</v>
      </c>
      <c r="Q132" s="9">
        <v>44217</v>
      </c>
      <c r="R132" s="9">
        <v>44408</v>
      </c>
      <c r="S132" s="8">
        <v>10294000</v>
      </c>
      <c r="T132" s="8">
        <v>0</v>
      </c>
      <c r="U132" s="2">
        <v>93400727</v>
      </c>
      <c r="V132" s="2" t="s">
        <v>988</v>
      </c>
      <c r="W132" s="33"/>
      <c r="X132" s="17"/>
    </row>
    <row r="133" spans="1:24">
      <c r="A133" s="2">
        <v>891780111</v>
      </c>
      <c r="B133" s="2" t="s">
        <v>19</v>
      </c>
      <c r="C133" s="2" t="s">
        <v>27</v>
      </c>
      <c r="D133" s="2" t="s">
        <v>20</v>
      </c>
      <c r="E133" s="2" t="s">
        <v>4534</v>
      </c>
      <c r="F133" s="2" t="s">
        <v>21</v>
      </c>
      <c r="G133" s="2" t="s">
        <v>165</v>
      </c>
      <c r="H133" s="2" t="s">
        <v>166</v>
      </c>
      <c r="I133" s="8">
        <v>7094000</v>
      </c>
      <c r="J133" s="8">
        <v>10294000</v>
      </c>
      <c r="K133" s="8">
        <v>3200000</v>
      </c>
      <c r="L133" s="8">
        <v>0</v>
      </c>
      <c r="M133" s="2">
        <v>7628983</v>
      </c>
      <c r="N133" s="2" t="s">
        <v>4535</v>
      </c>
      <c r="O133" s="2" t="s">
        <v>4536</v>
      </c>
      <c r="P133" s="9" t="s">
        <v>6380</v>
      </c>
      <c r="Q133" s="9">
        <v>44217</v>
      </c>
      <c r="R133" s="9">
        <v>44408</v>
      </c>
      <c r="S133" s="8">
        <v>10294000</v>
      </c>
      <c r="T133" s="8">
        <v>0</v>
      </c>
      <c r="U133" s="2">
        <v>85473390</v>
      </c>
      <c r="V133" s="2" t="s">
        <v>544</v>
      </c>
      <c r="W133" s="33"/>
      <c r="X133" s="17"/>
    </row>
    <row r="134" spans="1:24">
      <c r="A134" s="2">
        <v>891780111</v>
      </c>
      <c r="B134" s="2" t="s">
        <v>19</v>
      </c>
      <c r="C134" s="2" t="s">
        <v>27</v>
      </c>
      <c r="D134" s="2" t="s">
        <v>20</v>
      </c>
      <c r="E134" s="2" t="s">
        <v>989</v>
      </c>
      <c r="F134" s="2" t="s">
        <v>21</v>
      </c>
      <c r="G134" s="2" t="s">
        <v>165</v>
      </c>
      <c r="H134" s="2" t="s">
        <v>166</v>
      </c>
      <c r="I134" s="8">
        <v>22167000</v>
      </c>
      <c r="J134" s="8">
        <v>0</v>
      </c>
      <c r="K134" s="8">
        <v>0</v>
      </c>
      <c r="L134" s="8">
        <v>0</v>
      </c>
      <c r="M134" s="2">
        <v>1018413783</v>
      </c>
      <c r="N134" s="2" t="s">
        <v>990</v>
      </c>
      <c r="O134" s="2" t="s">
        <v>991</v>
      </c>
      <c r="P134" s="9" t="s">
        <v>6380</v>
      </c>
      <c r="Q134" s="9">
        <v>44217</v>
      </c>
      <c r="R134" s="9">
        <v>44347</v>
      </c>
      <c r="S134" s="8">
        <v>22167000</v>
      </c>
      <c r="T134" s="8">
        <v>0</v>
      </c>
      <c r="U134" s="2">
        <v>57461216</v>
      </c>
      <c r="V134" s="2" t="s">
        <v>801</v>
      </c>
      <c r="W134" s="33"/>
      <c r="X134" s="17"/>
    </row>
    <row r="135" spans="1:24">
      <c r="A135" s="2">
        <v>891780111</v>
      </c>
      <c r="B135" s="2" t="s">
        <v>19</v>
      </c>
      <c r="C135" s="2" t="s">
        <v>27</v>
      </c>
      <c r="D135" s="2" t="s">
        <v>20</v>
      </c>
      <c r="E135" s="2" t="s">
        <v>4537</v>
      </c>
      <c r="F135" s="2" t="s">
        <v>21</v>
      </c>
      <c r="G135" s="2" t="s">
        <v>165</v>
      </c>
      <c r="H135" s="2" t="s">
        <v>166</v>
      </c>
      <c r="I135" s="8">
        <v>8424000</v>
      </c>
      <c r="J135" s="8">
        <v>12224000</v>
      </c>
      <c r="K135" s="8">
        <v>3800000</v>
      </c>
      <c r="L135" s="8">
        <v>0</v>
      </c>
      <c r="M135" s="2">
        <v>1082968345</v>
      </c>
      <c r="N135" s="2" t="s">
        <v>4538</v>
      </c>
      <c r="O135" s="2" t="s">
        <v>4539</v>
      </c>
      <c r="P135" s="9" t="s">
        <v>6380</v>
      </c>
      <c r="Q135" s="9">
        <v>44217</v>
      </c>
      <c r="R135" s="9">
        <v>44408</v>
      </c>
      <c r="S135" s="8">
        <v>12224000</v>
      </c>
      <c r="T135" s="8">
        <v>0</v>
      </c>
      <c r="U135" s="2">
        <v>36665858</v>
      </c>
      <c r="V135" s="2" t="s">
        <v>992</v>
      </c>
      <c r="W135" s="33"/>
      <c r="X135" s="17"/>
    </row>
    <row r="136" spans="1:24">
      <c r="A136" s="2">
        <v>891780111</v>
      </c>
      <c r="B136" s="2" t="s">
        <v>19</v>
      </c>
      <c r="C136" s="2" t="s">
        <v>27</v>
      </c>
      <c r="D136" s="2" t="s">
        <v>20</v>
      </c>
      <c r="E136" s="2" t="s">
        <v>4540</v>
      </c>
      <c r="F136" s="2" t="s">
        <v>21</v>
      </c>
      <c r="G136" s="2" t="s">
        <v>165</v>
      </c>
      <c r="H136" s="2" t="s">
        <v>166</v>
      </c>
      <c r="I136" s="8">
        <v>8424000</v>
      </c>
      <c r="J136" s="8">
        <v>12224000</v>
      </c>
      <c r="K136" s="8">
        <v>3800000</v>
      </c>
      <c r="L136" s="8">
        <v>0</v>
      </c>
      <c r="M136" s="2">
        <v>85462989</v>
      </c>
      <c r="N136" s="2" t="s">
        <v>4541</v>
      </c>
      <c r="O136" s="2" t="s">
        <v>4542</v>
      </c>
      <c r="P136" s="9" t="s">
        <v>6380</v>
      </c>
      <c r="Q136" s="9">
        <v>44217</v>
      </c>
      <c r="R136" s="9">
        <v>44408</v>
      </c>
      <c r="S136" s="8">
        <v>12224000</v>
      </c>
      <c r="T136" s="8">
        <v>0</v>
      </c>
      <c r="U136" s="2">
        <v>36665858</v>
      </c>
      <c r="V136" s="2" t="s">
        <v>992</v>
      </c>
      <c r="W136" s="33"/>
      <c r="X136" s="17"/>
    </row>
    <row r="137" spans="1:24">
      <c r="A137" s="2">
        <v>891780111</v>
      </c>
      <c r="B137" s="2" t="s">
        <v>19</v>
      </c>
      <c r="C137" s="2" t="s">
        <v>27</v>
      </c>
      <c r="D137" s="2" t="s">
        <v>20</v>
      </c>
      <c r="E137" s="2" t="s">
        <v>993</v>
      </c>
      <c r="F137" s="2" t="s">
        <v>21</v>
      </c>
      <c r="G137" s="2" t="s">
        <v>165</v>
      </c>
      <c r="H137" s="2" t="s">
        <v>166</v>
      </c>
      <c r="I137" s="8">
        <v>12414000</v>
      </c>
      <c r="J137" s="8">
        <v>18014000</v>
      </c>
      <c r="K137" s="8">
        <v>5600000</v>
      </c>
      <c r="L137" s="8">
        <v>0</v>
      </c>
      <c r="M137" s="2">
        <v>1081820476</v>
      </c>
      <c r="N137" s="2" t="s">
        <v>994</v>
      </c>
      <c r="O137" s="2" t="s">
        <v>995</v>
      </c>
      <c r="P137" s="9" t="s">
        <v>6380</v>
      </c>
      <c r="Q137" s="9">
        <v>44217</v>
      </c>
      <c r="R137" s="9">
        <v>44408</v>
      </c>
      <c r="S137" s="8">
        <v>18014000</v>
      </c>
      <c r="T137" s="8">
        <v>0</v>
      </c>
      <c r="U137" s="2">
        <v>1192791759</v>
      </c>
      <c r="V137" s="2" t="s">
        <v>434</v>
      </c>
      <c r="W137" s="33"/>
      <c r="X137" s="17"/>
    </row>
    <row r="138" spans="1:24">
      <c r="A138" s="2">
        <v>891780111</v>
      </c>
      <c r="B138" s="2" t="s">
        <v>19</v>
      </c>
      <c r="C138" s="2" t="s">
        <v>27</v>
      </c>
      <c r="D138" s="2" t="s">
        <v>20</v>
      </c>
      <c r="E138" s="2" t="s">
        <v>996</v>
      </c>
      <c r="F138" s="2" t="s">
        <v>21</v>
      </c>
      <c r="G138" s="2" t="s">
        <v>165</v>
      </c>
      <c r="H138" s="2" t="s">
        <v>166</v>
      </c>
      <c r="I138" s="8">
        <v>14720000</v>
      </c>
      <c r="J138" s="8">
        <v>21120000</v>
      </c>
      <c r="K138" s="8">
        <v>6400000</v>
      </c>
      <c r="L138" s="8">
        <v>0</v>
      </c>
      <c r="M138" s="2">
        <v>85151294</v>
      </c>
      <c r="N138" s="2" t="s">
        <v>997</v>
      </c>
      <c r="O138" s="2" t="s">
        <v>998</v>
      </c>
      <c r="P138" s="9" t="s">
        <v>6380</v>
      </c>
      <c r="Q138" s="9">
        <v>44217</v>
      </c>
      <c r="R138" s="9">
        <v>44408</v>
      </c>
      <c r="S138" s="8">
        <v>21120000</v>
      </c>
      <c r="T138" s="8">
        <v>0</v>
      </c>
      <c r="U138" s="2">
        <v>84452087</v>
      </c>
      <c r="V138" s="2" t="s">
        <v>794</v>
      </c>
      <c r="W138" s="33"/>
      <c r="X138" s="17"/>
    </row>
    <row r="139" spans="1:24">
      <c r="A139" s="2">
        <v>891780111</v>
      </c>
      <c r="B139" s="2" t="s">
        <v>19</v>
      </c>
      <c r="C139" s="2" t="s">
        <v>27</v>
      </c>
      <c r="D139" s="2" t="s">
        <v>20</v>
      </c>
      <c r="E139" s="2" t="s">
        <v>999</v>
      </c>
      <c r="F139" s="2" t="s">
        <v>21</v>
      </c>
      <c r="G139" s="2" t="s">
        <v>165</v>
      </c>
      <c r="H139" s="2" t="s">
        <v>166</v>
      </c>
      <c r="I139" s="8">
        <v>19600000</v>
      </c>
      <c r="J139" s="8">
        <v>27600000</v>
      </c>
      <c r="K139" s="8">
        <v>8000000</v>
      </c>
      <c r="L139" s="8">
        <v>0</v>
      </c>
      <c r="M139" s="2">
        <v>1082249510</v>
      </c>
      <c r="N139" s="2" t="s">
        <v>1000</v>
      </c>
      <c r="O139" s="2" t="s">
        <v>1001</v>
      </c>
      <c r="P139" s="9" t="s">
        <v>6380</v>
      </c>
      <c r="Q139" s="9">
        <v>44217</v>
      </c>
      <c r="R139" s="9">
        <v>44408</v>
      </c>
      <c r="S139" s="8">
        <v>27600000</v>
      </c>
      <c r="T139" s="8">
        <v>0</v>
      </c>
      <c r="U139" s="33">
        <v>1032388270</v>
      </c>
      <c r="V139" s="17" t="s">
        <v>963</v>
      </c>
      <c r="W139" s="33"/>
      <c r="X139" s="17"/>
    </row>
    <row r="140" spans="1:24">
      <c r="A140" s="2">
        <v>891780111</v>
      </c>
      <c r="B140" s="2" t="s">
        <v>19</v>
      </c>
      <c r="C140" s="2" t="s">
        <v>27</v>
      </c>
      <c r="D140" s="2" t="s">
        <v>20</v>
      </c>
      <c r="E140" s="2" t="s">
        <v>1002</v>
      </c>
      <c r="F140" s="2" t="s">
        <v>21</v>
      </c>
      <c r="G140" s="2" t="s">
        <v>165</v>
      </c>
      <c r="H140" s="2" t="s">
        <v>166</v>
      </c>
      <c r="I140" s="8">
        <v>16847000</v>
      </c>
      <c r="J140" s="8">
        <v>24447000</v>
      </c>
      <c r="K140" s="8">
        <v>7600000</v>
      </c>
      <c r="L140" s="8">
        <v>0</v>
      </c>
      <c r="M140" s="2">
        <v>1018414715</v>
      </c>
      <c r="N140" s="2" t="s">
        <v>1003</v>
      </c>
      <c r="O140" s="2" t="s">
        <v>1004</v>
      </c>
      <c r="P140" s="9" t="s">
        <v>6380</v>
      </c>
      <c r="Q140" s="9">
        <v>44217</v>
      </c>
      <c r="R140" s="9">
        <v>44408</v>
      </c>
      <c r="S140" s="8">
        <v>24447000</v>
      </c>
      <c r="T140" s="8">
        <v>0</v>
      </c>
      <c r="U140" s="2">
        <v>72175282</v>
      </c>
      <c r="V140" s="2" t="s">
        <v>566</v>
      </c>
      <c r="W140" s="33"/>
      <c r="X140" s="17"/>
    </row>
    <row r="141" spans="1:24">
      <c r="A141" s="2">
        <v>891780111</v>
      </c>
      <c r="B141" s="2" t="s">
        <v>19</v>
      </c>
      <c r="C141" s="2" t="s">
        <v>27</v>
      </c>
      <c r="D141" s="2" t="s">
        <v>20</v>
      </c>
      <c r="E141" s="2" t="s">
        <v>1005</v>
      </c>
      <c r="F141" s="2" t="s">
        <v>21</v>
      </c>
      <c r="G141" s="2" t="s">
        <v>165</v>
      </c>
      <c r="H141" s="2" t="s">
        <v>166</v>
      </c>
      <c r="I141" s="8">
        <v>13627000</v>
      </c>
      <c r="J141" s="8">
        <v>19227000</v>
      </c>
      <c r="K141" s="8">
        <v>5600000</v>
      </c>
      <c r="L141" s="8">
        <v>0</v>
      </c>
      <c r="M141" s="2">
        <v>1082920567</v>
      </c>
      <c r="N141" s="2" t="s">
        <v>1006</v>
      </c>
      <c r="O141" s="2" t="s">
        <v>1007</v>
      </c>
      <c r="P141" s="9" t="s">
        <v>6380</v>
      </c>
      <c r="Q141" s="9">
        <v>44217</v>
      </c>
      <c r="R141" s="9">
        <v>44408</v>
      </c>
      <c r="S141" s="8">
        <v>19227000</v>
      </c>
      <c r="T141" s="8">
        <v>0</v>
      </c>
      <c r="U141" s="2">
        <v>93400727</v>
      </c>
      <c r="V141" s="2" t="s">
        <v>988</v>
      </c>
      <c r="W141" s="33"/>
      <c r="X141" s="17"/>
    </row>
    <row r="142" spans="1:24">
      <c r="A142" s="2">
        <v>891780111</v>
      </c>
      <c r="B142" s="2" t="s">
        <v>19</v>
      </c>
      <c r="C142" s="2" t="s">
        <v>27</v>
      </c>
      <c r="D142" s="2" t="s">
        <v>20</v>
      </c>
      <c r="E142" s="2" t="s">
        <v>1008</v>
      </c>
      <c r="F142" s="2" t="s">
        <v>21</v>
      </c>
      <c r="G142" s="2" t="s">
        <v>165</v>
      </c>
      <c r="H142" s="2" t="s">
        <v>166</v>
      </c>
      <c r="I142" s="8">
        <v>12414000</v>
      </c>
      <c r="J142" s="8">
        <v>18014000</v>
      </c>
      <c r="K142" s="8">
        <v>5600000</v>
      </c>
      <c r="L142" s="8">
        <v>0</v>
      </c>
      <c r="M142" s="2">
        <v>1082990998</v>
      </c>
      <c r="N142" s="2" t="s">
        <v>1009</v>
      </c>
      <c r="O142" s="2" t="s">
        <v>1010</v>
      </c>
      <c r="P142" s="9" t="s">
        <v>6380</v>
      </c>
      <c r="Q142" s="9">
        <v>44217</v>
      </c>
      <c r="R142" s="9">
        <v>44408</v>
      </c>
      <c r="S142" s="8">
        <v>18014000</v>
      </c>
      <c r="T142" s="8">
        <v>0</v>
      </c>
      <c r="U142" s="2">
        <v>57461216</v>
      </c>
      <c r="V142" s="2" t="s">
        <v>801</v>
      </c>
      <c r="W142" s="33"/>
      <c r="X142" s="17"/>
    </row>
    <row r="143" spans="1:24">
      <c r="A143" s="2">
        <v>891780111</v>
      </c>
      <c r="B143" s="2" t="s">
        <v>19</v>
      </c>
      <c r="C143" s="2" t="s">
        <v>27</v>
      </c>
      <c r="D143" s="2" t="s">
        <v>20</v>
      </c>
      <c r="E143" s="2" t="s">
        <v>1011</v>
      </c>
      <c r="F143" s="2" t="s">
        <v>21</v>
      </c>
      <c r="G143" s="2" t="s">
        <v>165</v>
      </c>
      <c r="H143" s="2" t="s">
        <v>166</v>
      </c>
      <c r="I143" s="8">
        <v>12320000</v>
      </c>
      <c r="J143" s="8">
        <v>17920000</v>
      </c>
      <c r="K143" s="8">
        <v>5600000</v>
      </c>
      <c r="L143" s="8">
        <v>0</v>
      </c>
      <c r="M143" s="2">
        <v>7144868</v>
      </c>
      <c r="N143" s="2" t="s">
        <v>1012</v>
      </c>
      <c r="O143" s="2" t="s">
        <v>1013</v>
      </c>
      <c r="P143" s="9" t="s">
        <v>659</v>
      </c>
      <c r="Q143" s="9">
        <v>44218</v>
      </c>
      <c r="R143" s="9">
        <v>44408</v>
      </c>
      <c r="S143" s="8">
        <v>17920000</v>
      </c>
      <c r="T143" s="8">
        <v>0</v>
      </c>
      <c r="U143" s="2">
        <v>1082868728</v>
      </c>
      <c r="V143" s="2" t="s">
        <v>1014</v>
      </c>
      <c r="W143" s="33"/>
      <c r="X143" s="17"/>
    </row>
    <row r="144" spans="1:24">
      <c r="A144" s="2">
        <v>891780111</v>
      </c>
      <c r="B144" s="2" t="s">
        <v>19</v>
      </c>
      <c r="C144" s="2" t="s">
        <v>27</v>
      </c>
      <c r="D144" s="2" t="s">
        <v>20</v>
      </c>
      <c r="E144" s="2" t="s">
        <v>4543</v>
      </c>
      <c r="F144" s="2" t="s">
        <v>21</v>
      </c>
      <c r="G144" s="2" t="s">
        <v>165</v>
      </c>
      <c r="H144" s="2" t="s">
        <v>166</v>
      </c>
      <c r="I144" s="8">
        <v>8360000</v>
      </c>
      <c r="J144" s="8">
        <v>12160000</v>
      </c>
      <c r="K144" s="8">
        <v>3800000</v>
      </c>
      <c r="L144" s="8">
        <v>0</v>
      </c>
      <c r="M144" s="2">
        <v>1022404844</v>
      </c>
      <c r="N144" s="2" t="s">
        <v>4544</v>
      </c>
      <c r="O144" s="2" t="s">
        <v>4545</v>
      </c>
      <c r="P144" s="9" t="s">
        <v>659</v>
      </c>
      <c r="Q144" s="9">
        <v>44218</v>
      </c>
      <c r="R144" s="9">
        <v>44408</v>
      </c>
      <c r="S144" s="8">
        <v>12160000</v>
      </c>
      <c r="T144" s="8">
        <v>0</v>
      </c>
      <c r="U144" s="2">
        <v>1082868728</v>
      </c>
      <c r="V144" s="2" t="s">
        <v>1014</v>
      </c>
      <c r="W144" s="33"/>
      <c r="X144" s="17"/>
    </row>
    <row r="145" spans="1:24">
      <c r="A145" s="2">
        <v>891780111</v>
      </c>
      <c r="B145" s="2" t="s">
        <v>19</v>
      </c>
      <c r="C145" s="2" t="s">
        <v>27</v>
      </c>
      <c r="D145" s="2" t="s">
        <v>20</v>
      </c>
      <c r="E145" s="2" t="s">
        <v>4546</v>
      </c>
      <c r="F145" s="2" t="s">
        <v>21</v>
      </c>
      <c r="G145" s="2" t="s">
        <v>165</v>
      </c>
      <c r="H145" s="2" t="s">
        <v>166</v>
      </c>
      <c r="I145" s="8">
        <v>9680000</v>
      </c>
      <c r="J145" s="8">
        <v>14080000</v>
      </c>
      <c r="K145" s="8">
        <v>4400000</v>
      </c>
      <c r="L145" s="8">
        <v>0</v>
      </c>
      <c r="M145" s="2">
        <v>1082992530</v>
      </c>
      <c r="N145" s="2" t="s">
        <v>1015</v>
      </c>
      <c r="O145" s="2" t="s">
        <v>4547</v>
      </c>
      <c r="P145" s="9" t="s">
        <v>659</v>
      </c>
      <c r="Q145" s="9">
        <v>44218</v>
      </c>
      <c r="R145" s="9">
        <v>44408</v>
      </c>
      <c r="S145" s="8">
        <v>14080000</v>
      </c>
      <c r="T145" s="8">
        <v>0</v>
      </c>
      <c r="U145" s="2">
        <v>1082868728</v>
      </c>
      <c r="V145" s="2" t="s">
        <v>1014</v>
      </c>
      <c r="W145" s="33"/>
      <c r="X145" s="17"/>
    </row>
    <row r="146" spans="1:24">
      <c r="A146" s="2">
        <v>891780111</v>
      </c>
      <c r="B146" s="2" t="s">
        <v>19</v>
      </c>
      <c r="C146" s="2" t="s">
        <v>27</v>
      </c>
      <c r="D146" s="2" t="s">
        <v>20</v>
      </c>
      <c r="E146" s="2" t="s">
        <v>4548</v>
      </c>
      <c r="F146" s="2" t="s">
        <v>21</v>
      </c>
      <c r="G146" s="2" t="s">
        <v>165</v>
      </c>
      <c r="H146" s="2" t="s">
        <v>166</v>
      </c>
      <c r="I146" s="8">
        <v>9680000</v>
      </c>
      <c r="J146" s="8">
        <v>14080000</v>
      </c>
      <c r="K146" s="8">
        <v>4400000</v>
      </c>
      <c r="L146" s="8">
        <v>0</v>
      </c>
      <c r="M146" s="2">
        <v>1082993416</v>
      </c>
      <c r="N146" s="2" t="s">
        <v>1016</v>
      </c>
      <c r="O146" s="2" t="s">
        <v>4549</v>
      </c>
      <c r="P146" s="9" t="s">
        <v>659</v>
      </c>
      <c r="Q146" s="9">
        <v>44218</v>
      </c>
      <c r="R146" s="9">
        <v>44408</v>
      </c>
      <c r="S146" s="8">
        <v>14080000</v>
      </c>
      <c r="T146" s="8">
        <v>0</v>
      </c>
      <c r="U146" s="2">
        <v>1082868728</v>
      </c>
      <c r="V146" s="2" t="s">
        <v>1014</v>
      </c>
      <c r="W146" s="33"/>
      <c r="X146" s="17"/>
    </row>
    <row r="147" spans="1:24">
      <c r="A147" s="2">
        <v>891780111</v>
      </c>
      <c r="B147" s="2" t="s">
        <v>19</v>
      </c>
      <c r="C147" s="2" t="s">
        <v>27</v>
      </c>
      <c r="D147" s="2" t="s">
        <v>20</v>
      </c>
      <c r="E147" s="2" t="s">
        <v>4550</v>
      </c>
      <c r="F147" s="2" t="s">
        <v>21</v>
      </c>
      <c r="G147" s="2" t="s">
        <v>165</v>
      </c>
      <c r="H147" s="2" t="s">
        <v>166</v>
      </c>
      <c r="I147" s="8">
        <v>9680000</v>
      </c>
      <c r="J147" s="8">
        <v>14080000</v>
      </c>
      <c r="K147" s="8">
        <v>4400000</v>
      </c>
      <c r="L147" s="8">
        <v>0</v>
      </c>
      <c r="M147" s="2">
        <v>1004278346</v>
      </c>
      <c r="N147" s="2" t="s">
        <v>1017</v>
      </c>
      <c r="O147" s="2" t="s">
        <v>4551</v>
      </c>
      <c r="P147" s="9" t="s">
        <v>659</v>
      </c>
      <c r="Q147" s="9">
        <v>44218</v>
      </c>
      <c r="R147" s="9">
        <v>44408</v>
      </c>
      <c r="S147" s="8">
        <v>14080000</v>
      </c>
      <c r="T147" s="8">
        <v>0</v>
      </c>
      <c r="U147" s="2">
        <v>1082868728</v>
      </c>
      <c r="V147" s="2" t="s">
        <v>1014</v>
      </c>
      <c r="W147" s="33"/>
      <c r="X147" s="17"/>
    </row>
    <row r="148" spans="1:24">
      <c r="A148" s="2">
        <v>891780111</v>
      </c>
      <c r="B148" s="2" t="s">
        <v>19</v>
      </c>
      <c r="C148" s="2" t="s">
        <v>27</v>
      </c>
      <c r="D148" s="2" t="s">
        <v>20</v>
      </c>
      <c r="E148" s="2" t="s">
        <v>4552</v>
      </c>
      <c r="F148" s="2" t="s">
        <v>21</v>
      </c>
      <c r="G148" s="2" t="s">
        <v>165</v>
      </c>
      <c r="H148" s="2" t="s">
        <v>166</v>
      </c>
      <c r="I148" s="8">
        <v>8360000</v>
      </c>
      <c r="J148" s="8">
        <v>12160000</v>
      </c>
      <c r="K148" s="8">
        <v>3800000</v>
      </c>
      <c r="L148" s="8">
        <v>0</v>
      </c>
      <c r="M148" s="2">
        <v>1083016337</v>
      </c>
      <c r="N148" s="2" t="s">
        <v>1018</v>
      </c>
      <c r="O148" s="2" t="s">
        <v>4553</v>
      </c>
      <c r="P148" s="9" t="s">
        <v>659</v>
      </c>
      <c r="Q148" s="9">
        <v>44218</v>
      </c>
      <c r="R148" s="9">
        <v>44408</v>
      </c>
      <c r="S148" s="8">
        <v>12160000</v>
      </c>
      <c r="T148" s="8">
        <v>0</v>
      </c>
      <c r="U148" s="2">
        <v>1082868728</v>
      </c>
      <c r="V148" s="2" t="s">
        <v>1014</v>
      </c>
      <c r="W148" s="33"/>
      <c r="X148" s="17"/>
    </row>
    <row r="149" spans="1:24">
      <c r="A149" s="2">
        <v>891780111</v>
      </c>
      <c r="B149" s="2" t="s">
        <v>19</v>
      </c>
      <c r="C149" s="2" t="s">
        <v>27</v>
      </c>
      <c r="D149" s="2" t="s">
        <v>20</v>
      </c>
      <c r="E149" s="2" t="s">
        <v>4554</v>
      </c>
      <c r="F149" s="2" t="s">
        <v>21</v>
      </c>
      <c r="G149" s="2" t="s">
        <v>165</v>
      </c>
      <c r="H149" s="2" t="s">
        <v>166</v>
      </c>
      <c r="I149" s="8">
        <v>8360000</v>
      </c>
      <c r="J149" s="8">
        <v>12160000</v>
      </c>
      <c r="K149" s="8">
        <v>3800000</v>
      </c>
      <c r="L149" s="8">
        <v>0</v>
      </c>
      <c r="M149" s="2">
        <v>1082957435</v>
      </c>
      <c r="N149" s="2" t="s">
        <v>4555</v>
      </c>
      <c r="O149" s="2" t="s">
        <v>4556</v>
      </c>
      <c r="P149" s="9" t="s">
        <v>659</v>
      </c>
      <c r="Q149" s="9">
        <v>44218</v>
      </c>
      <c r="R149" s="9">
        <v>44408</v>
      </c>
      <c r="S149" s="8">
        <v>12160000</v>
      </c>
      <c r="T149" s="8">
        <v>0</v>
      </c>
      <c r="U149" s="2">
        <v>1082868728</v>
      </c>
      <c r="V149" s="2" t="s">
        <v>1014</v>
      </c>
      <c r="W149" s="33"/>
      <c r="X149" s="17"/>
    </row>
    <row r="150" spans="1:24">
      <c r="A150" s="2">
        <v>891780111</v>
      </c>
      <c r="B150" s="2" t="s">
        <v>19</v>
      </c>
      <c r="C150" s="2" t="s">
        <v>27</v>
      </c>
      <c r="D150" s="2" t="s">
        <v>20</v>
      </c>
      <c r="E150" s="2" t="s">
        <v>4557</v>
      </c>
      <c r="F150" s="2" t="s">
        <v>21</v>
      </c>
      <c r="G150" s="2" t="s">
        <v>165</v>
      </c>
      <c r="H150" s="2" t="s">
        <v>166</v>
      </c>
      <c r="I150" s="8">
        <v>9460000</v>
      </c>
      <c r="J150" s="8">
        <v>13760000</v>
      </c>
      <c r="K150" s="8">
        <v>4300000</v>
      </c>
      <c r="L150" s="8">
        <v>0</v>
      </c>
      <c r="M150" s="2">
        <v>1083010207</v>
      </c>
      <c r="N150" s="2" t="s">
        <v>4558</v>
      </c>
      <c r="O150" s="2" t="s">
        <v>4559</v>
      </c>
      <c r="P150" s="9" t="s">
        <v>659</v>
      </c>
      <c r="Q150" s="9">
        <v>44218</v>
      </c>
      <c r="R150" s="9">
        <v>44408</v>
      </c>
      <c r="S150" s="8">
        <v>13760000</v>
      </c>
      <c r="T150" s="8">
        <v>0</v>
      </c>
      <c r="U150" s="2">
        <v>1082868728</v>
      </c>
      <c r="V150" s="2" t="s">
        <v>1014</v>
      </c>
      <c r="W150" s="33"/>
      <c r="X150" s="17"/>
    </row>
    <row r="151" spans="1:24">
      <c r="A151" s="2">
        <v>891780111</v>
      </c>
      <c r="B151" s="2" t="s">
        <v>19</v>
      </c>
      <c r="C151" s="2" t="s">
        <v>27</v>
      </c>
      <c r="D151" s="2" t="s">
        <v>20</v>
      </c>
      <c r="E151" s="2" t="s">
        <v>4560</v>
      </c>
      <c r="F151" s="2" t="s">
        <v>21</v>
      </c>
      <c r="G151" s="2" t="s">
        <v>165</v>
      </c>
      <c r="H151" s="2" t="s">
        <v>166</v>
      </c>
      <c r="I151" s="8">
        <v>6987000</v>
      </c>
      <c r="J151" s="8">
        <v>10187000</v>
      </c>
      <c r="K151" s="8">
        <v>3200000</v>
      </c>
      <c r="L151" s="8">
        <v>0</v>
      </c>
      <c r="M151" s="2">
        <v>57461973</v>
      </c>
      <c r="N151" s="2" t="s">
        <v>4561</v>
      </c>
      <c r="O151" s="2" t="s">
        <v>4562</v>
      </c>
      <c r="P151" s="9" t="s">
        <v>659</v>
      </c>
      <c r="Q151" s="9">
        <v>44218</v>
      </c>
      <c r="R151" s="9">
        <v>44408</v>
      </c>
      <c r="S151" s="8">
        <v>10187000</v>
      </c>
      <c r="T151" s="8">
        <v>0</v>
      </c>
      <c r="U151" s="2">
        <v>85460625</v>
      </c>
      <c r="V151" s="2" t="s">
        <v>4563</v>
      </c>
      <c r="W151" s="33"/>
      <c r="X151" s="17"/>
    </row>
    <row r="152" spans="1:24">
      <c r="A152" s="2">
        <v>891780111</v>
      </c>
      <c r="B152" s="2" t="s">
        <v>19</v>
      </c>
      <c r="C152" s="2" t="s">
        <v>27</v>
      </c>
      <c r="D152" s="2" t="s">
        <v>20</v>
      </c>
      <c r="E152" s="2" t="s">
        <v>4564</v>
      </c>
      <c r="F152" s="2" t="s">
        <v>21</v>
      </c>
      <c r="G152" s="2" t="s">
        <v>165</v>
      </c>
      <c r="H152" s="2" t="s">
        <v>166</v>
      </c>
      <c r="I152" s="8">
        <v>6987000</v>
      </c>
      <c r="J152" s="8">
        <v>10187000</v>
      </c>
      <c r="K152" s="8">
        <v>3200000</v>
      </c>
      <c r="L152" s="8">
        <v>0</v>
      </c>
      <c r="M152" s="2">
        <v>1082889745</v>
      </c>
      <c r="N152" s="2" t="s">
        <v>4565</v>
      </c>
      <c r="O152" s="2" t="s">
        <v>4566</v>
      </c>
      <c r="P152" s="9" t="s">
        <v>659</v>
      </c>
      <c r="Q152" s="9">
        <v>44218</v>
      </c>
      <c r="R152" s="9">
        <v>44408</v>
      </c>
      <c r="S152" s="8">
        <v>10187000</v>
      </c>
      <c r="T152" s="8">
        <v>0</v>
      </c>
      <c r="U152" s="2">
        <v>85460625</v>
      </c>
      <c r="V152" s="2" t="s">
        <v>4563</v>
      </c>
      <c r="W152" s="33"/>
      <c r="X152" s="17"/>
    </row>
    <row r="153" spans="1:24">
      <c r="A153" s="2">
        <v>891780111</v>
      </c>
      <c r="B153" s="2" t="s">
        <v>19</v>
      </c>
      <c r="C153" s="2" t="s">
        <v>27</v>
      </c>
      <c r="D153" s="2" t="s">
        <v>20</v>
      </c>
      <c r="E153" s="2" t="s">
        <v>4567</v>
      </c>
      <c r="F153" s="2" t="s">
        <v>21</v>
      </c>
      <c r="G153" s="2" t="s">
        <v>165</v>
      </c>
      <c r="H153" s="2" t="s">
        <v>166</v>
      </c>
      <c r="I153" s="8">
        <v>8550000</v>
      </c>
      <c r="J153" s="8">
        <v>0</v>
      </c>
      <c r="K153" s="8">
        <v>0</v>
      </c>
      <c r="L153" s="8">
        <v>0</v>
      </c>
      <c r="M153" s="2">
        <v>84452687</v>
      </c>
      <c r="N153" s="2" t="s">
        <v>4568</v>
      </c>
      <c r="O153" s="2" t="s">
        <v>4569</v>
      </c>
      <c r="P153" s="9" t="s">
        <v>659</v>
      </c>
      <c r="Q153" s="9">
        <v>44218</v>
      </c>
      <c r="R153" s="9">
        <v>44347</v>
      </c>
      <c r="S153" s="8">
        <v>8550000</v>
      </c>
      <c r="T153" s="8">
        <v>0</v>
      </c>
      <c r="U153" s="2">
        <v>85152695</v>
      </c>
      <c r="V153" s="2" t="s">
        <v>853</v>
      </c>
      <c r="W153" s="33"/>
      <c r="X153" s="17"/>
    </row>
    <row r="154" spans="1:24">
      <c r="A154" s="2">
        <v>891780111</v>
      </c>
      <c r="B154" s="2" t="s">
        <v>19</v>
      </c>
      <c r="C154" s="2" t="s">
        <v>27</v>
      </c>
      <c r="D154" s="2" t="s">
        <v>20</v>
      </c>
      <c r="E154" s="2" t="s">
        <v>4570</v>
      </c>
      <c r="F154" s="2" t="s">
        <v>21</v>
      </c>
      <c r="G154" s="2" t="s">
        <v>165</v>
      </c>
      <c r="H154" s="2" t="s">
        <v>166</v>
      </c>
      <c r="I154" s="8">
        <v>9607000</v>
      </c>
      <c r="J154" s="8">
        <v>14007000</v>
      </c>
      <c r="K154" s="8">
        <v>4400000</v>
      </c>
      <c r="L154" s="8">
        <v>0</v>
      </c>
      <c r="M154" s="2">
        <v>57444678</v>
      </c>
      <c r="N154" s="2" t="s">
        <v>4571</v>
      </c>
      <c r="O154" s="2" t="s">
        <v>4572</v>
      </c>
      <c r="P154" s="9" t="s">
        <v>659</v>
      </c>
      <c r="Q154" s="9">
        <v>44218</v>
      </c>
      <c r="R154" s="9">
        <v>44408</v>
      </c>
      <c r="S154" s="8">
        <v>14007000</v>
      </c>
      <c r="T154" s="8">
        <v>0</v>
      </c>
      <c r="U154" s="2">
        <v>57428039</v>
      </c>
      <c r="V154" s="2" t="s">
        <v>421</v>
      </c>
      <c r="W154" s="33"/>
      <c r="X154" s="17"/>
    </row>
    <row r="155" spans="1:24">
      <c r="A155" s="2">
        <v>891780111</v>
      </c>
      <c r="B155" s="2" t="s">
        <v>19</v>
      </c>
      <c r="C155" s="2" t="s">
        <v>27</v>
      </c>
      <c r="D155" s="2" t="s">
        <v>20</v>
      </c>
      <c r="E155" s="2" t="s">
        <v>1019</v>
      </c>
      <c r="F155" s="2" t="s">
        <v>21</v>
      </c>
      <c r="G155" s="2" t="s">
        <v>165</v>
      </c>
      <c r="H155" s="2" t="s">
        <v>166</v>
      </c>
      <c r="I155" s="8">
        <v>10917000</v>
      </c>
      <c r="J155" s="8">
        <v>15917000</v>
      </c>
      <c r="K155" s="8">
        <v>5000000</v>
      </c>
      <c r="L155" s="8">
        <v>0</v>
      </c>
      <c r="M155" s="2">
        <v>39046439</v>
      </c>
      <c r="N155" s="2" t="s">
        <v>1020</v>
      </c>
      <c r="O155" s="2" t="s">
        <v>1021</v>
      </c>
      <c r="P155" s="9" t="s">
        <v>659</v>
      </c>
      <c r="Q155" s="9">
        <v>44218</v>
      </c>
      <c r="R155" s="9">
        <v>44408</v>
      </c>
      <c r="S155" s="8">
        <v>15917000</v>
      </c>
      <c r="T155" s="8">
        <v>0</v>
      </c>
      <c r="U155" s="2">
        <v>57428039</v>
      </c>
      <c r="V155" s="2" t="s">
        <v>421</v>
      </c>
      <c r="W155" s="33"/>
      <c r="X155" s="17"/>
    </row>
    <row r="156" spans="1:24">
      <c r="A156" s="2">
        <v>891780111</v>
      </c>
      <c r="B156" s="2" t="s">
        <v>19</v>
      </c>
      <c r="C156" s="2" t="s">
        <v>27</v>
      </c>
      <c r="D156" s="2" t="s">
        <v>20</v>
      </c>
      <c r="E156" s="2" t="s">
        <v>1022</v>
      </c>
      <c r="F156" s="2" t="s">
        <v>21</v>
      </c>
      <c r="G156" s="2" t="s">
        <v>165</v>
      </c>
      <c r="H156" s="2" t="s">
        <v>166</v>
      </c>
      <c r="I156" s="8">
        <v>10917000</v>
      </c>
      <c r="J156" s="8">
        <v>0</v>
      </c>
      <c r="K156" s="8">
        <v>0</v>
      </c>
      <c r="L156" s="8">
        <v>0</v>
      </c>
      <c r="M156" s="2">
        <v>84450853</v>
      </c>
      <c r="N156" s="2" t="s">
        <v>1023</v>
      </c>
      <c r="O156" s="2" t="s">
        <v>1024</v>
      </c>
      <c r="P156" s="9" t="s">
        <v>659</v>
      </c>
      <c r="Q156" s="9">
        <v>44218</v>
      </c>
      <c r="R156" s="9">
        <v>44347</v>
      </c>
      <c r="S156" s="8">
        <v>10917000</v>
      </c>
      <c r="T156" s="8">
        <v>0</v>
      </c>
      <c r="U156" s="2">
        <v>41947381</v>
      </c>
      <c r="V156" s="2" t="s">
        <v>156</v>
      </c>
      <c r="W156" s="33"/>
      <c r="X156" s="17"/>
    </row>
    <row r="157" spans="1:24">
      <c r="A157" s="2">
        <v>891780111</v>
      </c>
      <c r="B157" s="2" t="s">
        <v>19</v>
      </c>
      <c r="C157" s="2" t="s">
        <v>27</v>
      </c>
      <c r="D157" s="2" t="s">
        <v>20</v>
      </c>
      <c r="E157" s="2" t="s">
        <v>1025</v>
      </c>
      <c r="F157" s="2" t="s">
        <v>21</v>
      </c>
      <c r="G157" s="2" t="s">
        <v>165</v>
      </c>
      <c r="H157" s="2" t="s">
        <v>166</v>
      </c>
      <c r="I157" s="8">
        <v>10917000</v>
      </c>
      <c r="J157" s="8">
        <v>0</v>
      </c>
      <c r="K157" s="8">
        <v>0</v>
      </c>
      <c r="L157" s="8">
        <v>0</v>
      </c>
      <c r="M157" s="2">
        <v>1082996348</v>
      </c>
      <c r="N157" s="2" t="s">
        <v>1026</v>
      </c>
      <c r="O157" s="2" t="s">
        <v>1027</v>
      </c>
      <c r="P157" s="9" t="s">
        <v>659</v>
      </c>
      <c r="Q157" s="9">
        <v>44218</v>
      </c>
      <c r="R157" s="9">
        <v>44347</v>
      </c>
      <c r="S157" s="8">
        <v>10917000</v>
      </c>
      <c r="T157" s="8">
        <v>0</v>
      </c>
      <c r="U157" s="2">
        <v>7629414</v>
      </c>
      <c r="V157" s="2" t="s">
        <v>1028</v>
      </c>
      <c r="W157" s="33"/>
      <c r="X157" s="17"/>
    </row>
    <row r="158" spans="1:24">
      <c r="A158" s="2">
        <v>891780111</v>
      </c>
      <c r="B158" s="2" t="s">
        <v>19</v>
      </c>
      <c r="C158" s="2" t="s">
        <v>27</v>
      </c>
      <c r="D158" s="2" t="s">
        <v>20</v>
      </c>
      <c r="E158" s="2" t="s">
        <v>1029</v>
      </c>
      <c r="F158" s="2" t="s">
        <v>21</v>
      </c>
      <c r="G158" s="2" t="s">
        <v>165</v>
      </c>
      <c r="H158" s="2" t="s">
        <v>166</v>
      </c>
      <c r="I158" s="8">
        <v>15517000</v>
      </c>
      <c r="J158" s="8">
        <v>22517000</v>
      </c>
      <c r="K158" s="8">
        <v>7000000</v>
      </c>
      <c r="L158" s="8">
        <v>0</v>
      </c>
      <c r="M158" s="2">
        <v>1024505118</v>
      </c>
      <c r="N158" s="2" t="s">
        <v>1030</v>
      </c>
      <c r="O158" s="2" t="s">
        <v>1031</v>
      </c>
      <c r="P158" s="9" t="s">
        <v>659</v>
      </c>
      <c r="Q158" s="9">
        <v>44218</v>
      </c>
      <c r="R158" s="9">
        <v>44408</v>
      </c>
      <c r="S158" s="8">
        <v>22517000</v>
      </c>
      <c r="T158" s="8">
        <v>0</v>
      </c>
      <c r="U158" s="2">
        <v>42995328</v>
      </c>
      <c r="V158" s="2" t="s">
        <v>1032</v>
      </c>
      <c r="W158" s="33"/>
      <c r="X158" s="17"/>
    </row>
    <row r="159" spans="1:24">
      <c r="A159" s="2">
        <v>891780111</v>
      </c>
      <c r="B159" s="2" t="s">
        <v>19</v>
      </c>
      <c r="C159" s="2" t="s">
        <v>27</v>
      </c>
      <c r="D159" s="2" t="s">
        <v>20</v>
      </c>
      <c r="E159" s="2" t="s">
        <v>4573</v>
      </c>
      <c r="F159" s="2" t="s">
        <v>21</v>
      </c>
      <c r="G159" s="2" t="s">
        <v>165</v>
      </c>
      <c r="H159" s="2" t="s">
        <v>166</v>
      </c>
      <c r="I159" s="8">
        <v>7307000</v>
      </c>
      <c r="J159" s="8">
        <v>10507000</v>
      </c>
      <c r="K159" s="8">
        <v>3200000</v>
      </c>
      <c r="L159" s="8">
        <v>0</v>
      </c>
      <c r="M159" s="2">
        <v>57435172</v>
      </c>
      <c r="N159" s="2" t="s">
        <v>4574</v>
      </c>
      <c r="O159" s="2" t="s">
        <v>4422</v>
      </c>
      <c r="P159" s="9" t="s">
        <v>659</v>
      </c>
      <c r="Q159" s="9">
        <v>44218</v>
      </c>
      <c r="R159" s="9">
        <v>44408</v>
      </c>
      <c r="S159" s="8">
        <v>10507000</v>
      </c>
      <c r="T159" s="8">
        <v>0</v>
      </c>
      <c r="U159" s="2">
        <v>57444673</v>
      </c>
      <c r="V159" s="2" t="s">
        <v>575</v>
      </c>
      <c r="W159" s="33"/>
      <c r="X159" s="17"/>
    </row>
    <row r="160" spans="1:24">
      <c r="A160" s="2">
        <v>891780111</v>
      </c>
      <c r="B160" s="2" t="s">
        <v>19</v>
      </c>
      <c r="C160" s="2" t="s">
        <v>27</v>
      </c>
      <c r="D160" s="2" t="s">
        <v>20</v>
      </c>
      <c r="E160" s="2" t="s">
        <v>1033</v>
      </c>
      <c r="F160" s="2" t="s">
        <v>21</v>
      </c>
      <c r="G160" s="2" t="s">
        <v>165</v>
      </c>
      <c r="H160" s="2" t="s">
        <v>166</v>
      </c>
      <c r="I160" s="8">
        <v>10917000</v>
      </c>
      <c r="J160" s="8">
        <v>0</v>
      </c>
      <c r="K160" s="8">
        <v>0</v>
      </c>
      <c r="L160" s="8">
        <v>0</v>
      </c>
      <c r="M160" s="2">
        <v>7602221</v>
      </c>
      <c r="N160" s="2" t="s">
        <v>1034</v>
      </c>
      <c r="O160" s="2" t="s">
        <v>1035</v>
      </c>
      <c r="P160" s="9" t="s">
        <v>659</v>
      </c>
      <c r="Q160" s="9">
        <v>44218</v>
      </c>
      <c r="R160" s="9">
        <v>44347</v>
      </c>
      <c r="S160" s="8">
        <v>10917000</v>
      </c>
      <c r="T160" s="8">
        <v>0</v>
      </c>
      <c r="U160" s="2">
        <v>85473390</v>
      </c>
      <c r="V160" s="2" t="s">
        <v>544</v>
      </c>
      <c r="W160" s="33"/>
      <c r="X160" s="17"/>
    </row>
    <row r="161" spans="1:24">
      <c r="A161" s="2">
        <v>891780111</v>
      </c>
      <c r="B161" s="2" t="s">
        <v>19</v>
      </c>
      <c r="C161" s="2" t="s">
        <v>27</v>
      </c>
      <c r="D161" s="2" t="s">
        <v>20</v>
      </c>
      <c r="E161" s="2" t="s">
        <v>4575</v>
      </c>
      <c r="F161" s="2" t="s">
        <v>21</v>
      </c>
      <c r="G161" s="2" t="s">
        <v>165</v>
      </c>
      <c r="H161" s="2" t="s">
        <v>166</v>
      </c>
      <c r="I161" s="8">
        <v>7307000</v>
      </c>
      <c r="J161" s="8">
        <v>10507000</v>
      </c>
      <c r="K161" s="8">
        <v>3200000</v>
      </c>
      <c r="L161" s="8">
        <v>0</v>
      </c>
      <c r="M161" s="2">
        <v>19620951</v>
      </c>
      <c r="N161" s="2" t="s">
        <v>4576</v>
      </c>
      <c r="O161" s="2" t="s">
        <v>4577</v>
      </c>
      <c r="P161" s="9" t="s">
        <v>659</v>
      </c>
      <c r="Q161" s="9">
        <v>44218</v>
      </c>
      <c r="R161" s="9">
        <v>44408</v>
      </c>
      <c r="S161" s="8">
        <v>10507000</v>
      </c>
      <c r="T161" s="8">
        <v>0</v>
      </c>
      <c r="U161" s="2">
        <v>85459497</v>
      </c>
      <c r="V161" s="2" t="s">
        <v>555</v>
      </c>
      <c r="W161" s="33"/>
      <c r="X161" s="17"/>
    </row>
    <row r="162" spans="1:24">
      <c r="A162" s="2">
        <v>891780111</v>
      </c>
      <c r="B162" s="2" t="s">
        <v>19</v>
      </c>
      <c r="C162" s="2" t="s">
        <v>27</v>
      </c>
      <c r="D162" s="2" t="s">
        <v>20</v>
      </c>
      <c r="E162" s="2" t="s">
        <v>4578</v>
      </c>
      <c r="F162" s="2" t="s">
        <v>21</v>
      </c>
      <c r="G162" s="2" t="s">
        <v>165</v>
      </c>
      <c r="H162" s="2" t="s">
        <v>166</v>
      </c>
      <c r="I162" s="8">
        <v>7307000</v>
      </c>
      <c r="J162" s="8">
        <v>10507000</v>
      </c>
      <c r="K162" s="8">
        <v>3200000</v>
      </c>
      <c r="L162" s="8">
        <v>0</v>
      </c>
      <c r="M162" s="2">
        <v>1082973167</v>
      </c>
      <c r="N162" s="2" t="s">
        <v>4579</v>
      </c>
      <c r="O162" s="2" t="s">
        <v>4580</v>
      </c>
      <c r="P162" s="9" t="s">
        <v>659</v>
      </c>
      <c r="Q162" s="9">
        <v>44218</v>
      </c>
      <c r="R162" s="9">
        <v>44408</v>
      </c>
      <c r="S162" s="8">
        <v>10507000</v>
      </c>
      <c r="T162" s="8">
        <v>0</v>
      </c>
      <c r="U162" s="2">
        <v>85459497</v>
      </c>
      <c r="V162" s="2" t="s">
        <v>555</v>
      </c>
      <c r="W162" s="33"/>
      <c r="X162" s="17"/>
    </row>
    <row r="163" spans="1:24">
      <c r="A163" s="2">
        <v>891780111</v>
      </c>
      <c r="B163" s="2" t="s">
        <v>19</v>
      </c>
      <c r="C163" s="2" t="s">
        <v>27</v>
      </c>
      <c r="D163" s="2" t="s">
        <v>20</v>
      </c>
      <c r="E163" s="2" t="s">
        <v>4581</v>
      </c>
      <c r="F163" s="2" t="s">
        <v>21</v>
      </c>
      <c r="G163" s="2" t="s">
        <v>165</v>
      </c>
      <c r="H163" s="2" t="s">
        <v>166</v>
      </c>
      <c r="I163" s="8">
        <v>7307000</v>
      </c>
      <c r="J163" s="8">
        <v>10507000</v>
      </c>
      <c r="K163" s="8">
        <v>3200000</v>
      </c>
      <c r="L163" s="8">
        <v>0</v>
      </c>
      <c r="M163" s="2">
        <v>1079941098</v>
      </c>
      <c r="N163" s="2" t="s">
        <v>4582</v>
      </c>
      <c r="O163" s="2" t="s">
        <v>4580</v>
      </c>
      <c r="P163" s="9" t="s">
        <v>659</v>
      </c>
      <c r="Q163" s="9">
        <v>44218</v>
      </c>
      <c r="R163" s="9">
        <v>44408</v>
      </c>
      <c r="S163" s="8">
        <v>10507000</v>
      </c>
      <c r="T163" s="8">
        <v>0</v>
      </c>
      <c r="U163" s="2">
        <v>85459497</v>
      </c>
      <c r="V163" s="2" t="s">
        <v>555</v>
      </c>
      <c r="W163" s="33"/>
      <c r="X163" s="17"/>
    </row>
    <row r="164" spans="1:24">
      <c r="A164" s="2">
        <v>891780111</v>
      </c>
      <c r="B164" s="2" t="s">
        <v>19</v>
      </c>
      <c r="C164" s="2" t="s">
        <v>27</v>
      </c>
      <c r="D164" s="2" t="s">
        <v>20</v>
      </c>
      <c r="E164" s="2" t="s">
        <v>4583</v>
      </c>
      <c r="F164" s="2" t="s">
        <v>21</v>
      </c>
      <c r="G164" s="2" t="s">
        <v>165</v>
      </c>
      <c r="H164" s="2" t="s">
        <v>166</v>
      </c>
      <c r="I164" s="8">
        <v>8677000</v>
      </c>
      <c r="J164" s="8">
        <v>12477000</v>
      </c>
      <c r="K164" s="8">
        <v>3800000</v>
      </c>
      <c r="L164" s="8">
        <v>0</v>
      </c>
      <c r="M164" s="2">
        <v>1004347848</v>
      </c>
      <c r="N164" s="2" t="s">
        <v>4584</v>
      </c>
      <c r="O164" s="2" t="s">
        <v>4585</v>
      </c>
      <c r="P164" s="9" t="s">
        <v>659</v>
      </c>
      <c r="Q164" s="9">
        <v>44218</v>
      </c>
      <c r="R164" s="9">
        <v>44408</v>
      </c>
      <c r="S164" s="8">
        <v>12477000</v>
      </c>
      <c r="T164" s="8">
        <v>0</v>
      </c>
      <c r="U164" s="2">
        <v>85465146</v>
      </c>
      <c r="V164" s="2" t="s">
        <v>550</v>
      </c>
      <c r="W164" s="33"/>
      <c r="X164" s="17"/>
    </row>
    <row r="165" spans="1:24">
      <c r="A165" s="2">
        <v>891780111</v>
      </c>
      <c r="B165" s="2" t="s">
        <v>19</v>
      </c>
      <c r="C165" s="2" t="s">
        <v>27</v>
      </c>
      <c r="D165" s="2" t="s">
        <v>20</v>
      </c>
      <c r="E165" s="2" t="s">
        <v>4586</v>
      </c>
      <c r="F165" s="2" t="s">
        <v>21</v>
      </c>
      <c r="G165" s="2" t="s">
        <v>165</v>
      </c>
      <c r="H165" s="2" t="s">
        <v>166</v>
      </c>
      <c r="I165" s="8">
        <v>9754000</v>
      </c>
      <c r="J165" s="8">
        <v>14154000</v>
      </c>
      <c r="K165" s="8">
        <v>4400000</v>
      </c>
      <c r="L165" s="8">
        <v>0</v>
      </c>
      <c r="M165" s="2">
        <v>4979192</v>
      </c>
      <c r="N165" s="2" t="s">
        <v>4587</v>
      </c>
      <c r="O165" s="2" t="s">
        <v>4588</v>
      </c>
      <c r="P165" s="9" t="s">
        <v>659</v>
      </c>
      <c r="Q165" s="9">
        <v>44218</v>
      </c>
      <c r="R165" s="9">
        <v>44408</v>
      </c>
      <c r="S165" s="8">
        <v>14154000</v>
      </c>
      <c r="T165" s="8">
        <v>0</v>
      </c>
      <c r="U165" s="2">
        <v>85465146</v>
      </c>
      <c r="V165" s="2" t="s">
        <v>550</v>
      </c>
      <c r="W165" s="33"/>
      <c r="X165" s="17"/>
    </row>
    <row r="166" spans="1:24">
      <c r="A166" s="2">
        <v>891780111</v>
      </c>
      <c r="B166" s="2" t="s">
        <v>19</v>
      </c>
      <c r="C166" s="2" t="s">
        <v>27</v>
      </c>
      <c r="D166" s="2" t="s">
        <v>20</v>
      </c>
      <c r="E166" s="2" t="s">
        <v>4589</v>
      </c>
      <c r="F166" s="2" t="s">
        <v>21</v>
      </c>
      <c r="G166" s="2" t="s">
        <v>165</v>
      </c>
      <c r="H166" s="2" t="s">
        <v>166</v>
      </c>
      <c r="I166" s="8">
        <v>8424000</v>
      </c>
      <c r="J166" s="8">
        <v>12224000</v>
      </c>
      <c r="K166" s="8">
        <v>3800000</v>
      </c>
      <c r="L166" s="8">
        <v>0</v>
      </c>
      <c r="M166" s="2">
        <v>7631155</v>
      </c>
      <c r="N166" s="2" t="s">
        <v>4590</v>
      </c>
      <c r="O166" s="2" t="s">
        <v>4591</v>
      </c>
      <c r="P166" s="9" t="s">
        <v>659</v>
      </c>
      <c r="Q166" s="9">
        <v>44218</v>
      </c>
      <c r="R166" s="9">
        <v>44408</v>
      </c>
      <c r="S166" s="8">
        <v>12224000</v>
      </c>
      <c r="T166" s="8">
        <v>0</v>
      </c>
      <c r="U166" s="33">
        <v>36694483</v>
      </c>
      <c r="V166" s="17" t="s">
        <v>4407</v>
      </c>
      <c r="W166" s="33"/>
      <c r="X166" s="17"/>
    </row>
    <row r="167" spans="1:24">
      <c r="A167" s="2">
        <v>891780111</v>
      </c>
      <c r="B167" s="2" t="s">
        <v>19</v>
      </c>
      <c r="C167" s="2" t="s">
        <v>27</v>
      </c>
      <c r="D167" s="2" t="s">
        <v>20</v>
      </c>
      <c r="E167" s="2" t="s">
        <v>4592</v>
      </c>
      <c r="F167" s="2" t="s">
        <v>21</v>
      </c>
      <c r="G167" s="2" t="s">
        <v>165</v>
      </c>
      <c r="H167" s="2" t="s">
        <v>166</v>
      </c>
      <c r="I167" s="8">
        <v>7200000</v>
      </c>
      <c r="J167" s="8">
        <v>10400000</v>
      </c>
      <c r="K167" s="8">
        <v>3200000</v>
      </c>
      <c r="L167" s="8">
        <v>0</v>
      </c>
      <c r="M167" s="2">
        <v>1119816783</v>
      </c>
      <c r="N167" s="2" t="s">
        <v>4593</v>
      </c>
      <c r="O167" s="2" t="s">
        <v>4594</v>
      </c>
      <c r="P167" s="9" t="s">
        <v>659</v>
      </c>
      <c r="Q167" s="9">
        <v>44218</v>
      </c>
      <c r="R167" s="9">
        <v>44408</v>
      </c>
      <c r="S167" s="8">
        <v>10400000</v>
      </c>
      <c r="T167" s="8">
        <v>0</v>
      </c>
      <c r="U167" s="2">
        <v>7631392</v>
      </c>
      <c r="V167" s="2" t="s">
        <v>4500</v>
      </c>
      <c r="W167" s="33"/>
      <c r="X167" s="17"/>
    </row>
    <row r="168" spans="1:24">
      <c r="A168" s="2">
        <v>891780111</v>
      </c>
      <c r="B168" s="2" t="s">
        <v>19</v>
      </c>
      <c r="C168" s="2" t="s">
        <v>27</v>
      </c>
      <c r="D168" s="2" t="s">
        <v>20</v>
      </c>
      <c r="E168" s="2" t="s">
        <v>1036</v>
      </c>
      <c r="F168" s="2" t="s">
        <v>21</v>
      </c>
      <c r="G168" s="2" t="s">
        <v>165</v>
      </c>
      <c r="H168" s="2" t="s">
        <v>166</v>
      </c>
      <c r="I168" s="8">
        <v>12227000</v>
      </c>
      <c r="J168" s="8">
        <v>17827000</v>
      </c>
      <c r="K168" s="8">
        <v>5600000</v>
      </c>
      <c r="L168" s="8">
        <v>0</v>
      </c>
      <c r="M168" s="2">
        <v>1083469526</v>
      </c>
      <c r="N168" s="2" t="s">
        <v>1037</v>
      </c>
      <c r="O168" s="2" t="s">
        <v>1038</v>
      </c>
      <c r="P168" s="9" t="s">
        <v>659</v>
      </c>
      <c r="Q168" s="9">
        <v>44218</v>
      </c>
      <c r="R168" s="9">
        <v>44408</v>
      </c>
      <c r="S168" s="8">
        <v>17827000</v>
      </c>
      <c r="T168" s="8">
        <v>0</v>
      </c>
      <c r="U168" s="33">
        <v>1032388270</v>
      </c>
      <c r="V168" s="17" t="s">
        <v>963</v>
      </c>
      <c r="W168" s="33"/>
      <c r="X168" s="17"/>
    </row>
    <row r="169" spans="1:24">
      <c r="A169" s="2">
        <v>891780111</v>
      </c>
      <c r="B169" s="2" t="s">
        <v>19</v>
      </c>
      <c r="C169" s="2" t="s">
        <v>27</v>
      </c>
      <c r="D169" s="2" t="s">
        <v>20</v>
      </c>
      <c r="E169" s="2" t="s">
        <v>1039</v>
      </c>
      <c r="F169" s="2" t="s">
        <v>21</v>
      </c>
      <c r="G169" s="2" t="s">
        <v>165</v>
      </c>
      <c r="H169" s="2" t="s">
        <v>166</v>
      </c>
      <c r="I169" s="8">
        <v>15167000</v>
      </c>
      <c r="J169" s="8">
        <v>0</v>
      </c>
      <c r="K169" s="8">
        <v>0</v>
      </c>
      <c r="L169" s="8">
        <v>0</v>
      </c>
      <c r="M169" s="2">
        <v>1082935253</v>
      </c>
      <c r="N169" s="2" t="s">
        <v>1040</v>
      </c>
      <c r="O169" s="2" t="s">
        <v>1041</v>
      </c>
      <c r="P169" s="9" t="s">
        <v>659</v>
      </c>
      <c r="Q169" s="9">
        <v>44218</v>
      </c>
      <c r="R169" s="9">
        <v>44347</v>
      </c>
      <c r="S169" s="8">
        <v>15167000</v>
      </c>
      <c r="T169" s="8">
        <v>0</v>
      </c>
      <c r="U169" s="2">
        <v>45507423</v>
      </c>
      <c r="V169" s="2" t="s">
        <v>1042</v>
      </c>
      <c r="W169" s="33"/>
      <c r="X169" s="17"/>
    </row>
    <row r="170" spans="1:24">
      <c r="A170" s="2">
        <v>891780111</v>
      </c>
      <c r="B170" s="2" t="s">
        <v>19</v>
      </c>
      <c r="C170" s="2" t="s">
        <v>27</v>
      </c>
      <c r="D170" s="2" t="s">
        <v>20</v>
      </c>
      <c r="E170" s="2" t="s">
        <v>1043</v>
      </c>
      <c r="F170" s="2" t="s">
        <v>21</v>
      </c>
      <c r="G170" s="2" t="s">
        <v>165</v>
      </c>
      <c r="H170" s="2" t="s">
        <v>166</v>
      </c>
      <c r="I170" s="8">
        <v>15167000</v>
      </c>
      <c r="J170" s="8">
        <v>0</v>
      </c>
      <c r="K170" s="8">
        <v>0</v>
      </c>
      <c r="L170" s="8">
        <v>0</v>
      </c>
      <c r="M170" s="2">
        <v>57298641</v>
      </c>
      <c r="N170" s="2" t="s">
        <v>1044</v>
      </c>
      <c r="O170" s="2" t="s">
        <v>1045</v>
      </c>
      <c r="P170" s="9" t="s">
        <v>659</v>
      </c>
      <c r="Q170" s="9">
        <v>44218</v>
      </c>
      <c r="R170" s="9">
        <v>44347</v>
      </c>
      <c r="S170" s="8">
        <v>15167000</v>
      </c>
      <c r="T170" s="8">
        <v>0</v>
      </c>
      <c r="U170" s="2">
        <v>45507423</v>
      </c>
      <c r="V170" s="2" t="s">
        <v>1042</v>
      </c>
      <c r="W170" s="33"/>
      <c r="X170" s="17"/>
    </row>
    <row r="171" spans="1:24">
      <c r="A171" s="2">
        <v>891780111</v>
      </c>
      <c r="B171" s="2" t="s">
        <v>19</v>
      </c>
      <c r="C171" s="2" t="s">
        <v>27</v>
      </c>
      <c r="D171" s="2" t="s">
        <v>20</v>
      </c>
      <c r="E171" s="2" t="s">
        <v>1046</v>
      </c>
      <c r="F171" s="2" t="s">
        <v>21</v>
      </c>
      <c r="G171" s="2" t="s">
        <v>165</v>
      </c>
      <c r="H171" s="2" t="s">
        <v>166</v>
      </c>
      <c r="I171" s="8">
        <v>11084000</v>
      </c>
      <c r="J171" s="8">
        <v>16084000</v>
      </c>
      <c r="K171" s="8">
        <v>5000000</v>
      </c>
      <c r="L171" s="8">
        <v>0</v>
      </c>
      <c r="M171" s="2">
        <v>1004370372</v>
      </c>
      <c r="N171" s="2" t="s">
        <v>1047</v>
      </c>
      <c r="O171" s="2" t="s">
        <v>1048</v>
      </c>
      <c r="P171" s="9" t="s">
        <v>659</v>
      </c>
      <c r="Q171" s="9">
        <v>44218</v>
      </c>
      <c r="R171" s="9">
        <v>44408</v>
      </c>
      <c r="S171" s="8">
        <v>16084000</v>
      </c>
      <c r="T171" s="8">
        <v>0</v>
      </c>
      <c r="U171" s="2">
        <v>1082245649</v>
      </c>
      <c r="V171" s="2" t="s">
        <v>1049</v>
      </c>
      <c r="W171" s="33"/>
      <c r="X171" s="17"/>
    </row>
    <row r="172" spans="1:24">
      <c r="A172" s="2">
        <v>891780111</v>
      </c>
      <c r="B172" s="2" t="s">
        <v>19</v>
      </c>
      <c r="C172" s="2" t="s">
        <v>27</v>
      </c>
      <c r="D172" s="2" t="s">
        <v>20</v>
      </c>
      <c r="E172" s="2" t="s">
        <v>1050</v>
      </c>
      <c r="F172" s="2" t="s">
        <v>21</v>
      </c>
      <c r="G172" s="2" t="s">
        <v>165</v>
      </c>
      <c r="H172" s="2" t="s">
        <v>166</v>
      </c>
      <c r="I172" s="8">
        <v>12414000</v>
      </c>
      <c r="J172" s="8">
        <v>18014000</v>
      </c>
      <c r="K172" s="8">
        <v>5600000</v>
      </c>
      <c r="L172" s="8">
        <v>0</v>
      </c>
      <c r="M172" s="2">
        <v>1082977841</v>
      </c>
      <c r="N172" s="2" t="s">
        <v>1051</v>
      </c>
      <c r="O172" s="2" t="s">
        <v>1052</v>
      </c>
      <c r="P172" s="9" t="s">
        <v>659</v>
      </c>
      <c r="Q172" s="9">
        <v>44218</v>
      </c>
      <c r="R172" s="9">
        <v>44408</v>
      </c>
      <c r="S172" s="8">
        <v>18014000</v>
      </c>
      <c r="T172" s="8">
        <v>0</v>
      </c>
      <c r="U172" s="2">
        <v>1082245649</v>
      </c>
      <c r="V172" s="2" t="s">
        <v>1049</v>
      </c>
      <c r="W172" s="33"/>
      <c r="X172" s="17"/>
    </row>
    <row r="173" spans="1:24">
      <c r="A173" s="2">
        <v>891780111</v>
      </c>
      <c r="B173" s="2" t="s">
        <v>19</v>
      </c>
      <c r="C173" s="2" t="s">
        <v>27</v>
      </c>
      <c r="D173" s="2" t="s">
        <v>20</v>
      </c>
      <c r="E173" s="2" t="s">
        <v>1053</v>
      </c>
      <c r="F173" s="2" t="s">
        <v>21</v>
      </c>
      <c r="G173" s="2" t="s">
        <v>165</v>
      </c>
      <c r="H173" s="2" t="s">
        <v>166</v>
      </c>
      <c r="I173" s="8">
        <v>12320000</v>
      </c>
      <c r="J173" s="8">
        <v>17920000</v>
      </c>
      <c r="K173" s="8">
        <v>5600000</v>
      </c>
      <c r="L173" s="8">
        <v>0</v>
      </c>
      <c r="M173" s="2">
        <v>39047301</v>
      </c>
      <c r="N173" s="2" t="s">
        <v>1054</v>
      </c>
      <c r="O173" s="2" t="s">
        <v>1055</v>
      </c>
      <c r="P173" s="9" t="s">
        <v>659</v>
      </c>
      <c r="Q173" s="9">
        <v>44218</v>
      </c>
      <c r="R173" s="9">
        <v>44408</v>
      </c>
      <c r="S173" s="8">
        <v>17920000</v>
      </c>
      <c r="T173" s="8">
        <v>0</v>
      </c>
      <c r="U173" s="2">
        <v>85468582</v>
      </c>
      <c r="V173" s="2" t="s">
        <v>1056</v>
      </c>
      <c r="W173" s="33"/>
      <c r="X173" s="17"/>
    </row>
    <row r="174" spans="1:24">
      <c r="A174" s="2">
        <v>891780111</v>
      </c>
      <c r="B174" s="2" t="s">
        <v>19</v>
      </c>
      <c r="C174" s="2" t="s">
        <v>27</v>
      </c>
      <c r="D174" s="2" t="s">
        <v>20</v>
      </c>
      <c r="E174" s="2" t="s">
        <v>4595</v>
      </c>
      <c r="F174" s="2" t="s">
        <v>21</v>
      </c>
      <c r="G174" s="2" t="s">
        <v>165</v>
      </c>
      <c r="H174" s="2" t="s">
        <v>166</v>
      </c>
      <c r="I174" s="8">
        <v>7040000</v>
      </c>
      <c r="J174" s="8">
        <v>10240000</v>
      </c>
      <c r="K174" s="8">
        <v>3200000</v>
      </c>
      <c r="L174" s="8">
        <v>0</v>
      </c>
      <c r="M174" s="2">
        <v>1083464676</v>
      </c>
      <c r="N174" s="2" t="s">
        <v>4596</v>
      </c>
      <c r="O174" s="2" t="s">
        <v>4597</v>
      </c>
      <c r="P174" s="9" t="s">
        <v>659</v>
      </c>
      <c r="Q174" s="9">
        <v>44218</v>
      </c>
      <c r="R174" s="9">
        <v>44408</v>
      </c>
      <c r="S174" s="8">
        <v>10240000</v>
      </c>
      <c r="T174" s="8">
        <v>0</v>
      </c>
      <c r="U174" s="2">
        <v>85468582</v>
      </c>
      <c r="V174" s="2" t="s">
        <v>1056</v>
      </c>
      <c r="W174" s="33"/>
      <c r="X174" s="17"/>
    </row>
    <row r="175" spans="1:24">
      <c r="A175" s="2">
        <v>891780111</v>
      </c>
      <c r="B175" s="2" t="s">
        <v>19</v>
      </c>
      <c r="C175" s="2" t="s">
        <v>27</v>
      </c>
      <c r="D175" s="2" t="s">
        <v>20</v>
      </c>
      <c r="E175" s="2" t="s">
        <v>1057</v>
      </c>
      <c r="F175" s="2" t="s">
        <v>21</v>
      </c>
      <c r="G175" s="2" t="s">
        <v>165</v>
      </c>
      <c r="H175" s="2" t="s">
        <v>166</v>
      </c>
      <c r="I175" s="8">
        <v>33750000</v>
      </c>
      <c r="J175" s="8">
        <v>48750000</v>
      </c>
      <c r="K175" s="8">
        <v>15000000</v>
      </c>
      <c r="L175" s="8">
        <v>0</v>
      </c>
      <c r="M175" s="2">
        <v>84458088</v>
      </c>
      <c r="N175" s="2" t="s">
        <v>1058</v>
      </c>
      <c r="O175" s="2" t="s">
        <v>1059</v>
      </c>
      <c r="P175" s="9" t="s">
        <v>659</v>
      </c>
      <c r="Q175" s="9">
        <v>44218</v>
      </c>
      <c r="R175" s="9">
        <v>44408</v>
      </c>
      <c r="S175" s="8">
        <v>48750000</v>
      </c>
      <c r="T175" s="8">
        <v>0</v>
      </c>
      <c r="U175" s="2">
        <v>85449357</v>
      </c>
      <c r="V175" s="2" t="s">
        <v>952</v>
      </c>
      <c r="W175" s="33"/>
      <c r="X175" s="17"/>
    </row>
    <row r="176" spans="1:24">
      <c r="A176" s="2">
        <v>891780111</v>
      </c>
      <c r="B176" s="2" t="s">
        <v>19</v>
      </c>
      <c r="C176" s="2" t="s">
        <v>27</v>
      </c>
      <c r="D176" s="2" t="s">
        <v>20</v>
      </c>
      <c r="E176" s="2" t="s">
        <v>4598</v>
      </c>
      <c r="F176" s="2" t="s">
        <v>21</v>
      </c>
      <c r="G176" s="2" t="s">
        <v>165</v>
      </c>
      <c r="H176" s="2" t="s">
        <v>166</v>
      </c>
      <c r="I176" s="8">
        <v>8360000</v>
      </c>
      <c r="J176" s="8">
        <v>12160000</v>
      </c>
      <c r="K176" s="8">
        <v>3800000</v>
      </c>
      <c r="L176" s="8">
        <v>0</v>
      </c>
      <c r="M176" s="2">
        <v>1082993709</v>
      </c>
      <c r="N176" s="2" t="s">
        <v>4599</v>
      </c>
      <c r="O176" s="2" t="s">
        <v>4600</v>
      </c>
      <c r="P176" s="9" t="s">
        <v>664</v>
      </c>
      <c r="Q176" s="9">
        <v>44218</v>
      </c>
      <c r="R176" s="9">
        <v>44408</v>
      </c>
      <c r="S176" s="8">
        <v>12160000</v>
      </c>
      <c r="T176" s="8">
        <v>0</v>
      </c>
      <c r="U176" s="2">
        <v>1082868728</v>
      </c>
      <c r="V176" s="2" t="s">
        <v>1014</v>
      </c>
      <c r="W176" s="33"/>
      <c r="X176" s="17"/>
    </row>
    <row r="177" spans="1:24">
      <c r="A177" s="2">
        <v>891780111</v>
      </c>
      <c r="B177" s="2" t="s">
        <v>19</v>
      </c>
      <c r="C177" s="2" t="s">
        <v>27</v>
      </c>
      <c r="D177" s="2" t="s">
        <v>20</v>
      </c>
      <c r="E177" s="2" t="s">
        <v>1060</v>
      </c>
      <c r="F177" s="2" t="s">
        <v>21</v>
      </c>
      <c r="G177" s="2" t="s">
        <v>165</v>
      </c>
      <c r="H177" s="2" t="s">
        <v>166</v>
      </c>
      <c r="I177" s="8">
        <v>12414000</v>
      </c>
      <c r="J177" s="8">
        <v>18014000</v>
      </c>
      <c r="K177" s="8">
        <v>5600000</v>
      </c>
      <c r="L177" s="8">
        <v>0</v>
      </c>
      <c r="M177" s="2">
        <v>1083016850</v>
      </c>
      <c r="N177" s="2" t="s">
        <v>1061</v>
      </c>
      <c r="O177" s="2" t="s">
        <v>1062</v>
      </c>
      <c r="P177" s="9" t="s">
        <v>664</v>
      </c>
      <c r="Q177" s="9" t="s">
        <v>664</v>
      </c>
      <c r="R177" s="9">
        <v>44408</v>
      </c>
      <c r="S177" s="8">
        <v>18014000</v>
      </c>
      <c r="T177" s="8">
        <v>0</v>
      </c>
      <c r="U177" s="2">
        <v>72175282</v>
      </c>
      <c r="V177" s="2" t="s">
        <v>566</v>
      </c>
      <c r="W177" s="33"/>
      <c r="X177" s="17"/>
    </row>
    <row r="178" spans="1:24">
      <c r="A178" s="2">
        <v>891780111</v>
      </c>
      <c r="B178" s="2" t="s">
        <v>19</v>
      </c>
      <c r="C178" s="2" t="s">
        <v>27</v>
      </c>
      <c r="D178" s="2" t="s">
        <v>20</v>
      </c>
      <c r="E178" s="2" t="s">
        <v>4601</v>
      </c>
      <c r="F178" s="2" t="s">
        <v>21</v>
      </c>
      <c r="G178" s="2" t="s">
        <v>165</v>
      </c>
      <c r="H178" s="2" t="s">
        <v>166</v>
      </c>
      <c r="I178" s="8">
        <v>8360000</v>
      </c>
      <c r="J178" s="8">
        <v>12160000</v>
      </c>
      <c r="K178" s="8">
        <v>3800000</v>
      </c>
      <c r="L178" s="8">
        <v>0</v>
      </c>
      <c r="M178" s="2">
        <v>1140839086</v>
      </c>
      <c r="N178" s="2" t="s">
        <v>4602</v>
      </c>
      <c r="O178" s="2" t="s">
        <v>4603</v>
      </c>
      <c r="P178" s="9" t="s">
        <v>664</v>
      </c>
      <c r="Q178" s="9" t="s">
        <v>664</v>
      </c>
      <c r="R178" s="9">
        <v>44408</v>
      </c>
      <c r="S178" s="8">
        <v>12160000</v>
      </c>
      <c r="T178" s="8">
        <v>0</v>
      </c>
      <c r="U178" s="2">
        <v>1082868728</v>
      </c>
      <c r="V178" s="2" t="s">
        <v>1014</v>
      </c>
      <c r="W178" s="33"/>
      <c r="X178" s="17"/>
    </row>
    <row r="179" spans="1:24">
      <c r="A179" s="2">
        <v>891780111</v>
      </c>
      <c r="B179" s="2" t="s">
        <v>19</v>
      </c>
      <c r="C179" s="2" t="s">
        <v>27</v>
      </c>
      <c r="D179" s="2" t="s">
        <v>20</v>
      </c>
      <c r="E179" s="2" t="s">
        <v>1063</v>
      </c>
      <c r="F179" s="2" t="s">
        <v>21</v>
      </c>
      <c r="G179" s="2" t="s">
        <v>165</v>
      </c>
      <c r="H179" s="2" t="s">
        <v>166</v>
      </c>
      <c r="I179" s="8">
        <v>22500000</v>
      </c>
      <c r="J179" s="8">
        <v>0</v>
      </c>
      <c r="K179" s="8">
        <v>0</v>
      </c>
      <c r="L179" s="8">
        <v>0</v>
      </c>
      <c r="M179" s="2">
        <v>1082841776</v>
      </c>
      <c r="N179" s="2" t="s">
        <v>1064</v>
      </c>
      <c r="O179" s="2" t="s">
        <v>1065</v>
      </c>
      <c r="P179" s="9" t="s">
        <v>6381</v>
      </c>
      <c r="Q179" s="9" t="s">
        <v>6381</v>
      </c>
      <c r="R179" s="9" t="s">
        <v>665</v>
      </c>
      <c r="S179" s="8">
        <v>22500000</v>
      </c>
      <c r="T179" s="8">
        <v>0</v>
      </c>
      <c r="U179" s="2">
        <v>12621405</v>
      </c>
      <c r="V179" s="2" t="s">
        <v>661</v>
      </c>
      <c r="W179" s="33"/>
      <c r="X179" s="17"/>
    </row>
    <row r="180" spans="1:24" ht="15">
      <c r="A180" s="2">
        <v>891780111</v>
      </c>
      <c r="B180" s="2" t="s">
        <v>19</v>
      </c>
      <c r="C180" s="2" t="s">
        <v>27</v>
      </c>
      <c r="D180" s="2" t="s">
        <v>20</v>
      </c>
      <c r="E180" s="7" t="s">
        <v>4604</v>
      </c>
      <c r="F180" s="2" t="s">
        <v>21</v>
      </c>
      <c r="G180" s="2" t="s">
        <v>165</v>
      </c>
      <c r="H180" s="2" t="s">
        <v>166</v>
      </c>
      <c r="I180" s="8">
        <v>8800000</v>
      </c>
      <c r="J180" s="8">
        <v>11000000</v>
      </c>
      <c r="K180" s="8">
        <v>2200000</v>
      </c>
      <c r="L180" s="8">
        <v>0</v>
      </c>
      <c r="M180" s="2">
        <v>1045726836</v>
      </c>
      <c r="N180" s="2" t="s">
        <v>4605</v>
      </c>
      <c r="O180" s="2" t="s">
        <v>4606</v>
      </c>
      <c r="P180" s="9" t="s">
        <v>154</v>
      </c>
      <c r="Q180" s="9" t="s">
        <v>154</v>
      </c>
      <c r="R180" s="9">
        <v>44408</v>
      </c>
      <c r="S180" s="8">
        <v>11000000</v>
      </c>
      <c r="T180" s="8">
        <v>0</v>
      </c>
      <c r="U180" s="33">
        <v>12621405</v>
      </c>
      <c r="V180" s="17" t="s">
        <v>661</v>
      </c>
      <c r="W180" s="33"/>
      <c r="X180" s="17"/>
    </row>
    <row r="181" spans="1:24" ht="15">
      <c r="A181" s="2">
        <v>891780111</v>
      </c>
      <c r="B181" s="2" t="s">
        <v>19</v>
      </c>
      <c r="C181" s="2" t="s">
        <v>27</v>
      </c>
      <c r="D181" s="2" t="s">
        <v>20</v>
      </c>
      <c r="E181" s="7" t="s">
        <v>1066</v>
      </c>
      <c r="F181" s="2" t="s">
        <v>21</v>
      </c>
      <c r="G181" s="2" t="s">
        <v>165</v>
      </c>
      <c r="H181" s="2" t="s">
        <v>166</v>
      </c>
      <c r="I181" s="8">
        <v>28400000</v>
      </c>
      <c r="J181" s="8">
        <v>42600000</v>
      </c>
      <c r="K181" s="8">
        <v>14200000</v>
      </c>
      <c r="L181" s="8">
        <v>0</v>
      </c>
      <c r="M181" s="2">
        <v>85468614</v>
      </c>
      <c r="N181" s="2" t="s">
        <v>1067</v>
      </c>
      <c r="O181" s="2" t="s">
        <v>1068</v>
      </c>
      <c r="P181" s="9" t="s">
        <v>154</v>
      </c>
      <c r="Q181" s="9" t="s">
        <v>154</v>
      </c>
      <c r="R181" s="9">
        <v>44408</v>
      </c>
      <c r="S181" s="8">
        <v>42600000</v>
      </c>
      <c r="T181" s="8">
        <v>0</v>
      </c>
      <c r="U181" s="33">
        <v>12621405</v>
      </c>
      <c r="V181" s="17" t="s">
        <v>661</v>
      </c>
      <c r="W181" s="33"/>
      <c r="X181" s="17"/>
    </row>
    <row r="182" spans="1:24" ht="15">
      <c r="A182" s="2">
        <v>891780111</v>
      </c>
      <c r="B182" s="2" t="s">
        <v>19</v>
      </c>
      <c r="C182" s="2" t="s">
        <v>27</v>
      </c>
      <c r="D182" s="2" t="s">
        <v>20</v>
      </c>
      <c r="E182" s="7" t="s">
        <v>4607</v>
      </c>
      <c r="F182" s="2" t="s">
        <v>21</v>
      </c>
      <c r="G182" s="2" t="s">
        <v>165</v>
      </c>
      <c r="H182" s="2" t="s">
        <v>166</v>
      </c>
      <c r="I182" s="8">
        <v>6560000</v>
      </c>
      <c r="J182" s="8">
        <v>0</v>
      </c>
      <c r="K182" s="8">
        <v>0</v>
      </c>
      <c r="L182" s="8">
        <v>0</v>
      </c>
      <c r="M182" s="2">
        <v>57443446</v>
      </c>
      <c r="N182" s="2" t="s">
        <v>4608</v>
      </c>
      <c r="O182" s="2" t="s">
        <v>4609</v>
      </c>
      <c r="P182" s="9" t="s">
        <v>154</v>
      </c>
      <c r="Q182" s="9" t="s">
        <v>154</v>
      </c>
      <c r="R182" s="9" t="s">
        <v>665</v>
      </c>
      <c r="S182" s="8">
        <v>6560000</v>
      </c>
      <c r="T182" s="8">
        <v>0</v>
      </c>
      <c r="U182" s="33">
        <v>45507423</v>
      </c>
      <c r="V182" s="17" t="s">
        <v>1042</v>
      </c>
      <c r="W182" s="33"/>
      <c r="X182" s="17"/>
    </row>
    <row r="183" spans="1:24" ht="15">
      <c r="A183" s="2">
        <v>891780111</v>
      </c>
      <c r="B183" s="2" t="s">
        <v>19</v>
      </c>
      <c r="C183" s="2" t="s">
        <v>27</v>
      </c>
      <c r="D183" s="2" t="s">
        <v>20</v>
      </c>
      <c r="E183" s="7" t="s">
        <v>4610</v>
      </c>
      <c r="F183" s="2" t="s">
        <v>21</v>
      </c>
      <c r="G183" s="2" t="s">
        <v>165</v>
      </c>
      <c r="H183" s="2" t="s">
        <v>166</v>
      </c>
      <c r="I183" s="8">
        <v>6560000</v>
      </c>
      <c r="J183" s="8">
        <v>0</v>
      </c>
      <c r="K183" s="8">
        <v>0</v>
      </c>
      <c r="L183" s="8">
        <v>0</v>
      </c>
      <c r="M183" s="2">
        <v>1085227404</v>
      </c>
      <c r="N183" s="2" t="s">
        <v>4611</v>
      </c>
      <c r="O183" s="2" t="s">
        <v>4612</v>
      </c>
      <c r="P183" s="9" t="s">
        <v>154</v>
      </c>
      <c r="Q183" s="9" t="s">
        <v>154</v>
      </c>
      <c r="R183" s="9" t="s">
        <v>665</v>
      </c>
      <c r="S183" s="8">
        <v>6560000</v>
      </c>
      <c r="T183" s="8">
        <v>0</v>
      </c>
      <c r="U183" s="33">
        <v>45507423</v>
      </c>
      <c r="V183" s="17" t="s">
        <v>1042</v>
      </c>
      <c r="W183" s="33"/>
      <c r="X183" s="17"/>
    </row>
    <row r="184" spans="1:24" ht="15">
      <c r="A184" s="2">
        <v>891780111</v>
      </c>
      <c r="B184" s="2" t="s">
        <v>19</v>
      </c>
      <c r="C184" s="2" t="s">
        <v>27</v>
      </c>
      <c r="D184" s="2" t="s">
        <v>20</v>
      </c>
      <c r="E184" s="7" t="s">
        <v>4613</v>
      </c>
      <c r="F184" s="2" t="s">
        <v>21</v>
      </c>
      <c r="G184" s="2" t="s">
        <v>165</v>
      </c>
      <c r="H184" s="2" t="s">
        <v>166</v>
      </c>
      <c r="I184" s="8">
        <v>6560000</v>
      </c>
      <c r="J184" s="8">
        <v>0</v>
      </c>
      <c r="K184" s="8">
        <v>0</v>
      </c>
      <c r="L184" s="8">
        <v>0</v>
      </c>
      <c r="M184" s="2">
        <v>36695081</v>
      </c>
      <c r="N184" s="2" t="s">
        <v>4614</v>
      </c>
      <c r="O184" s="2" t="s">
        <v>4615</v>
      </c>
      <c r="P184" s="9" t="s">
        <v>154</v>
      </c>
      <c r="Q184" s="9" t="s">
        <v>154</v>
      </c>
      <c r="R184" s="9" t="s">
        <v>665</v>
      </c>
      <c r="S184" s="8">
        <v>6560000</v>
      </c>
      <c r="T184" s="8">
        <v>0</v>
      </c>
      <c r="U184" s="33">
        <v>45507423</v>
      </c>
      <c r="V184" s="17" t="s">
        <v>1042</v>
      </c>
      <c r="W184" s="33"/>
      <c r="X184" s="17"/>
    </row>
    <row r="185" spans="1:24" ht="15">
      <c r="A185" s="2">
        <v>891780111</v>
      </c>
      <c r="B185" s="2" t="s">
        <v>19</v>
      </c>
      <c r="C185" s="2" t="s">
        <v>27</v>
      </c>
      <c r="D185" s="2" t="s">
        <v>20</v>
      </c>
      <c r="E185" s="7" t="s">
        <v>4616</v>
      </c>
      <c r="F185" s="2" t="s">
        <v>21</v>
      </c>
      <c r="G185" s="2" t="s">
        <v>165</v>
      </c>
      <c r="H185" s="2" t="s">
        <v>166</v>
      </c>
      <c r="I185" s="8">
        <v>6560000</v>
      </c>
      <c r="J185" s="8">
        <v>0</v>
      </c>
      <c r="K185" s="8">
        <v>0</v>
      </c>
      <c r="L185" s="8">
        <v>0</v>
      </c>
      <c r="M185" s="2">
        <v>57437742</v>
      </c>
      <c r="N185" s="2" t="s">
        <v>4617</v>
      </c>
      <c r="O185" s="2" t="s">
        <v>4618</v>
      </c>
      <c r="P185" s="9" t="s">
        <v>154</v>
      </c>
      <c r="Q185" s="9" t="s">
        <v>154</v>
      </c>
      <c r="R185" s="9" t="s">
        <v>665</v>
      </c>
      <c r="S185" s="8">
        <v>6560000</v>
      </c>
      <c r="T185" s="8">
        <v>0</v>
      </c>
      <c r="U185" s="33">
        <v>45507423</v>
      </c>
      <c r="V185" s="17" t="s">
        <v>1042</v>
      </c>
      <c r="W185" s="33"/>
      <c r="X185" s="17"/>
    </row>
    <row r="186" spans="1:24" ht="15">
      <c r="A186" s="2">
        <v>891780111</v>
      </c>
      <c r="B186" s="2" t="s">
        <v>19</v>
      </c>
      <c r="C186" s="2" t="s">
        <v>27</v>
      </c>
      <c r="D186" s="2" t="s">
        <v>20</v>
      </c>
      <c r="E186" s="7" t="s">
        <v>4619</v>
      </c>
      <c r="F186" s="2" t="s">
        <v>21</v>
      </c>
      <c r="G186" s="2" t="s">
        <v>165</v>
      </c>
      <c r="H186" s="2" t="s">
        <v>166</v>
      </c>
      <c r="I186" s="8">
        <v>6560000</v>
      </c>
      <c r="J186" s="8">
        <v>0</v>
      </c>
      <c r="K186" s="8">
        <v>0</v>
      </c>
      <c r="L186" s="8">
        <v>0</v>
      </c>
      <c r="M186" s="2">
        <v>1082874612</v>
      </c>
      <c r="N186" s="2" t="s">
        <v>4620</v>
      </c>
      <c r="O186" s="2" t="s">
        <v>4621</v>
      </c>
      <c r="P186" s="9" t="s">
        <v>154</v>
      </c>
      <c r="Q186" s="9" t="s">
        <v>154</v>
      </c>
      <c r="R186" s="9" t="s">
        <v>665</v>
      </c>
      <c r="S186" s="8">
        <v>6560000</v>
      </c>
      <c r="T186" s="8">
        <v>0</v>
      </c>
      <c r="U186" s="33">
        <v>45507423</v>
      </c>
      <c r="V186" s="17" t="s">
        <v>1042</v>
      </c>
      <c r="W186" s="33"/>
      <c r="X186" s="17"/>
    </row>
    <row r="187" spans="1:24" ht="15">
      <c r="A187" s="2">
        <v>891780111</v>
      </c>
      <c r="B187" s="2" t="s">
        <v>19</v>
      </c>
      <c r="C187" s="2" t="s">
        <v>27</v>
      </c>
      <c r="D187" s="2" t="s">
        <v>20</v>
      </c>
      <c r="E187" s="7" t="s">
        <v>4622</v>
      </c>
      <c r="F187" s="2" t="s">
        <v>21</v>
      </c>
      <c r="G187" s="2" t="s">
        <v>165</v>
      </c>
      <c r="H187" s="2" t="s">
        <v>166</v>
      </c>
      <c r="I187" s="8">
        <v>6560000</v>
      </c>
      <c r="J187" s="8">
        <v>0</v>
      </c>
      <c r="K187" s="8">
        <v>0</v>
      </c>
      <c r="L187" s="8">
        <v>0</v>
      </c>
      <c r="M187" s="2">
        <v>57432482</v>
      </c>
      <c r="N187" s="2" t="s">
        <v>4623</v>
      </c>
      <c r="O187" s="2" t="s">
        <v>4624</v>
      </c>
      <c r="P187" s="9" t="s">
        <v>154</v>
      </c>
      <c r="Q187" s="9" t="s">
        <v>154</v>
      </c>
      <c r="R187" s="9" t="s">
        <v>665</v>
      </c>
      <c r="S187" s="8">
        <v>6560000</v>
      </c>
      <c r="T187" s="8">
        <v>0</v>
      </c>
      <c r="U187" s="33">
        <v>45507423</v>
      </c>
      <c r="V187" s="17" t="s">
        <v>1042</v>
      </c>
      <c r="W187" s="33"/>
      <c r="X187" s="17"/>
    </row>
    <row r="188" spans="1:24" ht="15">
      <c r="A188" s="2">
        <v>891780111</v>
      </c>
      <c r="B188" s="2" t="s">
        <v>19</v>
      </c>
      <c r="C188" s="2" t="s">
        <v>27</v>
      </c>
      <c r="D188" s="2" t="s">
        <v>20</v>
      </c>
      <c r="E188" s="7" t="s">
        <v>4625</v>
      </c>
      <c r="F188" s="2" t="s">
        <v>21</v>
      </c>
      <c r="G188" s="2" t="s">
        <v>165</v>
      </c>
      <c r="H188" s="2" t="s">
        <v>166</v>
      </c>
      <c r="I188" s="8">
        <v>6560000</v>
      </c>
      <c r="J188" s="8">
        <v>0</v>
      </c>
      <c r="K188" s="8">
        <v>0</v>
      </c>
      <c r="L188" s="8">
        <v>0</v>
      </c>
      <c r="M188" s="2">
        <v>50956720</v>
      </c>
      <c r="N188" s="2" t="s">
        <v>4626</v>
      </c>
      <c r="O188" s="2" t="s">
        <v>4627</v>
      </c>
      <c r="P188" s="9" t="s">
        <v>154</v>
      </c>
      <c r="Q188" s="9" t="s">
        <v>154</v>
      </c>
      <c r="R188" s="9" t="s">
        <v>665</v>
      </c>
      <c r="S188" s="8">
        <v>6560000</v>
      </c>
      <c r="T188" s="8">
        <v>0</v>
      </c>
      <c r="U188" s="33">
        <v>45507423</v>
      </c>
      <c r="V188" s="17" t="s">
        <v>1042</v>
      </c>
      <c r="W188" s="33"/>
      <c r="X188" s="17"/>
    </row>
    <row r="189" spans="1:24" ht="15">
      <c r="A189" s="2">
        <v>891780111</v>
      </c>
      <c r="B189" s="2" t="s">
        <v>19</v>
      </c>
      <c r="C189" s="2" t="s">
        <v>27</v>
      </c>
      <c r="D189" s="2" t="s">
        <v>20</v>
      </c>
      <c r="E189" s="7" t="s">
        <v>4628</v>
      </c>
      <c r="F189" s="2" t="s">
        <v>21</v>
      </c>
      <c r="G189" s="2" t="s">
        <v>165</v>
      </c>
      <c r="H189" s="2" t="s">
        <v>166</v>
      </c>
      <c r="I189" s="8">
        <v>6560000</v>
      </c>
      <c r="J189" s="8">
        <v>0</v>
      </c>
      <c r="K189" s="8">
        <v>0</v>
      </c>
      <c r="L189" s="8">
        <v>0</v>
      </c>
      <c r="M189" s="2">
        <v>36506829</v>
      </c>
      <c r="N189" s="2" t="s">
        <v>4629</v>
      </c>
      <c r="O189" s="2" t="s">
        <v>4630</v>
      </c>
      <c r="P189" s="9" t="s">
        <v>154</v>
      </c>
      <c r="Q189" s="9" t="s">
        <v>154</v>
      </c>
      <c r="R189" s="9" t="s">
        <v>665</v>
      </c>
      <c r="S189" s="8">
        <v>6560000</v>
      </c>
      <c r="T189" s="8">
        <v>0</v>
      </c>
      <c r="U189" s="33">
        <v>45507423</v>
      </c>
      <c r="V189" s="17" t="s">
        <v>1042</v>
      </c>
      <c r="W189" s="33"/>
      <c r="X189" s="17"/>
    </row>
    <row r="190" spans="1:24" ht="15">
      <c r="A190" s="2">
        <v>891780111</v>
      </c>
      <c r="B190" s="2" t="s">
        <v>19</v>
      </c>
      <c r="C190" s="2" t="s">
        <v>27</v>
      </c>
      <c r="D190" s="2" t="s">
        <v>20</v>
      </c>
      <c r="E190" s="7" t="s">
        <v>4631</v>
      </c>
      <c r="F190" s="2" t="s">
        <v>21</v>
      </c>
      <c r="G190" s="2" t="s">
        <v>165</v>
      </c>
      <c r="H190" s="2" t="s">
        <v>166</v>
      </c>
      <c r="I190" s="8">
        <v>7790000</v>
      </c>
      <c r="J190" s="8">
        <v>0</v>
      </c>
      <c r="K190" s="8">
        <v>0</v>
      </c>
      <c r="L190" s="8">
        <v>0</v>
      </c>
      <c r="M190" s="2">
        <v>36719808</v>
      </c>
      <c r="N190" s="2" t="s">
        <v>4632</v>
      </c>
      <c r="O190" s="2" t="s">
        <v>4633</v>
      </c>
      <c r="P190" s="9" t="s">
        <v>154</v>
      </c>
      <c r="Q190" s="9" t="s">
        <v>154</v>
      </c>
      <c r="R190" s="9" t="s">
        <v>665</v>
      </c>
      <c r="S190" s="8">
        <v>7790000</v>
      </c>
      <c r="T190" s="8">
        <v>0</v>
      </c>
      <c r="U190" s="33">
        <v>45507423</v>
      </c>
      <c r="V190" s="17" t="s">
        <v>1042</v>
      </c>
      <c r="W190" s="33"/>
      <c r="X190" s="17"/>
    </row>
    <row r="191" spans="1:24" ht="15">
      <c r="A191" s="2">
        <v>891780111</v>
      </c>
      <c r="B191" s="2" t="s">
        <v>19</v>
      </c>
      <c r="C191" s="2" t="s">
        <v>27</v>
      </c>
      <c r="D191" s="2" t="s">
        <v>20</v>
      </c>
      <c r="E191" s="7" t="s">
        <v>4634</v>
      </c>
      <c r="F191" s="2" t="s">
        <v>21</v>
      </c>
      <c r="G191" s="2" t="s">
        <v>165</v>
      </c>
      <c r="H191" s="2" t="s">
        <v>166</v>
      </c>
      <c r="I191" s="8">
        <v>6560000</v>
      </c>
      <c r="J191" s="8">
        <v>0</v>
      </c>
      <c r="K191" s="8">
        <v>0</v>
      </c>
      <c r="L191" s="8">
        <v>0</v>
      </c>
      <c r="M191" s="2">
        <v>52217676</v>
      </c>
      <c r="N191" s="2" t="s">
        <v>4635</v>
      </c>
      <c r="O191" s="2" t="s">
        <v>4630</v>
      </c>
      <c r="P191" s="9" t="s">
        <v>154</v>
      </c>
      <c r="Q191" s="9" t="s">
        <v>154</v>
      </c>
      <c r="R191" s="9" t="s">
        <v>665</v>
      </c>
      <c r="S191" s="8">
        <v>6560000</v>
      </c>
      <c r="T191" s="8">
        <v>0</v>
      </c>
      <c r="U191" s="33">
        <v>45507423</v>
      </c>
      <c r="V191" s="17" t="s">
        <v>1042</v>
      </c>
      <c r="W191" s="33"/>
      <c r="X191" s="17"/>
    </row>
    <row r="192" spans="1:24" ht="15">
      <c r="A192" s="2">
        <v>891780111</v>
      </c>
      <c r="B192" s="2" t="s">
        <v>19</v>
      </c>
      <c r="C192" s="2" t="s">
        <v>27</v>
      </c>
      <c r="D192" s="2" t="s">
        <v>20</v>
      </c>
      <c r="E192" s="7" t="s">
        <v>4636</v>
      </c>
      <c r="F192" s="2" t="s">
        <v>21</v>
      </c>
      <c r="G192" s="2" t="s">
        <v>165</v>
      </c>
      <c r="H192" s="2" t="s">
        <v>166</v>
      </c>
      <c r="I192" s="8">
        <v>6560000</v>
      </c>
      <c r="J192" s="8">
        <v>0</v>
      </c>
      <c r="K192" s="8">
        <v>0</v>
      </c>
      <c r="L192" s="8">
        <v>0</v>
      </c>
      <c r="M192" s="2">
        <v>1082900540</v>
      </c>
      <c r="N192" s="2" t="s">
        <v>4637</v>
      </c>
      <c r="O192" s="2" t="s">
        <v>4638</v>
      </c>
      <c r="P192" s="9" t="s">
        <v>154</v>
      </c>
      <c r="Q192" s="9" t="s">
        <v>154</v>
      </c>
      <c r="R192" s="9" t="s">
        <v>665</v>
      </c>
      <c r="S192" s="8">
        <v>6560000</v>
      </c>
      <c r="T192" s="8">
        <v>0</v>
      </c>
      <c r="U192" s="33">
        <v>45507423</v>
      </c>
      <c r="V192" s="17" t="s">
        <v>1042</v>
      </c>
      <c r="W192" s="33"/>
      <c r="X192" s="17"/>
    </row>
    <row r="193" spans="1:24" ht="15">
      <c r="A193" s="2">
        <v>891780111</v>
      </c>
      <c r="B193" s="2" t="s">
        <v>19</v>
      </c>
      <c r="C193" s="2" t="s">
        <v>27</v>
      </c>
      <c r="D193" s="2" t="s">
        <v>20</v>
      </c>
      <c r="E193" s="7" t="s">
        <v>4639</v>
      </c>
      <c r="F193" s="2" t="s">
        <v>21</v>
      </c>
      <c r="G193" s="2" t="s">
        <v>165</v>
      </c>
      <c r="H193" s="2" t="s">
        <v>166</v>
      </c>
      <c r="I193" s="8">
        <v>7600000</v>
      </c>
      <c r="J193" s="8">
        <v>0</v>
      </c>
      <c r="K193" s="8">
        <v>0</v>
      </c>
      <c r="L193" s="8">
        <v>0</v>
      </c>
      <c r="M193" s="2">
        <v>1082953987</v>
      </c>
      <c r="N193" s="2" t="s">
        <v>4640</v>
      </c>
      <c r="O193" s="2" t="s">
        <v>4641</v>
      </c>
      <c r="P193" s="9" t="s">
        <v>588</v>
      </c>
      <c r="Q193" s="9" t="s">
        <v>588</v>
      </c>
      <c r="R193" s="9" t="s">
        <v>665</v>
      </c>
      <c r="S193" s="8">
        <v>7600000</v>
      </c>
      <c r="T193" s="8">
        <v>0</v>
      </c>
      <c r="U193" s="33">
        <v>85152695</v>
      </c>
      <c r="V193" s="17" t="s">
        <v>853</v>
      </c>
      <c r="W193" s="33"/>
      <c r="X193" s="17"/>
    </row>
    <row r="194" spans="1:24" ht="15">
      <c r="A194" s="2">
        <v>891780111</v>
      </c>
      <c r="B194" s="2" t="s">
        <v>19</v>
      </c>
      <c r="C194" s="2" t="s">
        <v>27</v>
      </c>
      <c r="D194" s="2" t="s">
        <v>20</v>
      </c>
      <c r="E194" s="7" t="s">
        <v>1069</v>
      </c>
      <c r="F194" s="2" t="s">
        <v>21</v>
      </c>
      <c r="G194" s="2" t="s">
        <v>165</v>
      </c>
      <c r="H194" s="2" t="s">
        <v>166</v>
      </c>
      <c r="I194" s="8">
        <v>10000000</v>
      </c>
      <c r="J194" s="8">
        <v>12500000</v>
      </c>
      <c r="K194" s="8">
        <v>2500000</v>
      </c>
      <c r="L194" s="8">
        <v>0</v>
      </c>
      <c r="M194" s="2">
        <v>1082978683</v>
      </c>
      <c r="N194" s="2" t="s">
        <v>1070</v>
      </c>
      <c r="O194" s="2" t="s">
        <v>1071</v>
      </c>
      <c r="P194" s="9" t="s">
        <v>588</v>
      </c>
      <c r="Q194" s="9" t="s">
        <v>588</v>
      </c>
      <c r="R194" s="9">
        <v>44377</v>
      </c>
      <c r="S194" s="8">
        <v>12500000</v>
      </c>
      <c r="T194" s="8">
        <v>0</v>
      </c>
      <c r="U194" s="33">
        <v>85152695</v>
      </c>
      <c r="V194" s="17" t="s">
        <v>853</v>
      </c>
      <c r="W194" s="33"/>
      <c r="X194" s="17"/>
    </row>
    <row r="195" spans="1:24" ht="15">
      <c r="A195" s="2">
        <v>891780111</v>
      </c>
      <c r="B195" s="2" t="s">
        <v>19</v>
      </c>
      <c r="C195" s="2" t="s">
        <v>27</v>
      </c>
      <c r="D195" s="2" t="s">
        <v>20</v>
      </c>
      <c r="E195" s="7" t="s">
        <v>4642</v>
      </c>
      <c r="F195" s="2" t="s">
        <v>21</v>
      </c>
      <c r="G195" s="2" t="s">
        <v>165</v>
      </c>
      <c r="H195" s="2" t="s">
        <v>166</v>
      </c>
      <c r="I195" s="8">
        <v>8800000</v>
      </c>
      <c r="J195" s="8">
        <v>0</v>
      </c>
      <c r="K195" s="8">
        <v>0</v>
      </c>
      <c r="L195" s="8">
        <v>0</v>
      </c>
      <c r="M195" s="2">
        <v>85449538</v>
      </c>
      <c r="N195" s="2" t="s">
        <v>4643</v>
      </c>
      <c r="O195" s="2" t="s">
        <v>4644</v>
      </c>
      <c r="P195" s="9" t="s">
        <v>588</v>
      </c>
      <c r="Q195" s="9" t="s">
        <v>588</v>
      </c>
      <c r="R195" s="9" t="s">
        <v>665</v>
      </c>
      <c r="S195" s="8">
        <v>8800000</v>
      </c>
      <c r="T195" s="8">
        <v>0</v>
      </c>
      <c r="U195" s="33">
        <v>85152695</v>
      </c>
      <c r="V195" s="17" t="s">
        <v>853</v>
      </c>
      <c r="W195" s="33"/>
      <c r="X195" s="17"/>
    </row>
    <row r="196" spans="1:24" ht="15">
      <c r="A196" s="2">
        <v>891780111</v>
      </c>
      <c r="B196" s="2" t="s">
        <v>19</v>
      </c>
      <c r="C196" s="2" t="s">
        <v>27</v>
      </c>
      <c r="D196" s="2" t="s">
        <v>20</v>
      </c>
      <c r="E196" s="7" t="s">
        <v>1072</v>
      </c>
      <c r="F196" s="2" t="s">
        <v>21</v>
      </c>
      <c r="G196" s="2" t="s">
        <v>165</v>
      </c>
      <c r="H196" s="2" t="s">
        <v>166</v>
      </c>
      <c r="I196" s="8">
        <v>10000000</v>
      </c>
      <c r="J196" s="8">
        <v>12500000</v>
      </c>
      <c r="K196" s="8">
        <v>2500000</v>
      </c>
      <c r="L196" s="8">
        <v>0</v>
      </c>
      <c r="M196" s="2">
        <v>57414091</v>
      </c>
      <c r="N196" s="2" t="s">
        <v>1073</v>
      </c>
      <c r="O196" s="2" t="s">
        <v>1074</v>
      </c>
      <c r="P196" s="9" t="s">
        <v>588</v>
      </c>
      <c r="Q196" s="9" t="s">
        <v>588</v>
      </c>
      <c r="R196" s="9">
        <v>44377</v>
      </c>
      <c r="S196" s="8">
        <v>12500000</v>
      </c>
      <c r="T196" s="8">
        <v>0</v>
      </c>
      <c r="U196" s="33">
        <v>85152695</v>
      </c>
      <c r="V196" s="17" t="s">
        <v>853</v>
      </c>
      <c r="W196" s="33"/>
      <c r="X196" s="17"/>
    </row>
    <row r="197" spans="1:24" ht="15">
      <c r="A197" s="2">
        <v>891780111</v>
      </c>
      <c r="B197" s="2" t="s">
        <v>19</v>
      </c>
      <c r="C197" s="2" t="s">
        <v>27</v>
      </c>
      <c r="D197" s="2" t="s">
        <v>20</v>
      </c>
      <c r="E197" s="7" t="s">
        <v>4645</v>
      </c>
      <c r="F197" s="2" t="s">
        <v>21</v>
      </c>
      <c r="G197" s="2" t="s">
        <v>165</v>
      </c>
      <c r="H197" s="2" t="s">
        <v>166</v>
      </c>
      <c r="I197" s="8">
        <v>6400000</v>
      </c>
      <c r="J197" s="8">
        <v>8000000</v>
      </c>
      <c r="K197" s="8">
        <v>1600000</v>
      </c>
      <c r="L197" s="8">
        <v>0</v>
      </c>
      <c r="M197" s="2">
        <v>36722507</v>
      </c>
      <c r="N197" s="2" t="s">
        <v>98</v>
      </c>
      <c r="O197" s="2" t="s">
        <v>4646</v>
      </c>
      <c r="P197" s="9" t="s">
        <v>588</v>
      </c>
      <c r="Q197" s="9" t="s">
        <v>588</v>
      </c>
      <c r="R197" s="9">
        <v>44377</v>
      </c>
      <c r="S197" s="8">
        <v>8000000</v>
      </c>
      <c r="T197" s="8">
        <v>0</v>
      </c>
      <c r="U197" s="33">
        <v>85152695</v>
      </c>
      <c r="V197" s="17" t="s">
        <v>853</v>
      </c>
      <c r="W197" s="33"/>
      <c r="X197" s="17"/>
    </row>
    <row r="198" spans="1:24" ht="15">
      <c r="A198" s="2">
        <v>891780111</v>
      </c>
      <c r="B198" s="2" t="s">
        <v>19</v>
      </c>
      <c r="C198" s="2" t="s">
        <v>27</v>
      </c>
      <c r="D198" s="2" t="s">
        <v>20</v>
      </c>
      <c r="E198" s="7" t="s">
        <v>1075</v>
      </c>
      <c r="F198" s="2" t="s">
        <v>21</v>
      </c>
      <c r="G198" s="2" t="s">
        <v>165</v>
      </c>
      <c r="H198" s="2" t="s">
        <v>166</v>
      </c>
      <c r="I198" s="8">
        <v>9750000</v>
      </c>
      <c r="J198" s="8">
        <v>12250000</v>
      </c>
      <c r="K198" s="8">
        <v>2500000</v>
      </c>
      <c r="L198" s="8">
        <v>0</v>
      </c>
      <c r="M198" s="2">
        <v>1082929855</v>
      </c>
      <c r="N198" s="2" t="s">
        <v>1076</v>
      </c>
      <c r="O198" s="2" t="s">
        <v>1077</v>
      </c>
      <c r="P198" s="9" t="s">
        <v>588</v>
      </c>
      <c r="Q198" s="9" t="s">
        <v>588</v>
      </c>
      <c r="R198" s="9">
        <v>44377</v>
      </c>
      <c r="S198" s="8">
        <v>12250000</v>
      </c>
      <c r="T198" s="8">
        <v>0</v>
      </c>
      <c r="U198" s="33">
        <v>85152695</v>
      </c>
      <c r="V198" s="17" t="s">
        <v>853</v>
      </c>
      <c r="W198" s="33"/>
      <c r="X198" s="17"/>
    </row>
    <row r="199" spans="1:24" ht="15">
      <c r="A199" s="2">
        <v>891780111</v>
      </c>
      <c r="B199" s="2" t="s">
        <v>19</v>
      </c>
      <c r="C199" s="2" t="s">
        <v>27</v>
      </c>
      <c r="D199" s="2" t="s">
        <v>20</v>
      </c>
      <c r="E199" s="7" t="s">
        <v>1078</v>
      </c>
      <c r="F199" s="2" t="s">
        <v>21</v>
      </c>
      <c r="G199" s="2" t="s">
        <v>165</v>
      </c>
      <c r="H199" s="2" t="s">
        <v>166</v>
      </c>
      <c r="I199" s="8">
        <v>12000000</v>
      </c>
      <c r="J199" s="8">
        <v>18000000</v>
      </c>
      <c r="K199" s="8">
        <v>6000000</v>
      </c>
      <c r="L199" s="8">
        <v>0</v>
      </c>
      <c r="M199" s="2">
        <v>7142793</v>
      </c>
      <c r="N199" s="2" t="s">
        <v>1079</v>
      </c>
      <c r="O199" s="2" t="s">
        <v>1080</v>
      </c>
      <c r="P199" s="9" t="s">
        <v>588</v>
      </c>
      <c r="Q199" s="9" t="s">
        <v>588</v>
      </c>
      <c r="R199" s="9">
        <v>44408</v>
      </c>
      <c r="S199" s="8">
        <v>18000000</v>
      </c>
      <c r="T199" s="8">
        <v>0</v>
      </c>
      <c r="U199" s="33">
        <v>72175282</v>
      </c>
      <c r="V199" s="17" t="s">
        <v>566</v>
      </c>
      <c r="W199" s="33"/>
      <c r="X199" s="17"/>
    </row>
    <row r="200" spans="1:24" ht="15">
      <c r="A200" s="2">
        <v>891780111</v>
      </c>
      <c r="B200" s="2" t="s">
        <v>19</v>
      </c>
      <c r="C200" s="2" t="s">
        <v>27</v>
      </c>
      <c r="D200" s="2" t="s">
        <v>20</v>
      </c>
      <c r="E200" s="7" t="s">
        <v>1081</v>
      </c>
      <c r="F200" s="2" t="s">
        <v>21</v>
      </c>
      <c r="G200" s="2" t="s">
        <v>165</v>
      </c>
      <c r="H200" s="2" t="s">
        <v>166</v>
      </c>
      <c r="I200" s="8">
        <v>11200000</v>
      </c>
      <c r="J200" s="8">
        <v>0</v>
      </c>
      <c r="K200" s="8">
        <v>0</v>
      </c>
      <c r="L200" s="8">
        <v>0</v>
      </c>
      <c r="M200" s="2">
        <v>7604215</v>
      </c>
      <c r="N200" s="2" t="s">
        <v>1082</v>
      </c>
      <c r="O200" s="2" t="s">
        <v>1083</v>
      </c>
      <c r="P200" s="9" t="s">
        <v>588</v>
      </c>
      <c r="Q200" s="9" t="s">
        <v>588</v>
      </c>
      <c r="R200" s="9" t="s">
        <v>665</v>
      </c>
      <c r="S200" s="8">
        <v>11200000</v>
      </c>
      <c r="T200" s="8">
        <v>0</v>
      </c>
      <c r="U200" s="33">
        <v>72175282</v>
      </c>
      <c r="V200" s="17" t="s">
        <v>566</v>
      </c>
      <c r="W200" s="33"/>
      <c r="X200" s="17"/>
    </row>
    <row r="201" spans="1:24" ht="15">
      <c r="A201" s="2">
        <v>891780111</v>
      </c>
      <c r="B201" s="2" t="s">
        <v>19</v>
      </c>
      <c r="C201" s="2" t="s">
        <v>27</v>
      </c>
      <c r="D201" s="2" t="s">
        <v>20</v>
      </c>
      <c r="E201" s="7" t="s">
        <v>1084</v>
      </c>
      <c r="F201" s="2" t="s">
        <v>21</v>
      </c>
      <c r="G201" s="2" t="s">
        <v>165</v>
      </c>
      <c r="H201" s="2" t="s">
        <v>166</v>
      </c>
      <c r="I201" s="8">
        <v>12000000</v>
      </c>
      <c r="J201" s="8">
        <v>18000000</v>
      </c>
      <c r="K201" s="8">
        <v>6000000</v>
      </c>
      <c r="L201" s="8">
        <v>0</v>
      </c>
      <c r="M201" s="2">
        <v>1082886956</v>
      </c>
      <c r="N201" s="2" t="s">
        <v>1085</v>
      </c>
      <c r="O201" s="2" t="s">
        <v>1086</v>
      </c>
      <c r="P201" s="9" t="s">
        <v>588</v>
      </c>
      <c r="Q201" s="9" t="s">
        <v>588</v>
      </c>
      <c r="R201" s="9">
        <v>44408</v>
      </c>
      <c r="S201" s="8">
        <v>18000000</v>
      </c>
      <c r="T201" s="8">
        <v>0</v>
      </c>
      <c r="U201" s="33">
        <v>26668285</v>
      </c>
      <c r="V201" s="17" t="s">
        <v>874</v>
      </c>
      <c r="W201" s="33"/>
      <c r="X201" s="17"/>
    </row>
    <row r="202" spans="1:24" ht="15">
      <c r="A202" s="2">
        <v>891780111</v>
      </c>
      <c r="B202" s="2" t="s">
        <v>19</v>
      </c>
      <c r="C202" s="2" t="s">
        <v>27</v>
      </c>
      <c r="D202" s="2" t="s">
        <v>20</v>
      </c>
      <c r="E202" s="7" t="s">
        <v>1087</v>
      </c>
      <c r="F202" s="2" t="s">
        <v>21</v>
      </c>
      <c r="G202" s="2" t="s">
        <v>165</v>
      </c>
      <c r="H202" s="2" t="s">
        <v>166</v>
      </c>
      <c r="I202" s="8">
        <v>24400000</v>
      </c>
      <c r="J202" s="8">
        <v>36600000</v>
      </c>
      <c r="K202" s="8">
        <v>12200000</v>
      </c>
      <c r="L202" s="8">
        <v>0</v>
      </c>
      <c r="M202" s="2">
        <v>39029599</v>
      </c>
      <c r="N202" s="2" t="s">
        <v>1088</v>
      </c>
      <c r="O202" s="2" t="s">
        <v>1089</v>
      </c>
      <c r="P202" s="9" t="s">
        <v>588</v>
      </c>
      <c r="Q202" s="9" t="s">
        <v>588</v>
      </c>
      <c r="R202" s="9">
        <v>44408</v>
      </c>
      <c r="S202" s="8">
        <v>16584000</v>
      </c>
      <c r="T202" s="8">
        <v>0</v>
      </c>
      <c r="U202" s="33">
        <v>26668285</v>
      </c>
      <c r="V202" s="17" t="s">
        <v>874</v>
      </c>
      <c r="W202" s="33"/>
      <c r="X202" s="17"/>
    </row>
    <row r="203" spans="1:24" ht="15">
      <c r="A203" s="2">
        <v>891780111</v>
      </c>
      <c r="B203" s="2" t="s">
        <v>19</v>
      </c>
      <c r="C203" s="2" t="s">
        <v>27</v>
      </c>
      <c r="D203" s="2" t="s">
        <v>20</v>
      </c>
      <c r="E203" s="7" t="s">
        <v>4647</v>
      </c>
      <c r="F203" s="2" t="s">
        <v>21</v>
      </c>
      <c r="G203" s="2" t="s">
        <v>165</v>
      </c>
      <c r="H203" s="2" t="s">
        <v>166</v>
      </c>
      <c r="I203" s="8">
        <v>6400000</v>
      </c>
      <c r="J203" s="8">
        <v>9600000</v>
      </c>
      <c r="K203" s="8">
        <v>3200000</v>
      </c>
      <c r="L203" s="8">
        <v>0</v>
      </c>
      <c r="M203" s="2">
        <v>1082887356</v>
      </c>
      <c r="N203" s="2" t="s">
        <v>4648</v>
      </c>
      <c r="O203" s="2" t="s">
        <v>4649</v>
      </c>
      <c r="P203" s="9" t="s">
        <v>588</v>
      </c>
      <c r="Q203" s="9" t="s">
        <v>588</v>
      </c>
      <c r="R203" s="9">
        <v>44408</v>
      </c>
      <c r="S203" s="8">
        <v>9600000</v>
      </c>
      <c r="T203" s="8">
        <v>0</v>
      </c>
      <c r="U203" s="33">
        <v>26668285</v>
      </c>
      <c r="V203" s="17" t="s">
        <v>874</v>
      </c>
      <c r="W203" s="33"/>
      <c r="X203" s="17"/>
    </row>
    <row r="204" spans="1:24" ht="15">
      <c r="A204" s="2">
        <v>891780111</v>
      </c>
      <c r="B204" s="2" t="s">
        <v>19</v>
      </c>
      <c r="C204" s="2" t="s">
        <v>27</v>
      </c>
      <c r="D204" s="2" t="s">
        <v>20</v>
      </c>
      <c r="E204" s="7" t="s">
        <v>4650</v>
      </c>
      <c r="F204" s="2" t="s">
        <v>21</v>
      </c>
      <c r="G204" s="2" t="s">
        <v>165</v>
      </c>
      <c r="H204" s="2" t="s">
        <v>166</v>
      </c>
      <c r="I204" s="8">
        <v>6400000</v>
      </c>
      <c r="J204" s="8">
        <v>9600000</v>
      </c>
      <c r="K204" s="8">
        <v>3200000</v>
      </c>
      <c r="L204" s="8">
        <v>0</v>
      </c>
      <c r="M204" s="2">
        <v>1082954479</v>
      </c>
      <c r="N204" s="2" t="s">
        <v>4651</v>
      </c>
      <c r="O204" s="2" t="s">
        <v>4652</v>
      </c>
      <c r="P204" s="9" t="s">
        <v>588</v>
      </c>
      <c r="Q204" s="9" t="s">
        <v>588</v>
      </c>
      <c r="R204" s="9">
        <v>44408</v>
      </c>
      <c r="S204" s="8">
        <v>9600000</v>
      </c>
      <c r="T204" s="8">
        <v>0</v>
      </c>
      <c r="U204" s="33">
        <v>26668285</v>
      </c>
      <c r="V204" s="17" t="s">
        <v>874</v>
      </c>
      <c r="W204" s="33"/>
      <c r="X204" s="17"/>
    </row>
    <row r="205" spans="1:24" ht="15">
      <c r="A205" s="2">
        <v>891780111</v>
      </c>
      <c r="B205" s="2" t="s">
        <v>19</v>
      </c>
      <c r="C205" s="2" t="s">
        <v>27</v>
      </c>
      <c r="D205" s="2" t="s">
        <v>20</v>
      </c>
      <c r="E205" s="7" t="s">
        <v>1090</v>
      </c>
      <c r="F205" s="2" t="s">
        <v>21</v>
      </c>
      <c r="G205" s="2" t="s">
        <v>165</v>
      </c>
      <c r="H205" s="2" t="s">
        <v>166</v>
      </c>
      <c r="I205" s="8">
        <v>12800000</v>
      </c>
      <c r="J205" s="8">
        <v>0</v>
      </c>
      <c r="K205" s="8">
        <v>0</v>
      </c>
      <c r="L205" s="8">
        <v>0</v>
      </c>
      <c r="M205" s="2">
        <v>85472730</v>
      </c>
      <c r="N205" s="2" t="s">
        <v>1091</v>
      </c>
      <c r="O205" s="2" t="s">
        <v>1092</v>
      </c>
      <c r="P205" s="9" t="s">
        <v>588</v>
      </c>
      <c r="Q205" s="9" t="s">
        <v>588</v>
      </c>
      <c r="R205" s="9" t="s">
        <v>665</v>
      </c>
      <c r="S205" s="8">
        <v>12800000</v>
      </c>
      <c r="T205" s="8">
        <v>0</v>
      </c>
      <c r="U205" s="33">
        <v>85449357</v>
      </c>
      <c r="V205" s="17" t="s">
        <v>952</v>
      </c>
      <c r="W205" s="33"/>
      <c r="X205" s="17"/>
    </row>
    <row r="206" spans="1:24" ht="15">
      <c r="A206" s="2">
        <v>891780111</v>
      </c>
      <c r="B206" s="2" t="s">
        <v>19</v>
      </c>
      <c r="C206" s="2" t="s">
        <v>27</v>
      </c>
      <c r="D206" s="2" t="s">
        <v>20</v>
      </c>
      <c r="E206" s="7" t="s">
        <v>1093</v>
      </c>
      <c r="F206" s="2" t="s">
        <v>21</v>
      </c>
      <c r="G206" s="2" t="s">
        <v>165</v>
      </c>
      <c r="H206" s="2" t="s">
        <v>166</v>
      </c>
      <c r="I206" s="8">
        <v>20400000</v>
      </c>
      <c r="J206" s="8">
        <v>0</v>
      </c>
      <c r="K206" s="8">
        <v>0</v>
      </c>
      <c r="L206" s="8">
        <v>0</v>
      </c>
      <c r="M206" s="2">
        <v>51807152</v>
      </c>
      <c r="N206" s="2" t="s">
        <v>1094</v>
      </c>
      <c r="O206" s="2" t="s">
        <v>1095</v>
      </c>
      <c r="P206" s="9" t="s">
        <v>588</v>
      </c>
      <c r="Q206" s="9" t="s">
        <v>588</v>
      </c>
      <c r="R206" s="9" t="s">
        <v>665</v>
      </c>
      <c r="S206" s="8">
        <v>20400000</v>
      </c>
      <c r="T206" s="8">
        <v>0</v>
      </c>
      <c r="U206" s="33">
        <v>85449357</v>
      </c>
      <c r="V206" s="17" t="s">
        <v>952</v>
      </c>
      <c r="W206" s="33"/>
      <c r="X206" s="17"/>
    </row>
    <row r="207" spans="1:24" ht="15">
      <c r="A207" s="2">
        <v>891780111</v>
      </c>
      <c r="B207" s="2" t="s">
        <v>19</v>
      </c>
      <c r="C207" s="2" t="s">
        <v>27</v>
      </c>
      <c r="D207" s="2" t="s">
        <v>20</v>
      </c>
      <c r="E207" s="7" t="s">
        <v>1096</v>
      </c>
      <c r="F207" s="2" t="s">
        <v>21</v>
      </c>
      <c r="G207" s="2" t="s">
        <v>165</v>
      </c>
      <c r="H207" s="2" t="s">
        <v>166</v>
      </c>
      <c r="I207" s="8">
        <v>10000000</v>
      </c>
      <c r="J207" s="8">
        <v>15000000</v>
      </c>
      <c r="K207" s="8">
        <v>5000000</v>
      </c>
      <c r="L207" s="8">
        <v>0</v>
      </c>
      <c r="M207" s="2">
        <v>26671795</v>
      </c>
      <c r="N207" s="2" t="s">
        <v>1097</v>
      </c>
      <c r="O207" s="2" t="s">
        <v>1098</v>
      </c>
      <c r="P207" s="9" t="s">
        <v>588</v>
      </c>
      <c r="Q207" s="9" t="s">
        <v>588</v>
      </c>
      <c r="R207" s="9">
        <v>44408</v>
      </c>
      <c r="S207" s="8">
        <v>15000000</v>
      </c>
      <c r="T207" s="8">
        <v>0</v>
      </c>
      <c r="U207" s="33">
        <v>12548945</v>
      </c>
      <c r="V207" s="17" t="s">
        <v>1099</v>
      </c>
      <c r="W207" s="33"/>
      <c r="X207" s="17"/>
    </row>
    <row r="208" spans="1:24" ht="15">
      <c r="A208" s="2">
        <v>891780111</v>
      </c>
      <c r="B208" s="2" t="s">
        <v>19</v>
      </c>
      <c r="C208" s="2" t="s">
        <v>27</v>
      </c>
      <c r="D208" s="2" t="s">
        <v>20</v>
      </c>
      <c r="E208" s="7" t="s">
        <v>1100</v>
      </c>
      <c r="F208" s="2" t="s">
        <v>21</v>
      </c>
      <c r="G208" s="2" t="s">
        <v>165</v>
      </c>
      <c r="H208" s="2" t="s">
        <v>166</v>
      </c>
      <c r="I208" s="8">
        <v>22000000</v>
      </c>
      <c r="J208" s="8">
        <v>0</v>
      </c>
      <c r="K208" s="8">
        <v>0</v>
      </c>
      <c r="L208" s="8">
        <v>0</v>
      </c>
      <c r="M208" s="2">
        <v>63315351</v>
      </c>
      <c r="N208" s="2" t="s">
        <v>1101</v>
      </c>
      <c r="O208" s="2" t="s">
        <v>1102</v>
      </c>
      <c r="P208" s="9" t="s">
        <v>588</v>
      </c>
      <c r="Q208" s="9" t="s">
        <v>588</v>
      </c>
      <c r="R208" s="9" t="s">
        <v>665</v>
      </c>
      <c r="S208" s="8">
        <v>22000000</v>
      </c>
      <c r="T208" s="8">
        <v>0</v>
      </c>
      <c r="U208" s="33">
        <v>41947381</v>
      </c>
      <c r="V208" s="17" t="s">
        <v>156</v>
      </c>
      <c r="W208" s="33"/>
      <c r="X208" s="17"/>
    </row>
    <row r="209" spans="1:24" ht="15">
      <c r="A209" s="2">
        <v>891780111</v>
      </c>
      <c r="B209" s="2" t="s">
        <v>19</v>
      </c>
      <c r="C209" s="2" t="s">
        <v>27</v>
      </c>
      <c r="D209" s="2" t="s">
        <v>20</v>
      </c>
      <c r="E209" s="7" t="s">
        <v>4653</v>
      </c>
      <c r="F209" s="2" t="s">
        <v>21</v>
      </c>
      <c r="G209" s="2" t="s">
        <v>165</v>
      </c>
      <c r="H209" s="2" t="s">
        <v>166</v>
      </c>
      <c r="I209" s="8">
        <v>6400000</v>
      </c>
      <c r="J209" s="8">
        <v>0</v>
      </c>
      <c r="K209" s="8">
        <v>0</v>
      </c>
      <c r="L209" s="8">
        <v>0</v>
      </c>
      <c r="M209" s="2">
        <v>85155288</v>
      </c>
      <c r="N209" s="2" t="s">
        <v>4654</v>
      </c>
      <c r="O209" s="2" t="s">
        <v>4655</v>
      </c>
      <c r="P209" s="9" t="s">
        <v>588</v>
      </c>
      <c r="Q209" s="9" t="s">
        <v>588</v>
      </c>
      <c r="R209" s="9" t="s">
        <v>665</v>
      </c>
      <c r="S209" s="8">
        <v>6400000</v>
      </c>
      <c r="T209" s="8">
        <v>0</v>
      </c>
      <c r="U209" s="33">
        <v>42995328</v>
      </c>
      <c r="V209" s="17" t="s">
        <v>1032</v>
      </c>
      <c r="W209" s="33"/>
      <c r="X209" s="17"/>
    </row>
    <row r="210" spans="1:24" ht="15">
      <c r="A210" s="2">
        <v>891780111</v>
      </c>
      <c r="B210" s="2" t="s">
        <v>19</v>
      </c>
      <c r="C210" s="2" t="s">
        <v>27</v>
      </c>
      <c r="D210" s="2" t="s">
        <v>20</v>
      </c>
      <c r="E210" s="7" t="s">
        <v>4656</v>
      </c>
      <c r="F210" s="2" t="s">
        <v>21</v>
      </c>
      <c r="G210" s="2" t="s">
        <v>165</v>
      </c>
      <c r="H210" s="2" t="s">
        <v>166</v>
      </c>
      <c r="I210" s="8">
        <v>6400000</v>
      </c>
      <c r="J210" s="8">
        <v>9600000</v>
      </c>
      <c r="K210" s="8">
        <v>3200000</v>
      </c>
      <c r="L210" s="8">
        <v>0</v>
      </c>
      <c r="M210" s="2">
        <v>36668600</v>
      </c>
      <c r="N210" s="2" t="s">
        <v>4657</v>
      </c>
      <c r="O210" s="2" t="s">
        <v>4658</v>
      </c>
      <c r="P210" s="9" t="s">
        <v>588</v>
      </c>
      <c r="Q210" s="9" t="s">
        <v>588</v>
      </c>
      <c r="R210" s="9">
        <v>44408</v>
      </c>
      <c r="S210" s="8">
        <v>101970</v>
      </c>
      <c r="T210" s="8">
        <v>0</v>
      </c>
      <c r="U210" s="33">
        <v>42995328</v>
      </c>
      <c r="V210" s="17" t="s">
        <v>1032</v>
      </c>
      <c r="W210" s="33"/>
      <c r="X210" s="17"/>
    </row>
    <row r="211" spans="1:24" ht="15">
      <c r="A211" s="2">
        <v>891780111</v>
      </c>
      <c r="B211" s="2" t="s">
        <v>19</v>
      </c>
      <c r="C211" s="2" t="s">
        <v>27</v>
      </c>
      <c r="D211" s="2" t="s">
        <v>20</v>
      </c>
      <c r="E211" s="7" t="s">
        <v>4659</v>
      </c>
      <c r="F211" s="2" t="s">
        <v>21</v>
      </c>
      <c r="G211" s="2" t="s">
        <v>165</v>
      </c>
      <c r="H211" s="2" t="s">
        <v>166</v>
      </c>
      <c r="I211" s="8">
        <v>6400000</v>
      </c>
      <c r="J211" s="8">
        <v>9600000</v>
      </c>
      <c r="K211" s="8">
        <v>3200000</v>
      </c>
      <c r="L211" s="8">
        <v>0</v>
      </c>
      <c r="M211" s="2">
        <v>36727735</v>
      </c>
      <c r="N211" s="2" t="s">
        <v>4660</v>
      </c>
      <c r="O211" s="2" t="s">
        <v>4661</v>
      </c>
      <c r="P211" s="9" t="s">
        <v>588</v>
      </c>
      <c r="Q211" s="9" t="s">
        <v>588</v>
      </c>
      <c r="R211" s="9">
        <v>44408</v>
      </c>
      <c r="S211" s="8">
        <v>9600000</v>
      </c>
      <c r="T211" s="8">
        <v>0</v>
      </c>
      <c r="U211" s="33">
        <v>42995328</v>
      </c>
      <c r="V211" s="17" t="s">
        <v>1032</v>
      </c>
      <c r="W211" s="33"/>
      <c r="X211" s="17"/>
    </row>
    <row r="212" spans="1:24" ht="15">
      <c r="A212" s="2">
        <v>891780111</v>
      </c>
      <c r="B212" s="2" t="s">
        <v>19</v>
      </c>
      <c r="C212" s="2" t="s">
        <v>27</v>
      </c>
      <c r="D212" s="2" t="s">
        <v>20</v>
      </c>
      <c r="E212" s="7" t="s">
        <v>4662</v>
      </c>
      <c r="F212" s="2" t="s">
        <v>21</v>
      </c>
      <c r="G212" s="2" t="s">
        <v>165</v>
      </c>
      <c r="H212" s="2" t="s">
        <v>166</v>
      </c>
      <c r="I212" s="8">
        <v>6400000</v>
      </c>
      <c r="J212" s="8">
        <v>9600000</v>
      </c>
      <c r="K212" s="8">
        <v>3200000</v>
      </c>
      <c r="L212" s="8">
        <v>0</v>
      </c>
      <c r="M212" s="2">
        <v>1082956525</v>
      </c>
      <c r="N212" s="2" t="s">
        <v>4663</v>
      </c>
      <c r="O212" s="2" t="s">
        <v>4664</v>
      </c>
      <c r="P212" s="9" t="s">
        <v>588</v>
      </c>
      <c r="Q212" s="9" t="s">
        <v>588</v>
      </c>
      <c r="R212" s="9">
        <v>44408</v>
      </c>
      <c r="S212" s="8">
        <v>9600000</v>
      </c>
      <c r="T212" s="8">
        <v>0</v>
      </c>
      <c r="U212" s="33">
        <v>42995328</v>
      </c>
      <c r="V212" s="17" t="s">
        <v>1032</v>
      </c>
      <c r="W212" s="33"/>
      <c r="X212" s="17"/>
    </row>
    <row r="213" spans="1:24" ht="15">
      <c r="A213" s="2">
        <v>891780111</v>
      </c>
      <c r="B213" s="2" t="s">
        <v>19</v>
      </c>
      <c r="C213" s="2" t="s">
        <v>27</v>
      </c>
      <c r="D213" s="2" t="s">
        <v>20</v>
      </c>
      <c r="E213" s="7" t="s">
        <v>4665</v>
      </c>
      <c r="F213" s="2" t="s">
        <v>21</v>
      </c>
      <c r="G213" s="2" t="s">
        <v>165</v>
      </c>
      <c r="H213" s="2" t="s">
        <v>166</v>
      </c>
      <c r="I213" s="8">
        <v>6400000</v>
      </c>
      <c r="J213" s="8">
        <v>9600000</v>
      </c>
      <c r="K213" s="8">
        <v>3200000</v>
      </c>
      <c r="L213" s="8">
        <v>0</v>
      </c>
      <c r="M213" s="2">
        <v>57298171</v>
      </c>
      <c r="N213" s="2" t="s">
        <v>4666</v>
      </c>
      <c r="O213" s="2" t="s">
        <v>4667</v>
      </c>
      <c r="P213" s="9" t="s">
        <v>588</v>
      </c>
      <c r="Q213" s="9" t="s">
        <v>588</v>
      </c>
      <c r="R213" s="9">
        <v>44408</v>
      </c>
      <c r="S213" s="8">
        <v>9600000</v>
      </c>
      <c r="T213" s="8">
        <v>0</v>
      </c>
      <c r="U213" s="33">
        <v>42995328</v>
      </c>
      <c r="V213" s="17" t="s">
        <v>1032</v>
      </c>
      <c r="W213" s="33"/>
      <c r="X213" s="17"/>
    </row>
    <row r="214" spans="1:24" ht="15">
      <c r="A214" s="2">
        <v>891780111</v>
      </c>
      <c r="B214" s="2" t="s">
        <v>19</v>
      </c>
      <c r="C214" s="2" t="s">
        <v>27</v>
      </c>
      <c r="D214" s="2" t="s">
        <v>20</v>
      </c>
      <c r="E214" s="7" t="s">
        <v>4668</v>
      </c>
      <c r="F214" s="2" t="s">
        <v>21</v>
      </c>
      <c r="G214" s="2" t="s">
        <v>165</v>
      </c>
      <c r="H214" s="2" t="s">
        <v>166</v>
      </c>
      <c r="I214" s="8">
        <v>6400000</v>
      </c>
      <c r="J214" s="8">
        <v>0</v>
      </c>
      <c r="K214" s="8">
        <v>0</v>
      </c>
      <c r="L214" s="8">
        <v>0</v>
      </c>
      <c r="M214" s="2">
        <v>85150457</v>
      </c>
      <c r="N214" s="2" t="s">
        <v>4669</v>
      </c>
      <c r="O214" s="2" t="s">
        <v>4670</v>
      </c>
      <c r="P214" s="9" t="s">
        <v>588</v>
      </c>
      <c r="Q214" s="9" t="s">
        <v>588</v>
      </c>
      <c r="R214" s="9" t="s">
        <v>665</v>
      </c>
      <c r="S214" s="8">
        <v>6400000</v>
      </c>
      <c r="T214" s="8">
        <v>0</v>
      </c>
      <c r="U214" s="33">
        <v>42995328</v>
      </c>
      <c r="V214" s="17" t="s">
        <v>1032</v>
      </c>
      <c r="W214" s="33"/>
      <c r="X214" s="17"/>
    </row>
    <row r="215" spans="1:24" ht="15">
      <c r="A215" s="2">
        <v>891780111</v>
      </c>
      <c r="B215" s="2" t="s">
        <v>19</v>
      </c>
      <c r="C215" s="2" t="s">
        <v>27</v>
      </c>
      <c r="D215" s="2" t="s">
        <v>20</v>
      </c>
      <c r="E215" s="7" t="s">
        <v>4671</v>
      </c>
      <c r="F215" s="2" t="s">
        <v>21</v>
      </c>
      <c r="G215" s="2" t="s">
        <v>165</v>
      </c>
      <c r="H215" s="2" t="s">
        <v>166</v>
      </c>
      <c r="I215" s="8">
        <v>6400000</v>
      </c>
      <c r="J215" s="8">
        <v>0</v>
      </c>
      <c r="K215" s="8">
        <v>0</v>
      </c>
      <c r="L215" s="8">
        <v>0</v>
      </c>
      <c r="M215" s="2">
        <v>1082947816</v>
      </c>
      <c r="N215" s="2" t="s">
        <v>4672</v>
      </c>
      <c r="O215" s="2" t="s">
        <v>4673</v>
      </c>
      <c r="P215" s="9" t="s">
        <v>588</v>
      </c>
      <c r="Q215" s="9" t="s">
        <v>588</v>
      </c>
      <c r="R215" s="9" t="s">
        <v>665</v>
      </c>
      <c r="S215" s="8">
        <v>6400000</v>
      </c>
      <c r="T215" s="8">
        <v>0</v>
      </c>
      <c r="U215" s="33">
        <v>42995328</v>
      </c>
      <c r="V215" s="17" t="s">
        <v>1032</v>
      </c>
      <c r="W215" s="33"/>
      <c r="X215" s="17"/>
    </row>
    <row r="216" spans="1:24" ht="15">
      <c r="A216" s="2">
        <v>891780111</v>
      </c>
      <c r="B216" s="2" t="s">
        <v>19</v>
      </c>
      <c r="C216" s="2" t="s">
        <v>27</v>
      </c>
      <c r="D216" s="2" t="s">
        <v>20</v>
      </c>
      <c r="E216" s="7" t="s">
        <v>4674</v>
      </c>
      <c r="F216" s="2" t="s">
        <v>21</v>
      </c>
      <c r="G216" s="2" t="s">
        <v>165</v>
      </c>
      <c r="H216" s="2" t="s">
        <v>166</v>
      </c>
      <c r="I216" s="8">
        <v>8800000</v>
      </c>
      <c r="J216" s="8">
        <v>0</v>
      </c>
      <c r="K216" s="8">
        <v>0</v>
      </c>
      <c r="L216" s="8">
        <v>0</v>
      </c>
      <c r="M216" s="2">
        <v>79208371</v>
      </c>
      <c r="N216" s="2" t="s">
        <v>4675</v>
      </c>
      <c r="O216" s="2" t="s">
        <v>4676</v>
      </c>
      <c r="P216" s="9" t="s">
        <v>588</v>
      </c>
      <c r="Q216" s="9" t="s">
        <v>588</v>
      </c>
      <c r="R216" s="9" t="s">
        <v>665</v>
      </c>
      <c r="S216" s="8">
        <v>8800000</v>
      </c>
      <c r="T216" s="8">
        <v>0</v>
      </c>
      <c r="U216" s="33">
        <v>36665858</v>
      </c>
      <c r="V216" s="17" t="s">
        <v>992</v>
      </c>
      <c r="W216" s="33"/>
      <c r="X216" s="17"/>
    </row>
    <row r="217" spans="1:24" ht="15">
      <c r="A217" s="2">
        <v>891780111</v>
      </c>
      <c r="B217" s="2" t="s">
        <v>19</v>
      </c>
      <c r="C217" s="2" t="s">
        <v>27</v>
      </c>
      <c r="D217" s="2" t="s">
        <v>20</v>
      </c>
      <c r="E217" s="7" t="s">
        <v>1104</v>
      </c>
      <c r="F217" s="2" t="s">
        <v>21</v>
      </c>
      <c r="G217" s="2" t="s">
        <v>165</v>
      </c>
      <c r="H217" s="2" t="s">
        <v>166</v>
      </c>
      <c r="I217" s="8">
        <v>11200000</v>
      </c>
      <c r="J217" s="8">
        <v>16800000</v>
      </c>
      <c r="K217" s="8">
        <v>5600000</v>
      </c>
      <c r="L217" s="8">
        <v>0</v>
      </c>
      <c r="M217" s="2">
        <v>1004278559</v>
      </c>
      <c r="N217" s="2" t="s">
        <v>1105</v>
      </c>
      <c r="O217" s="2" t="s">
        <v>1106</v>
      </c>
      <c r="P217" s="9" t="s">
        <v>588</v>
      </c>
      <c r="Q217" s="9" t="s">
        <v>588</v>
      </c>
      <c r="R217" s="9">
        <v>44408</v>
      </c>
      <c r="S217" s="8">
        <v>16800000</v>
      </c>
      <c r="T217" s="8">
        <v>0</v>
      </c>
      <c r="U217" s="33">
        <v>85449357</v>
      </c>
      <c r="V217" s="17" t="s">
        <v>1107</v>
      </c>
      <c r="W217" s="33"/>
      <c r="X217" s="17"/>
    </row>
    <row r="218" spans="1:24" ht="15">
      <c r="A218" s="2">
        <v>891780111</v>
      </c>
      <c r="B218" s="2" t="s">
        <v>19</v>
      </c>
      <c r="C218" s="2" t="s">
        <v>27</v>
      </c>
      <c r="D218" s="2" t="s">
        <v>20</v>
      </c>
      <c r="E218" s="7" t="s">
        <v>1108</v>
      </c>
      <c r="F218" s="2" t="s">
        <v>21</v>
      </c>
      <c r="G218" s="2" t="s">
        <v>165</v>
      </c>
      <c r="H218" s="2" t="s">
        <v>166</v>
      </c>
      <c r="I218" s="8">
        <v>11200000</v>
      </c>
      <c r="J218" s="8">
        <v>16800000</v>
      </c>
      <c r="K218" s="8">
        <v>5600000</v>
      </c>
      <c r="L218" s="8">
        <v>0</v>
      </c>
      <c r="M218" s="2">
        <v>1082892888</v>
      </c>
      <c r="N218" s="2" t="s">
        <v>1109</v>
      </c>
      <c r="O218" s="2" t="s">
        <v>1110</v>
      </c>
      <c r="P218" s="9" t="s">
        <v>588</v>
      </c>
      <c r="Q218" s="9" t="s">
        <v>588</v>
      </c>
      <c r="R218" s="9">
        <v>44408</v>
      </c>
      <c r="S218" s="8">
        <v>16800000</v>
      </c>
      <c r="T218" s="8">
        <v>0</v>
      </c>
      <c r="U218" s="33">
        <v>85449357</v>
      </c>
      <c r="V218" s="17" t="s">
        <v>952</v>
      </c>
      <c r="W218" s="33"/>
      <c r="X218" s="17"/>
    </row>
    <row r="219" spans="1:24" ht="15">
      <c r="A219" s="2">
        <v>891780111</v>
      </c>
      <c r="B219" s="2" t="s">
        <v>19</v>
      </c>
      <c r="C219" s="2" t="s">
        <v>27</v>
      </c>
      <c r="D219" s="2" t="s">
        <v>20</v>
      </c>
      <c r="E219" s="7" t="s">
        <v>1111</v>
      </c>
      <c r="F219" s="2" t="s">
        <v>21</v>
      </c>
      <c r="G219" s="2" t="s">
        <v>165</v>
      </c>
      <c r="H219" s="2" t="s">
        <v>166</v>
      </c>
      <c r="I219" s="8">
        <v>14400000</v>
      </c>
      <c r="J219" s="8">
        <v>21600000</v>
      </c>
      <c r="K219" s="8">
        <v>7200000</v>
      </c>
      <c r="L219" s="8">
        <v>0</v>
      </c>
      <c r="M219" s="2">
        <v>85472840</v>
      </c>
      <c r="N219" s="2" t="s">
        <v>1112</v>
      </c>
      <c r="O219" s="2" t="s">
        <v>1113</v>
      </c>
      <c r="P219" s="9" t="s">
        <v>588</v>
      </c>
      <c r="Q219" s="9" t="s">
        <v>588</v>
      </c>
      <c r="R219" s="9">
        <v>44408</v>
      </c>
      <c r="S219" s="8">
        <v>21600000</v>
      </c>
      <c r="T219" s="8">
        <v>0</v>
      </c>
      <c r="U219" s="33">
        <v>85449357</v>
      </c>
      <c r="V219" s="17" t="s">
        <v>1107</v>
      </c>
      <c r="W219" s="33"/>
      <c r="X219" s="17"/>
    </row>
    <row r="220" spans="1:24" ht="15">
      <c r="A220" s="2">
        <v>891780111</v>
      </c>
      <c r="B220" s="2" t="s">
        <v>19</v>
      </c>
      <c r="C220" s="2" t="s">
        <v>27</v>
      </c>
      <c r="D220" s="2" t="s">
        <v>20</v>
      </c>
      <c r="E220" s="7" t="s">
        <v>1114</v>
      </c>
      <c r="F220" s="2" t="s">
        <v>21</v>
      </c>
      <c r="G220" s="2" t="s">
        <v>165</v>
      </c>
      <c r="H220" s="2" t="s">
        <v>166</v>
      </c>
      <c r="I220" s="8">
        <v>11200000</v>
      </c>
      <c r="J220" s="8">
        <v>16800000</v>
      </c>
      <c r="K220" s="8">
        <v>5600000</v>
      </c>
      <c r="L220" s="8">
        <v>0</v>
      </c>
      <c r="M220" s="2">
        <v>1082869757</v>
      </c>
      <c r="N220" s="2" t="s">
        <v>1115</v>
      </c>
      <c r="O220" s="2" t="s">
        <v>1116</v>
      </c>
      <c r="P220" s="9" t="s">
        <v>588</v>
      </c>
      <c r="Q220" s="9" t="s">
        <v>588</v>
      </c>
      <c r="R220" s="9">
        <v>44408</v>
      </c>
      <c r="S220" s="8">
        <v>16800000</v>
      </c>
      <c r="T220" s="8">
        <v>0</v>
      </c>
      <c r="U220" s="33">
        <v>85449357</v>
      </c>
      <c r="V220" s="17" t="s">
        <v>1107</v>
      </c>
      <c r="W220" s="33"/>
      <c r="X220" s="17"/>
    </row>
    <row r="221" spans="1:24" ht="15">
      <c r="A221" s="2">
        <v>891780111</v>
      </c>
      <c r="B221" s="2" t="s">
        <v>19</v>
      </c>
      <c r="C221" s="2" t="s">
        <v>27</v>
      </c>
      <c r="D221" s="2" t="s">
        <v>20</v>
      </c>
      <c r="E221" s="7" t="s">
        <v>1117</v>
      </c>
      <c r="F221" s="2" t="s">
        <v>21</v>
      </c>
      <c r="G221" s="2" t="s">
        <v>165</v>
      </c>
      <c r="H221" s="2" t="s">
        <v>166</v>
      </c>
      <c r="I221" s="8">
        <v>12800000</v>
      </c>
      <c r="J221" s="8">
        <v>16000000</v>
      </c>
      <c r="K221" s="8">
        <v>3200000</v>
      </c>
      <c r="L221" s="8">
        <v>0</v>
      </c>
      <c r="M221" s="2">
        <v>1083553861</v>
      </c>
      <c r="N221" s="2" t="s">
        <v>1118</v>
      </c>
      <c r="O221" s="2" t="s">
        <v>1119</v>
      </c>
      <c r="P221" s="9" t="s">
        <v>588</v>
      </c>
      <c r="Q221" s="9" t="s">
        <v>588</v>
      </c>
      <c r="R221" s="9">
        <v>44377</v>
      </c>
      <c r="S221" s="8">
        <v>16000000</v>
      </c>
      <c r="T221" s="8">
        <v>0</v>
      </c>
      <c r="U221" s="33">
        <v>85449357</v>
      </c>
      <c r="V221" s="17" t="s">
        <v>1107</v>
      </c>
      <c r="W221" s="33"/>
      <c r="X221" s="17"/>
    </row>
    <row r="222" spans="1:24" ht="15">
      <c r="A222" s="2">
        <v>891780111</v>
      </c>
      <c r="B222" s="2" t="s">
        <v>19</v>
      </c>
      <c r="C222" s="2" t="s">
        <v>27</v>
      </c>
      <c r="D222" s="2" t="s">
        <v>20</v>
      </c>
      <c r="E222" s="7" t="s">
        <v>4677</v>
      </c>
      <c r="F222" s="2" t="s">
        <v>21</v>
      </c>
      <c r="G222" s="2" t="s">
        <v>165</v>
      </c>
      <c r="H222" s="2" t="s">
        <v>166</v>
      </c>
      <c r="I222" s="8">
        <v>8800000</v>
      </c>
      <c r="J222" s="8">
        <v>0</v>
      </c>
      <c r="K222" s="8">
        <v>0</v>
      </c>
      <c r="L222" s="8">
        <v>0</v>
      </c>
      <c r="M222" s="2">
        <v>35117743</v>
      </c>
      <c r="N222" s="2" t="s">
        <v>4678</v>
      </c>
      <c r="O222" s="2" t="s">
        <v>4679</v>
      </c>
      <c r="P222" s="9" t="s">
        <v>588</v>
      </c>
      <c r="Q222" s="9" t="s">
        <v>588</v>
      </c>
      <c r="R222" s="9" t="s">
        <v>665</v>
      </c>
      <c r="S222" s="8">
        <v>8800000</v>
      </c>
      <c r="T222" s="8">
        <v>0</v>
      </c>
      <c r="U222" s="33">
        <v>85465146</v>
      </c>
      <c r="V222" s="17" t="s">
        <v>550</v>
      </c>
      <c r="W222" s="33"/>
      <c r="X222" s="17"/>
    </row>
    <row r="223" spans="1:24" ht="15">
      <c r="A223" s="2">
        <v>891780111</v>
      </c>
      <c r="B223" s="2" t="s">
        <v>19</v>
      </c>
      <c r="C223" s="2" t="s">
        <v>27</v>
      </c>
      <c r="D223" s="2" t="s">
        <v>20</v>
      </c>
      <c r="E223" s="7" t="s">
        <v>1120</v>
      </c>
      <c r="F223" s="2" t="s">
        <v>21</v>
      </c>
      <c r="G223" s="2" t="s">
        <v>165</v>
      </c>
      <c r="H223" s="2" t="s">
        <v>166</v>
      </c>
      <c r="I223" s="8">
        <v>12800000</v>
      </c>
      <c r="J223" s="8">
        <v>0</v>
      </c>
      <c r="K223" s="8">
        <v>0</v>
      </c>
      <c r="L223" s="8">
        <v>0</v>
      </c>
      <c r="M223" s="2">
        <v>1140829376</v>
      </c>
      <c r="N223" s="2" t="s">
        <v>1121</v>
      </c>
      <c r="O223" s="2" t="s">
        <v>1122</v>
      </c>
      <c r="P223" s="9" t="s">
        <v>588</v>
      </c>
      <c r="Q223" s="9" t="s">
        <v>588</v>
      </c>
      <c r="R223" s="9" t="s">
        <v>665</v>
      </c>
      <c r="S223" s="8">
        <v>12800000</v>
      </c>
      <c r="T223" s="8">
        <v>0</v>
      </c>
      <c r="U223" s="33">
        <v>12621405</v>
      </c>
      <c r="V223" s="17" t="s">
        <v>661</v>
      </c>
      <c r="W223" s="33"/>
      <c r="X223" s="17"/>
    </row>
    <row r="224" spans="1:24" ht="15">
      <c r="A224" s="2">
        <v>891780111</v>
      </c>
      <c r="B224" s="2" t="s">
        <v>19</v>
      </c>
      <c r="C224" s="2" t="s">
        <v>27</v>
      </c>
      <c r="D224" s="2" t="s">
        <v>20</v>
      </c>
      <c r="E224" s="7" t="s">
        <v>1123</v>
      </c>
      <c r="F224" s="2" t="s">
        <v>21</v>
      </c>
      <c r="G224" s="2" t="s">
        <v>165</v>
      </c>
      <c r="H224" s="2" t="s">
        <v>166</v>
      </c>
      <c r="I224" s="8">
        <v>16000000</v>
      </c>
      <c r="J224" s="8">
        <v>0</v>
      </c>
      <c r="K224" s="8">
        <v>0</v>
      </c>
      <c r="L224" s="8">
        <v>0</v>
      </c>
      <c r="M224" s="2">
        <v>39057134</v>
      </c>
      <c r="N224" s="2" t="s">
        <v>1124</v>
      </c>
      <c r="O224" s="2" t="s">
        <v>1125</v>
      </c>
      <c r="P224" s="9" t="s">
        <v>588</v>
      </c>
      <c r="Q224" s="9" t="s">
        <v>588</v>
      </c>
      <c r="R224" s="9" t="s">
        <v>665</v>
      </c>
      <c r="S224" s="8">
        <v>16000000</v>
      </c>
      <c r="T224" s="8">
        <v>0</v>
      </c>
      <c r="U224" s="33">
        <v>12621405</v>
      </c>
      <c r="V224" s="17" t="s">
        <v>661</v>
      </c>
      <c r="W224" s="33"/>
      <c r="X224" s="17"/>
    </row>
    <row r="225" spans="1:24" ht="15">
      <c r="A225" s="2">
        <v>891780111</v>
      </c>
      <c r="B225" s="2" t="s">
        <v>19</v>
      </c>
      <c r="C225" s="2" t="s">
        <v>27</v>
      </c>
      <c r="D225" s="2" t="s">
        <v>20</v>
      </c>
      <c r="E225" s="7" t="s">
        <v>1126</v>
      </c>
      <c r="F225" s="2" t="s">
        <v>21</v>
      </c>
      <c r="G225" s="2" t="s">
        <v>165</v>
      </c>
      <c r="H225" s="2" t="s">
        <v>166</v>
      </c>
      <c r="I225" s="8">
        <v>17200000</v>
      </c>
      <c r="J225" s="8">
        <v>25800000</v>
      </c>
      <c r="K225" s="8">
        <v>8600000</v>
      </c>
      <c r="L225" s="8">
        <v>0</v>
      </c>
      <c r="M225" s="2">
        <v>65742222</v>
      </c>
      <c r="N225" s="2" t="s">
        <v>1127</v>
      </c>
      <c r="O225" s="2" t="s">
        <v>1128</v>
      </c>
      <c r="P225" s="9" t="s">
        <v>588</v>
      </c>
      <c r="Q225" s="9" t="s">
        <v>588</v>
      </c>
      <c r="R225" s="9">
        <v>44408</v>
      </c>
      <c r="S225" s="8">
        <v>25800000</v>
      </c>
      <c r="T225" s="8">
        <v>0</v>
      </c>
      <c r="U225" s="33">
        <v>57461690</v>
      </c>
      <c r="V225" s="17" t="s">
        <v>1129</v>
      </c>
      <c r="W225" s="33"/>
      <c r="X225" s="17"/>
    </row>
    <row r="226" spans="1:24" ht="15">
      <c r="A226" s="2">
        <v>891780111</v>
      </c>
      <c r="B226" s="2" t="s">
        <v>19</v>
      </c>
      <c r="C226" s="2" t="s">
        <v>27</v>
      </c>
      <c r="D226" s="2" t="s">
        <v>20</v>
      </c>
      <c r="E226" s="7" t="s">
        <v>1130</v>
      </c>
      <c r="F226" s="2" t="s">
        <v>21</v>
      </c>
      <c r="G226" s="2" t="s">
        <v>165</v>
      </c>
      <c r="H226" s="2" t="s">
        <v>166</v>
      </c>
      <c r="I226" s="8">
        <v>12800000</v>
      </c>
      <c r="J226" s="8">
        <v>19200000</v>
      </c>
      <c r="K226" s="8">
        <v>6400000</v>
      </c>
      <c r="L226" s="8">
        <v>0</v>
      </c>
      <c r="M226" s="2">
        <v>1082908015</v>
      </c>
      <c r="N226" s="2" t="s">
        <v>1131</v>
      </c>
      <c r="O226" s="2" t="s">
        <v>1132</v>
      </c>
      <c r="P226" s="9" t="s">
        <v>588</v>
      </c>
      <c r="Q226" s="9" t="s">
        <v>588</v>
      </c>
      <c r="R226" s="9">
        <v>44408</v>
      </c>
      <c r="S226" s="8">
        <v>19200000</v>
      </c>
      <c r="T226" s="8">
        <v>0</v>
      </c>
      <c r="U226" s="33">
        <v>7632607</v>
      </c>
      <c r="V226" s="17" t="s">
        <v>1133</v>
      </c>
      <c r="W226" s="33"/>
      <c r="X226" s="17"/>
    </row>
    <row r="227" spans="1:24" ht="15">
      <c r="A227" s="2">
        <v>891780111</v>
      </c>
      <c r="B227" s="2" t="s">
        <v>19</v>
      </c>
      <c r="C227" s="2" t="s">
        <v>27</v>
      </c>
      <c r="D227" s="2" t="s">
        <v>20</v>
      </c>
      <c r="E227" s="7" t="s">
        <v>1134</v>
      </c>
      <c r="F227" s="2" t="s">
        <v>21</v>
      </c>
      <c r="G227" s="2" t="s">
        <v>165</v>
      </c>
      <c r="H227" s="2" t="s">
        <v>166</v>
      </c>
      <c r="I227" s="8">
        <v>12800000</v>
      </c>
      <c r="J227" s="8">
        <v>19200000</v>
      </c>
      <c r="K227" s="8">
        <v>6400000</v>
      </c>
      <c r="L227" s="8">
        <v>0</v>
      </c>
      <c r="M227" s="2">
        <v>1082976788</v>
      </c>
      <c r="N227" s="2" t="s">
        <v>1135</v>
      </c>
      <c r="O227" s="2" t="s">
        <v>1136</v>
      </c>
      <c r="P227" s="9" t="s">
        <v>588</v>
      </c>
      <c r="Q227" s="9" t="s">
        <v>588</v>
      </c>
      <c r="R227" s="9">
        <v>44408</v>
      </c>
      <c r="S227" s="8">
        <v>19200000</v>
      </c>
      <c r="T227" s="8">
        <v>0</v>
      </c>
      <c r="U227" s="33">
        <v>7632607</v>
      </c>
      <c r="V227" s="17" t="s">
        <v>1133</v>
      </c>
      <c r="W227" s="33"/>
      <c r="X227" s="17"/>
    </row>
    <row r="228" spans="1:24" ht="15">
      <c r="A228" s="2">
        <v>891780111</v>
      </c>
      <c r="B228" s="2" t="s">
        <v>19</v>
      </c>
      <c r="C228" s="2" t="s">
        <v>27</v>
      </c>
      <c r="D228" s="2" t="s">
        <v>20</v>
      </c>
      <c r="E228" s="7" t="s">
        <v>1137</v>
      </c>
      <c r="F228" s="2" t="s">
        <v>21</v>
      </c>
      <c r="G228" s="2" t="s">
        <v>165</v>
      </c>
      <c r="H228" s="2" t="s">
        <v>166</v>
      </c>
      <c r="I228" s="8">
        <v>12800000</v>
      </c>
      <c r="J228" s="8">
        <v>19200000</v>
      </c>
      <c r="K228" s="8">
        <v>6400000</v>
      </c>
      <c r="L228" s="8">
        <v>0</v>
      </c>
      <c r="M228" s="2">
        <v>1124066542</v>
      </c>
      <c r="N228" s="2" t="s">
        <v>1138</v>
      </c>
      <c r="O228" s="2" t="s">
        <v>1139</v>
      </c>
      <c r="P228" s="9" t="s">
        <v>588</v>
      </c>
      <c r="Q228" s="9" t="s">
        <v>588</v>
      </c>
      <c r="R228" s="9">
        <v>44408</v>
      </c>
      <c r="S228" s="8">
        <v>19200000</v>
      </c>
      <c r="T228" s="8">
        <v>0</v>
      </c>
      <c r="U228" s="33">
        <v>7632607</v>
      </c>
      <c r="V228" s="17" t="s">
        <v>1133</v>
      </c>
      <c r="W228" s="33"/>
      <c r="X228" s="17"/>
    </row>
    <row r="229" spans="1:24" ht="15">
      <c r="A229" s="2">
        <v>891780111</v>
      </c>
      <c r="B229" s="2" t="s">
        <v>19</v>
      </c>
      <c r="C229" s="2" t="s">
        <v>27</v>
      </c>
      <c r="D229" s="2" t="s">
        <v>20</v>
      </c>
      <c r="E229" s="7" t="s">
        <v>4680</v>
      </c>
      <c r="F229" s="2" t="s">
        <v>21</v>
      </c>
      <c r="G229" s="2" t="s">
        <v>165</v>
      </c>
      <c r="H229" s="2" t="s">
        <v>166</v>
      </c>
      <c r="I229" s="8">
        <v>6400000</v>
      </c>
      <c r="J229" s="8">
        <v>0</v>
      </c>
      <c r="K229" s="8">
        <v>0</v>
      </c>
      <c r="L229" s="8">
        <v>0</v>
      </c>
      <c r="M229" s="2">
        <v>1129536214</v>
      </c>
      <c r="N229" s="2" t="s">
        <v>4681</v>
      </c>
      <c r="O229" s="2" t="s">
        <v>4682</v>
      </c>
      <c r="P229" s="9" t="s">
        <v>588</v>
      </c>
      <c r="Q229" s="9" t="s">
        <v>588</v>
      </c>
      <c r="R229" s="9" t="s">
        <v>665</v>
      </c>
      <c r="S229" s="8">
        <v>6400000</v>
      </c>
      <c r="T229" s="8">
        <v>0</v>
      </c>
      <c r="U229" s="33">
        <v>1084738403</v>
      </c>
      <c r="V229" s="17" t="s">
        <v>1140</v>
      </c>
      <c r="W229" s="33"/>
      <c r="X229" s="17"/>
    </row>
    <row r="230" spans="1:24" ht="15">
      <c r="A230" s="2">
        <v>891780111</v>
      </c>
      <c r="B230" s="2" t="s">
        <v>19</v>
      </c>
      <c r="C230" s="2" t="s">
        <v>27</v>
      </c>
      <c r="D230" s="2" t="s">
        <v>20</v>
      </c>
      <c r="E230" s="7" t="s">
        <v>4683</v>
      </c>
      <c r="F230" s="2" t="s">
        <v>21</v>
      </c>
      <c r="G230" s="2" t="s">
        <v>165</v>
      </c>
      <c r="H230" s="2" t="s">
        <v>166</v>
      </c>
      <c r="I230" s="8">
        <v>6560000</v>
      </c>
      <c r="J230" s="8">
        <v>0</v>
      </c>
      <c r="K230" s="8">
        <v>0</v>
      </c>
      <c r="L230" s="8">
        <v>0</v>
      </c>
      <c r="M230" s="2">
        <v>36552336</v>
      </c>
      <c r="N230" s="2" t="s">
        <v>4684</v>
      </c>
      <c r="O230" s="2" t="s">
        <v>4685</v>
      </c>
      <c r="P230" s="9" t="s">
        <v>588</v>
      </c>
      <c r="Q230" s="9" t="s">
        <v>588</v>
      </c>
      <c r="R230" s="9" t="s">
        <v>665</v>
      </c>
      <c r="S230" s="8">
        <v>6560000</v>
      </c>
      <c r="T230" s="8">
        <v>0</v>
      </c>
      <c r="U230" s="33">
        <v>45507423</v>
      </c>
      <c r="V230" s="17" t="s">
        <v>1042</v>
      </c>
      <c r="W230" s="33"/>
      <c r="X230" s="17"/>
    </row>
    <row r="231" spans="1:24" ht="15">
      <c r="A231" s="2">
        <v>891780111</v>
      </c>
      <c r="B231" s="2" t="s">
        <v>19</v>
      </c>
      <c r="C231" s="2" t="s">
        <v>27</v>
      </c>
      <c r="D231" s="2" t="s">
        <v>20</v>
      </c>
      <c r="E231" s="7" t="s">
        <v>1141</v>
      </c>
      <c r="F231" s="2" t="s">
        <v>21</v>
      </c>
      <c r="G231" s="2" t="s">
        <v>165</v>
      </c>
      <c r="H231" s="2" t="s">
        <v>166</v>
      </c>
      <c r="I231" s="8">
        <v>10000000</v>
      </c>
      <c r="J231" s="8">
        <v>15000000</v>
      </c>
      <c r="K231" s="8">
        <v>5000000</v>
      </c>
      <c r="L231" s="8">
        <v>0</v>
      </c>
      <c r="M231" s="2">
        <v>1082984161</v>
      </c>
      <c r="N231" s="2" t="s">
        <v>1142</v>
      </c>
      <c r="O231" s="2" t="s">
        <v>1143</v>
      </c>
      <c r="P231" s="9" t="s">
        <v>588</v>
      </c>
      <c r="Q231" s="9" t="s">
        <v>588</v>
      </c>
      <c r="R231" s="9">
        <v>44408</v>
      </c>
      <c r="S231" s="8">
        <v>15000000</v>
      </c>
      <c r="T231" s="8">
        <v>0</v>
      </c>
      <c r="U231" s="33">
        <v>85468582</v>
      </c>
      <c r="V231" s="17" t="s">
        <v>1056</v>
      </c>
      <c r="W231" s="33"/>
      <c r="X231" s="17"/>
    </row>
    <row r="232" spans="1:24" ht="15">
      <c r="A232" s="2">
        <v>891780111</v>
      </c>
      <c r="B232" s="2" t="s">
        <v>19</v>
      </c>
      <c r="C232" s="2" t="s">
        <v>27</v>
      </c>
      <c r="D232" s="2" t="s">
        <v>20</v>
      </c>
      <c r="E232" s="7" t="s">
        <v>1144</v>
      </c>
      <c r="F232" s="2" t="s">
        <v>21</v>
      </c>
      <c r="G232" s="2" t="s">
        <v>165</v>
      </c>
      <c r="H232" s="2" t="s">
        <v>166</v>
      </c>
      <c r="I232" s="8">
        <v>12800000</v>
      </c>
      <c r="J232" s="8">
        <v>19200000</v>
      </c>
      <c r="K232" s="8">
        <v>6400000</v>
      </c>
      <c r="L232" s="8">
        <v>0</v>
      </c>
      <c r="M232" s="2">
        <v>1102838856</v>
      </c>
      <c r="N232" s="2" t="s">
        <v>1145</v>
      </c>
      <c r="O232" s="2" t="s">
        <v>1146</v>
      </c>
      <c r="P232" s="9" t="s">
        <v>588</v>
      </c>
      <c r="Q232" s="9" t="s">
        <v>588</v>
      </c>
      <c r="R232" s="9">
        <v>44408</v>
      </c>
      <c r="S232" s="8">
        <v>19200000</v>
      </c>
      <c r="T232" s="8">
        <v>0</v>
      </c>
      <c r="U232" s="33">
        <v>85455983</v>
      </c>
      <c r="V232" s="17" t="s">
        <v>843</v>
      </c>
      <c r="W232" s="33"/>
      <c r="X232" s="17"/>
    </row>
    <row r="233" spans="1:24" ht="15">
      <c r="A233" s="2">
        <v>891780111</v>
      </c>
      <c r="B233" s="2" t="s">
        <v>19</v>
      </c>
      <c r="C233" s="2" t="s">
        <v>27</v>
      </c>
      <c r="D233" s="2" t="s">
        <v>20</v>
      </c>
      <c r="E233" s="7" t="s">
        <v>4686</v>
      </c>
      <c r="F233" s="2" t="s">
        <v>21</v>
      </c>
      <c r="G233" s="2" t="s">
        <v>165</v>
      </c>
      <c r="H233" s="2" t="s">
        <v>166</v>
      </c>
      <c r="I233" s="8">
        <v>8800000</v>
      </c>
      <c r="J233" s="8">
        <v>0</v>
      </c>
      <c r="K233" s="8">
        <v>0</v>
      </c>
      <c r="L233" s="8">
        <v>0</v>
      </c>
      <c r="M233" s="2">
        <v>1082926550</v>
      </c>
      <c r="N233" s="2" t="s">
        <v>4687</v>
      </c>
      <c r="O233" s="2" t="s">
        <v>4688</v>
      </c>
      <c r="P233" s="9" t="s">
        <v>588</v>
      </c>
      <c r="Q233" s="9" t="s">
        <v>588</v>
      </c>
      <c r="R233" s="9" t="s">
        <v>665</v>
      </c>
      <c r="S233" s="8">
        <v>8800000</v>
      </c>
      <c r="T233" s="8">
        <v>0</v>
      </c>
      <c r="U233" s="33">
        <v>72220242</v>
      </c>
      <c r="V233" s="17" t="s">
        <v>666</v>
      </c>
      <c r="W233" s="33"/>
      <c r="X233" s="17"/>
    </row>
    <row r="234" spans="1:24" ht="15">
      <c r="A234" s="2">
        <v>891780111</v>
      </c>
      <c r="B234" s="2" t="s">
        <v>19</v>
      </c>
      <c r="C234" s="2" t="s">
        <v>27</v>
      </c>
      <c r="D234" s="2" t="s">
        <v>20</v>
      </c>
      <c r="E234" s="7" t="s">
        <v>1147</v>
      </c>
      <c r="F234" s="2" t="s">
        <v>21</v>
      </c>
      <c r="G234" s="2" t="s">
        <v>165</v>
      </c>
      <c r="H234" s="2" t="s">
        <v>166</v>
      </c>
      <c r="I234" s="8">
        <v>10000000</v>
      </c>
      <c r="J234" s="8">
        <v>0</v>
      </c>
      <c r="K234" s="8">
        <v>0</v>
      </c>
      <c r="L234" s="8">
        <v>0</v>
      </c>
      <c r="M234" s="2">
        <v>1100547297</v>
      </c>
      <c r="N234" s="2" t="s">
        <v>1148</v>
      </c>
      <c r="O234" s="2" t="s">
        <v>1149</v>
      </c>
      <c r="P234" s="9" t="s">
        <v>588</v>
      </c>
      <c r="Q234" s="9" t="s">
        <v>588</v>
      </c>
      <c r="R234" s="9" t="s">
        <v>665</v>
      </c>
      <c r="S234" s="8">
        <v>10000000</v>
      </c>
      <c r="T234" s="8">
        <v>0</v>
      </c>
      <c r="U234" s="33">
        <v>12548945</v>
      </c>
      <c r="V234" s="17" t="s">
        <v>1099</v>
      </c>
      <c r="W234" s="33"/>
      <c r="X234" s="17"/>
    </row>
    <row r="235" spans="1:24" ht="15">
      <c r="A235" s="2">
        <v>891780111</v>
      </c>
      <c r="B235" s="2" t="s">
        <v>19</v>
      </c>
      <c r="C235" s="2" t="s">
        <v>27</v>
      </c>
      <c r="D235" s="2" t="s">
        <v>20</v>
      </c>
      <c r="E235" s="7" t="s">
        <v>1150</v>
      </c>
      <c r="F235" s="2" t="s">
        <v>21</v>
      </c>
      <c r="G235" s="2" t="s">
        <v>165</v>
      </c>
      <c r="H235" s="2" t="s">
        <v>166</v>
      </c>
      <c r="I235" s="8">
        <v>11200000</v>
      </c>
      <c r="J235" s="8">
        <v>16800000</v>
      </c>
      <c r="K235" s="8">
        <v>5600000</v>
      </c>
      <c r="L235" s="8">
        <v>0</v>
      </c>
      <c r="M235" s="2">
        <v>1081826881</v>
      </c>
      <c r="N235" s="2" t="s">
        <v>1151</v>
      </c>
      <c r="O235" s="2" t="s">
        <v>1152</v>
      </c>
      <c r="P235" s="9" t="s">
        <v>6382</v>
      </c>
      <c r="Q235" s="9" t="s">
        <v>6382</v>
      </c>
      <c r="R235" s="9">
        <v>44408</v>
      </c>
      <c r="S235" s="8">
        <v>16800000</v>
      </c>
      <c r="T235" s="8">
        <v>0</v>
      </c>
      <c r="U235" s="33">
        <v>1192791759</v>
      </c>
      <c r="V235" s="17" t="s">
        <v>434</v>
      </c>
      <c r="W235" s="33"/>
      <c r="X235" s="17"/>
    </row>
    <row r="236" spans="1:24" ht="15">
      <c r="A236" s="2">
        <v>891780111</v>
      </c>
      <c r="B236" s="2" t="s">
        <v>19</v>
      </c>
      <c r="C236" s="2" t="s">
        <v>27</v>
      </c>
      <c r="D236" s="2" t="s">
        <v>20</v>
      </c>
      <c r="E236" s="7" t="s">
        <v>1153</v>
      </c>
      <c r="F236" s="2" t="s">
        <v>21</v>
      </c>
      <c r="G236" s="2" t="s">
        <v>165</v>
      </c>
      <c r="H236" s="2" t="s">
        <v>166</v>
      </c>
      <c r="I236" s="8">
        <v>12800000</v>
      </c>
      <c r="J236" s="8">
        <v>0</v>
      </c>
      <c r="K236" s="8">
        <v>0</v>
      </c>
      <c r="L236" s="8">
        <v>0</v>
      </c>
      <c r="M236" s="2">
        <v>1082934147</v>
      </c>
      <c r="N236" s="2" t="s">
        <v>1154</v>
      </c>
      <c r="O236" s="2" t="s">
        <v>1155</v>
      </c>
      <c r="P236" s="9" t="s">
        <v>6382</v>
      </c>
      <c r="Q236" s="9" t="s">
        <v>6382</v>
      </c>
      <c r="R236" s="9" t="s">
        <v>665</v>
      </c>
      <c r="S236" s="8">
        <v>12800000</v>
      </c>
      <c r="T236" s="8">
        <v>0</v>
      </c>
      <c r="U236" s="33">
        <v>12560219</v>
      </c>
      <c r="V236" s="17" t="s">
        <v>1156</v>
      </c>
      <c r="W236" s="33"/>
      <c r="X236" s="17"/>
    </row>
    <row r="237" spans="1:24" ht="15">
      <c r="A237" s="2">
        <v>891780111</v>
      </c>
      <c r="B237" s="2" t="s">
        <v>19</v>
      </c>
      <c r="C237" s="2" t="s">
        <v>27</v>
      </c>
      <c r="D237" s="2" t="s">
        <v>20</v>
      </c>
      <c r="E237" s="7" t="s">
        <v>1157</v>
      </c>
      <c r="F237" s="2" t="s">
        <v>21</v>
      </c>
      <c r="G237" s="2" t="s">
        <v>165</v>
      </c>
      <c r="H237" s="2" t="s">
        <v>166</v>
      </c>
      <c r="I237" s="8">
        <v>11200000</v>
      </c>
      <c r="J237" s="8">
        <v>0</v>
      </c>
      <c r="K237" s="8">
        <v>0</v>
      </c>
      <c r="L237" s="8">
        <v>0</v>
      </c>
      <c r="M237" s="2">
        <v>85472799</v>
      </c>
      <c r="N237" s="2" t="s">
        <v>1158</v>
      </c>
      <c r="O237" s="2" t="s">
        <v>1159</v>
      </c>
      <c r="P237" s="9" t="s">
        <v>6382</v>
      </c>
      <c r="Q237" s="9" t="s">
        <v>6382</v>
      </c>
      <c r="R237" s="9" t="s">
        <v>665</v>
      </c>
      <c r="S237" s="8">
        <v>11200000</v>
      </c>
      <c r="T237" s="8">
        <v>0</v>
      </c>
      <c r="U237" s="33">
        <v>12621405</v>
      </c>
      <c r="V237" s="17" t="s">
        <v>661</v>
      </c>
      <c r="W237" s="33"/>
      <c r="X237" s="17"/>
    </row>
    <row r="238" spans="1:24" ht="15">
      <c r="A238" s="2">
        <v>891780111</v>
      </c>
      <c r="B238" s="2" t="s">
        <v>19</v>
      </c>
      <c r="C238" s="2" t="s">
        <v>27</v>
      </c>
      <c r="D238" s="2" t="s">
        <v>20</v>
      </c>
      <c r="E238" s="7" t="s">
        <v>1160</v>
      </c>
      <c r="F238" s="2" t="s">
        <v>21</v>
      </c>
      <c r="G238" s="2" t="s">
        <v>165</v>
      </c>
      <c r="H238" s="2" t="s">
        <v>166</v>
      </c>
      <c r="I238" s="8">
        <v>20400000</v>
      </c>
      <c r="J238" s="8">
        <v>30600000</v>
      </c>
      <c r="K238" s="8">
        <v>10200000</v>
      </c>
      <c r="L238" s="8">
        <v>0</v>
      </c>
      <c r="M238" s="2">
        <v>84457585</v>
      </c>
      <c r="N238" s="2" t="s">
        <v>1161</v>
      </c>
      <c r="O238" s="2" t="s">
        <v>1162</v>
      </c>
      <c r="P238" s="9" t="s">
        <v>6382</v>
      </c>
      <c r="Q238" s="9" t="s">
        <v>6382</v>
      </c>
      <c r="R238" s="9">
        <v>44408</v>
      </c>
      <c r="S238" s="8">
        <v>30600000</v>
      </c>
      <c r="T238" s="8">
        <v>0</v>
      </c>
      <c r="U238" s="33">
        <v>84452087</v>
      </c>
      <c r="V238" s="17" t="s">
        <v>794</v>
      </c>
      <c r="W238" s="33"/>
      <c r="X238" s="17"/>
    </row>
    <row r="239" spans="1:24" ht="15">
      <c r="A239" s="2">
        <v>891780111</v>
      </c>
      <c r="B239" s="2" t="s">
        <v>19</v>
      </c>
      <c r="C239" s="2" t="s">
        <v>27</v>
      </c>
      <c r="D239" s="2" t="s">
        <v>20</v>
      </c>
      <c r="E239" s="7" t="s">
        <v>4689</v>
      </c>
      <c r="F239" s="2" t="s">
        <v>21</v>
      </c>
      <c r="G239" s="2" t="s">
        <v>165</v>
      </c>
      <c r="H239" s="2" t="s">
        <v>166</v>
      </c>
      <c r="I239" s="8">
        <v>8800000</v>
      </c>
      <c r="J239" s="8">
        <v>13200000</v>
      </c>
      <c r="K239" s="8">
        <v>4400000</v>
      </c>
      <c r="L239" s="8">
        <v>0</v>
      </c>
      <c r="M239" s="2">
        <v>1082885617</v>
      </c>
      <c r="N239" s="2" t="s">
        <v>4690</v>
      </c>
      <c r="O239" s="2" t="s">
        <v>4691</v>
      </c>
      <c r="P239" s="9" t="s">
        <v>6382</v>
      </c>
      <c r="Q239" s="9" t="s">
        <v>6382</v>
      </c>
      <c r="R239" s="9">
        <v>44408</v>
      </c>
      <c r="S239" s="8">
        <v>13200000</v>
      </c>
      <c r="T239" s="8">
        <v>0</v>
      </c>
      <c r="U239" s="33">
        <v>84452087</v>
      </c>
      <c r="V239" s="17" t="s">
        <v>794</v>
      </c>
      <c r="W239" s="33"/>
      <c r="X239" s="17"/>
    </row>
    <row r="240" spans="1:24" ht="15">
      <c r="A240" s="2">
        <v>891780111</v>
      </c>
      <c r="B240" s="2" t="s">
        <v>19</v>
      </c>
      <c r="C240" s="2" t="s">
        <v>27</v>
      </c>
      <c r="D240" s="2" t="s">
        <v>20</v>
      </c>
      <c r="E240" s="7" t="s">
        <v>1163</v>
      </c>
      <c r="F240" s="2" t="s">
        <v>21</v>
      </c>
      <c r="G240" s="2" t="s">
        <v>165</v>
      </c>
      <c r="H240" s="2" t="s">
        <v>166</v>
      </c>
      <c r="I240" s="8">
        <v>10000000</v>
      </c>
      <c r="J240" s="8">
        <v>12500000</v>
      </c>
      <c r="K240" s="8">
        <v>2500000</v>
      </c>
      <c r="L240" s="8">
        <v>0</v>
      </c>
      <c r="M240" s="2">
        <v>1118863030</v>
      </c>
      <c r="N240" s="2" t="s">
        <v>1164</v>
      </c>
      <c r="O240" s="2" t="s">
        <v>1165</v>
      </c>
      <c r="P240" s="9" t="s">
        <v>6382</v>
      </c>
      <c r="Q240" s="9" t="s">
        <v>6382</v>
      </c>
      <c r="R240" s="9">
        <v>44377</v>
      </c>
      <c r="S240" s="8">
        <v>12500000</v>
      </c>
      <c r="T240" s="8">
        <v>0</v>
      </c>
      <c r="U240" s="33">
        <v>85152695</v>
      </c>
      <c r="V240" s="17" t="s">
        <v>853</v>
      </c>
      <c r="W240" s="33"/>
      <c r="X240" s="17"/>
    </row>
    <row r="241" spans="1:24" ht="15">
      <c r="A241" s="2">
        <v>891780111</v>
      </c>
      <c r="B241" s="2" t="s">
        <v>19</v>
      </c>
      <c r="C241" s="2" t="s">
        <v>27</v>
      </c>
      <c r="D241" s="2" t="s">
        <v>20</v>
      </c>
      <c r="E241" s="7" t="s">
        <v>1166</v>
      </c>
      <c r="F241" s="2" t="s">
        <v>21</v>
      </c>
      <c r="G241" s="2" t="s">
        <v>165</v>
      </c>
      <c r="H241" s="2" t="s">
        <v>166</v>
      </c>
      <c r="I241" s="8">
        <v>10000000</v>
      </c>
      <c r="J241" s="8">
        <v>12500000</v>
      </c>
      <c r="K241" s="8">
        <v>2500000</v>
      </c>
      <c r="L241" s="8">
        <v>0</v>
      </c>
      <c r="M241" s="2">
        <v>1082889419</v>
      </c>
      <c r="N241" s="2" t="s">
        <v>1167</v>
      </c>
      <c r="O241" s="2" t="s">
        <v>1168</v>
      </c>
      <c r="P241" s="9" t="s">
        <v>6382</v>
      </c>
      <c r="Q241" s="9" t="s">
        <v>6382</v>
      </c>
      <c r="R241" s="9">
        <v>44377</v>
      </c>
      <c r="S241" s="8">
        <v>12500000</v>
      </c>
      <c r="T241" s="8">
        <v>0</v>
      </c>
      <c r="U241" s="33">
        <v>85152695</v>
      </c>
      <c r="V241" s="17" t="s">
        <v>853</v>
      </c>
      <c r="W241" s="33"/>
      <c r="X241" s="17"/>
    </row>
    <row r="242" spans="1:24" ht="15">
      <c r="A242" s="2">
        <v>891780111</v>
      </c>
      <c r="B242" s="2" t="s">
        <v>19</v>
      </c>
      <c r="C242" s="2" t="s">
        <v>27</v>
      </c>
      <c r="D242" s="2" t="s">
        <v>20</v>
      </c>
      <c r="E242" s="7" t="s">
        <v>1169</v>
      </c>
      <c r="F242" s="2" t="s">
        <v>21</v>
      </c>
      <c r="G242" s="2" t="s">
        <v>165</v>
      </c>
      <c r="H242" s="2" t="s">
        <v>166</v>
      </c>
      <c r="I242" s="8">
        <v>12800000</v>
      </c>
      <c r="J242" s="8">
        <v>0</v>
      </c>
      <c r="K242" s="8">
        <v>0</v>
      </c>
      <c r="L242" s="8">
        <v>0</v>
      </c>
      <c r="M242" s="2">
        <v>85474255</v>
      </c>
      <c r="N242" s="2" t="s">
        <v>1170</v>
      </c>
      <c r="O242" s="2" t="s">
        <v>1171</v>
      </c>
      <c r="P242" s="9" t="s">
        <v>6382</v>
      </c>
      <c r="Q242" s="9" t="s">
        <v>6382</v>
      </c>
      <c r="R242" s="9" t="s">
        <v>665</v>
      </c>
      <c r="S242" s="8">
        <v>12800000</v>
      </c>
      <c r="T242" s="8">
        <v>0</v>
      </c>
      <c r="U242" s="33">
        <v>85152695</v>
      </c>
      <c r="V242" s="17" t="s">
        <v>853</v>
      </c>
      <c r="W242" s="33"/>
      <c r="X242" s="17"/>
    </row>
    <row r="243" spans="1:24" ht="15">
      <c r="A243" s="2">
        <v>891780111</v>
      </c>
      <c r="B243" s="2" t="s">
        <v>19</v>
      </c>
      <c r="C243" s="2" t="s">
        <v>27</v>
      </c>
      <c r="D243" s="2" t="s">
        <v>20</v>
      </c>
      <c r="E243" s="7" t="s">
        <v>4692</v>
      </c>
      <c r="F243" s="2" t="s">
        <v>21</v>
      </c>
      <c r="G243" s="2" t="s">
        <v>165</v>
      </c>
      <c r="H243" s="2" t="s">
        <v>166</v>
      </c>
      <c r="I243" s="8">
        <v>8800000</v>
      </c>
      <c r="J243" s="8">
        <v>11000000</v>
      </c>
      <c r="K243" s="8">
        <v>2200000</v>
      </c>
      <c r="L243" s="8">
        <v>0</v>
      </c>
      <c r="M243" s="2">
        <v>57466453</v>
      </c>
      <c r="N243" s="2" t="s">
        <v>4693</v>
      </c>
      <c r="O243" s="2" t="s">
        <v>4694</v>
      </c>
      <c r="P243" s="9" t="s">
        <v>6382</v>
      </c>
      <c r="Q243" s="9" t="s">
        <v>6382</v>
      </c>
      <c r="R243" s="9">
        <v>44377</v>
      </c>
      <c r="S243" s="8">
        <v>11000000</v>
      </c>
      <c r="T243" s="8">
        <v>0</v>
      </c>
      <c r="U243" s="33">
        <v>85152695</v>
      </c>
      <c r="V243" s="17" t="s">
        <v>853</v>
      </c>
      <c r="W243" s="33"/>
      <c r="X243" s="17"/>
    </row>
    <row r="244" spans="1:24" ht="15">
      <c r="A244" s="2">
        <v>891780111</v>
      </c>
      <c r="B244" s="2" t="s">
        <v>19</v>
      </c>
      <c r="C244" s="2" t="s">
        <v>27</v>
      </c>
      <c r="D244" s="2" t="s">
        <v>20</v>
      </c>
      <c r="E244" s="7" t="s">
        <v>1172</v>
      </c>
      <c r="F244" s="2" t="s">
        <v>21</v>
      </c>
      <c r="G244" s="2" t="s">
        <v>165</v>
      </c>
      <c r="H244" s="2" t="s">
        <v>166</v>
      </c>
      <c r="I244" s="8">
        <v>7200000</v>
      </c>
      <c r="J244" s="8">
        <v>9000000</v>
      </c>
      <c r="K244" s="8">
        <v>1800000</v>
      </c>
      <c r="L244" s="8">
        <v>0</v>
      </c>
      <c r="M244" s="2">
        <v>9091645</v>
      </c>
      <c r="N244" s="2" t="s">
        <v>1173</v>
      </c>
      <c r="O244" s="2" t="s">
        <v>1174</v>
      </c>
      <c r="P244" s="9" t="s">
        <v>6382</v>
      </c>
      <c r="Q244" s="9" t="s">
        <v>6382</v>
      </c>
      <c r="R244" s="9">
        <v>44377</v>
      </c>
      <c r="S244" s="8">
        <v>9000000</v>
      </c>
      <c r="T244" s="8">
        <v>0</v>
      </c>
      <c r="U244" s="33">
        <v>85152695</v>
      </c>
      <c r="V244" s="17" t="s">
        <v>853</v>
      </c>
      <c r="W244" s="33"/>
      <c r="X244" s="17"/>
    </row>
    <row r="245" spans="1:24" ht="15">
      <c r="A245" s="2">
        <v>891780111</v>
      </c>
      <c r="B245" s="2" t="s">
        <v>19</v>
      </c>
      <c r="C245" s="2" t="s">
        <v>27</v>
      </c>
      <c r="D245" s="2" t="s">
        <v>20</v>
      </c>
      <c r="E245" s="7" t="s">
        <v>4695</v>
      </c>
      <c r="F245" s="2" t="s">
        <v>21</v>
      </c>
      <c r="G245" s="2" t="s">
        <v>165</v>
      </c>
      <c r="H245" s="2" t="s">
        <v>166</v>
      </c>
      <c r="I245" s="8">
        <v>7600000</v>
      </c>
      <c r="J245" s="8">
        <v>0</v>
      </c>
      <c r="K245" s="8">
        <v>0</v>
      </c>
      <c r="L245" s="8">
        <v>0</v>
      </c>
      <c r="M245" s="2">
        <v>1082949505</v>
      </c>
      <c r="N245" s="2" t="s">
        <v>4696</v>
      </c>
      <c r="O245" s="2" t="s">
        <v>4697</v>
      </c>
      <c r="P245" s="9" t="s">
        <v>6382</v>
      </c>
      <c r="Q245" s="9" t="s">
        <v>6382</v>
      </c>
      <c r="R245" s="9" t="s">
        <v>665</v>
      </c>
      <c r="S245" s="8">
        <v>7600000</v>
      </c>
      <c r="T245" s="8">
        <v>0</v>
      </c>
      <c r="U245" s="33">
        <v>85152695</v>
      </c>
      <c r="V245" s="17" t="s">
        <v>853</v>
      </c>
      <c r="W245" s="33"/>
      <c r="X245" s="17"/>
    </row>
    <row r="246" spans="1:24" ht="15">
      <c r="A246" s="2">
        <v>891780111</v>
      </c>
      <c r="B246" s="2" t="s">
        <v>19</v>
      </c>
      <c r="C246" s="2" t="s">
        <v>27</v>
      </c>
      <c r="D246" s="2" t="s">
        <v>20</v>
      </c>
      <c r="E246" s="7" t="s">
        <v>1175</v>
      </c>
      <c r="F246" s="2" t="s">
        <v>21</v>
      </c>
      <c r="G246" s="2" t="s">
        <v>165</v>
      </c>
      <c r="H246" s="2" t="s">
        <v>166</v>
      </c>
      <c r="I246" s="8">
        <v>7600000</v>
      </c>
      <c r="J246" s="8">
        <v>11400000</v>
      </c>
      <c r="K246" s="8">
        <v>3800000</v>
      </c>
      <c r="L246" s="8">
        <v>0</v>
      </c>
      <c r="M246" s="2">
        <v>1082948279</v>
      </c>
      <c r="N246" s="2" t="s">
        <v>1176</v>
      </c>
      <c r="O246" s="2" t="s">
        <v>1177</v>
      </c>
      <c r="P246" s="9" t="s">
        <v>6382</v>
      </c>
      <c r="Q246" s="9" t="s">
        <v>6382</v>
      </c>
      <c r="R246" s="9">
        <v>44408</v>
      </c>
      <c r="S246" s="8">
        <v>11400000</v>
      </c>
      <c r="T246" s="8">
        <v>0</v>
      </c>
      <c r="U246" s="33">
        <v>85152695</v>
      </c>
      <c r="V246" s="17" t="s">
        <v>853</v>
      </c>
      <c r="W246" s="33"/>
      <c r="X246" s="17"/>
    </row>
    <row r="247" spans="1:24" ht="15">
      <c r="A247" s="2">
        <v>891780111</v>
      </c>
      <c r="B247" s="2" t="s">
        <v>19</v>
      </c>
      <c r="C247" s="2" t="s">
        <v>27</v>
      </c>
      <c r="D247" s="2" t="s">
        <v>20</v>
      </c>
      <c r="E247" s="7" t="s">
        <v>4698</v>
      </c>
      <c r="F247" s="2" t="s">
        <v>21</v>
      </c>
      <c r="G247" s="2" t="s">
        <v>165</v>
      </c>
      <c r="H247" s="2" t="s">
        <v>166</v>
      </c>
      <c r="I247" s="8">
        <v>6650000</v>
      </c>
      <c r="J247" s="8">
        <v>0</v>
      </c>
      <c r="K247" s="8">
        <v>0</v>
      </c>
      <c r="L247" s="8">
        <v>0</v>
      </c>
      <c r="M247" s="2">
        <v>1004282805</v>
      </c>
      <c r="N247" s="2" t="s">
        <v>4699</v>
      </c>
      <c r="O247" s="2" t="s">
        <v>4700</v>
      </c>
      <c r="P247" s="9" t="s">
        <v>6382</v>
      </c>
      <c r="Q247" s="9" t="s">
        <v>6382</v>
      </c>
      <c r="R247" s="9" t="s">
        <v>665</v>
      </c>
      <c r="S247" s="8">
        <v>6650000</v>
      </c>
      <c r="T247" s="8">
        <v>0</v>
      </c>
      <c r="U247" s="33">
        <v>85152695</v>
      </c>
      <c r="V247" s="17" t="s">
        <v>853</v>
      </c>
      <c r="W247" s="33"/>
      <c r="X247" s="17"/>
    </row>
    <row r="248" spans="1:24" ht="15">
      <c r="A248" s="2">
        <v>891780111</v>
      </c>
      <c r="B248" s="2" t="s">
        <v>19</v>
      </c>
      <c r="C248" s="2" t="s">
        <v>27</v>
      </c>
      <c r="D248" s="2" t="s">
        <v>20</v>
      </c>
      <c r="E248" s="7" t="s">
        <v>1178</v>
      </c>
      <c r="F248" s="2" t="s">
        <v>21</v>
      </c>
      <c r="G248" s="2" t="s">
        <v>165</v>
      </c>
      <c r="H248" s="2" t="s">
        <v>166</v>
      </c>
      <c r="I248" s="8">
        <v>10000000</v>
      </c>
      <c r="J248" s="8">
        <v>12500000</v>
      </c>
      <c r="K248" s="8">
        <v>2500000</v>
      </c>
      <c r="L248" s="8">
        <v>0</v>
      </c>
      <c r="M248" s="2">
        <v>1082943061</v>
      </c>
      <c r="N248" s="2" t="s">
        <v>1179</v>
      </c>
      <c r="O248" s="2" t="s">
        <v>1071</v>
      </c>
      <c r="P248" s="9" t="s">
        <v>6382</v>
      </c>
      <c r="Q248" s="9" t="s">
        <v>6382</v>
      </c>
      <c r="R248" s="9">
        <v>44377</v>
      </c>
      <c r="S248" s="8">
        <v>12500000</v>
      </c>
      <c r="T248" s="8">
        <v>0</v>
      </c>
      <c r="U248" s="33">
        <v>85152695</v>
      </c>
      <c r="V248" s="17" t="s">
        <v>853</v>
      </c>
      <c r="W248" s="33"/>
      <c r="X248" s="17"/>
    </row>
    <row r="249" spans="1:24" ht="15">
      <c r="A249" s="2">
        <v>891780111</v>
      </c>
      <c r="B249" s="2" t="s">
        <v>19</v>
      </c>
      <c r="C249" s="2" t="s">
        <v>27</v>
      </c>
      <c r="D249" s="2" t="s">
        <v>20</v>
      </c>
      <c r="E249" s="7" t="s">
        <v>1180</v>
      </c>
      <c r="F249" s="2" t="s">
        <v>21</v>
      </c>
      <c r="G249" s="2" t="s">
        <v>165</v>
      </c>
      <c r="H249" s="2" t="s">
        <v>166</v>
      </c>
      <c r="I249" s="8">
        <v>11200000</v>
      </c>
      <c r="J249" s="8">
        <v>0</v>
      </c>
      <c r="K249" s="8">
        <v>0</v>
      </c>
      <c r="L249" s="8">
        <v>0</v>
      </c>
      <c r="M249" s="2">
        <v>1082851727</v>
      </c>
      <c r="N249" s="2" t="s">
        <v>1181</v>
      </c>
      <c r="O249" s="2" t="s">
        <v>1182</v>
      </c>
      <c r="P249" s="9" t="s">
        <v>6382</v>
      </c>
      <c r="Q249" s="9" t="s">
        <v>6382</v>
      </c>
      <c r="R249" s="9" t="s">
        <v>665</v>
      </c>
      <c r="S249" s="8">
        <v>11200000</v>
      </c>
      <c r="T249" s="8">
        <v>0</v>
      </c>
      <c r="U249" s="33">
        <v>85449357</v>
      </c>
      <c r="V249" s="17" t="s">
        <v>1107</v>
      </c>
      <c r="W249" s="33"/>
      <c r="X249" s="17"/>
    </row>
    <row r="250" spans="1:24" ht="15">
      <c r="A250" s="2">
        <v>891780111</v>
      </c>
      <c r="B250" s="2" t="s">
        <v>19</v>
      </c>
      <c r="C250" s="2" t="s">
        <v>27</v>
      </c>
      <c r="D250" s="2" t="s">
        <v>20</v>
      </c>
      <c r="E250" s="7" t="s">
        <v>4701</v>
      </c>
      <c r="F250" s="2" t="s">
        <v>21</v>
      </c>
      <c r="G250" s="2" t="s">
        <v>165</v>
      </c>
      <c r="H250" s="2" t="s">
        <v>166</v>
      </c>
      <c r="I250" s="8">
        <v>6400000</v>
      </c>
      <c r="J250" s="8">
        <v>0</v>
      </c>
      <c r="K250" s="8">
        <v>0</v>
      </c>
      <c r="L250" s="8">
        <v>0</v>
      </c>
      <c r="M250" s="2">
        <v>1082983512</v>
      </c>
      <c r="N250" s="2" t="s">
        <v>4702</v>
      </c>
      <c r="O250" s="2" t="s">
        <v>4703</v>
      </c>
      <c r="P250" s="9" t="s">
        <v>6382</v>
      </c>
      <c r="Q250" s="9" t="s">
        <v>6382</v>
      </c>
      <c r="R250" s="9" t="s">
        <v>665</v>
      </c>
      <c r="S250" s="8">
        <v>6400000</v>
      </c>
      <c r="T250" s="8">
        <v>0</v>
      </c>
      <c r="U250" s="33">
        <v>42995328</v>
      </c>
      <c r="V250" s="17" t="s">
        <v>1032</v>
      </c>
      <c r="W250" s="33"/>
      <c r="X250" s="17"/>
    </row>
    <row r="251" spans="1:24" ht="15">
      <c r="A251" s="2">
        <v>891780111</v>
      </c>
      <c r="B251" s="2" t="s">
        <v>19</v>
      </c>
      <c r="C251" s="2" t="s">
        <v>27</v>
      </c>
      <c r="D251" s="2" t="s">
        <v>20</v>
      </c>
      <c r="E251" s="7" t="s">
        <v>1183</v>
      </c>
      <c r="F251" s="2" t="s">
        <v>21</v>
      </c>
      <c r="G251" s="2" t="s">
        <v>165</v>
      </c>
      <c r="H251" s="2" t="s">
        <v>166</v>
      </c>
      <c r="I251" s="8">
        <v>11200000</v>
      </c>
      <c r="J251" s="8">
        <v>16800000</v>
      </c>
      <c r="K251" s="8">
        <v>5600000</v>
      </c>
      <c r="L251" s="8">
        <v>0</v>
      </c>
      <c r="M251" s="2">
        <v>57106762</v>
      </c>
      <c r="N251" s="2" t="s">
        <v>1184</v>
      </c>
      <c r="O251" s="2" t="s">
        <v>1185</v>
      </c>
      <c r="P251" s="9" t="s">
        <v>6382</v>
      </c>
      <c r="Q251" s="9" t="s">
        <v>6382</v>
      </c>
      <c r="R251" s="9">
        <v>44408</v>
      </c>
      <c r="S251" s="8">
        <v>16800000</v>
      </c>
      <c r="T251" s="8">
        <v>0</v>
      </c>
      <c r="U251" s="33">
        <v>85449357</v>
      </c>
      <c r="V251" s="17" t="s">
        <v>1107</v>
      </c>
      <c r="W251" s="33"/>
      <c r="X251" s="17"/>
    </row>
    <row r="252" spans="1:24" ht="15">
      <c r="A252" s="2">
        <v>891780111</v>
      </c>
      <c r="B252" s="2" t="s">
        <v>19</v>
      </c>
      <c r="C252" s="2" t="s">
        <v>27</v>
      </c>
      <c r="D252" s="2" t="s">
        <v>20</v>
      </c>
      <c r="E252" s="7" t="s">
        <v>1186</v>
      </c>
      <c r="F252" s="2" t="s">
        <v>21</v>
      </c>
      <c r="G252" s="2" t="s">
        <v>165</v>
      </c>
      <c r="H252" s="2" t="s">
        <v>166</v>
      </c>
      <c r="I252" s="8">
        <v>11200000</v>
      </c>
      <c r="J252" s="8">
        <v>16800000</v>
      </c>
      <c r="K252" s="8">
        <v>5600000</v>
      </c>
      <c r="L252" s="8">
        <v>0</v>
      </c>
      <c r="M252" s="2">
        <v>1082874500</v>
      </c>
      <c r="N252" s="2" t="s">
        <v>1187</v>
      </c>
      <c r="O252" s="2" t="s">
        <v>1188</v>
      </c>
      <c r="P252" s="9" t="s">
        <v>6382</v>
      </c>
      <c r="Q252" s="9" t="s">
        <v>6382</v>
      </c>
      <c r="R252" s="9">
        <v>44408</v>
      </c>
      <c r="S252" s="8">
        <v>16800000</v>
      </c>
      <c r="T252" s="8">
        <v>0</v>
      </c>
      <c r="U252" s="33">
        <v>85449357</v>
      </c>
      <c r="V252" s="17" t="s">
        <v>952</v>
      </c>
      <c r="W252" s="33"/>
      <c r="X252" s="17"/>
    </row>
    <row r="253" spans="1:24" ht="15">
      <c r="A253" s="2">
        <v>891780111</v>
      </c>
      <c r="B253" s="2" t="s">
        <v>19</v>
      </c>
      <c r="C253" s="2" t="s">
        <v>27</v>
      </c>
      <c r="D253" s="2" t="s">
        <v>20</v>
      </c>
      <c r="E253" s="7" t="s">
        <v>1189</v>
      </c>
      <c r="F253" s="2" t="s">
        <v>21</v>
      </c>
      <c r="G253" s="2" t="s">
        <v>165</v>
      </c>
      <c r="H253" s="2" t="s">
        <v>166</v>
      </c>
      <c r="I253" s="8">
        <v>16000000</v>
      </c>
      <c r="J253" s="8">
        <v>24000000</v>
      </c>
      <c r="K253" s="8">
        <v>8000000</v>
      </c>
      <c r="L253" s="8">
        <v>0</v>
      </c>
      <c r="M253" s="2">
        <v>36535996</v>
      </c>
      <c r="N253" s="2" t="s">
        <v>1190</v>
      </c>
      <c r="O253" s="2" t="s">
        <v>1191</v>
      </c>
      <c r="P253" s="9" t="s">
        <v>6382</v>
      </c>
      <c r="Q253" s="9" t="s">
        <v>6382</v>
      </c>
      <c r="R253" s="9">
        <v>44408</v>
      </c>
      <c r="S253" s="8">
        <v>24000000</v>
      </c>
      <c r="T253" s="8">
        <v>0</v>
      </c>
      <c r="U253" s="33">
        <v>85449357</v>
      </c>
      <c r="V253" s="17" t="s">
        <v>952</v>
      </c>
      <c r="W253" s="33"/>
      <c r="X253" s="17"/>
    </row>
    <row r="254" spans="1:24" ht="15">
      <c r="A254" s="2">
        <v>891780111</v>
      </c>
      <c r="B254" s="2" t="s">
        <v>19</v>
      </c>
      <c r="C254" s="2" t="s">
        <v>27</v>
      </c>
      <c r="D254" s="2" t="s">
        <v>20</v>
      </c>
      <c r="E254" s="7" t="s">
        <v>4704</v>
      </c>
      <c r="F254" s="2" t="s">
        <v>21</v>
      </c>
      <c r="G254" s="2" t="s">
        <v>165</v>
      </c>
      <c r="H254" s="2" t="s">
        <v>166</v>
      </c>
      <c r="I254" s="8">
        <v>7600000</v>
      </c>
      <c r="J254" s="8">
        <v>0</v>
      </c>
      <c r="K254" s="8">
        <v>0</v>
      </c>
      <c r="L254" s="8">
        <v>0</v>
      </c>
      <c r="M254" s="2">
        <v>85458673</v>
      </c>
      <c r="N254" s="2" t="s">
        <v>4705</v>
      </c>
      <c r="O254" s="2" t="s">
        <v>4706</v>
      </c>
      <c r="P254" s="9" t="s">
        <v>6382</v>
      </c>
      <c r="Q254" s="9" t="s">
        <v>6382</v>
      </c>
      <c r="R254" s="9" t="s">
        <v>665</v>
      </c>
      <c r="S254" s="8">
        <v>7600000</v>
      </c>
      <c r="T254" s="8">
        <v>0</v>
      </c>
      <c r="U254" s="33">
        <v>85473390</v>
      </c>
      <c r="V254" s="17" t="s">
        <v>544</v>
      </c>
      <c r="W254" s="33"/>
      <c r="X254" s="17"/>
    </row>
    <row r="255" spans="1:24" ht="15">
      <c r="A255" s="2">
        <v>891780111</v>
      </c>
      <c r="B255" s="2" t="s">
        <v>19</v>
      </c>
      <c r="C255" s="2" t="s">
        <v>27</v>
      </c>
      <c r="D255" s="2" t="s">
        <v>20</v>
      </c>
      <c r="E255" s="7" t="s">
        <v>4707</v>
      </c>
      <c r="F255" s="2" t="s">
        <v>21</v>
      </c>
      <c r="G255" s="2" t="s">
        <v>165</v>
      </c>
      <c r="H255" s="2" t="s">
        <v>166</v>
      </c>
      <c r="I255" s="8">
        <v>7600000</v>
      </c>
      <c r="J255" s="8">
        <v>0</v>
      </c>
      <c r="K255" s="8">
        <v>0</v>
      </c>
      <c r="L255" s="8">
        <v>0</v>
      </c>
      <c r="M255" s="2">
        <v>57436904</v>
      </c>
      <c r="N255" s="2" t="s">
        <v>4708</v>
      </c>
      <c r="O255" s="2" t="s">
        <v>4709</v>
      </c>
      <c r="P255" s="9" t="s">
        <v>6382</v>
      </c>
      <c r="Q255" s="9" t="s">
        <v>6382</v>
      </c>
      <c r="R255" s="9" t="s">
        <v>665</v>
      </c>
      <c r="S255" s="8">
        <v>7600000</v>
      </c>
      <c r="T255" s="8">
        <v>0</v>
      </c>
      <c r="U255" s="33">
        <v>85459497</v>
      </c>
      <c r="V255" s="17" t="s">
        <v>555</v>
      </c>
      <c r="W255" s="33"/>
      <c r="X255" s="17"/>
    </row>
    <row r="256" spans="1:24" ht="15">
      <c r="A256" s="2">
        <v>891780111</v>
      </c>
      <c r="B256" s="2" t="s">
        <v>19</v>
      </c>
      <c r="C256" s="2" t="s">
        <v>27</v>
      </c>
      <c r="D256" s="2" t="s">
        <v>20</v>
      </c>
      <c r="E256" s="7" t="s">
        <v>1192</v>
      </c>
      <c r="F256" s="2" t="s">
        <v>21</v>
      </c>
      <c r="G256" s="2" t="s">
        <v>165</v>
      </c>
      <c r="H256" s="2" t="s">
        <v>166</v>
      </c>
      <c r="I256" s="8">
        <v>11200000</v>
      </c>
      <c r="J256" s="8">
        <v>16800000</v>
      </c>
      <c r="K256" s="8">
        <v>5600000</v>
      </c>
      <c r="L256" s="8">
        <v>0</v>
      </c>
      <c r="M256" s="2">
        <v>57463967</v>
      </c>
      <c r="N256" s="2" t="s">
        <v>1193</v>
      </c>
      <c r="O256" s="2" t="s">
        <v>1194</v>
      </c>
      <c r="P256" s="9" t="s">
        <v>6382</v>
      </c>
      <c r="Q256" s="9" t="s">
        <v>6382</v>
      </c>
      <c r="R256" s="9">
        <v>44408</v>
      </c>
      <c r="S256" s="8">
        <v>16800000</v>
      </c>
      <c r="T256" s="8">
        <v>0</v>
      </c>
      <c r="U256" s="33">
        <v>55313591</v>
      </c>
      <c r="V256" s="17" t="s">
        <v>1195</v>
      </c>
      <c r="W256" s="33"/>
      <c r="X256" s="17"/>
    </row>
    <row r="257" spans="1:24" ht="15">
      <c r="A257" s="2">
        <v>891780111</v>
      </c>
      <c r="B257" s="2" t="s">
        <v>19</v>
      </c>
      <c r="C257" s="2" t="s">
        <v>27</v>
      </c>
      <c r="D257" s="2" t="s">
        <v>20</v>
      </c>
      <c r="E257" s="7" t="s">
        <v>1196</v>
      </c>
      <c r="F257" s="2" t="s">
        <v>21</v>
      </c>
      <c r="G257" s="2" t="s">
        <v>165</v>
      </c>
      <c r="H257" s="2" t="s">
        <v>166</v>
      </c>
      <c r="I257" s="8">
        <v>11200000</v>
      </c>
      <c r="J257" s="8">
        <v>0</v>
      </c>
      <c r="K257" s="8">
        <v>0</v>
      </c>
      <c r="L257" s="8">
        <v>0</v>
      </c>
      <c r="M257" s="2">
        <v>1082915137</v>
      </c>
      <c r="N257" s="2" t="s">
        <v>1197</v>
      </c>
      <c r="O257" s="2" t="s">
        <v>1198</v>
      </c>
      <c r="P257" s="9" t="s">
        <v>6382</v>
      </c>
      <c r="Q257" s="9" t="s">
        <v>6382</v>
      </c>
      <c r="R257" s="9" t="s">
        <v>665</v>
      </c>
      <c r="S257" s="8">
        <v>11200000</v>
      </c>
      <c r="T257" s="8">
        <v>0</v>
      </c>
      <c r="U257" s="33">
        <v>55313591</v>
      </c>
      <c r="V257" s="17" t="s">
        <v>1195</v>
      </c>
      <c r="W257" s="33"/>
      <c r="X257" s="17"/>
    </row>
    <row r="258" spans="1:24" ht="15">
      <c r="A258" s="2">
        <v>891780111</v>
      </c>
      <c r="B258" s="2" t="s">
        <v>19</v>
      </c>
      <c r="C258" s="2" t="s">
        <v>27</v>
      </c>
      <c r="D258" s="2" t="s">
        <v>20</v>
      </c>
      <c r="E258" s="7" t="s">
        <v>4710</v>
      </c>
      <c r="F258" s="2" t="s">
        <v>21</v>
      </c>
      <c r="G258" s="2" t="s">
        <v>165</v>
      </c>
      <c r="H258" s="2" t="s">
        <v>166</v>
      </c>
      <c r="I258" s="8">
        <v>7600000</v>
      </c>
      <c r="J258" s="8">
        <v>11400000</v>
      </c>
      <c r="K258" s="8">
        <v>3800000</v>
      </c>
      <c r="L258" s="8">
        <v>0</v>
      </c>
      <c r="M258" s="2">
        <v>1083029253</v>
      </c>
      <c r="N258" s="2" t="s">
        <v>1199</v>
      </c>
      <c r="O258" s="2" t="s">
        <v>4711</v>
      </c>
      <c r="P258" s="9" t="s">
        <v>6382</v>
      </c>
      <c r="Q258" s="9" t="s">
        <v>6382</v>
      </c>
      <c r="R258" s="9">
        <v>44408</v>
      </c>
      <c r="S258" s="8">
        <v>11140000</v>
      </c>
      <c r="T258" s="8">
        <v>0</v>
      </c>
      <c r="U258" s="33">
        <v>55313591</v>
      </c>
      <c r="V258" s="17" t="s">
        <v>1195</v>
      </c>
      <c r="W258" s="33"/>
      <c r="X258" s="17"/>
    </row>
    <row r="259" spans="1:24" ht="15">
      <c r="A259" s="2">
        <v>891780111</v>
      </c>
      <c r="B259" s="2" t="s">
        <v>19</v>
      </c>
      <c r="C259" s="2" t="s">
        <v>27</v>
      </c>
      <c r="D259" s="2" t="s">
        <v>20</v>
      </c>
      <c r="E259" s="7" t="s">
        <v>1200</v>
      </c>
      <c r="F259" s="2" t="s">
        <v>21</v>
      </c>
      <c r="G259" s="2" t="s">
        <v>165</v>
      </c>
      <c r="H259" s="2" t="s">
        <v>166</v>
      </c>
      <c r="I259" s="8">
        <v>5000000</v>
      </c>
      <c r="J259" s="8">
        <v>0</v>
      </c>
      <c r="K259" s="8">
        <v>0</v>
      </c>
      <c r="L259" s="8">
        <v>0</v>
      </c>
      <c r="M259" s="2">
        <v>1065657067</v>
      </c>
      <c r="N259" s="2" t="s">
        <v>1201</v>
      </c>
      <c r="O259" s="2" t="s">
        <v>1202</v>
      </c>
      <c r="P259" s="9" t="s">
        <v>6382</v>
      </c>
      <c r="Q259" s="9" t="s">
        <v>6382</v>
      </c>
      <c r="R259" s="9" t="s">
        <v>665</v>
      </c>
      <c r="S259" s="8">
        <v>5000000</v>
      </c>
      <c r="T259" s="8">
        <v>0</v>
      </c>
      <c r="U259" s="33">
        <v>1084738403</v>
      </c>
      <c r="V259" s="17" t="s">
        <v>1140</v>
      </c>
      <c r="W259" s="33"/>
      <c r="X259" s="17"/>
    </row>
    <row r="260" spans="1:24" ht="15">
      <c r="A260" s="2">
        <v>891780111</v>
      </c>
      <c r="B260" s="2" t="s">
        <v>19</v>
      </c>
      <c r="C260" s="2" t="s">
        <v>27</v>
      </c>
      <c r="D260" s="2" t="s">
        <v>20</v>
      </c>
      <c r="E260" s="7" t="s">
        <v>4712</v>
      </c>
      <c r="F260" s="2" t="s">
        <v>21</v>
      </c>
      <c r="G260" s="2" t="s">
        <v>165</v>
      </c>
      <c r="H260" s="2" t="s">
        <v>166</v>
      </c>
      <c r="I260" s="8">
        <v>6400000</v>
      </c>
      <c r="J260" s="8">
        <v>9600000</v>
      </c>
      <c r="K260" s="8">
        <v>3200000</v>
      </c>
      <c r="L260" s="8">
        <v>0</v>
      </c>
      <c r="M260" s="2">
        <v>1081928917</v>
      </c>
      <c r="N260" s="2" t="s">
        <v>1203</v>
      </c>
      <c r="O260" s="2" t="s">
        <v>4713</v>
      </c>
      <c r="P260" s="9" t="s">
        <v>6382</v>
      </c>
      <c r="Q260" s="9" t="s">
        <v>6382</v>
      </c>
      <c r="R260" s="9">
        <v>44408</v>
      </c>
      <c r="S260" s="8">
        <v>9600000</v>
      </c>
      <c r="T260" s="8">
        <v>0</v>
      </c>
      <c r="U260" s="33">
        <v>85468582</v>
      </c>
      <c r="V260" s="17" t="s">
        <v>1056</v>
      </c>
      <c r="W260" s="33"/>
      <c r="X260" s="17"/>
    </row>
    <row r="261" spans="1:24" ht="15">
      <c r="A261" s="2">
        <v>891780111</v>
      </c>
      <c r="B261" s="2" t="s">
        <v>19</v>
      </c>
      <c r="C261" s="2" t="s">
        <v>27</v>
      </c>
      <c r="D261" s="2" t="s">
        <v>20</v>
      </c>
      <c r="E261" s="7" t="s">
        <v>4714</v>
      </c>
      <c r="F261" s="2" t="s">
        <v>21</v>
      </c>
      <c r="G261" s="2" t="s">
        <v>165</v>
      </c>
      <c r="H261" s="2" t="s">
        <v>166</v>
      </c>
      <c r="I261" s="8">
        <v>8800000</v>
      </c>
      <c r="J261" s="8">
        <v>13200000</v>
      </c>
      <c r="K261" s="8">
        <v>4400000</v>
      </c>
      <c r="L261" s="8">
        <v>0</v>
      </c>
      <c r="M261" s="2">
        <v>57303000</v>
      </c>
      <c r="N261" s="2" t="s">
        <v>4715</v>
      </c>
      <c r="O261" s="2" t="s">
        <v>4716</v>
      </c>
      <c r="P261" s="9" t="s">
        <v>6382</v>
      </c>
      <c r="Q261" s="9" t="s">
        <v>6382</v>
      </c>
      <c r="R261" s="9">
        <v>44408</v>
      </c>
      <c r="S261" s="8">
        <v>13200000</v>
      </c>
      <c r="T261" s="8">
        <v>0</v>
      </c>
      <c r="U261" s="33">
        <v>16078654</v>
      </c>
      <c r="V261" s="17" t="s">
        <v>377</v>
      </c>
      <c r="W261" s="33"/>
      <c r="X261" s="17"/>
    </row>
    <row r="262" spans="1:24" ht="15">
      <c r="A262" s="2">
        <v>891780111</v>
      </c>
      <c r="B262" s="2" t="s">
        <v>19</v>
      </c>
      <c r="C262" s="2" t="s">
        <v>27</v>
      </c>
      <c r="D262" s="2" t="s">
        <v>20</v>
      </c>
      <c r="E262" s="7" t="s">
        <v>1204</v>
      </c>
      <c r="F262" s="2" t="s">
        <v>21</v>
      </c>
      <c r="G262" s="2" t="s">
        <v>165</v>
      </c>
      <c r="H262" s="2" t="s">
        <v>166</v>
      </c>
      <c r="I262" s="8">
        <v>9750000</v>
      </c>
      <c r="J262" s="8">
        <v>12250000</v>
      </c>
      <c r="K262" s="8">
        <v>2500000</v>
      </c>
      <c r="L262" s="8">
        <v>0</v>
      </c>
      <c r="M262" s="2">
        <v>1082881245</v>
      </c>
      <c r="N262" s="2" t="s">
        <v>1205</v>
      </c>
      <c r="O262" s="2" t="s">
        <v>1206</v>
      </c>
      <c r="P262" s="9" t="s">
        <v>6383</v>
      </c>
      <c r="Q262" s="9" t="s">
        <v>6383</v>
      </c>
      <c r="R262" s="9">
        <v>44377</v>
      </c>
      <c r="S262" s="8">
        <v>12250000</v>
      </c>
      <c r="T262" s="8">
        <v>0</v>
      </c>
      <c r="U262" s="33">
        <v>85152695</v>
      </c>
      <c r="V262" s="17" t="s">
        <v>853</v>
      </c>
      <c r="W262" s="33"/>
      <c r="X262" s="17"/>
    </row>
    <row r="263" spans="1:24" ht="15">
      <c r="A263" s="2">
        <v>891780111</v>
      </c>
      <c r="B263" s="2" t="s">
        <v>19</v>
      </c>
      <c r="C263" s="2" t="s">
        <v>27</v>
      </c>
      <c r="D263" s="2" t="s">
        <v>20</v>
      </c>
      <c r="E263" s="7" t="s">
        <v>1207</v>
      </c>
      <c r="F263" s="2" t="s">
        <v>21</v>
      </c>
      <c r="G263" s="2" t="s">
        <v>165</v>
      </c>
      <c r="H263" s="2" t="s">
        <v>166</v>
      </c>
      <c r="I263" s="8">
        <v>10000000</v>
      </c>
      <c r="J263" s="8">
        <v>12500000</v>
      </c>
      <c r="K263" s="8">
        <v>2500000</v>
      </c>
      <c r="L263" s="8">
        <v>0</v>
      </c>
      <c r="M263" s="2">
        <v>1082957621</v>
      </c>
      <c r="N263" s="2" t="s">
        <v>1208</v>
      </c>
      <c r="O263" s="2" t="s">
        <v>1209</v>
      </c>
      <c r="P263" s="9" t="s">
        <v>6383</v>
      </c>
      <c r="Q263" s="9" t="s">
        <v>6383</v>
      </c>
      <c r="R263" s="9">
        <v>44377</v>
      </c>
      <c r="S263" s="8">
        <v>12500000</v>
      </c>
      <c r="T263" s="8">
        <v>0</v>
      </c>
      <c r="U263" s="33">
        <v>85152695</v>
      </c>
      <c r="V263" s="17" t="s">
        <v>853</v>
      </c>
      <c r="W263" s="33"/>
      <c r="X263" s="17"/>
    </row>
    <row r="264" spans="1:24" ht="15">
      <c r="A264" s="2">
        <v>891780111</v>
      </c>
      <c r="B264" s="2" t="s">
        <v>19</v>
      </c>
      <c r="C264" s="2" t="s">
        <v>27</v>
      </c>
      <c r="D264" s="2" t="s">
        <v>20</v>
      </c>
      <c r="E264" s="7" t="s">
        <v>4717</v>
      </c>
      <c r="F264" s="2" t="s">
        <v>21</v>
      </c>
      <c r="G264" s="2" t="s">
        <v>165</v>
      </c>
      <c r="H264" s="2" t="s">
        <v>166</v>
      </c>
      <c r="I264" s="8">
        <v>8800000</v>
      </c>
      <c r="J264" s="8">
        <v>0</v>
      </c>
      <c r="K264" s="8">
        <v>0</v>
      </c>
      <c r="L264" s="8">
        <v>0</v>
      </c>
      <c r="M264" s="2">
        <v>1216977563</v>
      </c>
      <c r="N264" s="2" t="s">
        <v>1210</v>
      </c>
      <c r="O264" s="2" t="s">
        <v>4718</v>
      </c>
      <c r="P264" s="9" t="s">
        <v>6383</v>
      </c>
      <c r="Q264" s="9" t="s">
        <v>6383</v>
      </c>
      <c r="R264" s="9" t="s">
        <v>665</v>
      </c>
      <c r="S264" s="8">
        <v>8800000</v>
      </c>
      <c r="T264" s="8">
        <v>0</v>
      </c>
      <c r="U264" s="33">
        <v>57438212</v>
      </c>
      <c r="V264" s="17" t="s">
        <v>1211</v>
      </c>
      <c r="W264" s="33"/>
      <c r="X264" s="17"/>
    </row>
    <row r="265" spans="1:24" ht="15">
      <c r="A265" s="2">
        <v>891780111</v>
      </c>
      <c r="B265" s="2" t="s">
        <v>19</v>
      </c>
      <c r="C265" s="2" t="s">
        <v>27</v>
      </c>
      <c r="D265" s="2" t="s">
        <v>20</v>
      </c>
      <c r="E265" s="7" t="s">
        <v>4719</v>
      </c>
      <c r="F265" s="2" t="s">
        <v>21</v>
      </c>
      <c r="G265" s="2" t="s">
        <v>165</v>
      </c>
      <c r="H265" s="2" t="s">
        <v>166</v>
      </c>
      <c r="I265" s="8">
        <v>8800000</v>
      </c>
      <c r="J265" s="8">
        <v>0</v>
      </c>
      <c r="K265" s="8">
        <v>0</v>
      </c>
      <c r="L265" s="8">
        <v>0</v>
      </c>
      <c r="M265" s="2">
        <v>1082973181</v>
      </c>
      <c r="N265" s="2" t="s">
        <v>4720</v>
      </c>
      <c r="O265" s="2" t="s">
        <v>4721</v>
      </c>
      <c r="P265" s="9" t="s">
        <v>6383</v>
      </c>
      <c r="Q265" s="9" t="s">
        <v>6383</v>
      </c>
      <c r="R265" s="9" t="s">
        <v>665</v>
      </c>
      <c r="S265" s="8">
        <v>8800000</v>
      </c>
      <c r="T265" s="8">
        <v>0</v>
      </c>
      <c r="U265" s="33">
        <v>12548945</v>
      </c>
      <c r="V265" s="17" t="s">
        <v>1099</v>
      </c>
      <c r="W265" s="33"/>
      <c r="X265" s="17"/>
    </row>
    <row r="266" spans="1:24" ht="15">
      <c r="A266" s="2">
        <v>891780111</v>
      </c>
      <c r="B266" s="2" t="s">
        <v>19</v>
      </c>
      <c r="C266" s="2" t="s">
        <v>27</v>
      </c>
      <c r="D266" s="2" t="s">
        <v>20</v>
      </c>
      <c r="E266" s="7" t="s">
        <v>4722</v>
      </c>
      <c r="F266" s="2" t="s">
        <v>21</v>
      </c>
      <c r="G266" s="2" t="s">
        <v>165</v>
      </c>
      <c r="H266" s="2" t="s">
        <v>166</v>
      </c>
      <c r="I266" s="8">
        <v>6400000</v>
      </c>
      <c r="J266" s="8">
        <v>0</v>
      </c>
      <c r="K266" s="8">
        <v>0</v>
      </c>
      <c r="L266" s="8">
        <v>0</v>
      </c>
      <c r="M266" s="2">
        <v>84459678</v>
      </c>
      <c r="N266" s="2" t="s">
        <v>4723</v>
      </c>
      <c r="O266" s="2" t="s">
        <v>4724</v>
      </c>
      <c r="P266" s="9" t="s">
        <v>6383</v>
      </c>
      <c r="Q266" s="9" t="s">
        <v>6383</v>
      </c>
      <c r="R266" s="9" t="s">
        <v>665</v>
      </c>
      <c r="S266" s="8">
        <v>6400000</v>
      </c>
      <c r="T266" s="8">
        <v>0</v>
      </c>
      <c r="U266" s="33">
        <v>42995328</v>
      </c>
      <c r="V266" s="17" t="s">
        <v>1032</v>
      </c>
      <c r="W266" s="33"/>
      <c r="X266" s="17"/>
    </row>
    <row r="267" spans="1:24" ht="15">
      <c r="A267" s="2">
        <v>891780111</v>
      </c>
      <c r="B267" s="2" t="s">
        <v>19</v>
      </c>
      <c r="C267" s="2" t="s">
        <v>27</v>
      </c>
      <c r="D267" s="2" t="s">
        <v>20</v>
      </c>
      <c r="E267" s="7" t="s">
        <v>4725</v>
      </c>
      <c r="F267" s="2" t="s">
        <v>21</v>
      </c>
      <c r="G267" s="2" t="s">
        <v>165</v>
      </c>
      <c r="H267" s="2" t="s">
        <v>166</v>
      </c>
      <c r="I267" s="8">
        <v>5920000</v>
      </c>
      <c r="J267" s="8">
        <v>7520000</v>
      </c>
      <c r="K267" s="8">
        <v>1600000</v>
      </c>
      <c r="L267" s="8">
        <v>0</v>
      </c>
      <c r="M267" s="2">
        <v>7631755</v>
      </c>
      <c r="N267" s="2" t="s">
        <v>4726</v>
      </c>
      <c r="O267" s="2" t="s">
        <v>4727</v>
      </c>
      <c r="P267" s="9" t="s">
        <v>6383</v>
      </c>
      <c r="Q267" s="9" t="s">
        <v>6383</v>
      </c>
      <c r="R267" s="9">
        <v>44377</v>
      </c>
      <c r="S267" s="8">
        <v>7520000</v>
      </c>
      <c r="T267" s="8">
        <v>0</v>
      </c>
      <c r="U267" s="33">
        <v>85459497</v>
      </c>
      <c r="V267" s="17" t="s">
        <v>555</v>
      </c>
      <c r="W267" s="33"/>
      <c r="X267" s="17"/>
    </row>
    <row r="268" spans="1:24" ht="15">
      <c r="A268" s="2">
        <v>891780111</v>
      </c>
      <c r="B268" s="2" t="s">
        <v>19</v>
      </c>
      <c r="C268" s="2" t="s">
        <v>27</v>
      </c>
      <c r="D268" s="2" t="s">
        <v>20</v>
      </c>
      <c r="E268" s="7" t="s">
        <v>4728</v>
      </c>
      <c r="F268" s="2" t="s">
        <v>21</v>
      </c>
      <c r="G268" s="2" t="s">
        <v>165</v>
      </c>
      <c r="H268" s="2" t="s">
        <v>166</v>
      </c>
      <c r="I268" s="8">
        <v>7600000</v>
      </c>
      <c r="J268" s="8">
        <v>0</v>
      </c>
      <c r="K268" s="8">
        <v>0</v>
      </c>
      <c r="L268" s="8">
        <v>0</v>
      </c>
      <c r="M268" s="2">
        <v>1082968870</v>
      </c>
      <c r="N268" s="2" t="s">
        <v>4729</v>
      </c>
      <c r="O268" s="2" t="s">
        <v>4730</v>
      </c>
      <c r="P268" s="9" t="s">
        <v>6383</v>
      </c>
      <c r="Q268" s="9" t="s">
        <v>6383</v>
      </c>
      <c r="R268" s="9" t="s">
        <v>665</v>
      </c>
      <c r="S268" s="8">
        <v>7600000</v>
      </c>
      <c r="T268" s="8">
        <v>0</v>
      </c>
      <c r="U268" s="33">
        <v>57426272</v>
      </c>
      <c r="V268" s="17" t="s">
        <v>4731</v>
      </c>
      <c r="W268" s="33"/>
      <c r="X268" s="17"/>
    </row>
    <row r="269" spans="1:24" ht="15">
      <c r="A269" s="2">
        <v>891780111</v>
      </c>
      <c r="B269" s="2" t="s">
        <v>19</v>
      </c>
      <c r="C269" s="2" t="s">
        <v>27</v>
      </c>
      <c r="D269" s="2" t="s">
        <v>20</v>
      </c>
      <c r="E269" s="7" t="s">
        <v>1212</v>
      </c>
      <c r="F269" s="2" t="s">
        <v>21</v>
      </c>
      <c r="G269" s="2" t="s">
        <v>165</v>
      </c>
      <c r="H269" s="2" t="s">
        <v>166</v>
      </c>
      <c r="I269" s="8">
        <v>16000000</v>
      </c>
      <c r="J269" s="8">
        <v>0</v>
      </c>
      <c r="K269" s="8">
        <v>0</v>
      </c>
      <c r="L269" s="8">
        <v>6400000</v>
      </c>
      <c r="M269" s="2">
        <v>85472554</v>
      </c>
      <c r="N269" s="2" t="s">
        <v>1213</v>
      </c>
      <c r="O269" s="2" t="s">
        <v>1214</v>
      </c>
      <c r="P269" s="9" t="s">
        <v>6383</v>
      </c>
      <c r="Q269" s="9" t="s">
        <v>6383</v>
      </c>
      <c r="R269" s="9" t="s">
        <v>665</v>
      </c>
      <c r="S269" s="8">
        <v>9600000</v>
      </c>
      <c r="T269" s="8">
        <v>0</v>
      </c>
      <c r="U269" s="33">
        <v>12621405</v>
      </c>
      <c r="V269" s="17" t="s">
        <v>661</v>
      </c>
      <c r="W269" s="33"/>
      <c r="X269" s="17"/>
    </row>
    <row r="270" spans="1:24" ht="15">
      <c r="A270" s="2">
        <v>891780111</v>
      </c>
      <c r="B270" s="2" t="s">
        <v>19</v>
      </c>
      <c r="C270" s="2" t="s">
        <v>27</v>
      </c>
      <c r="D270" s="2" t="s">
        <v>20</v>
      </c>
      <c r="E270" s="7" t="s">
        <v>1215</v>
      </c>
      <c r="F270" s="2" t="s">
        <v>21</v>
      </c>
      <c r="G270" s="2" t="s">
        <v>165</v>
      </c>
      <c r="H270" s="2" t="s">
        <v>166</v>
      </c>
      <c r="I270" s="8">
        <v>12800000</v>
      </c>
      <c r="J270" s="8">
        <v>19200000</v>
      </c>
      <c r="K270" s="8">
        <v>6400000</v>
      </c>
      <c r="L270" s="8">
        <v>0</v>
      </c>
      <c r="M270" s="2">
        <v>1082961349</v>
      </c>
      <c r="N270" s="2" t="s">
        <v>1216</v>
      </c>
      <c r="O270" s="2" t="s">
        <v>1217</v>
      </c>
      <c r="P270" s="9" t="s">
        <v>6383</v>
      </c>
      <c r="Q270" s="9" t="s">
        <v>6383</v>
      </c>
      <c r="R270" s="9">
        <v>44408</v>
      </c>
      <c r="S270" s="8">
        <v>19200000</v>
      </c>
      <c r="T270" s="8">
        <v>0</v>
      </c>
      <c r="U270" s="33">
        <v>12621405</v>
      </c>
      <c r="V270" s="17" t="s">
        <v>661</v>
      </c>
      <c r="W270" s="33"/>
      <c r="X270" s="17"/>
    </row>
    <row r="271" spans="1:24" ht="15">
      <c r="A271" s="2">
        <v>891780111</v>
      </c>
      <c r="B271" s="2" t="s">
        <v>19</v>
      </c>
      <c r="C271" s="2" t="s">
        <v>27</v>
      </c>
      <c r="D271" s="2" t="s">
        <v>20</v>
      </c>
      <c r="E271" s="7" t="s">
        <v>4732</v>
      </c>
      <c r="F271" s="2" t="s">
        <v>21</v>
      </c>
      <c r="G271" s="2" t="s">
        <v>165</v>
      </c>
      <c r="H271" s="2" t="s">
        <v>166</v>
      </c>
      <c r="I271" s="8">
        <v>8800000</v>
      </c>
      <c r="J271" s="8">
        <v>13200000</v>
      </c>
      <c r="K271" s="8">
        <v>4400000</v>
      </c>
      <c r="L271" s="8">
        <v>0</v>
      </c>
      <c r="M271" s="2">
        <v>57464653</v>
      </c>
      <c r="N271" s="2" t="s">
        <v>4733</v>
      </c>
      <c r="O271" s="2" t="s">
        <v>4734</v>
      </c>
      <c r="P271" s="9" t="s">
        <v>6383</v>
      </c>
      <c r="Q271" s="9" t="s">
        <v>6383</v>
      </c>
      <c r="R271" s="9">
        <v>44408</v>
      </c>
      <c r="S271" s="8">
        <v>13200000</v>
      </c>
      <c r="T271" s="8">
        <v>0</v>
      </c>
      <c r="U271" s="33">
        <v>16078654</v>
      </c>
      <c r="V271" s="17" t="s">
        <v>973</v>
      </c>
      <c r="W271" s="33"/>
      <c r="X271" s="17"/>
    </row>
    <row r="272" spans="1:24" ht="15">
      <c r="A272" s="2">
        <v>891780111</v>
      </c>
      <c r="B272" s="2" t="s">
        <v>19</v>
      </c>
      <c r="C272" s="2" t="s">
        <v>27</v>
      </c>
      <c r="D272" s="2" t="s">
        <v>20</v>
      </c>
      <c r="E272" s="7" t="s">
        <v>1218</v>
      </c>
      <c r="F272" s="2" t="s">
        <v>21</v>
      </c>
      <c r="G272" s="2" t="s">
        <v>165</v>
      </c>
      <c r="H272" s="2" t="s">
        <v>166</v>
      </c>
      <c r="I272" s="8">
        <v>11200000</v>
      </c>
      <c r="J272" s="8">
        <v>16800000</v>
      </c>
      <c r="K272" s="8">
        <v>5600000</v>
      </c>
      <c r="L272" s="8">
        <v>0</v>
      </c>
      <c r="M272" s="2">
        <v>1082984154</v>
      </c>
      <c r="N272" s="2" t="s">
        <v>1219</v>
      </c>
      <c r="O272" s="2" t="s">
        <v>1220</v>
      </c>
      <c r="P272" s="9" t="s">
        <v>592</v>
      </c>
      <c r="Q272" s="9" t="s">
        <v>592</v>
      </c>
      <c r="R272" s="9">
        <v>44408</v>
      </c>
      <c r="S272" s="8">
        <v>16800000</v>
      </c>
      <c r="T272" s="8">
        <v>0</v>
      </c>
      <c r="U272" s="33">
        <v>16078654</v>
      </c>
      <c r="V272" s="17" t="s">
        <v>377</v>
      </c>
      <c r="W272" s="33"/>
      <c r="X272" s="17"/>
    </row>
    <row r="273" spans="1:24" ht="15">
      <c r="A273" s="2">
        <v>891780111</v>
      </c>
      <c r="B273" s="2" t="s">
        <v>19</v>
      </c>
      <c r="C273" s="2" t="s">
        <v>27</v>
      </c>
      <c r="D273" s="2" t="s">
        <v>20</v>
      </c>
      <c r="E273" s="7" t="s">
        <v>4735</v>
      </c>
      <c r="F273" s="2" t="s">
        <v>21</v>
      </c>
      <c r="G273" s="2" t="s">
        <v>165</v>
      </c>
      <c r="H273" s="2" t="s">
        <v>166</v>
      </c>
      <c r="I273" s="8">
        <v>8800000</v>
      </c>
      <c r="J273" s="8">
        <v>0</v>
      </c>
      <c r="K273" s="8">
        <v>0</v>
      </c>
      <c r="L273" s="8">
        <v>0</v>
      </c>
      <c r="M273" s="2">
        <v>7144434</v>
      </c>
      <c r="N273" s="2" t="s">
        <v>4736</v>
      </c>
      <c r="O273" s="2" t="s">
        <v>4737</v>
      </c>
      <c r="P273" s="9" t="s">
        <v>592</v>
      </c>
      <c r="Q273" s="9" t="s">
        <v>592</v>
      </c>
      <c r="R273" s="9" t="s">
        <v>665</v>
      </c>
      <c r="S273" s="8">
        <v>8800000</v>
      </c>
      <c r="T273" s="8">
        <v>0</v>
      </c>
      <c r="U273" s="33">
        <v>1082868728</v>
      </c>
      <c r="V273" s="17" t="s">
        <v>1014</v>
      </c>
      <c r="W273" s="33"/>
      <c r="X273" s="17"/>
    </row>
    <row r="274" spans="1:24" ht="15">
      <c r="A274" s="2">
        <v>891780111</v>
      </c>
      <c r="B274" s="2" t="s">
        <v>19</v>
      </c>
      <c r="C274" s="2" t="s">
        <v>27</v>
      </c>
      <c r="D274" s="2" t="s">
        <v>20</v>
      </c>
      <c r="E274" s="7" t="s">
        <v>1221</v>
      </c>
      <c r="F274" s="2" t="s">
        <v>21</v>
      </c>
      <c r="G274" s="2" t="s">
        <v>165</v>
      </c>
      <c r="H274" s="2" t="s">
        <v>166</v>
      </c>
      <c r="I274" s="8">
        <v>9417000</v>
      </c>
      <c r="J274" s="8">
        <v>11917000</v>
      </c>
      <c r="K274" s="8">
        <v>2500000</v>
      </c>
      <c r="L274" s="8">
        <v>0</v>
      </c>
      <c r="M274" s="2">
        <v>85152628</v>
      </c>
      <c r="N274" s="2" t="s">
        <v>1222</v>
      </c>
      <c r="O274" s="2" t="s">
        <v>1223</v>
      </c>
      <c r="P274" s="9" t="s">
        <v>592</v>
      </c>
      <c r="Q274" s="9" t="s">
        <v>592</v>
      </c>
      <c r="R274" s="9">
        <v>44377</v>
      </c>
      <c r="S274" s="8">
        <v>11917000</v>
      </c>
      <c r="T274" s="8">
        <v>0</v>
      </c>
      <c r="U274" s="33">
        <v>85473390</v>
      </c>
      <c r="V274" s="17" t="s">
        <v>544</v>
      </c>
      <c r="W274" s="33"/>
      <c r="X274" s="17"/>
    </row>
    <row r="275" spans="1:24" ht="15">
      <c r="A275" s="2">
        <v>891780111</v>
      </c>
      <c r="B275" s="2" t="s">
        <v>19</v>
      </c>
      <c r="C275" s="2" t="s">
        <v>27</v>
      </c>
      <c r="D275" s="2" t="s">
        <v>20</v>
      </c>
      <c r="E275" s="7" t="s">
        <v>1224</v>
      </c>
      <c r="F275" s="2" t="s">
        <v>21</v>
      </c>
      <c r="G275" s="2" t="s">
        <v>165</v>
      </c>
      <c r="H275" s="2" t="s">
        <v>166</v>
      </c>
      <c r="I275" s="8">
        <v>9167000</v>
      </c>
      <c r="J275" s="8">
        <v>0</v>
      </c>
      <c r="K275" s="8">
        <v>0</v>
      </c>
      <c r="L275" s="8">
        <v>0</v>
      </c>
      <c r="M275" s="2">
        <v>36718392</v>
      </c>
      <c r="N275" s="2" t="s">
        <v>1225</v>
      </c>
      <c r="O275" s="2" t="s">
        <v>1226</v>
      </c>
      <c r="P275" s="9" t="s">
        <v>6384</v>
      </c>
      <c r="Q275" s="9" t="s">
        <v>6384</v>
      </c>
      <c r="R275" s="9" t="s">
        <v>665</v>
      </c>
      <c r="S275" s="8">
        <v>9167000</v>
      </c>
      <c r="T275" s="8">
        <v>0</v>
      </c>
      <c r="U275" s="33">
        <v>85465146</v>
      </c>
      <c r="V275" s="17" t="s">
        <v>550</v>
      </c>
      <c r="W275" s="33"/>
      <c r="X275" s="17"/>
    </row>
    <row r="276" spans="1:24" ht="15">
      <c r="A276" s="2">
        <v>891780111</v>
      </c>
      <c r="B276" s="2" t="s">
        <v>19</v>
      </c>
      <c r="C276" s="2" t="s">
        <v>27</v>
      </c>
      <c r="D276" s="2" t="s">
        <v>20</v>
      </c>
      <c r="E276" s="7" t="s">
        <v>1227</v>
      </c>
      <c r="F276" s="2" t="s">
        <v>21</v>
      </c>
      <c r="G276" s="2" t="s">
        <v>165</v>
      </c>
      <c r="H276" s="2" t="s">
        <v>166</v>
      </c>
      <c r="I276" s="8">
        <v>8800000</v>
      </c>
      <c r="J276" s="8">
        <v>0</v>
      </c>
      <c r="K276" s="8">
        <v>0</v>
      </c>
      <c r="L276" s="8">
        <v>6600000</v>
      </c>
      <c r="M276" s="2">
        <v>85370967</v>
      </c>
      <c r="N276" s="2" t="s">
        <v>1228</v>
      </c>
      <c r="O276" s="2" t="s">
        <v>1229</v>
      </c>
      <c r="P276" s="9" t="s">
        <v>6384</v>
      </c>
      <c r="Q276" s="9" t="s">
        <v>6384</v>
      </c>
      <c r="R276" s="9" t="s">
        <v>665</v>
      </c>
      <c r="S276" s="8">
        <v>2200000</v>
      </c>
      <c r="T276" s="8">
        <v>0</v>
      </c>
      <c r="U276" s="33">
        <v>85449357</v>
      </c>
      <c r="V276" s="17" t="s">
        <v>952</v>
      </c>
      <c r="W276" s="33"/>
      <c r="X276" s="17"/>
    </row>
    <row r="277" spans="1:24" ht="15">
      <c r="A277" s="2">
        <v>891780111</v>
      </c>
      <c r="B277" s="2" t="s">
        <v>19</v>
      </c>
      <c r="C277" s="2" t="s">
        <v>27</v>
      </c>
      <c r="D277" s="2" t="s">
        <v>20</v>
      </c>
      <c r="E277" s="7" t="s">
        <v>1230</v>
      </c>
      <c r="F277" s="2" t="s">
        <v>21</v>
      </c>
      <c r="G277" s="2" t="s">
        <v>165</v>
      </c>
      <c r="H277" s="2" t="s">
        <v>166</v>
      </c>
      <c r="I277" s="8">
        <v>20000000</v>
      </c>
      <c r="J277" s="8">
        <v>30000000</v>
      </c>
      <c r="K277" s="8">
        <v>10000000</v>
      </c>
      <c r="L277" s="8">
        <v>0</v>
      </c>
      <c r="M277" s="2">
        <v>1082939683</v>
      </c>
      <c r="N277" s="2" t="s">
        <v>1231</v>
      </c>
      <c r="O277" s="2" t="s">
        <v>1232</v>
      </c>
      <c r="P277" s="9" t="s">
        <v>6384</v>
      </c>
      <c r="Q277" s="9" t="s">
        <v>6384</v>
      </c>
      <c r="R277" s="9">
        <v>44408</v>
      </c>
      <c r="S277" s="8">
        <v>30000000</v>
      </c>
      <c r="T277" s="8">
        <v>0</v>
      </c>
      <c r="U277" s="33">
        <v>85455983</v>
      </c>
      <c r="V277" s="17" t="s">
        <v>843</v>
      </c>
      <c r="W277" s="33"/>
      <c r="X277" s="17"/>
    </row>
    <row r="278" spans="1:24" ht="15">
      <c r="A278" s="2">
        <v>891780111</v>
      </c>
      <c r="B278" s="2" t="s">
        <v>19</v>
      </c>
      <c r="C278" s="2" t="s">
        <v>27</v>
      </c>
      <c r="D278" s="2" t="s">
        <v>20</v>
      </c>
      <c r="E278" s="7" t="s">
        <v>4738</v>
      </c>
      <c r="F278" s="2" t="s">
        <v>21</v>
      </c>
      <c r="G278" s="2" t="s">
        <v>165</v>
      </c>
      <c r="H278" s="2" t="s">
        <v>166</v>
      </c>
      <c r="I278" s="8">
        <v>8507000</v>
      </c>
      <c r="J278" s="8">
        <v>10707000</v>
      </c>
      <c r="K278" s="8">
        <v>2200000</v>
      </c>
      <c r="L278" s="8">
        <v>0</v>
      </c>
      <c r="M278" s="2">
        <v>36720698</v>
      </c>
      <c r="N278" s="2" t="s">
        <v>4739</v>
      </c>
      <c r="O278" s="2" t="s">
        <v>4740</v>
      </c>
      <c r="P278" s="9" t="s">
        <v>158</v>
      </c>
      <c r="Q278" s="9" t="s">
        <v>158</v>
      </c>
      <c r="R278" s="9">
        <v>44377</v>
      </c>
      <c r="S278" s="8">
        <v>10707000</v>
      </c>
      <c r="T278" s="8">
        <v>0</v>
      </c>
      <c r="U278" s="33">
        <v>85465146</v>
      </c>
      <c r="V278" s="17" t="s">
        <v>550</v>
      </c>
      <c r="W278" s="33"/>
      <c r="X278" s="17"/>
    </row>
    <row r="279" spans="1:24" ht="15">
      <c r="A279" s="2">
        <v>891780111</v>
      </c>
      <c r="B279" s="2" t="s">
        <v>19</v>
      </c>
      <c r="C279" s="2" t="s">
        <v>27</v>
      </c>
      <c r="D279" s="2" t="s">
        <v>20</v>
      </c>
      <c r="E279" s="7" t="s">
        <v>1233</v>
      </c>
      <c r="F279" s="2" t="s">
        <v>21</v>
      </c>
      <c r="G279" s="2" t="s">
        <v>165</v>
      </c>
      <c r="H279" s="2" t="s">
        <v>166</v>
      </c>
      <c r="I279" s="8">
        <v>8750000</v>
      </c>
      <c r="J279" s="8">
        <v>0</v>
      </c>
      <c r="K279" s="8">
        <v>0</v>
      </c>
      <c r="L279" s="8">
        <v>0</v>
      </c>
      <c r="M279" s="2">
        <v>1082954069</v>
      </c>
      <c r="N279" s="2" t="s">
        <v>1234</v>
      </c>
      <c r="O279" s="2" t="s">
        <v>1235</v>
      </c>
      <c r="P279" s="9" t="s">
        <v>158</v>
      </c>
      <c r="Q279" s="9" t="s">
        <v>158</v>
      </c>
      <c r="R279" s="9" t="s">
        <v>665</v>
      </c>
      <c r="S279" s="8">
        <v>8750000</v>
      </c>
      <c r="T279" s="8">
        <v>0</v>
      </c>
      <c r="U279" s="33">
        <v>72175282</v>
      </c>
      <c r="V279" s="17" t="s">
        <v>566</v>
      </c>
      <c r="W279" s="33"/>
      <c r="X279" s="17"/>
    </row>
    <row r="280" spans="1:24" ht="15">
      <c r="A280" s="2">
        <v>891780111</v>
      </c>
      <c r="B280" s="2" t="s">
        <v>19</v>
      </c>
      <c r="C280" s="2" t="s">
        <v>27</v>
      </c>
      <c r="D280" s="2" t="s">
        <v>20</v>
      </c>
      <c r="E280" s="7" t="s">
        <v>1236</v>
      </c>
      <c r="F280" s="2" t="s">
        <v>21</v>
      </c>
      <c r="G280" s="2" t="s">
        <v>165</v>
      </c>
      <c r="H280" s="2" t="s">
        <v>166</v>
      </c>
      <c r="I280" s="8">
        <v>9800000</v>
      </c>
      <c r="J280" s="8">
        <v>12600000</v>
      </c>
      <c r="K280" s="8">
        <v>2800000</v>
      </c>
      <c r="L280" s="8">
        <v>0</v>
      </c>
      <c r="M280" s="2">
        <v>1083027986</v>
      </c>
      <c r="N280" s="2" t="s">
        <v>1237</v>
      </c>
      <c r="O280" s="2" t="s">
        <v>1238</v>
      </c>
      <c r="P280" s="9" t="s">
        <v>158</v>
      </c>
      <c r="Q280" s="9" t="s">
        <v>158</v>
      </c>
      <c r="R280" s="9">
        <v>44377</v>
      </c>
      <c r="S280" s="8">
        <v>12600000</v>
      </c>
      <c r="T280" s="8">
        <v>0</v>
      </c>
      <c r="U280" s="33">
        <v>72175282</v>
      </c>
      <c r="V280" s="17" t="s">
        <v>566</v>
      </c>
      <c r="W280" s="33"/>
      <c r="X280" s="17"/>
    </row>
    <row r="281" spans="1:24" ht="15">
      <c r="A281" s="2">
        <v>891780111</v>
      </c>
      <c r="B281" s="2" t="s">
        <v>19</v>
      </c>
      <c r="C281" s="2" t="s">
        <v>27</v>
      </c>
      <c r="D281" s="2" t="s">
        <v>20</v>
      </c>
      <c r="E281" s="7" t="s">
        <v>4741</v>
      </c>
      <c r="F281" s="2" t="s">
        <v>21</v>
      </c>
      <c r="G281" s="2" t="s">
        <v>165</v>
      </c>
      <c r="H281" s="2" t="s">
        <v>166</v>
      </c>
      <c r="I281" s="8">
        <v>7700000</v>
      </c>
      <c r="J281" s="8">
        <v>9900000</v>
      </c>
      <c r="K281" s="8">
        <v>2200000</v>
      </c>
      <c r="L281" s="8">
        <v>0</v>
      </c>
      <c r="M281" s="2">
        <v>1082958976</v>
      </c>
      <c r="N281" s="2" t="s">
        <v>4742</v>
      </c>
      <c r="O281" s="2" t="s">
        <v>4743</v>
      </c>
      <c r="P281" s="9" t="s">
        <v>158</v>
      </c>
      <c r="Q281" s="9" t="s">
        <v>158</v>
      </c>
      <c r="R281" s="9">
        <v>44377</v>
      </c>
      <c r="S281" s="8">
        <v>9900000</v>
      </c>
      <c r="T281" s="8">
        <v>0</v>
      </c>
      <c r="U281" s="33">
        <v>57461216</v>
      </c>
      <c r="V281" s="17" t="s">
        <v>801</v>
      </c>
      <c r="W281" s="33"/>
      <c r="X281" s="17"/>
    </row>
    <row r="282" spans="1:24" ht="15">
      <c r="A282" s="2">
        <v>891780111</v>
      </c>
      <c r="B282" s="2" t="s">
        <v>19</v>
      </c>
      <c r="C282" s="2" t="s">
        <v>27</v>
      </c>
      <c r="D282" s="2" t="s">
        <v>20</v>
      </c>
      <c r="E282" s="7" t="s">
        <v>4744</v>
      </c>
      <c r="F282" s="2" t="s">
        <v>21</v>
      </c>
      <c r="G282" s="2" t="s">
        <v>165</v>
      </c>
      <c r="H282" s="2" t="s">
        <v>166</v>
      </c>
      <c r="I282" s="8">
        <v>7700000</v>
      </c>
      <c r="J282" s="8">
        <v>0</v>
      </c>
      <c r="K282" s="8">
        <v>0</v>
      </c>
      <c r="L282" s="8">
        <v>0</v>
      </c>
      <c r="M282" s="2">
        <v>1082982732</v>
      </c>
      <c r="N282" s="2" t="s">
        <v>4745</v>
      </c>
      <c r="O282" s="2" t="s">
        <v>4746</v>
      </c>
      <c r="P282" s="9" t="s">
        <v>158</v>
      </c>
      <c r="Q282" s="9" t="s">
        <v>158</v>
      </c>
      <c r="R282" s="9" t="s">
        <v>665</v>
      </c>
      <c r="S282" s="8">
        <v>7700000</v>
      </c>
      <c r="T282" s="8">
        <v>0</v>
      </c>
      <c r="U282" s="33">
        <v>57461216</v>
      </c>
      <c r="V282" s="17" t="s">
        <v>801</v>
      </c>
      <c r="W282" s="33"/>
      <c r="X282" s="17"/>
    </row>
    <row r="283" spans="1:24" ht="15">
      <c r="A283" s="2">
        <v>891780111</v>
      </c>
      <c r="B283" s="2" t="s">
        <v>19</v>
      </c>
      <c r="C283" s="2" t="s">
        <v>27</v>
      </c>
      <c r="D283" s="2" t="s">
        <v>20</v>
      </c>
      <c r="E283" s="7" t="s">
        <v>1239</v>
      </c>
      <c r="F283" s="2" t="s">
        <v>21</v>
      </c>
      <c r="G283" s="2" t="s">
        <v>165</v>
      </c>
      <c r="H283" s="2" t="s">
        <v>166</v>
      </c>
      <c r="I283" s="8">
        <v>11200000</v>
      </c>
      <c r="J283" s="8">
        <v>14400000</v>
      </c>
      <c r="K283" s="8">
        <v>3200000</v>
      </c>
      <c r="L283" s="8">
        <v>0</v>
      </c>
      <c r="M283" s="2">
        <v>36666112</v>
      </c>
      <c r="N283" s="2" t="s">
        <v>1240</v>
      </c>
      <c r="O283" s="2" t="s">
        <v>1241</v>
      </c>
      <c r="P283" s="9" t="s">
        <v>158</v>
      </c>
      <c r="Q283" s="9" t="s">
        <v>158</v>
      </c>
      <c r="R283" s="9">
        <v>44377</v>
      </c>
      <c r="S283" s="8">
        <v>14400000</v>
      </c>
      <c r="T283" s="8">
        <v>0</v>
      </c>
      <c r="U283" s="33">
        <v>26668285</v>
      </c>
      <c r="V283" s="17" t="s">
        <v>874</v>
      </c>
      <c r="W283" s="33"/>
      <c r="X283" s="17"/>
    </row>
    <row r="284" spans="1:24" ht="15">
      <c r="A284" s="2">
        <v>891780111</v>
      </c>
      <c r="B284" s="2" t="s">
        <v>19</v>
      </c>
      <c r="C284" s="2" t="s">
        <v>27</v>
      </c>
      <c r="D284" s="2" t="s">
        <v>20</v>
      </c>
      <c r="E284" s="7" t="s">
        <v>1242</v>
      </c>
      <c r="F284" s="2" t="s">
        <v>21</v>
      </c>
      <c r="G284" s="2" t="s">
        <v>165</v>
      </c>
      <c r="H284" s="2" t="s">
        <v>166</v>
      </c>
      <c r="I284" s="8">
        <v>14000000</v>
      </c>
      <c r="J284" s="8">
        <v>0</v>
      </c>
      <c r="K284" s="8">
        <v>0</v>
      </c>
      <c r="L284" s="8">
        <v>0</v>
      </c>
      <c r="M284" s="2">
        <v>85467022</v>
      </c>
      <c r="N284" s="2" t="s">
        <v>1243</v>
      </c>
      <c r="O284" s="2" t="s">
        <v>1244</v>
      </c>
      <c r="P284" s="9" t="s">
        <v>158</v>
      </c>
      <c r="Q284" s="9" t="s">
        <v>158</v>
      </c>
      <c r="R284" s="9" t="s">
        <v>665</v>
      </c>
      <c r="S284" s="8">
        <v>14000000</v>
      </c>
      <c r="T284" s="8">
        <v>0</v>
      </c>
      <c r="U284" s="33">
        <v>85449357</v>
      </c>
      <c r="V284" s="17" t="s">
        <v>952</v>
      </c>
      <c r="W284" s="33"/>
      <c r="X284" s="17"/>
    </row>
    <row r="285" spans="1:24" ht="15">
      <c r="A285" s="2">
        <v>891780111</v>
      </c>
      <c r="B285" s="2" t="s">
        <v>19</v>
      </c>
      <c r="C285" s="2" t="s">
        <v>27</v>
      </c>
      <c r="D285" s="2" t="s">
        <v>20</v>
      </c>
      <c r="E285" s="7" t="s">
        <v>1245</v>
      </c>
      <c r="F285" s="2" t="s">
        <v>21</v>
      </c>
      <c r="G285" s="2" t="s">
        <v>165</v>
      </c>
      <c r="H285" s="2" t="s">
        <v>166</v>
      </c>
      <c r="I285" s="8">
        <v>11200000</v>
      </c>
      <c r="J285" s="8">
        <v>0</v>
      </c>
      <c r="K285" s="8">
        <v>0</v>
      </c>
      <c r="L285" s="8">
        <v>0</v>
      </c>
      <c r="M285" s="2">
        <v>32790934</v>
      </c>
      <c r="N285" s="2" t="s">
        <v>1246</v>
      </c>
      <c r="O285" s="2" t="s">
        <v>1247</v>
      </c>
      <c r="P285" s="9" t="s">
        <v>158</v>
      </c>
      <c r="Q285" s="9" t="s">
        <v>158</v>
      </c>
      <c r="R285" s="9" t="s">
        <v>665</v>
      </c>
      <c r="S285" s="8">
        <v>11200000</v>
      </c>
      <c r="T285" s="8">
        <v>0</v>
      </c>
      <c r="U285" s="33">
        <v>57438212</v>
      </c>
      <c r="V285" s="17" t="s">
        <v>1211</v>
      </c>
      <c r="W285" s="33"/>
      <c r="X285" s="17"/>
    </row>
    <row r="286" spans="1:24" ht="15">
      <c r="A286" s="2">
        <v>891780111</v>
      </c>
      <c r="B286" s="2" t="s">
        <v>19</v>
      </c>
      <c r="C286" s="2" t="s">
        <v>27</v>
      </c>
      <c r="D286" s="2" t="s">
        <v>20</v>
      </c>
      <c r="E286" s="7" t="s">
        <v>4747</v>
      </c>
      <c r="F286" s="2" t="s">
        <v>21</v>
      </c>
      <c r="G286" s="2" t="s">
        <v>165</v>
      </c>
      <c r="H286" s="2" t="s">
        <v>166</v>
      </c>
      <c r="I286" s="8">
        <v>7700000</v>
      </c>
      <c r="J286" s="8">
        <v>9900000</v>
      </c>
      <c r="K286" s="8">
        <v>2200000</v>
      </c>
      <c r="L286" s="8">
        <v>0</v>
      </c>
      <c r="M286" s="2">
        <v>1082950841</v>
      </c>
      <c r="N286" s="2" t="s">
        <v>4748</v>
      </c>
      <c r="O286" s="2" t="s">
        <v>4749</v>
      </c>
      <c r="P286" s="9" t="s">
        <v>158</v>
      </c>
      <c r="Q286" s="9" t="s">
        <v>158</v>
      </c>
      <c r="R286" s="9">
        <v>44377</v>
      </c>
      <c r="S286" s="8">
        <v>9900000</v>
      </c>
      <c r="T286" s="8">
        <v>0</v>
      </c>
      <c r="U286" s="33">
        <v>57438212</v>
      </c>
      <c r="V286" s="17" t="s">
        <v>1211</v>
      </c>
      <c r="W286" s="33"/>
      <c r="X286" s="17"/>
    </row>
    <row r="287" spans="1:24" ht="15">
      <c r="A287" s="2">
        <v>891780111</v>
      </c>
      <c r="B287" s="2" t="s">
        <v>19</v>
      </c>
      <c r="C287" s="2" t="s">
        <v>27</v>
      </c>
      <c r="D287" s="2" t="s">
        <v>20</v>
      </c>
      <c r="E287" s="7" t="s">
        <v>1248</v>
      </c>
      <c r="F287" s="2" t="s">
        <v>21</v>
      </c>
      <c r="G287" s="2" t="s">
        <v>165</v>
      </c>
      <c r="H287" s="2" t="s">
        <v>166</v>
      </c>
      <c r="I287" s="8">
        <v>13320000</v>
      </c>
      <c r="J287" s="8">
        <v>14520000</v>
      </c>
      <c r="K287" s="8">
        <v>5200000</v>
      </c>
      <c r="L287" s="8">
        <v>0</v>
      </c>
      <c r="M287" s="2">
        <v>1004188433</v>
      </c>
      <c r="N287" s="2" t="s">
        <v>416</v>
      </c>
      <c r="O287" s="2" t="s">
        <v>1249</v>
      </c>
      <c r="P287" s="9" t="s">
        <v>158</v>
      </c>
      <c r="Q287" s="9" t="s">
        <v>158</v>
      </c>
      <c r="R287" s="9">
        <v>44408</v>
      </c>
      <c r="S287" s="8">
        <v>14520000</v>
      </c>
      <c r="T287" s="8">
        <v>0</v>
      </c>
      <c r="U287" s="33">
        <v>85449357</v>
      </c>
      <c r="V287" s="17" t="s">
        <v>952</v>
      </c>
      <c r="W287" s="33"/>
      <c r="X287" s="17"/>
    </row>
    <row r="288" spans="1:24" ht="15">
      <c r="A288" s="2">
        <v>891780111</v>
      </c>
      <c r="B288" s="2" t="s">
        <v>19</v>
      </c>
      <c r="C288" s="2" t="s">
        <v>27</v>
      </c>
      <c r="D288" s="2" t="s">
        <v>20</v>
      </c>
      <c r="E288" s="7" t="s">
        <v>1250</v>
      </c>
      <c r="F288" s="2" t="s">
        <v>21</v>
      </c>
      <c r="G288" s="2" t="s">
        <v>165</v>
      </c>
      <c r="H288" s="2" t="s">
        <v>166</v>
      </c>
      <c r="I288" s="8">
        <v>9800000</v>
      </c>
      <c r="J288" s="8">
        <v>12600000</v>
      </c>
      <c r="K288" s="8">
        <v>2800000</v>
      </c>
      <c r="L288" s="8">
        <v>0</v>
      </c>
      <c r="M288" s="2">
        <v>1004461176</v>
      </c>
      <c r="N288" s="2" t="s">
        <v>1251</v>
      </c>
      <c r="O288" s="2" t="s">
        <v>1252</v>
      </c>
      <c r="P288" s="9" t="s">
        <v>158</v>
      </c>
      <c r="Q288" s="9" t="s">
        <v>158</v>
      </c>
      <c r="R288" s="9">
        <v>44377</v>
      </c>
      <c r="S288" s="8">
        <v>12600000</v>
      </c>
      <c r="T288" s="8">
        <v>0</v>
      </c>
      <c r="U288" s="33">
        <v>85449357</v>
      </c>
      <c r="V288" s="17" t="s">
        <v>952</v>
      </c>
      <c r="W288" s="33"/>
      <c r="X288" s="17"/>
    </row>
    <row r="289" spans="1:24" ht="15">
      <c r="A289" s="2">
        <v>891780111</v>
      </c>
      <c r="B289" s="2" t="s">
        <v>19</v>
      </c>
      <c r="C289" s="2" t="s">
        <v>27</v>
      </c>
      <c r="D289" s="2" t="s">
        <v>20</v>
      </c>
      <c r="E289" s="7" t="s">
        <v>1253</v>
      </c>
      <c r="F289" s="2" t="s">
        <v>21</v>
      </c>
      <c r="G289" s="2" t="s">
        <v>165</v>
      </c>
      <c r="H289" s="2" t="s">
        <v>166</v>
      </c>
      <c r="I289" s="8">
        <v>9800000</v>
      </c>
      <c r="J289" s="8">
        <v>12600000</v>
      </c>
      <c r="K289" s="8">
        <v>2800000</v>
      </c>
      <c r="L289" s="8">
        <v>0</v>
      </c>
      <c r="M289" s="2">
        <v>1082992942</v>
      </c>
      <c r="N289" s="2" t="s">
        <v>1254</v>
      </c>
      <c r="O289" s="2" t="s">
        <v>1255</v>
      </c>
      <c r="P289" s="9" t="s">
        <v>158</v>
      </c>
      <c r="Q289" s="9" t="s">
        <v>158</v>
      </c>
      <c r="R289" s="9">
        <v>44377</v>
      </c>
      <c r="S289" s="8">
        <v>12600000</v>
      </c>
      <c r="T289" s="8">
        <v>0</v>
      </c>
      <c r="U289" s="33">
        <v>85449357</v>
      </c>
      <c r="V289" s="17" t="s">
        <v>1107</v>
      </c>
      <c r="W289" s="33"/>
      <c r="X289" s="17"/>
    </row>
    <row r="290" spans="1:24" ht="15">
      <c r="A290" s="2">
        <v>891780111</v>
      </c>
      <c r="B290" s="2" t="s">
        <v>19</v>
      </c>
      <c r="C290" s="2" t="s">
        <v>27</v>
      </c>
      <c r="D290" s="2" t="s">
        <v>20</v>
      </c>
      <c r="E290" s="7" t="s">
        <v>4750</v>
      </c>
      <c r="F290" s="2" t="s">
        <v>21</v>
      </c>
      <c r="G290" s="2" t="s">
        <v>165</v>
      </c>
      <c r="H290" s="2" t="s">
        <v>166</v>
      </c>
      <c r="I290" s="8">
        <v>6650000</v>
      </c>
      <c r="J290" s="8">
        <v>8550000</v>
      </c>
      <c r="K290" s="8">
        <v>1900000</v>
      </c>
      <c r="L290" s="8">
        <v>0</v>
      </c>
      <c r="M290" s="2">
        <v>36729451</v>
      </c>
      <c r="N290" s="2" t="s">
        <v>4751</v>
      </c>
      <c r="O290" s="2" t="s">
        <v>4752</v>
      </c>
      <c r="P290" s="9" t="s">
        <v>158</v>
      </c>
      <c r="Q290" s="9" t="s">
        <v>158</v>
      </c>
      <c r="R290" s="9">
        <v>44377</v>
      </c>
      <c r="S290" s="8">
        <v>8550000</v>
      </c>
      <c r="T290" s="8">
        <v>0</v>
      </c>
      <c r="U290" s="33">
        <v>57439877</v>
      </c>
      <c r="V290" s="17" t="s">
        <v>1256</v>
      </c>
      <c r="W290" s="33"/>
      <c r="X290" s="17"/>
    </row>
    <row r="291" spans="1:24" ht="15">
      <c r="A291" s="2">
        <v>891780111</v>
      </c>
      <c r="B291" s="2" t="s">
        <v>19</v>
      </c>
      <c r="C291" s="2" t="s">
        <v>27</v>
      </c>
      <c r="D291" s="2" t="s">
        <v>20</v>
      </c>
      <c r="E291" s="7" t="s">
        <v>4753</v>
      </c>
      <c r="F291" s="2" t="s">
        <v>21</v>
      </c>
      <c r="G291" s="2" t="s">
        <v>165</v>
      </c>
      <c r="H291" s="2" t="s">
        <v>166</v>
      </c>
      <c r="I291" s="8">
        <v>5600000</v>
      </c>
      <c r="J291" s="8">
        <v>0</v>
      </c>
      <c r="K291" s="8">
        <v>0</v>
      </c>
      <c r="L291" s="8">
        <v>0</v>
      </c>
      <c r="M291" s="2">
        <v>36726629</v>
      </c>
      <c r="N291" s="2" t="s">
        <v>4754</v>
      </c>
      <c r="O291" s="2" t="s">
        <v>4755</v>
      </c>
      <c r="P291" s="9" t="s">
        <v>158</v>
      </c>
      <c r="Q291" s="9" t="s">
        <v>158</v>
      </c>
      <c r="R291" s="9" t="s">
        <v>665</v>
      </c>
      <c r="S291" s="8">
        <v>5600000</v>
      </c>
      <c r="T291" s="8">
        <v>0</v>
      </c>
      <c r="U291" s="33">
        <v>57441846</v>
      </c>
      <c r="V291" s="17" t="s">
        <v>780</v>
      </c>
      <c r="W291" s="33"/>
      <c r="X291" s="17"/>
    </row>
    <row r="292" spans="1:24" ht="15">
      <c r="A292" s="2">
        <v>891780111</v>
      </c>
      <c r="B292" s="2" t="s">
        <v>19</v>
      </c>
      <c r="C292" s="2" t="s">
        <v>27</v>
      </c>
      <c r="D292" s="2" t="s">
        <v>20</v>
      </c>
      <c r="E292" s="7" t="s">
        <v>4756</v>
      </c>
      <c r="F292" s="2" t="s">
        <v>21</v>
      </c>
      <c r="G292" s="2" t="s">
        <v>165</v>
      </c>
      <c r="H292" s="2" t="s">
        <v>166</v>
      </c>
      <c r="I292" s="8">
        <v>7700000</v>
      </c>
      <c r="J292" s="8">
        <v>0</v>
      </c>
      <c r="K292" s="8">
        <v>0</v>
      </c>
      <c r="L292" s="8">
        <v>0</v>
      </c>
      <c r="M292" s="2">
        <v>49758019</v>
      </c>
      <c r="N292" s="2" t="s">
        <v>1257</v>
      </c>
      <c r="O292" s="2" t="s">
        <v>4757</v>
      </c>
      <c r="P292" s="9" t="s">
        <v>158</v>
      </c>
      <c r="Q292" s="9" t="s">
        <v>158</v>
      </c>
      <c r="R292" s="9" t="s">
        <v>665</v>
      </c>
      <c r="S292" s="8">
        <v>7700000</v>
      </c>
      <c r="T292" s="8">
        <v>0</v>
      </c>
      <c r="U292" s="33">
        <v>57441846</v>
      </c>
      <c r="V292" s="17" t="s">
        <v>780</v>
      </c>
      <c r="W292" s="33"/>
      <c r="X292" s="17"/>
    </row>
    <row r="293" spans="1:24" ht="15">
      <c r="A293" s="2">
        <v>891780111</v>
      </c>
      <c r="B293" s="2" t="s">
        <v>19</v>
      </c>
      <c r="C293" s="2" t="s">
        <v>27</v>
      </c>
      <c r="D293" s="2" t="s">
        <v>20</v>
      </c>
      <c r="E293" s="7" t="s">
        <v>1258</v>
      </c>
      <c r="F293" s="2" t="s">
        <v>21</v>
      </c>
      <c r="G293" s="2" t="s">
        <v>165</v>
      </c>
      <c r="H293" s="2" t="s">
        <v>166</v>
      </c>
      <c r="I293" s="8">
        <v>9800000</v>
      </c>
      <c r="J293" s="8">
        <v>12600000</v>
      </c>
      <c r="K293" s="8">
        <v>2800000</v>
      </c>
      <c r="L293" s="8">
        <v>0</v>
      </c>
      <c r="M293" s="2">
        <v>1083009761</v>
      </c>
      <c r="N293" s="2" t="s">
        <v>1259</v>
      </c>
      <c r="O293" s="2" t="s">
        <v>1260</v>
      </c>
      <c r="P293" s="9" t="s">
        <v>158</v>
      </c>
      <c r="Q293" s="9" t="s">
        <v>158</v>
      </c>
      <c r="R293" s="9">
        <v>44377</v>
      </c>
      <c r="S293" s="8">
        <v>12600000</v>
      </c>
      <c r="T293" s="8">
        <v>0</v>
      </c>
      <c r="U293" s="33">
        <v>12621405</v>
      </c>
      <c r="V293" s="17" t="s">
        <v>661</v>
      </c>
      <c r="W293" s="33"/>
      <c r="X293" s="17"/>
    </row>
    <row r="294" spans="1:24" ht="15">
      <c r="A294" s="2">
        <v>891780111</v>
      </c>
      <c r="B294" s="2" t="s">
        <v>19</v>
      </c>
      <c r="C294" s="2" t="s">
        <v>27</v>
      </c>
      <c r="D294" s="2" t="s">
        <v>20</v>
      </c>
      <c r="E294" s="7" t="s">
        <v>4758</v>
      </c>
      <c r="F294" s="2" t="s">
        <v>21</v>
      </c>
      <c r="G294" s="2" t="s">
        <v>165</v>
      </c>
      <c r="H294" s="2" t="s">
        <v>166</v>
      </c>
      <c r="I294" s="8">
        <v>6650000</v>
      </c>
      <c r="J294" s="8">
        <v>8550000</v>
      </c>
      <c r="K294" s="8">
        <v>1900000</v>
      </c>
      <c r="L294" s="8">
        <v>0</v>
      </c>
      <c r="M294" s="2">
        <v>1083018887</v>
      </c>
      <c r="N294" s="2" t="s">
        <v>4759</v>
      </c>
      <c r="O294" s="2" t="s">
        <v>4760</v>
      </c>
      <c r="P294" s="9" t="s">
        <v>158</v>
      </c>
      <c r="Q294" s="9" t="s">
        <v>158</v>
      </c>
      <c r="R294" s="9">
        <v>44377</v>
      </c>
      <c r="S294" s="8">
        <v>8550000</v>
      </c>
      <c r="T294" s="8">
        <v>0</v>
      </c>
      <c r="U294" s="33">
        <v>1082866408</v>
      </c>
      <c r="V294" s="17" t="s">
        <v>1261</v>
      </c>
      <c r="W294" s="33"/>
      <c r="X294" s="17"/>
    </row>
    <row r="295" spans="1:24" ht="15">
      <c r="A295" s="2">
        <v>891780111</v>
      </c>
      <c r="B295" s="2" t="s">
        <v>19</v>
      </c>
      <c r="C295" s="2" t="s">
        <v>27</v>
      </c>
      <c r="D295" s="2" t="s">
        <v>20</v>
      </c>
      <c r="E295" s="7" t="s">
        <v>1262</v>
      </c>
      <c r="F295" s="2" t="s">
        <v>21</v>
      </c>
      <c r="G295" s="2" t="s">
        <v>165</v>
      </c>
      <c r="H295" s="2" t="s">
        <v>166</v>
      </c>
      <c r="I295" s="8">
        <v>21350000</v>
      </c>
      <c r="J295" s="8">
        <v>27450000</v>
      </c>
      <c r="K295" s="8">
        <v>6100000</v>
      </c>
      <c r="L295" s="8">
        <v>0</v>
      </c>
      <c r="M295" s="2">
        <v>85450384</v>
      </c>
      <c r="N295" s="2" t="s">
        <v>1263</v>
      </c>
      <c r="O295" s="2" t="s">
        <v>1264</v>
      </c>
      <c r="P295" s="9" t="s">
        <v>158</v>
      </c>
      <c r="Q295" s="9" t="s">
        <v>158</v>
      </c>
      <c r="R295" s="9">
        <v>44377</v>
      </c>
      <c r="S295" s="8">
        <v>27450000</v>
      </c>
      <c r="T295" s="8">
        <v>0</v>
      </c>
      <c r="U295" s="33">
        <v>85455983</v>
      </c>
      <c r="V295" s="17" t="s">
        <v>843</v>
      </c>
      <c r="W295" s="33"/>
      <c r="X295" s="17"/>
    </row>
    <row r="296" spans="1:24" ht="15">
      <c r="A296" s="2">
        <v>891780111</v>
      </c>
      <c r="B296" s="2" t="s">
        <v>19</v>
      </c>
      <c r="C296" s="2" t="s">
        <v>27</v>
      </c>
      <c r="D296" s="2" t="s">
        <v>20</v>
      </c>
      <c r="E296" s="7" t="s">
        <v>1265</v>
      </c>
      <c r="F296" s="2" t="s">
        <v>21</v>
      </c>
      <c r="G296" s="2" t="s">
        <v>165</v>
      </c>
      <c r="H296" s="2" t="s">
        <v>166</v>
      </c>
      <c r="I296" s="8">
        <v>9667000</v>
      </c>
      <c r="J296" s="8">
        <v>0</v>
      </c>
      <c r="K296" s="8">
        <v>0</v>
      </c>
      <c r="L296" s="8">
        <v>0</v>
      </c>
      <c r="M296" s="2">
        <v>1082999512</v>
      </c>
      <c r="N296" s="2" t="s">
        <v>1266</v>
      </c>
      <c r="O296" s="2" t="s">
        <v>1267</v>
      </c>
      <c r="P296" s="9" t="s">
        <v>158</v>
      </c>
      <c r="Q296" s="9" t="s">
        <v>158</v>
      </c>
      <c r="R296" s="9" t="s">
        <v>665</v>
      </c>
      <c r="S296" s="8">
        <v>9667000</v>
      </c>
      <c r="T296" s="8">
        <v>0</v>
      </c>
      <c r="U296" s="33">
        <v>85152695</v>
      </c>
      <c r="V296" s="17" t="s">
        <v>853</v>
      </c>
      <c r="W296" s="33"/>
      <c r="X296" s="17"/>
    </row>
    <row r="297" spans="1:24" ht="15">
      <c r="A297" s="2">
        <v>891780111</v>
      </c>
      <c r="B297" s="2" t="s">
        <v>19</v>
      </c>
      <c r="C297" s="2" t="s">
        <v>27</v>
      </c>
      <c r="D297" s="2" t="s">
        <v>20</v>
      </c>
      <c r="E297" s="7" t="s">
        <v>1268</v>
      </c>
      <c r="F297" s="2" t="s">
        <v>21</v>
      </c>
      <c r="G297" s="2" t="s">
        <v>165</v>
      </c>
      <c r="H297" s="2" t="s">
        <v>166</v>
      </c>
      <c r="I297" s="8">
        <v>8750000</v>
      </c>
      <c r="J297" s="8">
        <v>11250000</v>
      </c>
      <c r="K297" s="8">
        <v>2500000</v>
      </c>
      <c r="L297" s="8">
        <v>0</v>
      </c>
      <c r="M297" s="2">
        <v>1082911157</v>
      </c>
      <c r="N297" s="2" t="s">
        <v>1269</v>
      </c>
      <c r="O297" s="2" t="s">
        <v>1270</v>
      </c>
      <c r="P297" s="9" t="s">
        <v>158</v>
      </c>
      <c r="Q297" s="9" t="s">
        <v>158</v>
      </c>
      <c r="R297" s="9">
        <v>44377</v>
      </c>
      <c r="S297" s="8">
        <v>11250000</v>
      </c>
      <c r="T297" s="8">
        <v>0</v>
      </c>
      <c r="U297" s="33">
        <v>12621405</v>
      </c>
      <c r="V297" s="17" t="s">
        <v>661</v>
      </c>
      <c r="W297" s="33"/>
      <c r="X297" s="17"/>
    </row>
    <row r="298" spans="1:24" ht="15">
      <c r="A298" s="2">
        <v>891780111</v>
      </c>
      <c r="B298" s="2" t="s">
        <v>19</v>
      </c>
      <c r="C298" s="2" t="s">
        <v>27</v>
      </c>
      <c r="D298" s="2" t="s">
        <v>20</v>
      </c>
      <c r="E298" s="7" t="s">
        <v>1271</v>
      </c>
      <c r="F298" s="2" t="s">
        <v>21</v>
      </c>
      <c r="G298" s="2" t="s">
        <v>165</v>
      </c>
      <c r="H298" s="2" t="s">
        <v>166</v>
      </c>
      <c r="I298" s="8">
        <v>17850000</v>
      </c>
      <c r="J298" s="8">
        <v>0</v>
      </c>
      <c r="K298" s="8">
        <v>0</v>
      </c>
      <c r="L298" s="8">
        <v>0</v>
      </c>
      <c r="M298" s="2">
        <v>1082845810</v>
      </c>
      <c r="N298" s="2" t="s">
        <v>88</v>
      </c>
      <c r="O298" s="2" t="s">
        <v>1272</v>
      </c>
      <c r="P298" s="9" t="s">
        <v>158</v>
      </c>
      <c r="Q298" s="9" t="s">
        <v>158</v>
      </c>
      <c r="R298" s="9" t="s">
        <v>665</v>
      </c>
      <c r="S298" s="8">
        <v>17850000</v>
      </c>
      <c r="T298" s="8">
        <v>0</v>
      </c>
      <c r="U298" s="33">
        <v>12621405</v>
      </c>
      <c r="V298" s="17" t="s">
        <v>661</v>
      </c>
      <c r="W298" s="33"/>
      <c r="X298" s="17"/>
    </row>
    <row r="299" spans="1:24" ht="15">
      <c r="A299" s="2">
        <v>891780111</v>
      </c>
      <c r="B299" s="2" t="s">
        <v>19</v>
      </c>
      <c r="C299" s="2" t="s">
        <v>27</v>
      </c>
      <c r="D299" s="2" t="s">
        <v>20</v>
      </c>
      <c r="E299" s="7" t="s">
        <v>1273</v>
      </c>
      <c r="F299" s="2" t="s">
        <v>21</v>
      </c>
      <c r="G299" s="2" t="s">
        <v>165</v>
      </c>
      <c r="H299" s="2" t="s">
        <v>166</v>
      </c>
      <c r="I299" s="8">
        <v>9800000</v>
      </c>
      <c r="J299" s="8">
        <v>12600000</v>
      </c>
      <c r="K299" s="8">
        <v>2800000</v>
      </c>
      <c r="L299" s="8">
        <v>0</v>
      </c>
      <c r="M299" s="2">
        <v>1083017229</v>
      </c>
      <c r="N299" s="2" t="s">
        <v>1274</v>
      </c>
      <c r="O299" s="2" t="s">
        <v>1275</v>
      </c>
      <c r="P299" s="9" t="s">
        <v>668</v>
      </c>
      <c r="Q299" s="9" t="s">
        <v>668</v>
      </c>
      <c r="R299" s="9">
        <v>44377</v>
      </c>
      <c r="S299" s="8">
        <v>12600000</v>
      </c>
      <c r="T299" s="8">
        <v>0</v>
      </c>
      <c r="U299" s="33">
        <v>72175282</v>
      </c>
      <c r="V299" s="17" t="s">
        <v>566</v>
      </c>
      <c r="W299" s="33"/>
      <c r="X299" s="17"/>
    </row>
    <row r="300" spans="1:24" ht="15">
      <c r="A300" s="2">
        <v>891780111</v>
      </c>
      <c r="B300" s="2" t="s">
        <v>19</v>
      </c>
      <c r="C300" s="2" t="s">
        <v>23</v>
      </c>
      <c r="D300" s="2" t="s">
        <v>20</v>
      </c>
      <c r="E300" s="7" t="s">
        <v>4761</v>
      </c>
      <c r="F300" s="2" t="s">
        <v>21</v>
      </c>
      <c r="G300" s="2" t="s">
        <v>165</v>
      </c>
      <c r="H300" s="2" t="s">
        <v>166</v>
      </c>
      <c r="I300" s="8">
        <v>9450000</v>
      </c>
      <c r="J300" s="8">
        <v>11025000</v>
      </c>
      <c r="K300" s="8">
        <v>1575000</v>
      </c>
      <c r="L300" s="8">
        <v>0</v>
      </c>
      <c r="M300" s="2">
        <v>1082938941</v>
      </c>
      <c r="N300" s="2" t="s">
        <v>4762</v>
      </c>
      <c r="O300" s="2" t="s">
        <v>4763</v>
      </c>
      <c r="P300" s="9" t="s">
        <v>668</v>
      </c>
      <c r="Q300" s="9" t="s">
        <v>668</v>
      </c>
      <c r="R300" s="9" t="s">
        <v>665</v>
      </c>
      <c r="S300" s="8">
        <v>11025000</v>
      </c>
      <c r="T300" s="8">
        <v>0</v>
      </c>
      <c r="U300" s="33">
        <v>1082868728</v>
      </c>
      <c r="V300" s="17" t="s">
        <v>1014</v>
      </c>
      <c r="W300" s="33"/>
      <c r="X300" s="17"/>
    </row>
    <row r="301" spans="1:24" ht="15">
      <c r="A301" s="2">
        <v>891780111</v>
      </c>
      <c r="B301" s="2" t="s">
        <v>19</v>
      </c>
      <c r="C301" s="2" t="s">
        <v>27</v>
      </c>
      <c r="D301" s="2" t="s">
        <v>20</v>
      </c>
      <c r="E301" s="7" t="s">
        <v>1277</v>
      </c>
      <c r="F301" s="2" t="s">
        <v>21</v>
      </c>
      <c r="G301" s="2" t="s">
        <v>165</v>
      </c>
      <c r="H301" s="2" t="s">
        <v>166</v>
      </c>
      <c r="I301" s="8">
        <v>8750000</v>
      </c>
      <c r="J301" s="8">
        <v>11250000</v>
      </c>
      <c r="K301" s="8">
        <v>2500000</v>
      </c>
      <c r="L301" s="8">
        <v>0</v>
      </c>
      <c r="M301" s="2">
        <v>1065836973</v>
      </c>
      <c r="N301" s="2" t="s">
        <v>1278</v>
      </c>
      <c r="O301" s="2" t="s">
        <v>1279</v>
      </c>
      <c r="P301" s="9" t="s">
        <v>668</v>
      </c>
      <c r="Q301" s="9" t="s">
        <v>668</v>
      </c>
      <c r="R301" s="9">
        <v>44377</v>
      </c>
      <c r="S301" s="8">
        <v>11250000</v>
      </c>
      <c r="T301" s="8">
        <v>0</v>
      </c>
      <c r="U301" s="33">
        <v>57461757</v>
      </c>
      <c r="V301" s="17" t="s">
        <v>839</v>
      </c>
      <c r="W301" s="33"/>
      <c r="X301" s="17"/>
    </row>
    <row r="302" spans="1:24" ht="15">
      <c r="A302" s="2">
        <v>891780111</v>
      </c>
      <c r="B302" s="2" t="s">
        <v>19</v>
      </c>
      <c r="C302" s="2" t="s">
        <v>27</v>
      </c>
      <c r="D302" s="2" t="s">
        <v>20</v>
      </c>
      <c r="E302" s="7" t="s">
        <v>1280</v>
      </c>
      <c r="F302" s="2" t="s">
        <v>21</v>
      </c>
      <c r="G302" s="2" t="s">
        <v>165</v>
      </c>
      <c r="H302" s="2" t="s">
        <v>166</v>
      </c>
      <c r="I302" s="8">
        <v>8750000</v>
      </c>
      <c r="J302" s="8">
        <v>11250000</v>
      </c>
      <c r="K302" s="8">
        <v>2500000</v>
      </c>
      <c r="L302" s="8">
        <v>0</v>
      </c>
      <c r="M302" s="2">
        <v>1082976463</v>
      </c>
      <c r="N302" s="2" t="s">
        <v>1281</v>
      </c>
      <c r="O302" s="2" t="s">
        <v>1282</v>
      </c>
      <c r="P302" s="9" t="s">
        <v>668</v>
      </c>
      <c r="Q302" s="9" t="s">
        <v>668</v>
      </c>
      <c r="R302" s="9">
        <v>44377</v>
      </c>
      <c r="S302" s="8">
        <v>11250000</v>
      </c>
      <c r="T302" s="8">
        <v>0</v>
      </c>
      <c r="U302" s="33">
        <v>85154788</v>
      </c>
      <c r="V302" s="17" t="s">
        <v>1283</v>
      </c>
      <c r="W302" s="33"/>
      <c r="X302" s="17"/>
    </row>
    <row r="303" spans="1:24" ht="15">
      <c r="A303" s="2">
        <v>891780111</v>
      </c>
      <c r="B303" s="2" t="s">
        <v>19</v>
      </c>
      <c r="C303" s="2" t="s">
        <v>27</v>
      </c>
      <c r="D303" s="2" t="s">
        <v>20</v>
      </c>
      <c r="E303" s="7" t="s">
        <v>4764</v>
      </c>
      <c r="F303" s="2" t="s">
        <v>21</v>
      </c>
      <c r="G303" s="2" t="s">
        <v>165</v>
      </c>
      <c r="H303" s="2" t="s">
        <v>166</v>
      </c>
      <c r="I303" s="8">
        <v>6650000</v>
      </c>
      <c r="J303" s="8">
        <v>0</v>
      </c>
      <c r="K303" s="8">
        <v>0</v>
      </c>
      <c r="L303" s="8">
        <v>0</v>
      </c>
      <c r="M303" s="2">
        <v>1083035209</v>
      </c>
      <c r="N303" s="2" t="s">
        <v>4765</v>
      </c>
      <c r="O303" s="2" t="s">
        <v>4766</v>
      </c>
      <c r="P303" s="9" t="s">
        <v>668</v>
      </c>
      <c r="Q303" s="9" t="s">
        <v>668</v>
      </c>
      <c r="R303" s="9" t="s">
        <v>665</v>
      </c>
      <c r="S303" s="8">
        <v>6650000</v>
      </c>
      <c r="T303" s="8">
        <v>0</v>
      </c>
      <c r="U303" s="33">
        <v>85154788</v>
      </c>
      <c r="V303" s="17" t="s">
        <v>1283</v>
      </c>
      <c r="W303" s="33"/>
      <c r="X303" s="17"/>
    </row>
    <row r="304" spans="1:24" ht="15">
      <c r="A304" s="2">
        <v>891780111</v>
      </c>
      <c r="B304" s="2" t="s">
        <v>19</v>
      </c>
      <c r="C304" s="2" t="s">
        <v>27</v>
      </c>
      <c r="D304" s="2" t="s">
        <v>20</v>
      </c>
      <c r="E304" s="7" t="s">
        <v>1284</v>
      </c>
      <c r="F304" s="2" t="s">
        <v>21</v>
      </c>
      <c r="G304" s="2" t="s">
        <v>165</v>
      </c>
      <c r="H304" s="2" t="s">
        <v>166</v>
      </c>
      <c r="I304" s="8">
        <v>9800000</v>
      </c>
      <c r="J304" s="8">
        <v>0</v>
      </c>
      <c r="K304" s="8">
        <v>0</v>
      </c>
      <c r="L304" s="8">
        <v>0</v>
      </c>
      <c r="M304" s="2">
        <v>1082875128</v>
      </c>
      <c r="N304" s="2" t="s">
        <v>1285</v>
      </c>
      <c r="O304" s="2" t="s">
        <v>1286</v>
      </c>
      <c r="P304" s="9" t="s">
        <v>668</v>
      </c>
      <c r="Q304" s="9" t="s">
        <v>668</v>
      </c>
      <c r="R304" s="9" t="s">
        <v>665</v>
      </c>
      <c r="S304" s="8">
        <v>9800000</v>
      </c>
      <c r="T304" s="8">
        <v>0</v>
      </c>
      <c r="U304" s="33">
        <v>55313591</v>
      </c>
      <c r="V304" s="17" t="s">
        <v>1195</v>
      </c>
      <c r="W304" s="33"/>
      <c r="X304" s="17"/>
    </row>
    <row r="305" spans="1:24" ht="15">
      <c r="A305" s="2">
        <v>891780111</v>
      </c>
      <c r="B305" s="2" t="s">
        <v>19</v>
      </c>
      <c r="C305" s="2" t="s">
        <v>27</v>
      </c>
      <c r="D305" s="2" t="s">
        <v>20</v>
      </c>
      <c r="E305" s="7" t="s">
        <v>1287</v>
      </c>
      <c r="F305" s="2" t="s">
        <v>21</v>
      </c>
      <c r="G305" s="2" t="s">
        <v>165</v>
      </c>
      <c r="H305" s="2" t="s">
        <v>166</v>
      </c>
      <c r="I305" s="8">
        <v>11900000</v>
      </c>
      <c r="J305" s="8">
        <v>0</v>
      </c>
      <c r="K305" s="8">
        <v>0</v>
      </c>
      <c r="L305" s="8">
        <v>0</v>
      </c>
      <c r="M305" s="2">
        <v>1082995002</v>
      </c>
      <c r="N305" s="2" t="s">
        <v>1288</v>
      </c>
      <c r="O305" s="2" t="s">
        <v>1289</v>
      </c>
      <c r="P305" s="9" t="s">
        <v>668</v>
      </c>
      <c r="Q305" s="9" t="s">
        <v>668</v>
      </c>
      <c r="R305" s="9" t="s">
        <v>665</v>
      </c>
      <c r="S305" s="8">
        <v>11900000</v>
      </c>
      <c r="T305" s="8">
        <v>0</v>
      </c>
      <c r="U305" s="33">
        <v>12621405</v>
      </c>
      <c r="V305" s="17" t="s">
        <v>661</v>
      </c>
      <c r="W305" s="33"/>
      <c r="X305" s="17"/>
    </row>
    <row r="306" spans="1:24" ht="15">
      <c r="A306" s="2">
        <v>891780111</v>
      </c>
      <c r="B306" s="2" t="s">
        <v>19</v>
      </c>
      <c r="C306" s="2" t="s">
        <v>27</v>
      </c>
      <c r="D306" s="2" t="s">
        <v>20</v>
      </c>
      <c r="E306" s="7" t="s">
        <v>4767</v>
      </c>
      <c r="F306" s="2" t="s">
        <v>21</v>
      </c>
      <c r="G306" s="2" t="s">
        <v>165</v>
      </c>
      <c r="H306" s="2" t="s">
        <v>166</v>
      </c>
      <c r="I306" s="8">
        <v>6650000</v>
      </c>
      <c r="J306" s="8">
        <v>0</v>
      </c>
      <c r="K306" s="8">
        <v>0</v>
      </c>
      <c r="L306" s="8">
        <v>0</v>
      </c>
      <c r="M306" s="2">
        <v>36724297</v>
      </c>
      <c r="N306" s="2" t="s">
        <v>4768</v>
      </c>
      <c r="O306" s="2" t="s">
        <v>4769</v>
      </c>
      <c r="P306" s="9" t="s">
        <v>668</v>
      </c>
      <c r="Q306" s="9" t="s">
        <v>668</v>
      </c>
      <c r="R306" s="9" t="s">
        <v>665</v>
      </c>
      <c r="S306" s="8">
        <v>6650000</v>
      </c>
      <c r="T306" s="8">
        <v>0</v>
      </c>
      <c r="U306" s="33">
        <v>57441846</v>
      </c>
      <c r="V306" s="17" t="s">
        <v>780</v>
      </c>
      <c r="W306" s="33"/>
      <c r="X306" s="17"/>
    </row>
    <row r="307" spans="1:24" ht="15">
      <c r="A307" s="2">
        <v>891780111</v>
      </c>
      <c r="B307" s="2" t="s">
        <v>19</v>
      </c>
      <c r="C307" s="2" t="s">
        <v>27</v>
      </c>
      <c r="D307" s="2" t="s">
        <v>20</v>
      </c>
      <c r="E307" s="7" t="s">
        <v>4770</v>
      </c>
      <c r="F307" s="2" t="s">
        <v>21</v>
      </c>
      <c r="G307" s="2" t="s">
        <v>165</v>
      </c>
      <c r="H307" s="2" t="s">
        <v>166</v>
      </c>
      <c r="I307" s="8">
        <v>9800000</v>
      </c>
      <c r="J307" s="8">
        <v>12600000</v>
      </c>
      <c r="K307" s="8">
        <v>2800000</v>
      </c>
      <c r="L307" s="8">
        <v>0</v>
      </c>
      <c r="M307" s="2">
        <v>85461198</v>
      </c>
      <c r="N307" s="2" t="s">
        <v>4771</v>
      </c>
      <c r="O307" s="2" t="s">
        <v>4772</v>
      </c>
      <c r="P307" s="9" t="s">
        <v>668</v>
      </c>
      <c r="Q307" s="9" t="s">
        <v>668</v>
      </c>
      <c r="R307" s="9">
        <v>44377</v>
      </c>
      <c r="S307" s="8">
        <v>12600000</v>
      </c>
      <c r="T307" s="8">
        <v>0</v>
      </c>
      <c r="U307" s="33">
        <v>72175282</v>
      </c>
      <c r="V307" s="17" t="s">
        <v>566</v>
      </c>
      <c r="W307" s="33"/>
      <c r="X307" s="17"/>
    </row>
    <row r="308" spans="1:24" ht="15">
      <c r="A308" s="2">
        <v>891780111</v>
      </c>
      <c r="B308" s="2" t="s">
        <v>19</v>
      </c>
      <c r="C308" s="2" t="s">
        <v>27</v>
      </c>
      <c r="D308" s="2" t="s">
        <v>20</v>
      </c>
      <c r="E308" s="7" t="s">
        <v>1290</v>
      </c>
      <c r="F308" s="2" t="s">
        <v>21</v>
      </c>
      <c r="G308" s="2" t="s">
        <v>165</v>
      </c>
      <c r="H308" s="2" t="s">
        <v>166</v>
      </c>
      <c r="I308" s="8">
        <v>8750000</v>
      </c>
      <c r="J308" s="8">
        <v>11250000</v>
      </c>
      <c r="K308" s="8">
        <v>2500000</v>
      </c>
      <c r="L308" s="8">
        <v>0</v>
      </c>
      <c r="M308" s="2">
        <v>1020736975</v>
      </c>
      <c r="N308" s="2" t="s">
        <v>1291</v>
      </c>
      <c r="O308" s="2" t="s">
        <v>1235</v>
      </c>
      <c r="P308" s="9" t="s">
        <v>668</v>
      </c>
      <c r="Q308" s="9" t="s">
        <v>668</v>
      </c>
      <c r="R308" s="9">
        <v>44377</v>
      </c>
      <c r="S308" s="8">
        <v>11250000</v>
      </c>
      <c r="T308" s="8">
        <v>0</v>
      </c>
      <c r="U308" s="33">
        <v>72175282</v>
      </c>
      <c r="V308" s="17" t="s">
        <v>566</v>
      </c>
      <c r="W308" s="33"/>
      <c r="X308" s="17"/>
    </row>
    <row r="309" spans="1:24" ht="15">
      <c r="A309" s="2">
        <v>891780111</v>
      </c>
      <c r="B309" s="2" t="s">
        <v>19</v>
      </c>
      <c r="C309" s="2" t="s">
        <v>27</v>
      </c>
      <c r="D309" s="2" t="s">
        <v>20</v>
      </c>
      <c r="E309" s="7" t="s">
        <v>1292</v>
      </c>
      <c r="F309" s="2" t="s">
        <v>21</v>
      </c>
      <c r="G309" s="2" t="s">
        <v>165</v>
      </c>
      <c r="H309" s="2" t="s">
        <v>166</v>
      </c>
      <c r="I309" s="8">
        <v>22400000</v>
      </c>
      <c r="J309" s="8">
        <v>25200000</v>
      </c>
      <c r="K309" s="8">
        <v>2800000</v>
      </c>
      <c r="L309" s="8">
        <v>0</v>
      </c>
      <c r="M309" s="2">
        <v>12564670</v>
      </c>
      <c r="N309" s="2" t="s">
        <v>1293</v>
      </c>
      <c r="O309" s="2" t="s">
        <v>1294</v>
      </c>
      <c r="P309" s="9" t="s">
        <v>668</v>
      </c>
      <c r="Q309" s="9" t="s">
        <v>668</v>
      </c>
      <c r="R309" s="9">
        <v>44377</v>
      </c>
      <c r="S309" s="8">
        <v>25200000</v>
      </c>
      <c r="T309" s="8">
        <v>0</v>
      </c>
      <c r="U309" s="33">
        <v>84452087</v>
      </c>
      <c r="V309" s="17" t="s">
        <v>794</v>
      </c>
      <c r="W309" s="33"/>
      <c r="X309" s="17"/>
    </row>
    <row r="310" spans="1:24" ht="15">
      <c r="A310" s="2">
        <v>891780111</v>
      </c>
      <c r="B310" s="2" t="s">
        <v>19</v>
      </c>
      <c r="C310" s="2" t="s">
        <v>23</v>
      </c>
      <c r="D310" s="2" t="s">
        <v>20</v>
      </c>
      <c r="E310" s="7" t="s">
        <v>4773</v>
      </c>
      <c r="F310" s="2" t="s">
        <v>21</v>
      </c>
      <c r="G310" s="2" t="s">
        <v>165</v>
      </c>
      <c r="H310" s="2" t="s">
        <v>166</v>
      </c>
      <c r="I310" s="8">
        <v>6450000</v>
      </c>
      <c r="J310" s="8">
        <v>7525000</v>
      </c>
      <c r="K310" s="8">
        <v>1075000</v>
      </c>
      <c r="L310" s="8">
        <v>0</v>
      </c>
      <c r="M310" s="2">
        <v>1082933023</v>
      </c>
      <c r="N310" s="2" t="s">
        <v>4774</v>
      </c>
      <c r="O310" s="2" t="s">
        <v>4775</v>
      </c>
      <c r="P310" s="9" t="s">
        <v>606</v>
      </c>
      <c r="Q310" s="9" t="s">
        <v>606</v>
      </c>
      <c r="R310" s="9" t="s">
        <v>665</v>
      </c>
      <c r="S310" s="8">
        <v>7525000</v>
      </c>
      <c r="T310" s="8">
        <v>0</v>
      </c>
      <c r="U310" s="33">
        <v>1082868728</v>
      </c>
      <c r="V310" s="17" t="s">
        <v>1014</v>
      </c>
      <c r="W310" s="33"/>
      <c r="X310" s="17"/>
    </row>
    <row r="311" spans="1:24" ht="15">
      <c r="A311" s="2">
        <v>891780111</v>
      </c>
      <c r="B311" s="2" t="s">
        <v>19</v>
      </c>
      <c r="C311" s="2" t="s">
        <v>23</v>
      </c>
      <c r="D311" s="2" t="s">
        <v>20</v>
      </c>
      <c r="E311" s="7" t="s">
        <v>4776</v>
      </c>
      <c r="F311" s="2" t="s">
        <v>21</v>
      </c>
      <c r="G311" s="2" t="s">
        <v>165</v>
      </c>
      <c r="H311" s="2" t="s">
        <v>166</v>
      </c>
      <c r="I311" s="8">
        <v>6450000</v>
      </c>
      <c r="J311" s="8">
        <v>7525000</v>
      </c>
      <c r="K311" s="8">
        <v>1075000</v>
      </c>
      <c r="L311" s="8">
        <v>0</v>
      </c>
      <c r="M311" s="2">
        <v>1082841917</v>
      </c>
      <c r="N311" s="2" t="s">
        <v>4777</v>
      </c>
      <c r="O311" s="2" t="s">
        <v>4778</v>
      </c>
      <c r="P311" s="9" t="s">
        <v>606</v>
      </c>
      <c r="Q311" s="9" t="s">
        <v>606</v>
      </c>
      <c r="R311" s="9" t="s">
        <v>665</v>
      </c>
      <c r="S311" s="8">
        <v>7525000</v>
      </c>
      <c r="T311" s="8">
        <v>0</v>
      </c>
      <c r="U311" s="33">
        <v>1082868728</v>
      </c>
      <c r="V311" s="17" t="s">
        <v>1014</v>
      </c>
      <c r="W311" s="33"/>
      <c r="X311" s="17"/>
    </row>
    <row r="312" spans="1:24" ht="15">
      <c r="A312" s="2">
        <v>891780111</v>
      </c>
      <c r="B312" s="2" t="s">
        <v>19</v>
      </c>
      <c r="C312" s="2" t="s">
        <v>27</v>
      </c>
      <c r="D312" s="2" t="s">
        <v>20</v>
      </c>
      <c r="E312" s="7" t="s">
        <v>4779</v>
      </c>
      <c r="F312" s="2" t="s">
        <v>21</v>
      </c>
      <c r="G312" s="2" t="s">
        <v>165</v>
      </c>
      <c r="H312" s="2" t="s">
        <v>166</v>
      </c>
      <c r="I312" s="8">
        <v>6650000</v>
      </c>
      <c r="J312" s="8">
        <v>0</v>
      </c>
      <c r="K312" s="8">
        <v>0</v>
      </c>
      <c r="L312" s="8">
        <v>0</v>
      </c>
      <c r="M312" s="2">
        <v>1082944030</v>
      </c>
      <c r="N312" s="2" t="s">
        <v>4780</v>
      </c>
      <c r="O312" s="2" t="s">
        <v>4781</v>
      </c>
      <c r="P312" s="9" t="s">
        <v>606</v>
      </c>
      <c r="Q312" s="9" t="s">
        <v>606</v>
      </c>
      <c r="R312" s="9" t="s">
        <v>665</v>
      </c>
      <c r="S312" s="8">
        <v>6650000</v>
      </c>
      <c r="T312" s="8">
        <v>0</v>
      </c>
      <c r="U312" s="33">
        <v>72175282</v>
      </c>
      <c r="V312" s="17" t="s">
        <v>566</v>
      </c>
      <c r="W312" s="33"/>
      <c r="X312" s="17"/>
    </row>
    <row r="313" spans="1:24" ht="15">
      <c r="A313" s="2">
        <v>891780111</v>
      </c>
      <c r="B313" s="2" t="s">
        <v>19</v>
      </c>
      <c r="C313" s="2" t="s">
        <v>27</v>
      </c>
      <c r="D313" s="2" t="s">
        <v>20</v>
      </c>
      <c r="E313" s="7" t="s">
        <v>1295</v>
      </c>
      <c r="F313" s="2" t="s">
        <v>21</v>
      </c>
      <c r="G313" s="2" t="s">
        <v>165</v>
      </c>
      <c r="H313" s="2" t="s">
        <v>166</v>
      </c>
      <c r="I313" s="8">
        <v>9800000</v>
      </c>
      <c r="J313" s="8">
        <v>12600000</v>
      </c>
      <c r="K313" s="8">
        <v>2800000</v>
      </c>
      <c r="L313" s="8">
        <v>0</v>
      </c>
      <c r="M313" s="2">
        <v>1082985398</v>
      </c>
      <c r="N313" s="2" t="s">
        <v>1296</v>
      </c>
      <c r="O313" s="2" t="s">
        <v>1297</v>
      </c>
      <c r="P313" s="9" t="s">
        <v>606</v>
      </c>
      <c r="Q313" s="9" t="s">
        <v>606</v>
      </c>
      <c r="R313" s="9">
        <v>44377</v>
      </c>
      <c r="S313" s="8">
        <v>12600000</v>
      </c>
      <c r="T313" s="8">
        <v>0</v>
      </c>
      <c r="U313" s="33">
        <v>72175282</v>
      </c>
      <c r="V313" s="17" t="s">
        <v>566</v>
      </c>
      <c r="W313" s="33"/>
      <c r="X313" s="17"/>
    </row>
    <row r="314" spans="1:24" ht="15">
      <c r="A314" s="2">
        <v>891780111</v>
      </c>
      <c r="B314" s="2" t="s">
        <v>19</v>
      </c>
      <c r="C314" s="2" t="s">
        <v>27</v>
      </c>
      <c r="D314" s="2" t="s">
        <v>20</v>
      </c>
      <c r="E314" s="7" t="s">
        <v>1298</v>
      </c>
      <c r="F314" s="2" t="s">
        <v>21</v>
      </c>
      <c r="G314" s="2" t="s">
        <v>165</v>
      </c>
      <c r="H314" s="2" t="s">
        <v>166</v>
      </c>
      <c r="I314" s="8">
        <v>9800000</v>
      </c>
      <c r="J314" s="8">
        <v>12600000</v>
      </c>
      <c r="K314" s="8">
        <v>2800000</v>
      </c>
      <c r="L314" s="8">
        <v>0</v>
      </c>
      <c r="M314" s="2">
        <v>1082934067</v>
      </c>
      <c r="N314" s="2" t="s">
        <v>1299</v>
      </c>
      <c r="O314" s="2" t="s">
        <v>1300</v>
      </c>
      <c r="P314" s="9" t="s">
        <v>606</v>
      </c>
      <c r="Q314" s="9" t="s">
        <v>606</v>
      </c>
      <c r="R314" s="9">
        <v>44377</v>
      </c>
      <c r="S314" s="8">
        <v>12600000</v>
      </c>
      <c r="T314" s="8">
        <v>0</v>
      </c>
      <c r="U314" s="33">
        <v>72175282</v>
      </c>
      <c r="V314" s="17" t="s">
        <v>566</v>
      </c>
      <c r="W314" s="33"/>
      <c r="X314" s="17"/>
    </row>
    <row r="315" spans="1:24" ht="15">
      <c r="A315" s="2">
        <v>891780111</v>
      </c>
      <c r="B315" s="2" t="s">
        <v>19</v>
      </c>
      <c r="C315" s="2" t="s">
        <v>27</v>
      </c>
      <c r="D315" s="2" t="s">
        <v>20</v>
      </c>
      <c r="E315" s="7" t="s">
        <v>1301</v>
      </c>
      <c r="F315" s="2" t="s">
        <v>21</v>
      </c>
      <c r="G315" s="2" t="s">
        <v>165</v>
      </c>
      <c r="H315" s="2" t="s">
        <v>166</v>
      </c>
      <c r="I315" s="8">
        <v>11200000</v>
      </c>
      <c r="J315" s="8">
        <v>0</v>
      </c>
      <c r="K315" s="8">
        <v>0</v>
      </c>
      <c r="L315" s="8">
        <v>0</v>
      </c>
      <c r="M315" s="2">
        <v>1015460393</v>
      </c>
      <c r="N315" s="2" t="s">
        <v>1302</v>
      </c>
      <c r="O315" s="2" t="s">
        <v>1303</v>
      </c>
      <c r="P315" s="9" t="s">
        <v>606</v>
      </c>
      <c r="Q315" s="9" t="s">
        <v>606</v>
      </c>
      <c r="R315" s="9" t="s">
        <v>665</v>
      </c>
      <c r="S315" s="8">
        <v>11200000</v>
      </c>
      <c r="T315" s="8">
        <v>0</v>
      </c>
      <c r="U315" s="33">
        <v>12621405</v>
      </c>
      <c r="V315" s="17" t="s">
        <v>661</v>
      </c>
      <c r="W315" s="33"/>
      <c r="X315" s="17"/>
    </row>
    <row r="316" spans="1:24" ht="15">
      <c r="A316" s="2">
        <v>891780111</v>
      </c>
      <c r="B316" s="2" t="s">
        <v>19</v>
      </c>
      <c r="C316" s="2" t="s">
        <v>27</v>
      </c>
      <c r="D316" s="2" t="s">
        <v>20</v>
      </c>
      <c r="E316" s="7" t="s">
        <v>1304</v>
      </c>
      <c r="F316" s="2" t="s">
        <v>21</v>
      </c>
      <c r="G316" s="2" t="s">
        <v>165</v>
      </c>
      <c r="H316" s="2" t="s">
        <v>166</v>
      </c>
      <c r="I316" s="8">
        <v>11900000</v>
      </c>
      <c r="J316" s="8">
        <v>15300000</v>
      </c>
      <c r="K316" s="8">
        <v>3400000</v>
      </c>
      <c r="L316" s="8">
        <v>0</v>
      </c>
      <c r="M316" s="2">
        <v>1082941370</v>
      </c>
      <c r="N316" s="2" t="s">
        <v>1305</v>
      </c>
      <c r="O316" s="2" t="s">
        <v>1306</v>
      </c>
      <c r="P316" s="9" t="s">
        <v>606</v>
      </c>
      <c r="Q316" s="9" t="s">
        <v>606</v>
      </c>
      <c r="R316" s="9">
        <v>44377</v>
      </c>
      <c r="S316" s="8">
        <v>15300000</v>
      </c>
      <c r="T316" s="8">
        <v>0</v>
      </c>
      <c r="U316" s="33">
        <v>12621405</v>
      </c>
      <c r="V316" s="17" t="s">
        <v>661</v>
      </c>
      <c r="W316" s="33"/>
      <c r="X316" s="17"/>
    </row>
    <row r="317" spans="1:24" ht="15">
      <c r="A317" s="2">
        <v>891780111</v>
      </c>
      <c r="B317" s="2" t="s">
        <v>19</v>
      </c>
      <c r="C317" s="2" t="s">
        <v>27</v>
      </c>
      <c r="D317" s="2" t="s">
        <v>20</v>
      </c>
      <c r="E317" s="7" t="s">
        <v>4782</v>
      </c>
      <c r="F317" s="2" t="s">
        <v>21</v>
      </c>
      <c r="G317" s="2" t="s">
        <v>165</v>
      </c>
      <c r="H317" s="2" t="s">
        <v>166</v>
      </c>
      <c r="I317" s="8">
        <v>6650000</v>
      </c>
      <c r="J317" s="8">
        <v>8550000</v>
      </c>
      <c r="K317" s="8">
        <v>1900000</v>
      </c>
      <c r="L317" s="8">
        <v>0</v>
      </c>
      <c r="M317" s="2">
        <v>1143139441</v>
      </c>
      <c r="N317" s="2" t="s">
        <v>4783</v>
      </c>
      <c r="O317" s="2" t="s">
        <v>4784</v>
      </c>
      <c r="P317" s="9" t="s">
        <v>615</v>
      </c>
      <c r="Q317" s="9" t="s">
        <v>615</v>
      </c>
      <c r="R317" s="9">
        <v>44377</v>
      </c>
      <c r="S317" s="8">
        <v>8550000</v>
      </c>
      <c r="T317" s="8">
        <v>0</v>
      </c>
      <c r="U317" s="33">
        <v>84452087</v>
      </c>
      <c r="V317" s="17" t="s">
        <v>794</v>
      </c>
      <c r="W317" s="33"/>
      <c r="X317" s="17"/>
    </row>
    <row r="318" spans="1:24" ht="15">
      <c r="A318" s="2">
        <v>891780111</v>
      </c>
      <c r="B318" s="2" t="s">
        <v>19</v>
      </c>
      <c r="C318" s="2" t="s">
        <v>23</v>
      </c>
      <c r="D318" s="2" t="s">
        <v>20</v>
      </c>
      <c r="E318" s="7" t="s">
        <v>4785</v>
      </c>
      <c r="F318" s="2" t="s">
        <v>21</v>
      </c>
      <c r="G318" s="2" t="s">
        <v>165</v>
      </c>
      <c r="H318" s="2" t="s">
        <v>166</v>
      </c>
      <c r="I318" s="8">
        <v>6450000</v>
      </c>
      <c r="J318" s="8">
        <v>7525000</v>
      </c>
      <c r="K318" s="8">
        <v>1075000</v>
      </c>
      <c r="L318" s="8">
        <v>0</v>
      </c>
      <c r="M318" s="2">
        <v>18955666</v>
      </c>
      <c r="N318" s="2" t="s">
        <v>4786</v>
      </c>
      <c r="O318" s="2" t="s">
        <v>4787</v>
      </c>
      <c r="P318" s="9" t="s">
        <v>615</v>
      </c>
      <c r="Q318" s="9" t="s">
        <v>615</v>
      </c>
      <c r="R318" s="9" t="s">
        <v>665</v>
      </c>
      <c r="S318" s="8">
        <v>7525000</v>
      </c>
      <c r="T318" s="8">
        <v>0</v>
      </c>
      <c r="U318" s="33">
        <v>1082868728</v>
      </c>
      <c r="V318" s="17" t="s">
        <v>1014</v>
      </c>
      <c r="W318" s="33"/>
      <c r="X318" s="17"/>
    </row>
    <row r="319" spans="1:24" ht="15">
      <c r="A319" s="2">
        <v>891780111</v>
      </c>
      <c r="B319" s="2" t="s">
        <v>19</v>
      </c>
      <c r="C319" s="2" t="s">
        <v>27</v>
      </c>
      <c r="D319" s="2" t="s">
        <v>20</v>
      </c>
      <c r="E319" s="7" t="s">
        <v>1307</v>
      </c>
      <c r="F319" s="2" t="s">
        <v>21</v>
      </c>
      <c r="G319" s="2" t="s">
        <v>165</v>
      </c>
      <c r="H319" s="2" t="s">
        <v>166</v>
      </c>
      <c r="I319" s="8">
        <v>9707000</v>
      </c>
      <c r="J319" s="8">
        <v>0</v>
      </c>
      <c r="K319" s="8">
        <v>0</v>
      </c>
      <c r="L319" s="8">
        <v>0</v>
      </c>
      <c r="M319" s="2">
        <v>1082943189</v>
      </c>
      <c r="N319" s="2" t="s">
        <v>1308</v>
      </c>
      <c r="O319" s="2" t="s">
        <v>1309</v>
      </c>
      <c r="P319" s="9" t="s">
        <v>615</v>
      </c>
      <c r="Q319" s="9" t="s">
        <v>615</v>
      </c>
      <c r="R319" s="9" t="s">
        <v>665</v>
      </c>
      <c r="S319" s="8">
        <v>9707000</v>
      </c>
      <c r="T319" s="8">
        <v>0</v>
      </c>
      <c r="U319" s="33">
        <v>72175282</v>
      </c>
      <c r="V319" s="17" t="s">
        <v>566</v>
      </c>
      <c r="W319" s="33"/>
      <c r="X319" s="17"/>
    </row>
    <row r="320" spans="1:24" ht="15">
      <c r="A320" s="2">
        <v>891780111</v>
      </c>
      <c r="B320" s="2" t="s">
        <v>19</v>
      </c>
      <c r="C320" s="2" t="s">
        <v>27</v>
      </c>
      <c r="D320" s="2" t="s">
        <v>20</v>
      </c>
      <c r="E320" s="7" t="s">
        <v>4788</v>
      </c>
      <c r="F320" s="2" t="s">
        <v>21</v>
      </c>
      <c r="G320" s="2" t="s">
        <v>165</v>
      </c>
      <c r="H320" s="2" t="s">
        <v>166</v>
      </c>
      <c r="I320" s="8">
        <v>7700000</v>
      </c>
      <c r="J320" s="8">
        <v>9900000</v>
      </c>
      <c r="K320" s="8">
        <v>2200000</v>
      </c>
      <c r="L320" s="8">
        <v>0</v>
      </c>
      <c r="M320" s="2">
        <v>1083020695</v>
      </c>
      <c r="N320" s="2" t="s">
        <v>4789</v>
      </c>
      <c r="O320" s="2" t="s">
        <v>4790</v>
      </c>
      <c r="P320" s="9" t="s">
        <v>615</v>
      </c>
      <c r="Q320" s="9" t="s">
        <v>615</v>
      </c>
      <c r="R320" s="9">
        <v>44377</v>
      </c>
      <c r="S320" s="8">
        <v>9900000</v>
      </c>
      <c r="T320" s="8">
        <v>0</v>
      </c>
      <c r="U320" s="33">
        <v>72175282</v>
      </c>
      <c r="V320" s="17" t="s">
        <v>667</v>
      </c>
      <c r="W320" s="33"/>
      <c r="X320" s="17"/>
    </row>
    <row r="321" spans="1:24" ht="15">
      <c r="A321" s="2">
        <v>891780111</v>
      </c>
      <c r="B321" s="2" t="s">
        <v>19</v>
      </c>
      <c r="C321" s="2" t="s">
        <v>27</v>
      </c>
      <c r="D321" s="2" t="s">
        <v>20</v>
      </c>
      <c r="E321" s="7" t="s">
        <v>1310</v>
      </c>
      <c r="F321" s="2" t="s">
        <v>21</v>
      </c>
      <c r="G321" s="2" t="s">
        <v>165</v>
      </c>
      <c r="H321" s="2" t="s">
        <v>166</v>
      </c>
      <c r="I321" s="8">
        <v>14000000</v>
      </c>
      <c r="J321" s="8">
        <v>18000000</v>
      </c>
      <c r="K321" s="8">
        <v>4000000</v>
      </c>
      <c r="L321" s="8">
        <v>0</v>
      </c>
      <c r="M321" s="2">
        <v>85474227</v>
      </c>
      <c r="N321" s="2" t="s">
        <v>1311</v>
      </c>
      <c r="O321" s="2" t="s">
        <v>1312</v>
      </c>
      <c r="P321" s="9" t="s">
        <v>160</v>
      </c>
      <c r="Q321" s="9" t="s">
        <v>160</v>
      </c>
      <c r="R321" s="9">
        <v>44377</v>
      </c>
      <c r="S321" s="8">
        <v>18000000</v>
      </c>
      <c r="T321" s="8">
        <v>0</v>
      </c>
      <c r="U321" s="33">
        <v>72175282</v>
      </c>
      <c r="V321" s="17" t="s">
        <v>566</v>
      </c>
      <c r="W321" s="33"/>
      <c r="X321" s="17"/>
    </row>
    <row r="322" spans="1:24" ht="15">
      <c r="A322" s="2">
        <v>891780111</v>
      </c>
      <c r="B322" s="2" t="s">
        <v>19</v>
      </c>
      <c r="C322" s="2" t="s">
        <v>27</v>
      </c>
      <c r="D322" s="2" t="s">
        <v>20</v>
      </c>
      <c r="E322" s="7" t="s">
        <v>1313</v>
      </c>
      <c r="F322" s="2" t="s">
        <v>21</v>
      </c>
      <c r="G322" s="2" t="s">
        <v>165</v>
      </c>
      <c r="H322" s="2" t="s">
        <v>166</v>
      </c>
      <c r="I322" s="8">
        <v>9707000</v>
      </c>
      <c r="J322" s="8">
        <v>12507000</v>
      </c>
      <c r="K322" s="8">
        <v>2800000</v>
      </c>
      <c r="L322" s="8">
        <v>0</v>
      </c>
      <c r="M322" s="2">
        <v>1067900773</v>
      </c>
      <c r="N322" s="2" t="s">
        <v>1314</v>
      </c>
      <c r="O322" s="2" t="s">
        <v>1315</v>
      </c>
      <c r="P322" s="9" t="s">
        <v>160</v>
      </c>
      <c r="Q322" s="9" t="s">
        <v>160</v>
      </c>
      <c r="R322" s="9">
        <v>44377</v>
      </c>
      <c r="S322" s="8">
        <v>12507000</v>
      </c>
      <c r="T322" s="8">
        <v>0</v>
      </c>
      <c r="U322" s="33">
        <v>72175282</v>
      </c>
      <c r="V322" s="17" t="s">
        <v>566</v>
      </c>
      <c r="W322" s="33"/>
      <c r="X322" s="17"/>
    </row>
    <row r="323" spans="1:24" ht="15">
      <c r="A323" s="2">
        <v>891780111</v>
      </c>
      <c r="B323" s="2" t="s">
        <v>19</v>
      </c>
      <c r="C323" s="2" t="s">
        <v>27</v>
      </c>
      <c r="D323" s="2" t="s">
        <v>20</v>
      </c>
      <c r="E323" s="7" t="s">
        <v>4791</v>
      </c>
      <c r="F323" s="2" t="s">
        <v>21</v>
      </c>
      <c r="G323" s="2" t="s">
        <v>165</v>
      </c>
      <c r="H323" s="2" t="s">
        <v>166</v>
      </c>
      <c r="I323" s="8">
        <v>1804000</v>
      </c>
      <c r="J323" s="8">
        <v>0</v>
      </c>
      <c r="K323" s="8">
        <v>0</v>
      </c>
      <c r="L323" s="8">
        <v>0</v>
      </c>
      <c r="M323" s="2">
        <v>84082554</v>
      </c>
      <c r="N323" s="2" t="s">
        <v>4792</v>
      </c>
      <c r="O323" s="2" t="s">
        <v>4793</v>
      </c>
      <c r="P323" s="9" t="s">
        <v>160</v>
      </c>
      <c r="Q323" s="9" t="s">
        <v>160</v>
      </c>
      <c r="R323" s="9" t="s">
        <v>1316</v>
      </c>
      <c r="S323" s="8">
        <v>1804000</v>
      </c>
      <c r="T323" s="8">
        <v>0</v>
      </c>
      <c r="U323" s="33">
        <v>57461216</v>
      </c>
      <c r="V323" s="17" t="s">
        <v>801</v>
      </c>
      <c r="W323" s="33"/>
      <c r="X323" s="17"/>
    </row>
    <row r="324" spans="1:24" ht="15">
      <c r="A324" s="2">
        <v>891780111</v>
      </c>
      <c r="B324" s="2" t="s">
        <v>19</v>
      </c>
      <c r="C324" s="2" t="s">
        <v>27</v>
      </c>
      <c r="D324" s="2" t="s">
        <v>20</v>
      </c>
      <c r="E324" s="7" t="s">
        <v>4794</v>
      </c>
      <c r="F324" s="2" t="s">
        <v>21</v>
      </c>
      <c r="G324" s="2" t="s">
        <v>165</v>
      </c>
      <c r="H324" s="2" t="s">
        <v>166</v>
      </c>
      <c r="I324" s="8">
        <v>1804000</v>
      </c>
      <c r="J324" s="8">
        <v>0</v>
      </c>
      <c r="K324" s="8">
        <v>0</v>
      </c>
      <c r="L324" s="8">
        <v>0</v>
      </c>
      <c r="M324" s="2">
        <v>1065824081</v>
      </c>
      <c r="N324" s="2" t="s">
        <v>4795</v>
      </c>
      <c r="O324" s="2" t="s">
        <v>4796</v>
      </c>
      <c r="P324" s="9" t="s">
        <v>160</v>
      </c>
      <c r="Q324" s="9" t="s">
        <v>160</v>
      </c>
      <c r="R324" s="9" t="s">
        <v>1316</v>
      </c>
      <c r="S324" s="8">
        <v>1804000</v>
      </c>
      <c r="T324" s="8">
        <v>0</v>
      </c>
      <c r="U324" s="33">
        <v>57461216</v>
      </c>
      <c r="V324" s="17" t="s">
        <v>801</v>
      </c>
      <c r="W324" s="33"/>
      <c r="X324" s="17"/>
    </row>
    <row r="325" spans="1:24" ht="15">
      <c r="A325" s="2">
        <v>891780111</v>
      </c>
      <c r="B325" s="2" t="s">
        <v>19</v>
      </c>
      <c r="C325" s="2" t="s">
        <v>27</v>
      </c>
      <c r="D325" s="2" t="s">
        <v>20</v>
      </c>
      <c r="E325" s="7" t="s">
        <v>4797</v>
      </c>
      <c r="F325" s="2" t="s">
        <v>21</v>
      </c>
      <c r="G325" s="2" t="s">
        <v>165</v>
      </c>
      <c r="H325" s="2" t="s">
        <v>166</v>
      </c>
      <c r="I325" s="8">
        <v>6524000</v>
      </c>
      <c r="J325" s="8">
        <v>0</v>
      </c>
      <c r="K325" s="8">
        <v>0</v>
      </c>
      <c r="L325" s="8">
        <v>0</v>
      </c>
      <c r="M325" s="2">
        <v>1082968727</v>
      </c>
      <c r="N325" s="2" t="s">
        <v>4798</v>
      </c>
      <c r="O325" s="2" t="s">
        <v>4799</v>
      </c>
      <c r="P325" s="9" t="s">
        <v>625</v>
      </c>
      <c r="Q325" s="9" t="s">
        <v>625</v>
      </c>
      <c r="R325" s="9" t="s">
        <v>665</v>
      </c>
      <c r="S325" s="8">
        <v>6524000</v>
      </c>
      <c r="T325" s="8">
        <v>0</v>
      </c>
      <c r="U325" s="33">
        <v>84452087</v>
      </c>
      <c r="V325" s="17" t="s">
        <v>794</v>
      </c>
      <c r="W325" s="33"/>
      <c r="X325" s="17"/>
    </row>
    <row r="326" spans="1:24" ht="15">
      <c r="A326" s="2">
        <v>891780111</v>
      </c>
      <c r="B326" s="2" t="s">
        <v>19</v>
      </c>
      <c r="C326" s="2" t="s">
        <v>27</v>
      </c>
      <c r="D326" s="2" t="s">
        <v>20</v>
      </c>
      <c r="E326" s="7" t="s">
        <v>1317</v>
      </c>
      <c r="F326" s="2" t="s">
        <v>21</v>
      </c>
      <c r="G326" s="2" t="s">
        <v>165</v>
      </c>
      <c r="H326" s="2" t="s">
        <v>166</v>
      </c>
      <c r="I326" s="8">
        <v>9614000</v>
      </c>
      <c r="J326" s="8">
        <v>12414000</v>
      </c>
      <c r="K326" s="8">
        <v>2800000</v>
      </c>
      <c r="L326" s="8">
        <v>0</v>
      </c>
      <c r="M326" s="2">
        <v>1045725304</v>
      </c>
      <c r="N326" s="2" t="s">
        <v>1318</v>
      </c>
      <c r="O326" s="2" t="s">
        <v>1319</v>
      </c>
      <c r="P326" s="9" t="s">
        <v>625</v>
      </c>
      <c r="Q326" s="9" t="s">
        <v>625</v>
      </c>
      <c r="R326" s="9">
        <v>44377</v>
      </c>
      <c r="S326" s="8">
        <v>12414000</v>
      </c>
      <c r="T326" s="8">
        <v>0</v>
      </c>
      <c r="U326" s="33">
        <v>16078654</v>
      </c>
      <c r="V326" s="17" t="s">
        <v>377</v>
      </c>
      <c r="W326" s="33"/>
      <c r="X326" s="17"/>
    </row>
    <row r="327" spans="1:24" ht="15">
      <c r="A327" s="2">
        <v>891780111</v>
      </c>
      <c r="B327" s="2" t="s">
        <v>19</v>
      </c>
      <c r="C327" s="2" t="s">
        <v>27</v>
      </c>
      <c r="D327" s="2" t="s">
        <v>20</v>
      </c>
      <c r="E327" s="7" t="s">
        <v>1320</v>
      </c>
      <c r="F327" s="2" t="s">
        <v>21</v>
      </c>
      <c r="G327" s="2" t="s">
        <v>165</v>
      </c>
      <c r="H327" s="2" t="s">
        <v>166</v>
      </c>
      <c r="I327" s="8">
        <v>8500000</v>
      </c>
      <c r="J327" s="8">
        <v>0</v>
      </c>
      <c r="K327" s="8">
        <v>0</v>
      </c>
      <c r="L327" s="8">
        <v>0</v>
      </c>
      <c r="M327" s="2">
        <v>1102864782</v>
      </c>
      <c r="N327" s="2" t="s">
        <v>1321</v>
      </c>
      <c r="O327" s="2" t="s">
        <v>1322</v>
      </c>
      <c r="P327" s="9" t="s">
        <v>625</v>
      </c>
      <c r="Q327" s="9" t="s">
        <v>625</v>
      </c>
      <c r="R327" s="9" t="s">
        <v>665</v>
      </c>
      <c r="S327" s="8">
        <v>8500000</v>
      </c>
      <c r="T327" s="8">
        <v>0</v>
      </c>
      <c r="U327" s="33">
        <v>72221403</v>
      </c>
      <c r="V327" s="17" t="s">
        <v>1323</v>
      </c>
      <c r="W327" s="33"/>
      <c r="X327" s="17"/>
    </row>
    <row r="328" spans="1:24" ht="15">
      <c r="A328" s="2">
        <v>891780111</v>
      </c>
      <c r="B328" s="2" t="s">
        <v>19</v>
      </c>
      <c r="C328" s="2" t="s">
        <v>27</v>
      </c>
      <c r="D328" s="2" t="s">
        <v>20</v>
      </c>
      <c r="E328" s="7" t="s">
        <v>1324</v>
      </c>
      <c r="F328" s="2" t="s">
        <v>21</v>
      </c>
      <c r="G328" s="2" t="s">
        <v>165</v>
      </c>
      <c r="H328" s="2" t="s">
        <v>166</v>
      </c>
      <c r="I328" s="8">
        <v>7500000</v>
      </c>
      <c r="J328" s="8">
        <v>10000000</v>
      </c>
      <c r="K328" s="8">
        <v>2500000</v>
      </c>
      <c r="L328" s="8">
        <v>0</v>
      </c>
      <c r="M328" s="2">
        <v>57293604</v>
      </c>
      <c r="N328" s="2" t="s">
        <v>429</v>
      </c>
      <c r="O328" s="7" t="s">
        <v>1325</v>
      </c>
      <c r="P328" s="9" t="s">
        <v>625</v>
      </c>
      <c r="Q328" s="190">
        <v>44256</v>
      </c>
      <c r="R328" s="9">
        <v>44377</v>
      </c>
      <c r="S328" s="8">
        <v>10000000</v>
      </c>
      <c r="T328" s="8">
        <v>0</v>
      </c>
      <c r="U328" s="33">
        <v>85152695</v>
      </c>
      <c r="V328" s="17" t="s">
        <v>853</v>
      </c>
      <c r="W328" s="33"/>
      <c r="X328" s="17"/>
    </row>
    <row r="329" spans="1:24" ht="15">
      <c r="A329" s="2">
        <v>891780111</v>
      </c>
      <c r="B329" s="2" t="s">
        <v>19</v>
      </c>
      <c r="C329" s="2" t="s">
        <v>27</v>
      </c>
      <c r="D329" s="2" t="s">
        <v>20</v>
      </c>
      <c r="E329" s="7" t="s">
        <v>4800</v>
      </c>
      <c r="F329" s="2" t="s">
        <v>21</v>
      </c>
      <c r="G329" s="2" t="s">
        <v>165</v>
      </c>
      <c r="H329" s="2" t="s">
        <v>166</v>
      </c>
      <c r="I329" s="8">
        <v>6460000</v>
      </c>
      <c r="J329" s="8">
        <v>0</v>
      </c>
      <c r="K329" s="8">
        <v>0</v>
      </c>
      <c r="L329" s="8">
        <v>0</v>
      </c>
      <c r="M329" s="2">
        <v>85153204</v>
      </c>
      <c r="N329" s="2" t="s">
        <v>4801</v>
      </c>
      <c r="O329" s="2" t="s">
        <v>4802</v>
      </c>
      <c r="P329" s="144" t="s">
        <v>625</v>
      </c>
      <c r="Q329" s="144" t="s">
        <v>625</v>
      </c>
      <c r="R329" s="144" t="s">
        <v>665</v>
      </c>
      <c r="S329" s="8">
        <v>6460000</v>
      </c>
      <c r="T329" s="8">
        <v>0</v>
      </c>
      <c r="U329" s="33">
        <v>85473390</v>
      </c>
      <c r="V329" s="17" t="s">
        <v>544</v>
      </c>
      <c r="W329" s="33"/>
      <c r="X329" s="17"/>
    </row>
    <row r="330" spans="1:24" ht="15">
      <c r="A330" s="2">
        <v>891780111</v>
      </c>
      <c r="B330" s="2" t="s">
        <v>19</v>
      </c>
      <c r="C330" s="2" t="s">
        <v>27</v>
      </c>
      <c r="D330" s="2" t="s">
        <v>20</v>
      </c>
      <c r="E330" s="7" t="s">
        <v>1326</v>
      </c>
      <c r="F330" s="2" t="s">
        <v>21</v>
      </c>
      <c r="G330" s="2" t="s">
        <v>165</v>
      </c>
      <c r="H330" s="2" t="s">
        <v>166</v>
      </c>
      <c r="I330" s="8">
        <v>8250000</v>
      </c>
      <c r="J330" s="8">
        <v>10750000</v>
      </c>
      <c r="K330" s="8">
        <v>2500000</v>
      </c>
      <c r="L330" s="8">
        <v>0</v>
      </c>
      <c r="M330" s="2">
        <v>1082927274</v>
      </c>
      <c r="N330" s="2" t="s">
        <v>1327</v>
      </c>
      <c r="O330" s="2" t="s">
        <v>1328</v>
      </c>
      <c r="P330" s="144" t="s">
        <v>625</v>
      </c>
      <c r="Q330" s="144" t="s">
        <v>625</v>
      </c>
      <c r="R330" s="9">
        <v>44377</v>
      </c>
      <c r="S330" s="8">
        <v>10750000</v>
      </c>
      <c r="T330" s="8">
        <v>0</v>
      </c>
      <c r="U330" s="33">
        <v>85473390</v>
      </c>
      <c r="V330" s="17" t="s">
        <v>544</v>
      </c>
      <c r="W330" s="33"/>
      <c r="X330" s="17"/>
    </row>
    <row r="331" spans="1:24" ht="15">
      <c r="A331" s="2">
        <v>891780111</v>
      </c>
      <c r="B331" s="2" t="s">
        <v>19</v>
      </c>
      <c r="C331" s="2" t="s">
        <v>27</v>
      </c>
      <c r="D331" s="2" t="s">
        <v>20</v>
      </c>
      <c r="E331" s="7" t="s">
        <v>1329</v>
      </c>
      <c r="F331" s="2" t="s">
        <v>21</v>
      </c>
      <c r="G331" s="2" t="s">
        <v>165</v>
      </c>
      <c r="H331" s="2" t="s">
        <v>166</v>
      </c>
      <c r="I331" s="8">
        <v>9800000</v>
      </c>
      <c r="J331" s="8">
        <v>12600000</v>
      </c>
      <c r="K331" s="8">
        <v>2800000</v>
      </c>
      <c r="L331" s="8">
        <v>0</v>
      </c>
      <c r="M331" s="2">
        <v>1140828220</v>
      </c>
      <c r="N331" s="2" t="s">
        <v>1330</v>
      </c>
      <c r="O331" s="2" t="s">
        <v>1252</v>
      </c>
      <c r="P331" s="144" t="s">
        <v>625</v>
      </c>
      <c r="Q331" s="144" t="s">
        <v>625</v>
      </c>
      <c r="R331" s="9">
        <v>44377</v>
      </c>
      <c r="S331" s="8">
        <v>12600000</v>
      </c>
      <c r="T331" s="8">
        <v>0</v>
      </c>
      <c r="U331" s="33">
        <v>85449357</v>
      </c>
      <c r="V331" s="17" t="s">
        <v>1107</v>
      </c>
      <c r="W331" s="33"/>
      <c r="X331" s="17"/>
    </row>
    <row r="332" spans="1:24" ht="15">
      <c r="A332" s="2">
        <v>891780111</v>
      </c>
      <c r="B332" s="2" t="s">
        <v>19</v>
      </c>
      <c r="C332" s="2" t="s">
        <v>27</v>
      </c>
      <c r="D332" s="2" t="s">
        <v>20</v>
      </c>
      <c r="E332" s="7" t="s">
        <v>1331</v>
      </c>
      <c r="F332" s="2" t="s">
        <v>21</v>
      </c>
      <c r="G332" s="2" t="s">
        <v>165</v>
      </c>
      <c r="H332" s="2" t="s">
        <v>166</v>
      </c>
      <c r="I332" s="8">
        <v>11200000</v>
      </c>
      <c r="J332" s="8">
        <v>0</v>
      </c>
      <c r="K332" s="8">
        <v>0</v>
      </c>
      <c r="L332" s="8">
        <v>0</v>
      </c>
      <c r="M332" s="2">
        <v>57297861</v>
      </c>
      <c r="N332" s="2" t="s">
        <v>1332</v>
      </c>
      <c r="O332" s="188" t="s">
        <v>1333</v>
      </c>
      <c r="P332" s="9" t="s">
        <v>625</v>
      </c>
      <c r="Q332" s="190">
        <v>44256</v>
      </c>
      <c r="R332" s="144" t="s">
        <v>665</v>
      </c>
      <c r="S332" s="8">
        <v>9600000</v>
      </c>
      <c r="T332" s="8">
        <v>1600000</v>
      </c>
      <c r="U332" s="33">
        <v>85449357</v>
      </c>
      <c r="V332" s="17" t="s">
        <v>1107</v>
      </c>
      <c r="W332" s="33"/>
      <c r="X332" s="17"/>
    </row>
    <row r="333" spans="1:24" ht="15">
      <c r="A333" s="2">
        <v>891780111</v>
      </c>
      <c r="B333" s="2" t="s">
        <v>19</v>
      </c>
      <c r="C333" s="2" t="s">
        <v>27</v>
      </c>
      <c r="D333" s="2" t="s">
        <v>20</v>
      </c>
      <c r="E333" s="7" t="s">
        <v>4803</v>
      </c>
      <c r="F333" s="2" t="s">
        <v>21</v>
      </c>
      <c r="G333" s="2" t="s">
        <v>165</v>
      </c>
      <c r="H333" s="2" t="s">
        <v>166</v>
      </c>
      <c r="I333" s="8">
        <v>1716000</v>
      </c>
      <c r="J333" s="8">
        <v>0</v>
      </c>
      <c r="K333" s="8">
        <v>0</v>
      </c>
      <c r="L333" s="8">
        <v>0</v>
      </c>
      <c r="M333" s="2">
        <v>1026568546</v>
      </c>
      <c r="N333" s="2" t="s">
        <v>4804</v>
      </c>
      <c r="O333" s="2" t="s">
        <v>4805</v>
      </c>
      <c r="P333" s="9" t="s">
        <v>625</v>
      </c>
      <c r="Q333" s="9" t="s">
        <v>625</v>
      </c>
      <c r="R333" s="9" t="s">
        <v>1276</v>
      </c>
      <c r="S333" s="8">
        <v>1716000</v>
      </c>
      <c r="T333" s="8">
        <v>0</v>
      </c>
      <c r="U333" s="33">
        <v>57461216</v>
      </c>
      <c r="V333" s="17" t="s">
        <v>801</v>
      </c>
      <c r="W333" s="33"/>
      <c r="X333" s="17"/>
    </row>
    <row r="334" spans="1:24" ht="15">
      <c r="A334" s="2">
        <v>891780111</v>
      </c>
      <c r="B334" s="2" t="s">
        <v>19</v>
      </c>
      <c r="C334" s="2" t="s">
        <v>27</v>
      </c>
      <c r="D334" s="2" t="s">
        <v>20</v>
      </c>
      <c r="E334" s="7" t="s">
        <v>4806</v>
      </c>
      <c r="F334" s="2" t="s">
        <v>21</v>
      </c>
      <c r="G334" s="2" t="s">
        <v>165</v>
      </c>
      <c r="H334" s="2" t="s">
        <v>166</v>
      </c>
      <c r="I334" s="8">
        <v>6270000</v>
      </c>
      <c r="J334" s="8">
        <v>0</v>
      </c>
      <c r="K334" s="8">
        <v>0</v>
      </c>
      <c r="L334" s="8">
        <v>0</v>
      </c>
      <c r="M334" s="2">
        <v>1082847943</v>
      </c>
      <c r="N334" s="2" t="s">
        <v>4807</v>
      </c>
      <c r="O334" s="2" t="s">
        <v>4808</v>
      </c>
      <c r="P334" s="9" t="s">
        <v>625</v>
      </c>
      <c r="Q334" s="9" t="s">
        <v>625</v>
      </c>
      <c r="R334" s="9" t="s">
        <v>665</v>
      </c>
      <c r="S334" s="8">
        <v>6270000</v>
      </c>
      <c r="T334" s="8">
        <v>0</v>
      </c>
      <c r="U334" s="33">
        <v>85473390</v>
      </c>
      <c r="V334" s="17" t="s">
        <v>544</v>
      </c>
      <c r="W334" s="33"/>
      <c r="X334" s="17"/>
    </row>
    <row r="335" spans="1:24" ht="15">
      <c r="A335" s="2">
        <v>891780111</v>
      </c>
      <c r="B335" s="2" t="s">
        <v>19</v>
      </c>
      <c r="C335" s="2" t="s">
        <v>27</v>
      </c>
      <c r="D335" s="2" t="s">
        <v>20</v>
      </c>
      <c r="E335" s="7" t="s">
        <v>4809</v>
      </c>
      <c r="F335" s="2" t="s">
        <v>21</v>
      </c>
      <c r="G335" s="2" t="s">
        <v>165</v>
      </c>
      <c r="H335" s="2" t="s">
        <v>166</v>
      </c>
      <c r="I335" s="8">
        <v>6270000</v>
      </c>
      <c r="J335" s="8">
        <v>8170000</v>
      </c>
      <c r="K335" s="8">
        <v>1900000</v>
      </c>
      <c r="L335" s="8">
        <v>0</v>
      </c>
      <c r="M335" s="2">
        <v>85467592</v>
      </c>
      <c r="N335" s="2" t="s">
        <v>4810</v>
      </c>
      <c r="O335" s="2" t="s">
        <v>4811</v>
      </c>
      <c r="P335" s="9" t="s">
        <v>159</v>
      </c>
      <c r="Q335" s="9" t="s">
        <v>159</v>
      </c>
      <c r="R335" s="9">
        <v>44377</v>
      </c>
      <c r="S335" s="8">
        <v>8170000</v>
      </c>
      <c r="T335" s="8">
        <v>0</v>
      </c>
      <c r="U335" s="33">
        <v>85473390</v>
      </c>
      <c r="V335" s="17" t="s">
        <v>544</v>
      </c>
      <c r="W335" s="33"/>
      <c r="X335" s="17"/>
    </row>
    <row r="336" spans="1:24" ht="15">
      <c r="A336" s="2">
        <v>891780111</v>
      </c>
      <c r="B336" s="2" t="s">
        <v>19</v>
      </c>
      <c r="C336" s="2" t="s">
        <v>27</v>
      </c>
      <c r="D336" s="2" t="s">
        <v>20</v>
      </c>
      <c r="E336" s="7" t="s">
        <v>1334</v>
      </c>
      <c r="F336" s="2" t="s">
        <v>21</v>
      </c>
      <c r="G336" s="2" t="s">
        <v>165</v>
      </c>
      <c r="H336" s="2" t="s">
        <v>166</v>
      </c>
      <c r="I336" s="8">
        <v>10987000</v>
      </c>
      <c r="J336" s="8">
        <v>14187000</v>
      </c>
      <c r="K336" s="8">
        <v>3200000</v>
      </c>
      <c r="L336" s="8">
        <v>0</v>
      </c>
      <c r="M336" s="2">
        <v>36669977</v>
      </c>
      <c r="N336" s="2" t="s">
        <v>1335</v>
      </c>
      <c r="O336" s="2" t="s">
        <v>1336</v>
      </c>
      <c r="P336" s="9" t="s">
        <v>159</v>
      </c>
      <c r="Q336" s="9" t="s">
        <v>159</v>
      </c>
      <c r="R336" s="9">
        <v>44377</v>
      </c>
      <c r="S336" s="8">
        <v>14187000</v>
      </c>
      <c r="T336" s="8">
        <v>0</v>
      </c>
      <c r="U336" s="33">
        <v>16078654</v>
      </c>
      <c r="V336" s="17" t="s">
        <v>377</v>
      </c>
      <c r="W336" s="33"/>
      <c r="X336" s="17"/>
    </row>
    <row r="337" spans="1:24" ht="15">
      <c r="A337" s="2">
        <v>891780111</v>
      </c>
      <c r="B337" s="2" t="s">
        <v>19</v>
      </c>
      <c r="C337" s="2" t="s">
        <v>27</v>
      </c>
      <c r="D337" s="2" t="s">
        <v>20</v>
      </c>
      <c r="E337" s="7" t="s">
        <v>1337</v>
      </c>
      <c r="F337" s="2" t="s">
        <v>21</v>
      </c>
      <c r="G337" s="2" t="s">
        <v>165</v>
      </c>
      <c r="H337" s="2" t="s">
        <v>166</v>
      </c>
      <c r="I337" s="8">
        <v>8500000</v>
      </c>
      <c r="J337" s="8">
        <v>0</v>
      </c>
      <c r="K337" s="8">
        <v>0</v>
      </c>
      <c r="L337" s="8">
        <v>0</v>
      </c>
      <c r="M337" s="2">
        <v>57432322</v>
      </c>
      <c r="N337" s="2" t="s">
        <v>1338</v>
      </c>
      <c r="O337" s="2" t="s">
        <v>1339</v>
      </c>
      <c r="P337" s="9" t="s">
        <v>159</v>
      </c>
      <c r="Q337" s="9" t="s">
        <v>159</v>
      </c>
      <c r="R337" s="9" t="s">
        <v>665</v>
      </c>
      <c r="S337" s="8">
        <v>8500000</v>
      </c>
      <c r="T337" s="8">
        <v>0</v>
      </c>
      <c r="U337" s="33">
        <v>72221403</v>
      </c>
      <c r="V337" s="17" t="s">
        <v>1323</v>
      </c>
      <c r="W337" s="33"/>
      <c r="X337" s="17"/>
    </row>
    <row r="338" spans="1:24" ht="15">
      <c r="A338" s="2">
        <v>891780111</v>
      </c>
      <c r="B338" s="2" t="s">
        <v>19</v>
      </c>
      <c r="C338" s="2" t="s">
        <v>27</v>
      </c>
      <c r="D338" s="2" t="s">
        <v>20</v>
      </c>
      <c r="E338" s="7" t="s">
        <v>4812</v>
      </c>
      <c r="F338" s="2" t="s">
        <v>21</v>
      </c>
      <c r="G338" s="2" t="s">
        <v>165</v>
      </c>
      <c r="H338" s="2" t="s">
        <v>166</v>
      </c>
      <c r="I338" s="8">
        <v>5280000</v>
      </c>
      <c r="J338" s="8">
        <v>0</v>
      </c>
      <c r="K338" s="8">
        <v>0</v>
      </c>
      <c r="L338" s="8">
        <v>0</v>
      </c>
      <c r="M338" s="2">
        <v>9738364</v>
      </c>
      <c r="N338" s="2" t="s">
        <v>4813</v>
      </c>
      <c r="O338" s="2" t="s">
        <v>4814</v>
      </c>
      <c r="P338" s="9" t="s">
        <v>159</v>
      </c>
      <c r="Q338" s="9" t="s">
        <v>159</v>
      </c>
      <c r="R338" s="9" t="s">
        <v>665</v>
      </c>
      <c r="S338" s="8">
        <v>5280000</v>
      </c>
      <c r="T338" s="8">
        <v>0</v>
      </c>
      <c r="U338" s="33">
        <v>85473390</v>
      </c>
      <c r="V338" s="17" t="s">
        <v>544</v>
      </c>
      <c r="W338" s="33"/>
      <c r="X338" s="17"/>
    </row>
    <row r="339" spans="1:24" ht="15">
      <c r="A339" s="2">
        <v>891780111</v>
      </c>
      <c r="B339" s="2" t="s">
        <v>19</v>
      </c>
      <c r="C339" s="2" t="s">
        <v>27</v>
      </c>
      <c r="D339" s="2" t="s">
        <v>20</v>
      </c>
      <c r="E339" s="7" t="s">
        <v>1340</v>
      </c>
      <c r="F339" s="2" t="s">
        <v>21</v>
      </c>
      <c r="G339" s="2" t="s">
        <v>165</v>
      </c>
      <c r="H339" s="2" t="s">
        <v>166</v>
      </c>
      <c r="I339" s="8">
        <v>8084000</v>
      </c>
      <c r="J339" s="8">
        <v>10584000</v>
      </c>
      <c r="K339" s="8">
        <v>2500000</v>
      </c>
      <c r="L339" s="8">
        <v>0</v>
      </c>
      <c r="M339" s="2">
        <v>92642274</v>
      </c>
      <c r="N339" s="2" t="s">
        <v>1341</v>
      </c>
      <c r="O339" s="2" t="s">
        <v>1342</v>
      </c>
      <c r="P339" s="9" t="s">
        <v>162</v>
      </c>
      <c r="Q339" s="9" t="s">
        <v>162</v>
      </c>
      <c r="R339" s="9">
        <v>44377</v>
      </c>
      <c r="S339" s="8">
        <v>10584000</v>
      </c>
      <c r="T339" s="8">
        <v>0</v>
      </c>
      <c r="U339" s="33">
        <v>85473390</v>
      </c>
      <c r="V339" s="17" t="s">
        <v>544</v>
      </c>
      <c r="W339" s="33"/>
      <c r="X339" s="17"/>
    </row>
    <row r="340" spans="1:24" ht="15">
      <c r="A340" s="2">
        <v>891780111</v>
      </c>
      <c r="B340" s="2" t="s">
        <v>19</v>
      </c>
      <c r="C340" s="2" t="s">
        <v>27</v>
      </c>
      <c r="D340" s="2" t="s">
        <v>20</v>
      </c>
      <c r="E340" s="7" t="s">
        <v>4815</v>
      </c>
      <c r="F340" s="2" t="s">
        <v>21</v>
      </c>
      <c r="G340" s="2" t="s">
        <v>165</v>
      </c>
      <c r="H340" s="2" t="s">
        <v>166</v>
      </c>
      <c r="I340" s="8">
        <v>1716000</v>
      </c>
      <c r="J340" s="8">
        <v>0</v>
      </c>
      <c r="K340" s="8">
        <v>0</v>
      </c>
      <c r="L340" s="8">
        <v>0</v>
      </c>
      <c r="M340" s="2">
        <v>49782966</v>
      </c>
      <c r="N340" s="2" t="s">
        <v>4816</v>
      </c>
      <c r="O340" s="2" t="s">
        <v>4805</v>
      </c>
      <c r="P340" s="9" t="s">
        <v>162</v>
      </c>
      <c r="Q340" s="9" t="s">
        <v>162</v>
      </c>
      <c r="R340" s="9" t="s">
        <v>1276</v>
      </c>
      <c r="S340" s="8">
        <v>1716000</v>
      </c>
      <c r="T340" s="8">
        <v>0</v>
      </c>
      <c r="U340" s="33">
        <v>57461216</v>
      </c>
      <c r="V340" s="17" t="s">
        <v>801</v>
      </c>
      <c r="W340" s="33"/>
      <c r="X340" s="17"/>
    </row>
    <row r="341" spans="1:24">
      <c r="A341" s="2">
        <v>891780111</v>
      </c>
      <c r="B341" s="2" t="s">
        <v>19</v>
      </c>
      <c r="C341" s="2" t="s">
        <v>27</v>
      </c>
      <c r="D341" s="2" t="s">
        <v>20</v>
      </c>
      <c r="E341" s="2" t="s">
        <v>4817</v>
      </c>
      <c r="F341" s="2" t="s">
        <v>21</v>
      </c>
      <c r="G341" s="2" t="s">
        <v>165</v>
      </c>
      <c r="H341" s="2" t="s">
        <v>166</v>
      </c>
      <c r="I341" s="8">
        <v>5700000</v>
      </c>
      <c r="J341" s="8">
        <v>0</v>
      </c>
      <c r="K341" s="8">
        <v>0</v>
      </c>
      <c r="L341" s="8">
        <v>0</v>
      </c>
      <c r="M341" s="2">
        <v>85707979</v>
      </c>
      <c r="N341" s="2" t="s">
        <v>4818</v>
      </c>
      <c r="O341" s="2" t="s">
        <v>4819</v>
      </c>
      <c r="P341" s="9" t="s">
        <v>647</v>
      </c>
      <c r="Q341" s="9" t="s">
        <v>647</v>
      </c>
      <c r="R341" s="9" t="s">
        <v>665</v>
      </c>
      <c r="S341" s="8">
        <v>5700000</v>
      </c>
      <c r="T341" s="8">
        <v>0</v>
      </c>
      <c r="U341" s="2">
        <v>85152695</v>
      </c>
      <c r="V341" s="2" t="s">
        <v>853</v>
      </c>
      <c r="W341" s="33"/>
      <c r="X341" s="17"/>
    </row>
    <row r="342" spans="1:24">
      <c r="A342" s="2">
        <v>891780111</v>
      </c>
      <c r="B342" s="2" t="s">
        <v>19</v>
      </c>
      <c r="C342" s="2" t="s">
        <v>27</v>
      </c>
      <c r="D342" s="2" t="s">
        <v>20</v>
      </c>
      <c r="E342" s="2" t="s">
        <v>4820</v>
      </c>
      <c r="F342" s="2" t="s">
        <v>21</v>
      </c>
      <c r="G342" s="2" t="s">
        <v>165</v>
      </c>
      <c r="H342" s="2" t="s">
        <v>166</v>
      </c>
      <c r="I342" s="8">
        <v>7500000</v>
      </c>
      <c r="J342" s="8">
        <v>0</v>
      </c>
      <c r="K342" s="8">
        <v>0</v>
      </c>
      <c r="L342" s="8">
        <v>0</v>
      </c>
      <c r="M342" s="2">
        <v>12541041</v>
      </c>
      <c r="N342" s="2" t="s">
        <v>4821</v>
      </c>
      <c r="O342" s="2" t="s">
        <v>4822</v>
      </c>
      <c r="P342" s="9" t="s">
        <v>647</v>
      </c>
      <c r="Q342" s="9" t="s">
        <v>647</v>
      </c>
      <c r="R342" s="9" t="s">
        <v>665</v>
      </c>
      <c r="S342" s="8">
        <v>7500000</v>
      </c>
      <c r="T342" s="8">
        <v>0</v>
      </c>
      <c r="U342" s="2">
        <v>85152695</v>
      </c>
      <c r="V342" s="2" t="s">
        <v>853</v>
      </c>
    </row>
    <row r="343" spans="1:24">
      <c r="A343" s="2">
        <v>891780111</v>
      </c>
      <c r="B343" s="2" t="s">
        <v>19</v>
      </c>
      <c r="C343" s="2" t="s">
        <v>27</v>
      </c>
      <c r="D343" s="2" t="s">
        <v>20</v>
      </c>
      <c r="E343" s="2" t="s">
        <v>4823</v>
      </c>
      <c r="F343" s="2" t="s">
        <v>21</v>
      </c>
      <c r="G343" s="2" t="s">
        <v>165</v>
      </c>
      <c r="H343" s="2" t="s">
        <v>166</v>
      </c>
      <c r="I343" s="8">
        <v>5700000</v>
      </c>
      <c r="J343" s="8">
        <v>0</v>
      </c>
      <c r="K343" s="8">
        <v>0</v>
      </c>
      <c r="L343" s="8">
        <v>0</v>
      </c>
      <c r="M343" s="2">
        <v>85449729</v>
      </c>
      <c r="N343" s="2" t="s">
        <v>4824</v>
      </c>
      <c r="O343" s="2" t="s">
        <v>4825</v>
      </c>
      <c r="P343" s="9" t="s">
        <v>647</v>
      </c>
      <c r="Q343" s="9" t="s">
        <v>647</v>
      </c>
      <c r="R343" s="9" t="s">
        <v>665</v>
      </c>
      <c r="S343" s="8">
        <v>5700000</v>
      </c>
      <c r="T343" s="8">
        <v>0</v>
      </c>
      <c r="U343" s="2">
        <v>85152695</v>
      </c>
      <c r="V343" s="2" t="s">
        <v>853</v>
      </c>
    </row>
    <row r="344" spans="1:24">
      <c r="A344" s="2">
        <v>891780111</v>
      </c>
      <c r="B344" s="2" t="s">
        <v>19</v>
      </c>
      <c r="C344" s="2" t="s">
        <v>27</v>
      </c>
      <c r="D344" s="2" t="s">
        <v>20</v>
      </c>
      <c r="E344" s="2" t="s">
        <v>4826</v>
      </c>
      <c r="F344" s="2" t="s">
        <v>21</v>
      </c>
      <c r="G344" s="2" t="s">
        <v>165</v>
      </c>
      <c r="H344" s="2" t="s">
        <v>166</v>
      </c>
      <c r="I344" s="8">
        <v>5700000</v>
      </c>
      <c r="J344" s="8">
        <v>0</v>
      </c>
      <c r="K344" s="8">
        <v>0</v>
      </c>
      <c r="L344" s="8">
        <v>0</v>
      </c>
      <c r="M344" s="2">
        <v>85152958</v>
      </c>
      <c r="N344" s="2" t="s">
        <v>4827</v>
      </c>
      <c r="O344" s="2" t="s">
        <v>4828</v>
      </c>
      <c r="P344" s="9" t="s">
        <v>647</v>
      </c>
      <c r="Q344" s="9" t="s">
        <v>647</v>
      </c>
      <c r="R344" s="9" t="s">
        <v>665</v>
      </c>
      <c r="S344" s="8">
        <v>5700000</v>
      </c>
      <c r="T344" s="8">
        <v>0</v>
      </c>
      <c r="U344" s="2">
        <v>85152695</v>
      </c>
      <c r="V344" s="2" t="s">
        <v>853</v>
      </c>
    </row>
    <row r="345" spans="1:24">
      <c r="A345" s="2">
        <v>891780111</v>
      </c>
      <c r="B345" s="2" t="s">
        <v>19</v>
      </c>
      <c r="C345" s="2" t="s">
        <v>27</v>
      </c>
      <c r="D345" s="2" t="s">
        <v>20</v>
      </c>
      <c r="E345" s="2" t="s">
        <v>4829</v>
      </c>
      <c r="F345" s="2" t="s">
        <v>21</v>
      </c>
      <c r="G345" s="2" t="s">
        <v>165</v>
      </c>
      <c r="H345" s="2" t="s">
        <v>166</v>
      </c>
      <c r="I345" s="8">
        <v>7500000</v>
      </c>
      <c r="J345" s="8">
        <v>0</v>
      </c>
      <c r="K345" s="8">
        <v>0</v>
      </c>
      <c r="L345" s="8">
        <v>0</v>
      </c>
      <c r="M345" s="2">
        <v>94504800</v>
      </c>
      <c r="N345" s="2" t="s">
        <v>4830</v>
      </c>
      <c r="O345" s="2" t="s">
        <v>4831</v>
      </c>
      <c r="P345" s="9" t="s">
        <v>647</v>
      </c>
      <c r="Q345" s="9" t="s">
        <v>647</v>
      </c>
      <c r="R345" s="9" t="s">
        <v>665</v>
      </c>
      <c r="S345" s="8">
        <v>7500000</v>
      </c>
      <c r="T345" s="8">
        <v>0</v>
      </c>
      <c r="U345" s="2">
        <v>85152695</v>
      </c>
      <c r="V345" s="2" t="s">
        <v>853</v>
      </c>
    </row>
    <row r="346" spans="1:24">
      <c r="A346" s="2">
        <v>891780111</v>
      </c>
      <c r="B346" s="2" t="s">
        <v>19</v>
      </c>
      <c r="C346" s="2" t="s">
        <v>27</v>
      </c>
      <c r="D346" s="2" t="s">
        <v>20</v>
      </c>
      <c r="E346" s="2" t="s">
        <v>4832</v>
      </c>
      <c r="F346" s="2" t="s">
        <v>21</v>
      </c>
      <c r="G346" s="2" t="s">
        <v>165</v>
      </c>
      <c r="H346" s="2" t="s">
        <v>166</v>
      </c>
      <c r="I346" s="8">
        <v>5700000</v>
      </c>
      <c r="J346" s="8">
        <v>7600000</v>
      </c>
      <c r="K346" s="8">
        <v>1900000</v>
      </c>
      <c r="L346" s="8">
        <v>0</v>
      </c>
      <c r="M346" s="2">
        <v>1007642968</v>
      </c>
      <c r="N346" s="2" t="s">
        <v>4833</v>
      </c>
      <c r="O346" s="2" t="s">
        <v>4834</v>
      </c>
      <c r="P346" s="9" t="s">
        <v>647</v>
      </c>
      <c r="Q346" s="9" t="s">
        <v>647</v>
      </c>
      <c r="R346" s="9">
        <v>44377</v>
      </c>
      <c r="S346" s="8">
        <v>7600000</v>
      </c>
      <c r="T346" s="8">
        <v>0</v>
      </c>
      <c r="U346" s="2">
        <v>85152695</v>
      </c>
      <c r="V346" s="2" t="s">
        <v>853</v>
      </c>
    </row>
    <row r="347" spans="1:24">
      <c r="A347" s="2">
        <v>891780111</v>
      </c>
      <c r="B347" s="2" t="s">
        <v>19</v>
      </c>
      <c r="C347" s="2" t="s">
        <v>27</v>
      </c>
      <c r="D347" s="2" t="s">
        <v>20</v>
      </c>
      <c r="E347" s="2" t="s">
        <v>4835</v>
      </c>
      <c r="F347" s="2" t="s">
        <v>21</v>
      </c>
      <c r="G347" s="2" t="s">
        <v>165</v>
      </c>
      <c r="H347" s="2" t="s">
        <v>166</v>
      </c>
      <c r="I347" s="8">
        <v>7500000</v>
      </c>
      <c r="J347" s="8">
        <v>0</v>
      </c>
      <c r="K347" s="8">
        <v>0</v>
      </c>
      <c r="L347" s="8">
        <v>0</v>
      </c>
      <c r="M347" s="2">
        <v>7601673</v>
      </c>
      <c r="N347" s="2" t="s">
        <v>4836</v>
      </c>
      <c r="O347" s="2" t="s">
        <v>4822</v>
      </c>
      <c r="P347" s="9" t="s">
        <v>647</v>
      </c>
      <c r="Q347" s="9" t="s">
        <v>647</v>
      </c>
      <c r="R347" s="9" t="s">
        <v>665</v>
      </c>
      <c r="S347" s="8">
        <v>7500000</v>
      </c>
      <c r="T347" s="8">
        <v>0</v>
      </c>
      <c r="U347" s="2">
        <v>85152695</v>
      </c>
      <c r="V347" s="2" t="s">
        <v>853</v>
      </c>
    </row>
    <row r="348" spans="1:24">
      <c r="A348" s="2">
        <v>891780111</v>
      </c>
      <c r="B348" s="2" t="s">
        <v>19</v>
      </c>
      <c r="C348" s="2" t="s">
        <v>27</v>
      </c>
      <c r="D348" s="2" t="s">
        <v>20</v>
      </c>
      <c r="E348" s="2" t="s">
        <v>4837</v>
      </c>
      <c r="F348" s="2" t="s">
        <v>21</v>
      </c>
      <c r="G348" s="2" t="s">
        <v>165</v>
      </c>
      <c r="H348" s="2" t="s">
        <v>166</v>
      </c>
      <c r="I348" s="8">
        <v>8400000</v>
      </c>
      <c r="J348" s="8">
        <v>0</v>
      </c>
      <c r="K348" s="8">
        <v>0</v>
      </c>
      <c r="L348" s="8">
        <v>0</v>
      </c>
      <c r="M348" s="2">
        <v>3743095</v>
      </c>
      <c r="N348" s="2" t="s">
        <v>4838</v>
      </c>
      <c r="O348" s="2" t="s">
        <v>4839</v>
      </c>
      <c r="P348" s="9" t="s">
        <v>647</v>
      </c>
      <c r="Q348" s="9" t="s">
        <v>647</v>
      </c>
      <c r="R348" s="9" t="s">
        <v>665</v>
      </c>
      <c r="S348" s="8">
        <v>8400000</v>
      </c>
      <c r="T348" s="8">
        <v>0</v>
      </c>
      <c r="U348" s="2">
        <v>85152695</v>
      </c>
      <c r="V348" s="2" t="s">
        <v>853</v>
      </c>
    </row>
    <row r="349" spans="1:24">
      <c r="A349" s="2">
        <v>891780111</v>
      </c>
      <c r="B349" s="2" t="s">
        <v>19</v>
      </c>
      <c r="C349" s="2" t="s">
        <v>27</v>
      </c>
      <c r="D349" s="2" t="s">
        <v>20</v>
      </c>
      <c r="E349" s="2" t="s">
        <v>4840</v>
      </c>
      <c r="F349" s="2" t="s">
        <v>21</v>
      </c>
      <c r="G349" s="2" t="s">
        <v>165</v>
      </c>
      <c r="H349" s="2" t="s">
        <v>166</v>
      </c>
      <c r="I349" s="8">
        <v>6600000</v>
      </c>
      <c r="J349" s="8">
        <v>0</v>
      </c>
      <c r="K349" s="8">
        <v>0</v>
      </c>
      <c r="L349" s="8">
        <v>0</v>
      </c>
      <c r="M349" s="2">
        <v>12633153</v>
      </c>
      <c r="N349" s="2" t="s">
        <v>4841</v>
      </c>
      <c r="O349" s="2" t="s">
        <v>4822</v>
      </c>
      <c r="P349" s="9" t="s">
        <v>647</v>
      </c>
      <c r="Q349" s="9" t="s">
        <v>647</v>
      </c>
      <c r="R349" s="9" t="s">
        <v>665</v>
      </c>
      <c r="S349" s="8">
        <v>6600000</v>
      </c>
      <c r="T349" s="8">
        <v>0</v>
      </c>
      <c r="U349" s="2">
        <v>85152695</v>
      </c>
      <c r="V349" s="2" t="s">
        <v>853</v>
      </c>
    </row>
    <row r="350" spans="1:24">
      <c r="A350" s="2">
        <v>891780111</v>
      </c>
      <c r="B350" s="2" t="s">
        <v>19</v>
      </c>
      <c r="C350" s="2" t="s">
        <v>27</v>
      </c>
      <c r="D350" s="2" t="s">
        <v>20</v>
      </c>
      <c r="E350" s="2" t="s">
        <v>1968</v>
      </c>
      <c r="F350" s="2" t="s">
        <v>21</v>
      </c>
      <c r="G350" s="2" t="s">
        <v>165</v>
      </c>
      <c r="H350" s="2" t="s">
        <v>166</v>
      </c>
      <c r="I350" s="8">
        <v>5700000</v>
      </c>
      <c r="J350" s="8">
        <v>7600000</v>
      </c>
      <c r="K350" s="8">
        <v>1900000</v>
      </c>
      <c r="L350" s="8">
        <v>0</v>
      </c>
      <c r="M350" s="2">
        <v>36537033</v>
      </c>
      <c r="N350" s="2" t="s">
        <v>1969</v>
      </c>
      <c r="O350" s="2" t="s">
        <v>1970</v>
      </c>
      <c r="P350" s="9" t="s">
        <v>647</v>
      </c>
      <c r="Q350" s="9" t="s">
        <v>647</v>
      </c>
      <c r="R350" s="9">
        <v>44377</v>
      </c>
      <c r="S350" s="8">
        <v>7600000</v>
      </c>
      <c r="T350" s="8">
        <v>0</v>
      </c>
      <c r="U350" s="2">
        <v>85152695</v>
      </c>
      <c r="V350" s="2" t="s">
        <v>853</v>
      </c>
    </row>
    <row r="351" spans="1:24">
      <c r="A351" s="2">
        <v>891780111</v>
      </c>
      <c r="B351" s="2" t="s">
        <v>19</v>
      </c>
      <c r="C351" s="2" t="s">
        <v>27</v>
      </c>
      <c r="D351" s="2" t="s">
        <v>20</v>
      </c>
      <c r="E351" s="2" t="s">
        <v>4842</v>
      </c>
      <c r="F351" s="2" t="s">
        <v>21</v>
      </c>
      <c r="G351" s="2" t="s">
        <v>165</v>
      </c>
      <c r="H351" s="2" t="s">
        <v>166</v>
      </c>
      <c r="I351" s="8">
        <v>5700000</v>
      </c>
      <c r="J351" s="8">
        <v>0</v>
      </c>
      <c r="K351" s="8">
        <v>0</v>
      </c>
      <c r="L351" s="8">
        <v>0</v>
      </c>
      <c r="M351" s="2">
        <v>73076579</v>
      </c>
      <c r="N351" s="2" t="s">
        <v>4843</v>
      </c>
      <c r="O351" s="2" t="s">
        <v>4844</v>
      </c>
      <c r="P351" s="9" t="s">
        <v>647</v>
      </c>
      <c r="Q351" s="9" t="s">
        <v>647</v>
      </c>
      <c r="R351" s="9" t="s">
        <v>665</v>
      </c>
      <c r="S351" s="8">
        <v>5700000</v>
      </c>
      <c r="T351" s="8">
        <v>0</v>
      </c>
      <c r="U351" s="2">
        <v>85152695</v>
      </c>
      <c r="V351" s="2" t="s">
        <v>853</v>
      </c>
    </row>
    <row r="352" spans="1:24">
      <c r="A352" s="2">
        <v>891780111</v>
      </c>
      <c r="B352" s="2" t="s">
        <v>19</v>
      </c>
      <c r="C352" s="2" t="s">
        <v>27</v>
      </c>
      <c r="D352" s="2" t="s">
        <v>20</v>
      </c>
      <c r="E352" s="2" t="s">
        <v>4845</v>
      </c>
      <c r="F352" s="2" t="s">
        <v>21</v>
      </c>
      <c r="G352" s="2" t="s">
        <v>165</v>
      </c>
      <c r="H352" s="2" t="s">
        <v>166</v>
      </c>
      <c r="I352" s="8">
        <v>7500000</v>
      </c>
      <c r="J352" s="8">
        <v>0</v>
      </c>
      <c r="K352" s="8">
        <v>0</v>
      </c>
      <c r="L352" s="8">
        <v>0</v>
      </c>
      <c r="M352" s="2">
        <v>85475573</v>
      </c>
      <c r="N352" s="2" t="s">
        <v>4846</v>
      </c>
      <c r="O352" s="2" t="s">
        <v>4844</v>
      </c>
      <c r="P352" s="9" t="s">
        <v>647</v>
      </c>
      <c r="Q352" s="9" t="s">
        <v>647</v>
      </c>
      <c r="R352" s="9" t="s">
        <v>665</v>
      </c>
      <c r="S352" s="8">
        <v>7500000</v>
      </c>
      <c r="T352" s="8">
        <v>0</v>
      </c>
      <c r="U352" s="2">
        <v>85152695</v>
      </c>
      <c r="V352" s="2" t="s">
        <v>853</v>
      </c>
    </row>
    <row r="353" spans="1:22">
      <c r="A353" s="2">
        <v>891780111</v>
      </c>
      <c r="B353" s="2" t="s">
        <v>19</v>
      </c>
      <c r="C353" s="2" t="s">
        <v>27</v>
      </c>
      <c r="D353" s="2" t="s">
        <v>20</v>
      </c>
      <c r="E353" s="2" t="s">
        <v>4847</v>
      </c>
      <c r="F353" s="2" t="s">
        <v>21</v>
      </c>
      <c r="G353" s="2" t="s">
        <v>165</v>
      </c>
      <c r="H353" s="2" t="s">
        <v>166</v>
      </c>
      <c r="I353" s="8">
        <v>5700000</v>
      </c>
      <c r="J353" s="8">
        <v>0</v>
      </c>
      <c r="K353" s="8">
        <v>0</v>
      </c>
      <c r="L353" s="8">
        <v>0</v>
      </c>
      <c r="M353" s="2">
        <v>1082907201</v>
      </c>
      <c r="N353" s="2" t="s">
        <v>4848</v>
      </c>
      <c r="O353" s="2" t="s">
        <v>4822</v>
      </c>
      <c r="P353" s="9" t="s">
        <v>647</v>
      </c>
      <c r="Q353" s="9" t="s">
        <v>647</v>
      </c>
      <c r="R353" s="9" t="s">
        <v>665</v>
      </c>
      <c r="S353" s="8">
        <v>5700000</v>
      </c>
      <c r="T353" s="8">
        <v>0</v>
      </c>
      <c r="U353" s="2">
        <v>85152695</v>
      </c>
      <c r="V353" s="2" t="s">
        <v>853</v>
      </c>
    </row>
    <row r="354" spans="1:22">
      <c r="A354" s="2">
        <v>891780111</v>
      </c>
      <c r="B354" s="2" t="s">
        <v>19</v>
      </c>
      <c r="C354" s="2" t="s">
        <v>27</v>
      </c>
      <c r="D354" s="2" t="s">
        <v>20</v>
      </c>
      <c r="E354" s="2" t="s">
        <v>4849</v>
      </c>
      <c r="F354" s="2" t="s">
        <v>21</v>
      </c>
      <c r="G354" s="2" t="s">
        <v>165</v>
      </c>
      <c r="H354" s="2" t="s">
        <v>166</v>
      </c>
      <c r="I354" s="8">
        <v>5700000</v>
      </c>
      <c r="J354" s="8">
        <v>0</v>
      </c>
      <c r="K354" s="8">
        <v>0</v>
      </c>
      <c r="L354" s="8">
        <v>0</v>
      </c>
      <c r="M354" s="2">
        <v>1082976415</v>
      </c>
      <c r="N354" s="2" t="s">
        <v>4850</v>
      </c>
      <c r="O354" s="2" t="s">
        <v>4851</v>
      </c>
      <c r="P354" s="9" t="s">
        <v>647</v>
      </c>
      <c r="Q354" s="9" t="s">
        <v>647</v>
      </c>
      <c r="R354" s="9" t="s">
        <v>665</v>
      </c>
      <c r="S354" s="8">
        <v>5700000</v>
      </c>
      <c r="T354" s="8">
        <v>0</v>
      </c>
      <c r="U354" s="2">
        <v>85152695</v>
      </c>
      <c r="V354" s="2" t="s">
        <v>853</v>
      </c>
    </row>
    <row r="355" spans="1:22">
      <c r="A355" s="2">
        <v>891780111</v>
      </c>
      <c r="B355" s="2" t="s">
        <v>19</v>
      </c>
      <c r="C355" s="2" t="s">
        <v>27</v>
      </c>
      <c r="D355" s="2" t="s">
        <v>20</v>
      </c>
      <c r="E355" s="2" t="s">
        <v>4852</v>
      </c>
      <c r="F355" s="2" t="s">
        <v>21</v>
      </c>
      <c r="G355" s="2" t="s">
        <v>165</v>
      </c>
      <c r="H355" s="2" t="s">
        <v>166</v>
      </c>
      <c r="I355" s="8">
        <v>5700000</v>
      </c>
      <c r="J355" s="8">
        <v>0</v>
      </c>
      <c r="K355" s="8">
        <v>0</v>
      </c>
      <c r="L355" s="8">
        <v>0</v>
      </c>
      <c r="M355" s="2">
        <v>72258990</v>
      </c>
      <c r="N355" s="2" t="s">
        <v>4853</v>
      </c>
      <c r="O355" s="2" t="s">
        <v>4854</v>
      </c>
      <c r="P355" s="9" t="s">
        <v>647</v>
      </c>
      <c r="Q355" s="9" t="s">
        <v>647</v>
      </c>
      <c r="R355" s="9" t="s">
        <v>665</v>
      </c>
      <c r="S355" s="8">
        <v>5700000</v>
      </c>
      <c r="T355" s="8">
        <v>0</v>
      </c>
      <c r="U355" s="2">
        <v>85152695</v>
      </c>
      <c r="V355" s="2" t="s">
        <v>853</v>
      </c>
    </row>
    <row r="356" spans="1:22">
      <c r="A356" s="2">
        <v>891780111</v>
      </c>
      <c r="B356" s="2" t="s">
        <v>19</v>
      </c>
      <c r="C356" s="2" t="s">
        <v>27</v>
      </c>
      <c r="D356" s="2" t="s">
        <v>20</v>
      </c>
      <c r="E356" s="2" t="s">
        <v>4855</v>
      </c>
      <c r="F356" s="2" t="s">
        <v>21</v>
      </c>
      <c r="G356" s="2" t="s">
        <v>165</v>
      </c>
      <c r="H356" s="2" t="s">
        <v>166</v>
      </c>
      <c r="I356" s="8">
        <v>5700000</v>
      </c>
      <c r="J356" s="8">
        <v>0</v>
      </c>
      <c r="K356" s="8">
        <v>0</v>
      </c>
      <c r="L356" s="8">
        <v>0</v>
      </c>
      <c r="M356" s="2">
        <v>36694724</v>
      </c>
      <c r="N356" s="2" t="s">
        <v>4856</v>
      </c>
      <c r="O356" s="2" t="s">
        <v>4822</v>
      </c>
      <c r="P356" s="9" t="s">
        <v>647</v>
      </c>
      <c r="Q356" s="9" t="s">
        <v>647</v>
      </c>
      <c r="R356" s="9" t="s">
        <v>665</v>
      </c>
      <c r="S356" s="8">
        <v>5700000</v>
      </c>
      <c r="T356" s="8">
        <v>0</v>
      </c>
      <c r="U356" s="2">
        <v>85152695</v>
      </c>
      <c r="V356" s="2" t="s">
        <v>853</v>
      </c>
    </row>
    <row r="357" spans="1:22">
      <c r="A357" s="2">
        <v>891780111</v>
      </c>
      <c r="B357" s="2" t="s">
        <v>19</v>
      </c>
      <c r="C357" s="2" t="s">
        <v>27</v>
      </c>
      <c r="D357" s="2" t="s">
        <v>20</v>
      </c>
      <c r="E357" s="2" t="s">
        <v>4857</v>
      </c>
      <c r="F357" s="2" t="s">
        <v>21</v>
      </c>
      <c r="G357" s="2" t="s">
        <v>165</v>
      </c>
      <c r="H357" s="2" t="s">
        <v>166</v>
      </c>
      <c r="I357" s="8">
        <v>5700000</v>
      </c>
      <c r="J357" s="8">
        <v>0</v>
      </c>
      <c r="K357" s="8">
        <v>0</v>
      </c>
      <c r="L357" s="8">
        <v>0</v>
      </c>
      <c r="M357" s="2">
        <v>56086232</v>
      </c>
      <c r="N357" s="2" t="s">
        <v>4858</v>
      </c>
      <c r="O357" s="2" t="s">
        <v>4831</v>
      </c>
      <c r="P357" s="9" t="s">
        <v>647</v>
      </c>
      <c r="Q357" s="9" t="s">
        <v>647</v>
      </c>
      <c r="R357" s="9" t="s">
        <v>665</v>
      </c>
      <c r="S357" s="8">
        <v>5700000</v>
      </c>
      <c r="T357" s="8">
        <v>0</v>
      </c>
      <c r="U357" s="2">
        <v>85152695</v>
      </c>
      <c r="V357" s="2" t="s">
        <v>853</v>
      </c>
    </row>
    <row r="358" spans="1:22">
      <c r="A358" s="2">
        <v>891780111</v>
      </c>
      <c r="B358" s="2" t="s">
        <v>19</v>
      </c>
      <c r="C358" s="2" t="s">
        <v>27</v>
      </c>
      <c r="D358" s="2" t="s">
        <v>20</v>
      </c>
      <c r="E358" s="2" t="s">
        <v>1971</v>
      </c>
      <c r="F358" s="2" t="s">
        <v>21</v>
      </c>
      <c r="G358" s="2" t="s">
        <v>165</v>
      </c>
      <c r="H358" s="2" t="s">
        <v>166</v>
      </c>
      <c r="I358" s="8">
        <v>5700000</v>
      </c>
      <c r="J358" s="8">
        <v>0</v>
      </c>
      <c r="K358" s="8">
        <v>0</v>
      </c>
      <c r="L358" s="8">
        <v>0</v>
      </c>
      <c r="M358" s="2">
        <v>36726740</v>
      </c>
      <c r="N358" s="2" t="s">
        <v>1972</v>
      </c>
      <c r="O358" s="2" t="s">
        <v>1973</v>
      </c>
      <c r="P358" s="9" t="s">
        <v>647</v>
      </c>
      <c r="Q358" s="9" t="s">
        <v>647</v>
      </c>
      <c r="R358" s="9" t="s">
        <v>665</v>
      </c>
      <c r="S358" s="8">
        <v>5700000</v>
      </c>
      <c r="T358" s="8">
        <v>0</v>
      </c>
      <c r="U358" s="2">
        <v>85152695</v>
      </c>
      <c r="V358" s="2" t="s">
        <v>853</v>
      </c>
    </row>
    <row r="359" spans="1:22">
      <c r="A359" s="2">
        <v>891780111</v>
      </c>
      <c r="B359" s="2" t="s">
        <v>19</v>
      </c>
      <c r="C359" s="2" t="s">
        <v>27</v>
      </c>
      <c r="D359" s="2" t="s">
        <v>20</v>
      </c>
      <c r="E359" s="2" t="s">
        <v>1974</v>
      </c>
      <c r="F359" s="2" t="s">
        <v>21</v>
      </c>
      <c r="G359" s="2" t="s">
        <v>165</v>
      </c>
      <c r="H359" s="2" t="s">
        <v>166</v>
      </c>
      <c r="I359" s="8">
        <v>6600000</v>
      </c>
      <c r="J359" s="8">
        <v>8800000</v>
      </c>
      <c r="K359" s="8">
        <v>2200000</v>
      </c>
      <c r="L359" s="8">
        <v>0</v>
      </c>
      <c r="M359" s="2">
        <v>57426227</v>
      </c>
      <c r="N359" s="2" t="s">
        <v>1975</v>
      </c>
      <c r="O359" s="2" t="s">
        <v>1976</v>
      </c>
      <c r="P359" s="9" t="s">
        <v>647</v>
      </c>
      <c r="Q359" s="9" t="s">
        <v>647</v>
      </c>
      <c r="R359" s="9">
        <v>44377</v>
      </c>
      <c r="S359" s="8">
        <v>8800000</v>
      </c>
      <c r="T359" s="8">
        <v>0</v>
      </c>
      <c r="U359" s="2">
        <v>85152695</v>
      </c>
      <c r="V359" s="2" t="s">
        <v>853</v>
      </c>
    </row>
    <row r="360" spans="1:22">
      <c r="A360" s="2">
        <v>891780111</v>
      </c>
      <c r="B360" s="2" t="s">
        <v>19</v>
      </c>
      <c r="C360" s="2" t="s">
        <v>27</v>
      </c>
      <c r="D360" s="2" t="s">
        <v>20</v>
      </c>
      <c r="E360" s="2" t="s">
        <v>1977</v>
      </c>
      <c r="F360" s="2" t="s">
        <v>21</v>
      </c>
      <c r="G360" s="2" t="s">
        <v>165</v>
      </c>
      <c r="H360" s="2" t="s">
        <v>166</v>
      </c>
      <c r="I360" s="8">
        <v>10500000</v>
      </c>
      <c r="J360" s="8">
        <v>14000000</v>
      </c>
      <c r="K360" s="8">
        <v>3500000</v>
      </c>
      <c r="L360" s="8">
        <v>0</v>
      </c>
      <c r="M360" s="2">
        <v>79158166</v>
      </c>
      <c r="N360" s="2" t="s">
        <v>1978</v>
      </c>
      <c r="O360" s="2" t="s">
        <v>1979</v>
      </c>
      <c r="P360" s="9" t="s">
        <v>647</v>
      </c>
      <c r="Q360" s="9" t="s">
        <v>647</v>
      </c>
      <c r="R360" s="9">
        <v>44377</v>
      </c>
      <c r="S360" s="8">
        <v>14000000</v>
      </c>
      <c r="T360" s="8">
        <v>0</v>
      </c>
      <c r="U360" s="2">
        <v>85152695</v>
      </c>
      <c r="V360" s="2" t="s">
        <v>853</v>
      </c>
    </row>
    <row r="361" spans="1:22">
      <c r="A361" s="2">
        <v>891780111</v>
      </c>
      <c r="B361" s="2" t="s">
        <v>19</v>
      </c>
      <c r="C361" s="2" t="s">
        <v>27</v>
      </c>
      <c r="D361" s="2" t="s">
        <v>20</v>
      </c>
      <c r="E361" s="2" t="s">
        <v>4859</v>
      </c>
      <c r="F361" s="2" t="s">
        <v>21</v>
      </c>
      <c r="G361" s="2" t="s">
        <v>165</v>
      </c>
      <c r="H361" s="2" t="s">
        <v>166</v>
      </c>
      <c r="I361" s="8">
        <v>5700000</v>
      </c>
      <c r="J361" s="8">
        <v>0</v>
      </c>
      <c r="K361" s="8">
        <v>0</v>
      </c>
      <c r="L361" s="8">
        <v>0</v>
      </c>
      <c r="M361" s="2">
        <v>1081795063</v>
      </c>
      <c r="N361" s="2" t="s">
        <v>4860</v>
      </c>
      <c r="O361" s="2" t="s">
        <v>4822</v>
      </c>
      <c r="P361" s="9" t="s">
        <v>647</v>
      </c>
      <c r="Q361" s="9" t="s">
        <v>647</v>
      </c>
      <c r="R361" s="9" t="s">
        <v>665</v>
      </c>
      <c r="S361" s="8">
        <v>5700000</v>
      </c>
      <c r="T361" s="8">
        <v>0</v>
      </c>
      <c r="U361" s="2">
        <v>85152695</v>
      </c>
      <c r="V361" s="2" t="s">
        <v>853</v>
      </c>
    </row>
    <row r="362" spans="1:22">
      <c r="A362" s="2">
        <v>891780111</v>
      </c>
      <c r="B362" s="2" t="s">
        <v>19</v>
      </c>
      <c r="C362" s="2" t="s">
        <v>27</v>
      </c>
      <c r="D362" s="2" t="s">
        <v>20</v>
      </c>
      <c r="E362" s="2" t="s">
        <v>4861</v>
      </c>
      <c r="F362" s="2" t="s">
        <v>21</v>
      </c>
      <c r="G362" s="2" t="s">
        <v>165</v>
      </c>
      <c r="H362" s="2" t="s">
        <v>166</v>
      </c>
      <c r="I362" s="8">
        <v>5700000</v>
      </c>
      <c r="J362" s="8">
        <v>0</v>
      </c>
      <c r="K362" s="8">
        <v>0</v>
      </c>
      <c r="L362" s="8">
        <v>0</v>
      </c>
      <c r="M362" s="2">
        <v>85153365</v>
      </c>
      <c r="N362" s="2" t="s">
        <v>4862</v>
      </c>
      <c r="O362" s="2" t="s">
        <v>4863</v>
      </c>
      <c r="P362" s="9" t="s">
        <v>647</v>
      </c>
      <c r="Q362" s="9" t="s">
        <v>647</v>
      </c>
      <c r="R362" s="9" t="s">
        <v>665</v>
      </c>
      <c r="S362" s="8">
        <v>5700000</v>
      </c>
      <c r="T362" s="8">
        <v>0</v>
      </c>
      <c r="U362" s="2">
        <v>85152695</v>
      </c>
      <c r="V362" s="2" t="s">
        <v>853</v>
      </c>
    </row>
    <row r="363" spans="1:22">
      <c r="A363" s="2">
        <v>891780111</v>
      </c>
      <c r="B363" s="2" t="s">
        <v>19</v>
      </c>
      <c r="C363" s="2" t="s">
        <v>27</v>
      </c>
      <c r="D363" s="2" t="s">
        <v>20</v>
      </c>
      <c r="E363" s="2" t="s">
        <v>4864</v>
      </c>
      <c r="F363" s="2" t="s">
        <v>21</v>
      </c>
      <c r="G363" s="2" t="s">
        <v>165</v>
      </c>
      <c r="H363" s="2" t="s">
        <v>166</v>
      </c>
      <c r="I363" s="8">
        <v>4800000</v>
      </c>
      <c r="J363" s="8">
        <v>0</v>
      </c>
      <c r="K363" s="8">
        <v>0</v>
      </c>
      <c r="L363" s="8">
        <v>0</v>
      </c>
      <c r="M363" s="2">
        <v>1082930536</v>
      </c>
      <c r="N363" s="2" t="s">
        <v>4865</v>
      </c>
      <c r="O363" s="2" t="s">
        <v>4866</v>
      </c>
      <c r="P363" s="9" t="s">
        <v>647</v>
      </c>
      <c r="Q363" s="9" t="s">
        <v>647</v>
      </c>
      <c r="R363" s="9" t="s">
        <v>665</v>
      </c>
      <c r="S363" s="8">
        <v>4800000</v>
      </c>
      <c r="T363" s="8">
        <v>0</v>
      </c>
      <c r="U363" s="2">
        <v>85152695</v>
      </c>
      <c r="V363" s="2" t="s">
        <v>853</v>
      </c>
    </row>
    <row r="364" spans="1:22">
      <c r="A364" s="2">
        <v>891780111</v>
      </c>
      <c r="B364" s="2" t="s">
        <v>19</v>
      </c>
      <c r="C364" s="2" t="s">
        <v>27</v>
      </c>
      <c r="D364" s="2" t="s">
        <v>20</v>
      </c>
      <c r="E364" s="2" t="s">
        <v>4867</v>
      </c>
      <c r="F364" s="2" t="s">
        <v>21</v>
      </c>
      <c r="G364" s="2" t="s">
        <v>165</v>
      </c>
      <c r="H364" s="2" t="s">
        <v>166</v>
      </c>
      <c r="I364" s="8">
        <v>5700000</v>
      </c>
      <c r="J364" s="8">
        <v>0</v>
      </c>
      <c r="K364" s="8">
        <v>0</v>
      </c>
      <c r="L364" s="8">
        <v>0</v>
      </c>
      <c r="M364" s="2">
        <v>93373218</v>
      </c>
      <c r="N364" s="2" t="s">
        <v>4868</v>
      </c>
      <c r="O364" s="2" t="s">
        <v>4869</v>
      </c>
      <c r="P364" s="9" t="s">
        <v>647</v>
      </c>
      <c r="Q364" s="9" t="s">
        <v>647</v>
      </c>
      <c r="R364" s="9" t="s">
        <v>665</v>
      </c>
      <c r="S364" s="8">
        <v>5700000</v>
      </c>
      <c r="T364" s="8">
        <v>0</v>
      </c>
      <c r="U364" s="2">
        <v>85152695</v>
      </c>
      <c r="V364" s="2" t="s">
        <v>853</v>
      </c>
    </row>
    <row r="365" spans="1:22">
      <c r="A365" s="2">
        <v>891780111</v>
      </c>
      <c r="B365" s="2" t="s">
        <v>19</v>
      </c>
      <c r="C365" s="2" t="s">
        <v>27</v>
      </c>
      <c r="D365" s="2" t="s">
        <v>20</v>
      </c>
      <c r="E365" s="2" t="s">
        <v>1980</v>
      </c>
      <c r="F365" s="2" t="s">
        <v>21</v>
      </c>
      <c r="G365" s="2" t="s">
        <v>165</v>
      </c>
      <c r="H365" s="2" t="s">
        <v>166</v>
      </c>
      <c r="I365" s="8">
        <v>8400000</v>
      </c>
      <c r="J365" s="8">
        <v>11200000</v>
      </c>
      <c r="K365" s="8">
        <v>2800000</v>
      </c>
      <c r="L365" s="8">
        <v>0</v>
      </c>
      <c r="M365" s="2">
        <v>1047397631</v>
      </c>
      <c r="N365" s="2" t="s">
        <v>1981</v>
      </c>
      <c r="O365" s="2" t="s">
        <v>1982</v>
      </c>
      <c r="P365" s="9" t="s">
        <v>647</v>
      </c>
      <c r="Q365" s="9" t="s">
        <v>647</v>
      </c>
      <c r="R365" s="9">
        <v>44377</v>
      </c>
      <c r="S365" s="8">
        <v>11200000</v>
      </c>
      <c r="T365" s="8">
        <v>0</v>
      </c>
      <c r="U365" s="2">
        <v>85152695</v>
      </c>
      <c r="V365" s="2" t="s">
        <v>853</v>
      </c>
    </row>
    <row r="366" spans="1:22">
      <c r="A366" s="2">
        <v>891780111</v>
      </c>
      <c r="B366" s="2" t="s">
        <v>19</v>
      </c>
      <c r="C366" s="2" t="s">
        <v>27</v>
      </c>
      <c r="D366" s="2" t="s">
        <v>20</v>
      </c>
      <c r="E366" s="2" t="s">
        <v>4870</v>
      </c>
      <c r="F366" s="2" t="s">
        <v>21</v>
      </c>
      <c r="G366" s="2" t="s">
        <v>165</v>
      </c>
      <c r="H366" s="2" t="s">
        <v>166</v>
      </c>
      <c r="I366" s="8">
        <v>7680000</v>
      </c>
      <c r="J366" s="8">
        <v>10240000</v>
      </c>
      <c r="K366" s="8">
        <v>2560000</v>
      </c>
      <c r="L366" s="8">
        <v>0</v>
      </c>
      <c r="M366" s="2">
        <v>1065824081</v>
      </c>
      <c r="N366" s="2" t="s">
        <v>4871</v>
      </c>
      <c r="O366" s="2" t="s">
        <v>4872</v>
      </c>
      <c r="P366" s="9" t="s">
        <v>647</v>
      </c>
      <c r="Q366" s="9" t="s">
        <v>647</v>
      </c>
      <c r="R366" s="9">
        <v>44377</v>
      </c>
      <c r="S366" s="8">
        <v>10240000</v>
      </c>
      <c r="T366" s="8">
        <v>0</v>
      </c>
      <c r="U366" s="2">
        <v>57461216</v>
      </c>
      <c r="V366" s="2" t="s">
        <v>801</v>
      </c>
    </row>
    <row r="367" spans="1:22">
      <c r="A367" s="2">
        <v>891780111</v>
      </c>
      <c r="B367" s="2" t="s">
        <v>19</v>
      </c>
      <c r="C367" s="2" t="s">
        <v>27</v>
      </c>
      <c r="D367" s="2" t="s">
        <v>20</v>
      </c>
      <c r="E367" s="2" t="s">
        <v>4873</v>
      </c>
      <c r="F367" s="2" t="s">
        <v>21</v>
      </c>
      <c r="G367" s="2" t="s">
        <v>165</v>
      </c>
      <c r="H367" s="2" t="s">
        <v>166</v>
      </c>
      <c r="I367" s="8">
        <v>7680000</v>
      </c>
      <c r="J367" s="8">
        <v>10240000</v>
      </c>
      <c r="K367" s="8">
        <v>2560000</v>
      </c>
      <c r="L367" s="8">
        <v>0</v>
      </c>
      <c r="M367" s="2">
        <v>84082554</v>
      </c>
      <c r="N367" s="2" t="s">
        <v>4792</v>
      </c>
      <c r="O367" s="2" t="s">
        <v>4874</v>
      </c>
      <c r="P367" s="9" t="s">
        <v>647</v>
      </c>
      <c r="Q367" s="9" t="s">
        <v>647</v>
      </c>
      <c r="R367" s="9">
        <v>44377</v>
      </c>
      <c r="S367" s="8">
        <v>10240000</v>
      </c>
      <c r="T367" s="8">
        <v>0</v>
      </c>
      <c r="U367" s="2">
        <v>57461216</v>
      </c>
      <c r="V367" s="2" t="s">
        <v>801</v>
      </c>
    </row>
    <row r="368" spans="1:22">
      <c r="A368" s="2">
        <v>891780111</v>
      </c>
      <c r="B368" s="2" t="s">
        <v>19</v>
      </c>
      <c r="C368" s="2" t="s">
        <v>27</v>
      </c>
      <c r="D368" s="2" t="s">
        <v>20</v>
      </c>
      <c r="E368" s="2" t="s">
        <v>4875</v>
      </c>
      <c r="F368" s="2" t="s">
        <v>21</v>
      </c>
      <c r="G368" s="2" t="s">
        <v>165</v>
      </c>
      <c r="H368" s="2" t="s">
        <v>166</v>
      </c>
      <c r="I368" s="8">
        <v>7680000</v>
      </c>
      <c r="J368" s="8">
        <v>10240000</v>
      </c>
      <c r="K368" s="8">
        <v>2560000</v>
      </c>
      <c r="L368" s="8">
        <v>0</v>
      </c>
      <c r="M368" s="2">
        <v>1026568546</v>
      </c>
      <c r="N368" s="2" t="s">
        <v>4804</v>
      </c>
      <c r="O368" s="2" t="s">
        <v>4876</v>
      </c>
      <c r="P368" s="9" t="s">
        <v>647</v>
      </c>
      <c r="Q368" s="9" t="s">
        <v>647</v>
      </c>
      <c r="R368" s="9">
        <v>44377</v>
      </c>
      <c r="S368" s="8">
        <v>10240000</v>
      </c>
      <c r="T368" s="8">
        <v>0</v>
      </c>
      <c r="U368" s="2">
        <v>57461216</v>
      </c>
      <c r="V368" s="2" t="s">
        <v>801</v>
      </c>
    </row>
    <row r="369" spans="1:22">
      <c r="A369" s="2">
        <v>891780111</v>
      </c>
      <c r="B369" s="2" t="s">
        <v>19</v>
      </c>
      <c r="C369" s="2" t="s">
        <v>27</v>
      </c>
      <c r="D369" s="2" t="s">
        <v>20</v>
      </c>
      <c r="E369" s="2" t="s">
        <v>4877</v>
      </c>
      <c r="F369" s="2" t="s">
        <v>21</v>
      </c>
      <c r="G369" s="2" t="s">
        <v>165</v>
      </c>
      <c r="H369" s="2" t="s">
        <v>166</v>
      </c>
      <c r="I369" s="8">
        <v>7680000</v>
      </c>
      <c r="J369" s="8">
        <v>10240000</v>
      </c>
      <c r="K369" s="8">
        <v>2560000</v>
      </c>
      <c r="L369" s="8">
        <v>0</v>
      </c>
      <c r="M369" s="2">
        <v>79994976</v>
      </c>
      <c r="N369" s="2" t="s">
        <v>4878</v>
      </c>
      <c r="O369" s="2" t="s">
        <v>4874</v>
      </c>
      <c r="P369" s="9" t="s">
        <v>647</v>
      </c>
      <c r="Q369" s="9" t="s">
        <v>647</v>
      </c>
      <c r="R369" s="9">
        <v>44377</v>
      </c>
      <c r="S369" s="8">
        <v>10240000</v>
      </c>
      <c r="T369" s="8">
        <v>0</v>
      </c>
      <c r="U369" s="2">
        <v>57461216</v>
      </c>
      <c r="V369" s="2" t="s">
        <v>801</v>
      </c>
    </row>
    <row r="370" spans="1:22">
      <c r="A370" s="2">
        <v>891780111</v>
      </c>
      <c r="B370" s="2" t="s">
        <v>19</v>
      </c>
      <c r="C370" s="2" t="s">
        <v>27</v>
      </c>
      <c r="D370" s="2" t="s">
        <v>20</v>
      </c>
      <c r="E370" s="2" t="s">
        <v>4879</v>
      </c>
      <c r="F370" s="2" t="s">
        <v>21</v>
      </c>
      <c r="G370" s="2" t="s">
        <v>165</v>
      </c>
      <c r="H370" s="2" t="s">
        <v>166</v>
      </c>
      <c r="I370" s="8">
        <v>5700000</v>
      </c>
      <c r="J370" s="8">
        <v>6000000</v>
      </c>
      <c r="K370" s="8">
        <v>300000</v>
      </c>
      <c r="L370" s="8">
        <v>0</v>
      </c>
      <c r="M370" s="2">
        <v>57290640</v>
      </c>
      <c r="N370" s="2" t="s">
        <v>4880</v>
      </c>
      <c r="O370" s="2" t="s">
        <v>4881</v>
      </c>
      <c r="P370" s="9" t="s">
        <v>647</v>
      </c>
      <c r="Q370" s="9" t="s">
        <v>647</v>
      </c>
      <c r="R370" s="9" t="s">
        <v>665</v>
      </c>
      <c r="S370" s="8">
        <v>6000000</v>
      </c>
      <c r="T370" s="8">
        <v>0</v>
      </c>
      <c r="U370" s="2">
        <v>57461216</v>
      </c>
      <c r="V370" s="2" t="s">
        <v>801</v>
      </c>
    </row>
    <row r="371" spans="1:22">
      <c r="A371" s="2">
        <v>891780111</v>
      </c>
      <c r="B371" s="2" t="s">
        <v>19</v>
      </c>
      <c r="C371" s="2" t="s">
        <v>27</v>
      </c>
      <c r="D371" s="2" t="s">
        <v>20</v>
      </c>
      <c r="E371" s="2" t="s">
        <v>4882</v>
      </c>
      <c r="F371" s="2" t="s">
        <v>21</v>
      </c>
      <c r="G371" s="2" t="s">
        <v>165</v>
      </c>
      <c r="H371" s="2" t="s">
        <v>166</v>
      </c>
      <c r="I371" s="8">
        <v>6600000</v>
      </c>
      <c r="J371" s="8">
        <v>0</v>
      </c>
      <c r="K371" s="8">
        <v>0</v>
      </c>
      <c r="L371" s="8">
        <v>0</v>
      </c>
      <c r="M371" s="2">
        <v>1082998700</v>
      </c>
      <c r="N371" s="2" t="s">
        <v>4883</v>
      </c>
      <c r="O371" s="2" t="s">
        <v>4884</v>
      </c>
      <c r="P371" s="9" t="s">
        <v>647</v>
      </c>
      <c r="Q371" s="9" t="s">
        <v>647</v>
      </c>
      <c r="R371" s="9" t="s">
        <v>665</v>
      </c>
      <c r="S371" s="8">
        <v>6600000</v>
      </c>
      <c r="T371" s="8">
        <v>0</v>
      </c>
      <c r="U371" s="2">
        <v>57461216</v>
      </c>
      <c r="V371" s="2" t="s">
        <v>801</v>
      </c>
    </row>
    <row r="372" spans="1:22">
      <c r="A372" s="2">
        <v>891780111</v>
      </c>
      <c r="B372" s="2" t="s">
        <v>19</v>
      </c>
      <c r="C372" s="2" t="s">
        <v>27</v>
      </c>
      <c r="D372" s="2" t="s">
        <v>20</v>
      </c>
      <c r="E372" s="2" t="s">
        <v>4885</v>
      </c>
      <c r="F372" s="2" t="s">
        <v>21</v>
      </c>
      <c r="G372" s="2" t="s">
        <v>165</v>
      </c>
      <c r="H372" s="2" t="s">
        <v>166</v>
      </c>
      <c r="I372" s="8">
        <v>6600000</v>
      </c>
      <c r="J372" s="8">
        <v>0</v>
      </c>
      <c r="K372" s="8">
        <v>0</v>
      </c>
      <c r="L372" s="8">
        <v>0</v>
      </c>
      <c r="M372" s="2">
        <v>85450183</v>
      </c>
      <c r="N372" s="2" t="s">
        <v>4886</v>
      </c>
      <c r="O372" s="2" t="s">
        <v>4887</v>
      </c>
      <c r="P372" s="9" t="s">
        <v>647</v>
      </c>
      <c r="Q372" s="9" t="s">
        <v>647</v>
      </c>
      <c r="R372" s="9" t="s">
        <v>665</v>
      </c>
      <c r="S372" s="8">
        <v>6600000</v>
      </c>
      <c r="T372" s="8">
        <v>0</v>
      </c>
      <c r="U372" s="2">
        <v>57461216</v>
      </c>
      <c r="V372" s="2" t="s">
        <v>801</v>
      </c>
    </row>
    <row r="373" spans="1:22">
      <c r="A373" s="2">
        <v>891780111</v>
      </c>
      <c r="B373" s="2" t="s">
        <v>19</v>
      </c>
      <c r="C373" s="2" t="s">
        <v>27</v>
      </c>
      <c r="D373" s="2" t="s">
        <v>20</v>
      </c>
      <c r="E373" s="2" t="s">
        <v>1983</v>
      </c>
      <c r="F373" s="2" t="s">
        <v>21</v>
      </c>
      <c r="G373" s="2" t="s">
        <v>165</v>
      </c>
      <c r="H373" s="2" t="s">
        <v>166</v>
      </c>
      <c r="I373" s="8">
        <v>6600000</v>
      </c>
      <c r="J373" s="8">
        <v>8800000</v>
      </c>
      <c r="K373" s="8">
        <v>2200000</v>
      </c>
      <c r="L373" s="8">
        <v>0</v>
      </c>
      <c r="M373" s="2">
        <v>1065837255</v>
      </c>
      <c r="N373" s="2" t="s">
        <v>1984</v>
      </c>
      <c r="O373" s="2" t="s">
        <v>1985</v>
      </c>
      <c r="P373" s="9" t="s">
        <v>647</v>
      </c>
      <c r="Q373" s="9" t="s">
        <v>647</v>
      </c>
      <c r="R373" s="9">
        <v>44377</v>
      </c>
      <c r="S373" s="8">
        <v>8800000</v>
      </c>
      <c r="T373" s="8">
        <v>0</v>
      </c>
      <c r="U373" s="2">
        <v>1082866408</v>
      </c>
      <c r="V373" s="2" t="s">
        <v>1261</v>
      </c>
    </row>
    <row r="374" spans="1:22">
      <c r="A374" s="2">
        <v>891780111</v>
      </c>
      <c r="B374" s="2" t="s">
        <v>19</v>
      </c>
      <c r="C374" s="2" t="s">
        <v>27</v>
      </c>
      <c r="D374" s="2" t="s">
        <v>20</v>
      </c>
      <c r="E374" s="2" t="s">
        <v>4888</v>
      </c>
      <c r="F374" s="2" t="s">
        <v>21</v>
      </c>
      <c r="G374" s="2" t="s">
        <v>165</v>
      </c>
      <c r="H374" s="2" t="s">
        <v>166</v>
      </c>
      <c r="I374" s="8">
        <v>4800000</v>
      </c>
      <c r="J374" s="8">
        <v>6400000</v>
      </c>
      <c r="K374" s="8">
        <v>1600000</v>
      </c>
      <c r="L374" s="8">
        <v>0</v>
      </c>
      <c r="M374" s="2">
        <v>1082915107</v>
      </c>
      <c r="N374" s="2" t="s">
        <v>4889</v>
      </c>
      <c r="O374" s="2" t="s">
        <v>4890</v>
      </c>
      <c r="P374" s="9" t="s">
        <v>647</v>
      </c>
      <c r="Q374" s="9" t="s">
        <v>647</v>
      </c>
      <c r="R374" s="9">
        <v>44377</v>
      </c>
      <c r="S374" s="8">
        <v>6400000</v>
      </c>
      <c r="T374" s="8">
        <v>0</v>
      </c>
      <c r="U374" s="2">
        <v>1082866408</v>
      </c>
      <c r="V374" s="2" t="s">
        <v>1261</v>
      </c>
    </row>
    <row r="375" spans="1:22">
      <c r="A375" s="2">
        <v>891780111</v>
      </c>
      <c r="B375" s="2" t="s">
        <v>19</v>
      </c>
      <c r="C375" s="2" t="s">
        <v>27</v>
      </c>
      <c r="D375" s="2" t="s">
        <v>20</v>
      </c>
      <c r="E375" s="2" t="s">
        <v>1986</v>
      </c>
      <c r="F375" s="2" t="s">
        <v>21</v>
      </c>
      <c r="G375" s="2" t="s">
        <v>165</v>
      </c>
      <c r="H375" s="2" t="s">
        <v>166</v>
      </c>
      <c r="I375" s="8">
        <v>7500000</v>
      </c>
      <c r="J375" s="8">
        <v>10000000</v>
      </c>
      <c r="K375" s="8">
        <v>2500000</v>
      </c>
      <c r="L375" s="8">
        <v>0</v>
      </c>
      <c r="M375" s="2">
        <v>1082953501</v>
      </c>
      <c r="N375" s="2" t="s">
        <v>1987</v>
      </c>
      <c r="O375" s="2" t="s">
        <v>1988</v>
      </c>
      <c r="P375" s="9" t="s">
        <v>647</v>
      </c>
      <c r="Q375" s="9" t="s">
        <v>647</v>
      </c>
      <c r="R375" s="9">
        <v>44377</v>
      </c>
      <c r="S375" s="8">
        <v>10000000</v>
      </c>
      <c r="T375" s="8">
        <v>0</v>
      </c>
      <c r="U375" s="2">
        <v>1082866408</v>
      </c>
      <c r="V375" s="2" t="s">
        <v>1261</v>
      </c>
    </row>
    <row r="376" spans="1:22">
      <c r="A376" s="2">
        <v>891780111</v>
      </c>
      <c r="B376" s="2" t="s">
        <v>19</v>
      </c>
      <c r="C376" s="2" t="s">
        <v>27</v>
      </c>
      <c r="D376" s="2" t="s">
        <v>20</v>
      </c>
      <c r="E376" s="2" t="s">
        <v>1989</v>
      </c>
      <c r="F376" s="2" t="s">
        <v>21</v>
      </c>
      <c r="G376" s="2" t="s">
        <v>165</v>
      </c>
      <c r="H376" s="2" t="s">
        <v>166</v>
      </c>
      <c r="I376" s="8">
        <v>8400000</v>
      </c>
      <c r="J376" s="8">
        <v>11200000</v>
      </c>
      <c r="K376" s="8">
        <v>2800000</v>
      </c>
      <c r="L376" s="8">
        <v>0</v>
      </c>
      <c r="M376" s="2">
        <v>30766322</v>
      </c>
      <c r="N376" s="2" t="s">
        <v>1990</v>
      </c>
      <c r="O376" s="2" t="s">
        <v>1991</v>
      </c>
      <c r="P376" s="9" t="s">
        <v>647</v>
      </c>
      <c r="Q376" s="9" t="s">
        <v>647</v>
      </c>
      <c r="R376" s="9">
        <v>44377</v>
      </c>
      <c r="S376" s="8">
        <v>11200000</v>
      </c>
      <c r="T376" s="8">
        <v>0</v>
      </c>
      <c r="U376" s="2">
        <v>1082866408</v>
      </c>
      <c r="V376" s="2" t="s">
        <v>1261</v>
      </c>
    </row>
    <row r="377" spans="1:22">
      <c r="A377" s="2">
        <v>891780111</v>
      </c>
      <c r="B377" s="2" t="s">
        <v>19</v>
      </c>
      <c r="C377" s="2" t="s">
        <v>27</v>
      </c>
      <c r="D377" s="2" t="s">
        <v>20</v>
      </c>
      <c r="E377" s="2" t="s">
        <v>1992</v>
      </c>
      <c r="F377" s="2" t="s">
        <v>21</v>
      </c>
      <c r="G377" s="2" t="s">
        <v>165</v>
      </c>
      <c r="H377" s="2" t="s">
        <v>166</v>
      </c>
      <c r="I377" s="8">
        <v>7500000</v>
      </c>
      <c r="J377" s="8">
        <v>10000000</v>
      </c>
      <c r="K377" s="8">
        <v>2500000</v>
      </c>
      <c r="L377" s="8">
        <v>0</v>
      </c>
      <c r="M377" s="2">
        <v>1082854051</v>
      </c>
      <c r="N377" s="2" t="s">
        <v>1993</v>
      </c>
      <c r="O377" s="2" t="s">
        <v>1994</v>
      </c>
      <c r="P377" s="9" t="s">
        <v>647</v>
      </c>
      <c r="Q377" s="9" t="s">
        <v>647</v>
      </c>
      <c r="R377" s="9">
        <v>44377</v>
      </c>
      <c r="S377" s="8">
        <v>10000000</v>
      </c>
      <c r="T377" s="8">
        <v>0</v>
      </c>
      <c r="U377" s="2">
        <v>1082866408</v>
      </c>
      <c r="V377" s="2" t="s">
        <v>1261</v>
      </c>
    </row>
    <row r="378" spans="1:22">
      <c r="A378" s="2">
        <v>891780111</v>
      </c>
      <c r="B378" s="2" t="s">
        <v>19</v>
      </c>
      <c r="C378" s="2" t="s">
        <v>27</v>
      </c>
      <c r="D378" s="2" t="s">
        <v>20</v>
      </c>
      <c r="E378" s="2" t="s">
        <v>1995</v>
      </c>
      <c r="F378" s="2" t="s">
        <v>21</v>
      </c>
      <c r="G378" s="2" t="s">
        <v>165</v>
      </c>
      <c r="H378" s="2" t="s">
        <v>166</v>
      </c>
      <c r="I378" s="8">
        <v>7500000</v>
      </c>
      <c r="J378" s="8">
        <v>0</v>
      </c>
      <c r="K378" s="8">
        <v>0</v>
      </c>
      <c r="L378" s="8">
        <v>0</v>
      </c>
      <c r="M378" s="2">
        <v>1082908421</v>
      </c>
      <c r="N378" s="2" t="s">
        <v>1996</v>
      </c>
      <c r="O378" s="2" t="s">
        <v>1997</v>
      </c>
      <c r="P378" s="9" t="s">
        <v>647</v>
      </c>
      <c r="Q378" s="9" t="s">
        <v>647</v>
      </c>
      <c r="R378" s="9" t="s">
        <v>665</v>
      </c>
      <c r="S378" s="8">
        <v>7500000</v>
      </c>
      <c r="T378" s="8">
        <v>0</v>
      </c>
      <c r="U378" s="2">
        <v>85449357</v>
      </c>
      <c r="V378" s="2" t="s">
        <v>1107</v>
      </c>
    </row>
    <row r="379" spans="1:22">
      <c r="A379" s="2">
        <v>891780111</v>
      </c>
      <c r="B379" s="2" t="s">
        <v>19</v>
      </c>
      <c r="C379" s="2" t="s">
        <v>27</v>
      </c>
      <c r="D379" s="2" t="s">
        <v>20</v>
      </c>
      <c r="E379" s="2" t="s">
        <v>1998</v>
      </c>
      <c r="F379" s="2" t="s">
        <v>21</v>
      </c>
      <c r="G379" s="2" t="s">
        <v>165</v>
      </c>
      <c r="H379" s="2" t="s">
        <v>166</v>
      </c>
      <c r="I379" s="8">
        <v>8400000</v>
      </c>
      <c r="J379" s="8">
        <v>0</v>
      </c>
      <c r="K379" s="8">
        <v>0</v>
      </c>
      <c r="L379" s="8">
        <v>0</v>
      </c>
      <c r="M379" s="2">
        <v>39091281</v>
      </c>
      <c r="N379" s="2" t="s">
        <v>1999</v>
      </c>
      <c r="O379" s="2" t="s">
        <v>2000</v>
      </c>
      <c r="P379" s="9" t="s">
        <v>647</v>
      </c>
      <c r="Q379" s="9" t="s">
        <v>647</v>
      </c>
      <c r="R379" s="9" t="s">
        <v>665</v>
      </c>
      <c r="S379" s="8">
        <v>8400000</v>
      </c>
      <c r="T379" s="8">
        <v>0</v>
      </c>
      <c r="U379" s="2">
        <v>85449357</v>
      </c>
      <c r="V379" s="2" t="s">
        <v>1107</v>
      </c>
    </row>
    <row r="380" spans="1:22">
      <c r="A380" s="2">
        <v>891780111</v>
      </c>
      <c r="B380" s="2" t="s">
        <v>19</v>
      </c>
      <c r="C380" s="2" t="s">
        <v>27</v>
      </c>
      <c r="D380" s="2" t="s">
        <v>20</v>
      </c>
      <c r="E380" s="2" t="s">
        <v>2001</v>
      </c>
      <c r="F380" s="2" t="s">
        <v>21</v>
      </c>
      <c r="G380" s="2" t="s">
        <v>165</v>
      </c>
      <c r="H380" s="2" t="s">
        <v>166</v>
      </c>
      <c r="I380" s="8">
        <v>12000000</v>
      </c>
      <c r="J380" s="8">
        <v>16000000</v>
      </c>
      <c r="K380" s="8">
        <v>4000000</v>
      </c>
      <c r="L380" s="8">
        <v>0</v>
      </c>
      <c r="M380" s="2">
        <v>1083000350</v>
      </c>
      <c r="N380" s="2" t="s">
        <v>2002</v>
      </c>
      <c r="O380" s="2" t="s">
        <v>2003</v>
      </c>
      <c r="P380" s="9" t="s">
        <v>647</v>
      </c>
      <c r="Q380" s="9" t="s">
        <v>647</v>
      </c>
      <c r="R380" s="9">
        <v>44377</v>
      </c>
      <c r="S380" s="8">
        <v>16000000</v>
      </c>
      <c r="T380" s="8">
        <v>0</v>
      </c>
      <c r="U380" s="2">
        <v>85449357</v>
      </c>
      <c r="V380" s="2" t="s">
        <v>1107</v>
      </c>
    </row>
    <row r="381" spans="1:22">
      <c r="A381" s="2">
        <v>891780111</v>
      </c>
      <c r="B381" s="2" t="s">
        <v>19</v>
      </c>
      <c r="C381" s="2" t="s">
        <v>27</v>
      </c>
      <c r="D381" s="2" t="s">
        <v>20</v>
      </c>
      <c r="E381" s="2" t="s">
        <v>2004</v>
      </c>
      <c r="F381" s="2" t="s">
        <v>21</v>
      </c>
      <c r="G381" s="2" t="s">
        <v>165</v>
      </c>
      <c r="H381" s="2" t="s">
        <v>166</v>
      </c>
      <c r="I381" s="8">
        <v>8400000</v>
      </c>
      <c r="J381" s="8">
        <v>11200000</v>
      </c>
      <c r="K381" s="8">
        <v>2800000</v>
      </c>
      <c r="L381" s="8">
        <v>0</v>
      </c>
      <c r="M381" s="2">
        <v>85370967</v>
      </c>
      <c r="N381" s="2" t="s">
        <v>2005</v>
      </c>
      <c r="O381" s="2" t="s">
        <v>2006</v>
      </c>
      <c r="P381" s="9" t="s">
        <v>647</v>
      </c>
      <c r="Q381" s="9" t="s">
        <v>647</v>
      </c>
      <c r="R381" s="9">
        <v>44377</v>
      </c>
      <c r="S381" s="8">
        <v>11200000</v>
      </c>
      <c r="T381" s="8">
        <v>0</v>
      </c>
      <c r="U381" s="2">
        <v>85449357</v>
      </c>
      <c r="V381" s="2" t="s">
        <v>1107</v>
      </c>
    </row>
    <row r="382" spans="1:22">
      <c r="A382" s="2">
        <v>891780111</v>
      </c>
      <c r="B382" s="2" t="s">
        <v>19</v>
      </c>
      <c r="C382" s="2" t="s">
        <v>27</v>
      </c>
      <c r="D382" s="2" t="s">
        <v>20</v>
      </c>
      <c r="E382" s="2" t="s">
        <v>2007</v>
      </c>
      <c r="F382" s="2" t="s">
        <v>21</v>
      </c>
      <c r="G382" s="2" t="s">
        <v>165</v>
      </c>
      <c r="H382" s="2" t="s">
        <v>166</v>
      </c>
      <c r="I382" s="8">
        <v>8400000</v>
      </c>
      <c r="J382" s="8">
        <v>0</v>
      </c>
      <c r="K382" s="8">
        <v>0</v>
      </c>
      <c r="L382" s="8">
        <v>0</v>
      </c>
      <c r="M382" s="2">
        <v>85153731</v>
      </c>
      <c r="N382" s="2" t="s">
        <v>2008</v>
      </c>
      <c r="O382" s="2" t="s">
        <v>2009</v>
      </c>
      <c r="P382" s="9" t="s">
        <v>647</v>
      </c>
      <c r="Q382" s="9" t="s">
        <v>647</v>
      </c>
      <c r="R382" s="9" t="s">
        <v>665</v>
      </c>
      <c r="S382" s="8">
        <v>8400000</v>
      </c>
      <c r="T382" s="8">
        <v>0</v>
      </c>
      <c r="U382" s="2">
        <v>85473390</v>
      </c>
      <c r="V382" s="2" t="s">
        <v>544</v>
      </c>
    </row>
    <row r="383" spans="1:22">
      <c r="A383" s="2">
        <v>891780111</v>
      </c>
      <c r="B383" s="2" t="s">
        <v>19</v>
      </c>
      <c r="C383" s="2" t="s">
        <v>27</v>
      </c>
      <c r="D383" s="2" t="s">
        <v>20</v>
      </c>
      <c r="E383" s="2" t="s">
        <v>4891</v>
      </c>
      <c r="F383" s="2" t="s">
        <v>21</v>
      </c>
      <c r="G383" s="2" t="s">
        <v>165</v>
      </c>
      <c r="H383" s="2" t="s">
        <v>166</v>
      </c>
      <c r="I383" s="8">
        <v>4800000</v>
      </c>
      <c r="J383" s="8">
        <v>6400000</v>
      </c>
      <c r="K383" s="8">
        <v>1600000</v>
      </c>
      <c r="L383" s="8">
        <v>0</v>
      </c>
      <c r="M383" s="2">
        <v>1082963378</v>
      </c>
      <c r="N383" s="2" t="s">
        <v>4892</v>
      </c>
      <c r="O383" s="2" t="s">
        <v>4893</v>
      </c>
      <c r="P383" s="9" t="s">
        <v>647</v>
      </c>
      <c r="Q383" s="9" t="s">
        <v>647</v>
      </c>
      <c r="R383" s="9">
        <v>44377</v>
      </c>
      <c r="S383" s="8">
        <v>6400000</v>
      </c>
      <c r="T383" s="8">
        <v>0</v>
      </c>
      <c r="U383" s="2">
        <v>7631392</v>
      </c>
      <c r="V383" s="2" t="s">
        <v>4500</v>
      </c>
    </row>
    <row r="384" spans="1:22">
      <c r="A384" s="2">
        <v>891780111</v>
      </c>
      <c r="B384" s="2" t="s">
        <v>19</v>
      </c>
      <c r="C384" s="2" t="s">
        <v>27</v>
      </c>
      <c r="D384" s="2" t="s">
        <v>20</v>
      </c>
      <c r="E384" s="2" t="s">
        <v>4894</v>
      </c>
      <c r="F384" s="2" t="s">
        <v>21</v>
      </c>
      <c r="G384" s="2" t="s">
        <v>165</v>
      </c>
      <c r="H384" s="2" t="s">
        <v>166</v>
      </c>
      <c r="I384" s="8">
        <v>6600000</v>
      </c>
      <c r="J384" s="8">
        <v>8800000</v>
      </c>
      <c r="K384" s="8">
        <v>2200000</v>
      </c>
      <c r="L384" s="8">
        <v>0</v>
      </c>
      <c r="M384" s="2">
        <v>1007744426</v>
      </c>
      <c r="N384" s="2" t="s">
        <v>4895</v>
      </c>
      <c r="O384" s="2" t="s">
        <v>4896</v>
      </c>
      <c r="P384" s="9" t="s">
        <v>647</v>
      </c>
      <c r="Q384" s="9" t="s">
        <v>647</v>
      </c>
      <c r="R384" s="9">
        <v>44377</v>
      </c>
      <c r="S384" s="8">
        <v>8800000</v>
      </c>
      <c r="T384" s="8">
        <v>0</v>
      </c>
      <c r="U384" s="2">
        <v>12621405</v>
      </c>
      <c r="V384" s="2" t="s">
        <v>661</v>
      </c>
    </row>
    <row r="385" spans="1:22">
      <c r="A385" s="2">
        <v>891780111</v>
      </c>
      <c r="B385" s="2" t="s">
        <v>19</v>
      </c>
      <c r="C385" s="2" t="s">
        <v>27</v>
      </c>
      <c r="D385" s="2" t="s">
        <v>20</v>
      </c>
      <c r="E385" s="2" t="s">
        <v>2010</v>
      </c>
      <c r="F385" s="2" t="s">
        <v>21</v>
      </c>
      <c r="G385" s="2" t="s">
        <v>165</v>
      </c>
      <c r="H385" s="2" t="s">
        <v>166</v>
      </c>
      <c r="I385" s="8">
        <v>7500000</v>
      </c>
      <c r="J385" s="8">
        <v>10000000</v>
      </c>
      <c r="K385" s="8">
        <v>2500000</v>
      </c>
      <c r="L385" s="8">
        <v>0</v>
      </c>
      <c r="M385" s="2">
        <v>1083037089</v>
      </c>
      <c r="N385" s="2" t="s">
        <v>2011</v>
      </c>
      <c r="O385" s="2" t="s">
        <v>2012</v>
      </c>
      <c r="P385" s="9" t="s">
        <v>647</v>
      </c>
      <c r="Q385" s="9" t="s">
        <v>647</v>
      </c>
      <c r="R385" s="9">
        <v>44377</v>
      </c>
      <c r="S385" s="8">
        <v>10000000</v>
      </c>
      <c r="T385" s="8">
        <v>0</v>
      </c>
      <c r="U385" s="2">
        <v>7632607</v>
      </c>
      <c r="V385" s="2" t="s">
        <v>1133</v>
      </c>
    </row>
    <row r="386" spans="1:22">
      <c r="A386" s="2">
        <v>891780111</v>
      </c>
      <c r="B386" s="2" t="s">
        <v>19</v>
      </c>
      <c r="C386" s="2" t="s">
        <v>23</v>
      </c>
      <c r="D386" s="2" t="s">
        <v>20</v>
      </c>
      <c r="E386" s="2" t="s">
        <v>2013</v>
      </c>
      <c r="F386" s="2" t="s">
        <v>21</v>
      </c>
      <c r="G386" s="2" t="s">
        <v>165</v>
      </c>
      <c r="H386" s="2" t="s">
        <v>166</v>
      </c>
      <c r="I386" s="8">
        <v>6300000</v>
      </c>
      <c r="J386" s="8">
        <v>8400000</v>
      </c>
      <c r="K386" s="8">
        <v>2100000</v>
      </c>
      <c r="L386" s="8">
        <v>0</v>
      </c>
      <c r="M386" s="2">
        <v>1082935774</v>
      </c>
      <c r="N386" s="2" t="s">
        <v>2014</v>
      </c>
      <c r="O386" s="2" t="s">
        <v>2015</v>
      </c>
      <c r="P386" s="9" t="s">
        <v>647</v>
      </c>
      <c r="Q386" s="9" t="s">
        <v>647</v>
      </c>
      <c r="R386" s="9">
        <v>44377</v>
      </c>
      <c r="S386" s="8">
        <v>8400000</v>
      </c>
      <c r="T386" s="8">
        <v>0</v>
      </c>
      <c r="U386" s="2">
        <v>36726018</v>
      </c>
      <c r="V386" s="2" t="s">
        <v>2016</v>
      </c>
    </row>
    <row r="387" spans="1:22">
      <c r="A387" s="2">
        <v>891780111</v>
      </c>
      <c r="B387" s="2" t="s">
        <v>19</v>
      </c>
      <c r="C387" s="2" t="s">
        <v>23</v>
      </c>
      <c r="D387" s="2" t="s">
        <v>20</v>
      </c>
      <c r="E387" s="2" t="s">
        <v>2017</v>
      </c>
      <c r="F387" s="2" t="s">
        <v>21</v>
      </c>
      <c r="G387" s="2" t="s">
        <v>165</v>
      </c>
      <c r="H387" s="2" t="s">
        <v>166</v>
      </c>
      <c r="I387" s="8">
        <v>6300000</v>
      </c>
      <c r="J387" s="8">
        <v>0</v>
      </c>
      <c r="K387" s="8">
        <v>0</v>
      </c>
      <c r="L387" s="8">
        <v>0</v>
      </c>
      <c r="M387" s="2">
        <v>57466769</v>
      </c>
      <c r="N387" s="2" t="s">
        <v>2018</v>
      </c>
      <c r="O387" s="2" t="s">
        <v>2019</v>
      </c>
      <c r="P387" s="9" t="s">
        <v>647</v>
      </c>
      <c r="Q387" s="9" t="s">
        <v>1650</v>
      </c>
      <c r="R387" s="9" t="s">
        <v>665</v>
      </c>
      <c r="S387" s="8">
        <v>6300000</v>
      </c>
      <c r="T387" s="8">
        <v>0</v>
      </c>
      <c r="U387" s="2">
        <v>36726018</v>
      </c>
      <c r="V387" s="2" t="s">
        <v>2016</v>
      </c>
    </row>
    <row r="388" spans="1:22">
      <c r="A388" s="2">
        <v>891780111</v>
      </c>
      <c r="B388" s="2" t="s">
        <v>19</v>
      </c>
      <c r="C388" s="2" t="s">
        <v>23</v>
      </c>
      <c r="D388" s="2" t="s">
        <v>20</v>
      </c>
      <c r="E388" s="2" t="s">
        <v>2020</v>
      </c>
      <c r="F388" s="2" t="s">
        <v>21</v>
      </c>
      <c r="G388" s="2" t="s">
        <v>165</v>
      </c>
      <c r="H388" s="2" t="s">
        <v>166</v>
      </c>
      <c r="I388" s="8">
        <v>6300000</v>
      </c>
      <c r="J388" s="8">
        <v>8400000</v>
      </c>
      <c r="K388" s="8">
        <v>2100000</v>
      </c>
      <c r="L388" s="8">
        <v>0</v>
      </c>
      <c r="M388" s="2">
        <v>1082926063</v>
      </c>
      <c r="N388" s="2" t="s">
        <v>2021</v>
      </c>
      <c r="O388" s="2" t="s">
        <v>2022</v>
      </c>
      <c r="P388" s="9" t="s">
        <v>647</v>
      </c>
      <c r="Q388" s="9" t="s">
        <v>1650</v>
      </c>
      <c r="R388" s="9">
        <v>44377</v>
      </c>
      <c r="S388" s="8">
        <v>8400000</v>
      </c>
      <c r="T388" s="8">
        <v>0</v>
      </c>
      <c r="U388" s="2">
        <v>36726018</v>
      </c>
      <c r="V388" s="2" t="s">
        <v>2016</v>
      </c>
    </row>
    <row r="389" spans="1:22">
      <c r="A389" s="2">
        <v>891780111</v>
      </c>
      <c r="B389" s="2" t="s">
        <v>19</v>
      </c>
      <c r="C389" s="2" t="s">
        <v>23</v>
      </c>
      <c r="D389" s="2" t="s">
        <v>20</v>
      </c>
      <c r="E389" s="2" t="s">
        <v>2023</v>
      </c>
      <c r="F389" s="2" t="s">
        <v>21</v>
      </c>
      <c r="G389" s="2" t="s">
        <v>165</v>
      </c>
      <c r="H389" s="2" t="s">
        <v>166</v>
      </c>
      <c r="I389" s="8">
        <v>6300000</v>
      </c>
      <c r="J389" s="8">
        <v>0</v>
      </c>
      <c r="K389" s="8">
        <v>0</v>
      </c>
      <c r="L389" s="8">
        <v>0</v>
      </c>
      <c r="M389" s="2">
        <v>1103111491</v>
      </c>
      <c r="N389" s="2" t="s">
        <v>507</v>
      </c>
      <c r="O389" s="2" t="s">
        <v>2022</v>
      </c>
      <c r="P389" s="9" t="s">
        <v>647</v>
      </c>
      <c r="Q389" s="9" t="s">
        <v>1650</v>
      </c>
      <c r="R389" s="9" t="s">
        <v>665</v>
      </c>
      <c r="S389" s="8">
        <v>6300000</v>
      </c>
      <c r="T389" s="8">
        <v>0</v>
      </c>
      <c r="U389" s="2">
        <v>36726018</v>
      </c>
      <c r="V389" s="2" t="s">
        <v>2016</v>
      </c>
    </row>
    <row r="390" spans="1:22">
      <c r="A390" s="2">
        <v>891780111</v>
      </c>
      <c r="B390" s="2" t="s">
        <v>19</v>
      </c>
      <c r="C390" s="2" t="s">
        <v>23</v>
      </c>
      <c r="D390" s="2" t="s">
        <v>20</v>
      </c>
      <c r="E390" s="2" t="s">
        <v>2024</v>
      </c>
      <c r="F390" s="2" t="s">
        <v>21</v>
      </c>
      <c r="G390" s="2" t="s">
        <v>165</v>
      </c>
      <c r="H390" s="2" t="s">
        <v>166</v>
      </c>
      <c r="I390" s="8">
        <v>6300000</v>
      </c>
      <c r="J390" s="8">
        <v>8400000</v>
      </c>
      <c r="K390" s="8">
        <v>2100000</v>
      </c>
      <c r="L390" s="8">
        <v>0</v>
      </c>
      <c r="M390" s="2">
        <v>1044913180</v>
      </c>
      <c r="N390" s="2" t="s">
        <v>2025</v>
      </c>
      <c r="O390" s="2" t="s">
        <v>2022</v>
      </c>
      <c r="P390" s="9" t="s">
        <v>647</v>
      </c>
      <c r="Q390" s="9" t="s">
        <v>1650</v>
      </c>
      <c r="R390" s="9">
        <v>44377</v>
      </c>
      <c r="S390" s="8">
        <v>8400000</v>
      </c>
      <c r="T390" s="8">
        <v>0</v>
      </c>
      <c r="U390" s="2">
        <v>36726018</v>
      </c>
      <c r="V390" s="2" t="s">
        <v>2016</v>
      </c>
    </row>
    <row r="391" spans="1:22">
      <c r="A391" s="2">
        <v>891780111</v>
      </c>
      <c r="B391" s="2" t="s">
        <v>19</v>
      </c>
      <c r="C391" s="2" t="s">
        <v>27</v>
      </c>
      <c r="D391" s="2" t="s">
        <v>20</v>
      </c>
      <c r="E391" s="2" t="s">
        <v>4897</v>
      </c>
      <c r="F391" s="2" t="s">
        <v>21</v>
      </c>
      <c r="G391" s="2" t="s">
        <v>165</v>
      </c>
      <c r="H391" s="2" t="s">
        <v>166</v>
      </c>
      <c r="I391" s="8">
        <v>5700000</v>
      </c>
      <c r="J391" s="8">
        <v>0</v>
      </c>
      <c r="K391" s="8">
        <v>0</v>
      </c>
      <c r="L391" s="8">
        <v>0</v>
      </c>
      <c r="M391" s="2">
        <v>1235240254</v>
      </c>
      <c r="N391" s="2" t="s">
        <v>4898</v>
      </c>
      <c r="O391" s="2" t="s">
        <v>4899</v>
      </c>
      <c r="P391" s="9" t="s">
        <v>1650</v>
      </c>
      <c r="Q391" s="9" t="s">
        <v>1650</v>
      </c>
      <c r="R391" s="9" t="s">
        <v>665</v>
      </c>
      <c r="S391" s="8">
        <v>5700000</v>
      </c>
      <c r="T391" s="8">
        <v>0</v>
      </c>
      <c r="U391" s="2">
        <v>85152695</v>
      </c>
      <c r="V391" s="2" t="s">
        <v>853</v>
      </c>
    </row>
    <row r="392" spans="1:22">
      <c r="A392" s="2">
        <v>891780111</v>
      </c>
      <c r="B392" s="2" t="s">
        <v>19</v>
      </c>
      <c r="C392" s="2" t="s">
        <v>27</v>
      </c>
      <c r="D392" s="2" t="s">
        <v>20</v>
      </c>
      <c r="E392" s="2" t="s">
        <v>4900</v>
      </c>
      <c r="F392" s="2" t="s">
        <v>21</v>
      </c>
      <c r="G392" s="2" t="s">
        <v>165</v>
      </c>
      <c r="H392" s="2" t="s">
        <v>166</v>
      </c>
      <c r="I392" s="8">
        <v>6600000</v>
      </c>
      <c r="J392" s="8">
        <v>0</v>
      </c>
      <c r="K392" s="8">
        <v>0</v>
      </c>
      <c r="L392" s="8">
        <v>0</v>
      </c>
      <c r="M392" s="2">
        <v>1234097322</v>
      </c>
      <c r="N392" s="2" t="s">
        <v>4901</v>
      </c>
      <c r="O392" s="2" t="s">
        <v>4825</v>
      </c>
      <c r="P392" s="9" t="s">
        <v>1650</v>
      </c>
      <c r="Q392" s="9" t="s">
        <v>1650</v>
      </c>
      <c r="R392" s="9" t="s">
        <v>665</v>
      </c>
      <c r="S392" s="8">
        <v>6600000</v>
      </c>
      <c r="T392" s="8">
        <v>0</v>
      </c>
      <c r="U392" s="2">
        <v>85152695</v>
      </c>
      <c r="V392" s="2" t="s">
        <v>853</v>
      </c>
    </row>
    <row r="393" spans="1:22">
      <c r="A393" s="2">
        <v>891780111</v>
      </c>
      <c r="B393" s="2" t="s">
        <v>19</v>
      </c>
      <c r="C393" s="2" t="s">
        <v>27</v>
      </c>
      <c r="D393" s="2" t="s">
        <v>20</v>
      </c>
      <c r="E393" s="2" t="s">
        <v>4902</v>
      </c>
      <c r="F393" s="2" t="s">
        <v>21</v>
      </c>
      <c r="G393" s="2" t="s">
        <v>165</v>
      </c>
      <c r="H393" s="2" t="s">
        <v>166</v>
      </c>
      <c r="I393" s="8">
        <v>8400000</v>
      </c>
      <c r="J393" s="8">
        <v>0</v>
      </c>
      <c r="K393" s="8">
        <v>0</v>
      </c>
      <c r="L393" s="8">
        <v>0</v>
      </c>
      <c r="M393" s="2">
        <v>85152633</v>
      </c>
      <c r="N393" s="2" t="s">
        <v>4903</v>
      </c>
      <c r="O393" s="2" t="s">
        <v>4831</v>
      </c>
      <c r="P393" s="9" t="s">
        <v>1650</v>
      </c>
      <c r="Q393" s="9" t="s">
        <v>1650</v>
      </c>
      <c r="R393" s="9" t="s">
        <v>665</v>
      </c>
      <c r="S393" s="8">
        <v>8400000</v>
      </c>
      <c r="T393" s="8">
        <v>0</v>
      </c>
      <c r="U393" s="2">
        <v>85152695</v>
      </c>
      <c r="V393" s="2" t="s">
        <v>853</v>
      </c>
    </row>
    <row r="394" spans="1:22">
      <c r="A394" s="2">
        <v>891780111</v>
      </c>
      <c r="B394" s="2" t="s">
        <v>19</v>
      </c>
      <c r="C394" s="2" t="s">
        <v>27</v>
      </c>
      <c r="D394" s="2" t="s">
        <v>20</v>
      </c>
      <c r="E394" s="2" t="s">
        <v>4904</v>
      </c>
      <c r="F394" s="2" t="s">
        <v>21</v>
      </c>
      <c r="G394" s="2" t="s">
        <v>165</v>
      </c>
      <c r="H394" s="2" t="s">
        <v>166</v>
      </c>
      <c r="I394" s="8">
        <v>5700000</v>
      </c>
      <c r="J394" s="8">
        <v>0</v>
      </c>
      <c r="K394" s="8">
        <v>0</v>
      </c>
      <c r="L394" s="8">
        <v>0</v>
      </c>
      <c r="M394" s="2">
        <v>80865004</v>
      </c>
      <c r="N394" s="2" t="s">
        <v>4905</v>
      </c>
      <c r="O394" s="2" t="s">
        <v>4906</v>
      </c>
      <c r="P394" s="9" t="s">
        <v>1650</v>
      </c>
      <c r="Q394" s="9" t="s">
        <v>1650</v>
      </c>
      <c r="R394" s="9" t="s">
        <v>665</v>
      </c>
      <c r="S394" s="8">
        <v>5700000</v>
      </c>
      <c r="T394" s="8">
        <v>0</v>
      </c>
      <c r="U394" s="2">
        <v>85152695</v>
      </c>
      <c r="V394" s="2" t="s">
        <v>853</v>
      </c>
    </row>
    <row r="395" spans="1:22">
      <c r="A395" s="2">
        <v>891780111</v>
      </c>
      <c r="B395" s="2" t="s">
        <v>19</v>
      </c>
      <c r="C395" s="2" t="s">
        <v>27</v>
      </c>
      <c r="D395" s="2" t="s">
        <v>20</v>
      </c>
      <c r="E395" s="2" t="s">
        <v>4907</v>
      </c>
      <c r="F395" s="2" t="s">
        <v>21</v>
      </c>
      <c r="G395" s="2" t="s">
        <v>165</v>
      </c>
      <c r="H395" s="2" t="s">
        <v>166</v>
      </c>
      <c r="I395" s="8">
        <v>7680000</v>
      </c>
      <c r="J395" s="8">
        <v>10240000</v>
      </c>
      <c r="K395" s="8">
        <v>2560000</v>
      </c>
      <c r="L395" s="8">
        <v>0</v>
      </c>
      <c r="M395" s="2">
        <v>1085038618</v>
      </c>
      <c r="N395" s="2" t="s">
        <v>4908</v>
      </c>
      <c r="O395" s="2" t="s">
        <v>4909</v>
      </c>
      <c r="P395" s="9" t="s">
        <v>1650</v>
      </c>
      <c r="Q395" s="9" t="s">
        <v>1650</v>
      </c>
      <c r="R395" s="9">
        <v>44377</v>
      </c>
      <c r="S395" s="8">
        <v>10240000</v>
      </c>
      <c r="T395" s="8">
        <v>0</v>
      </c>
      <c r="U395" s="2">
        <v>57461216</v>
      </c>
      <c r="V395" s="2" t="s">
        <v>801</v>
      </c>
    </row>
    <row r="396" spans="1:22">
      <c r="A396" s="2">
        <v>891780111</v>
      </c>
      <c r="B396" s="2" t="s">
        <v>19</v>
      </c>
      <c r="C396" s="2" t="s">
        <v>27</v>
      </c>
      <c r="D396" s="2" t="s">
        <v>20</v>
      </c>
      <c r="E396" s="2" t="s">
        <v>4910</v>
      </c>
      <c r="F396" s="2" t="s">
        <v>21</v>
      </c>
      <c r="G396" s="2" t="s">
        <v>165</v>
      </c>
      <c r="H396" s="2" t="s">
        <v>166</v>
      </c>
      <c r="I396" s="8">
        <v>7680000</v>
      </c>
      <c r="J396" s="8">
        <v>10240000</v>
      </c>
      <c r="K396" s="8">
        <v>2560000</v>
      </c>
      <c r="L396" s="8">
        <v>0</v>
      </c>
      <c r="M396" s="2">
        <v>49782966</v>
      </c>
      <c r="N396" s="2" t="s">
        <v>4816</v>
      </c>
      <c r="O396" s="2" t="s">
        <v>4909</v>
      </c>
      <c r="P396" s="9" t="s">
        <v>1650</v>
      </c>
      <c r="Q396" s="9" t="s">
        <v>1650</v>
      </c>
      <c r="R396" s="9">
        <v>44377</v>
      </c>
      <c r="S396" s="8">
        <v>10240000</v>
      </c>
      <c r="T396" s="8">
        <v>0</v>
      </c>
      <c r="U396" s="2">
        <v>57461216</v>
      </c>
      <c r="V396" s="2" t="s">
        <v>801</v>
      </c>
    </row>
    <row r="397" spans="1:22">
      <c r="A397" s="2">
        <v>891780111</v>
      </c>
      <c r="B397" s="2" t="s">
        <v>19</v>
      </c>
      <c r="C397" s="2" t="s">
        <v>27</v>
      </c>
      <c r="D397" s="2" t="s">
        <v>20</v>
      </c>
      <c r="E397" s="2" t="s">
        <v>4911</v>
      </c>
      <c r="F397" s="2" t="s">
        <v>21</v>
      </c>
      <c r="G397" s="2" t="s">
        <v>165</v>
      </c>
      <c r="H397" s="2" t="s">
        <v>166</v>
      </c>
      <c r="I397" s="8">
        <v>6600000</v>
      </c>
      <c r="J397" s="8">
        <v>0</v>
      </c>
      <c r="K397" s="8">
        <v>0</v>
      </c>
      <c r="L397" s="8">
        <v>0</v>
      </c>
      <c r="M397" s="2">
        <v>85271941</v>
      </c>
      <c r="N397" s="2" t="s">
        <v>4912</v>
      </c>
      <c r="O397" s="2" t="s">
        <v>4913</v>
      </c>
      <c r="P397" s="9" t="s">
        <v>1650</v>
      </c>
      <c r="Q397" s="9" t="s">
        <v>1650</v>
      </c>
      <c r="R397" s="9" t="s">
        <v>665</v>
      </c>
      <c r="S397" s="8">
        <v>6600000</v>
      </c>
      <c r="T397" s="8">
        <v>0</v>
      </c>
      <c r="U397" s="2">
        <v>57461216</v>
      </c>
      <c r="V397" s="2" t="s">
        <v>801</v>
      </c>
    </row>
    <row r="398" spans="1:22">
      <c r="A398" s="2">
        <v>891780111</v>
      </c>
      <c r="B398" s="2" t="s">
        <v>19</v>
      </c>
      <c r="C398" s="2" t="s">
        <v>27</v>
      </c>
      <c r="D398" s="2" t="s">
        <v>20</v>
      </c>
      <c r="E398" s="2" t="s">
        <v>4914</v>
      </c>
      <c r="F398" s="2" t="s">
        <v>21</v>
      </c>
      <c r="G398" s="2" t="s">
        <v>165</v>
      </c>
      <c r="H398" s="2" t="s">
        <v>166</v>
      </c>
      <c r="I398" s="8">
        <v>3200000</v>
      </c>
      <c r="J398" s="8">
        <v>4800000</v>
      </c>
      <c r="K398" s="8">
        <v>1600000</v>
      </c>
      <c r="L398" s="8">
        <v>0</v>
      </c>
      <c r="M398" s="2">
        <v>39055352</v>
      </c>
      <c r="N398" s="2" t="s">
        <v>4915</v>
      </c>
      <c r="O398" s="2" t="s">
        <v>4916</v>
      </c>
      <c r="P398" s="9" t="s">
        <v>1650</v>
      </c>
      <c r="Q398" s="9" t="s">
        <v>1669</v>
      </c>
      <c r="R398" s="9">
        <v>44363</v>
      </c>
      <c r="S398" s="8">
        <v>4800000</v>
      </c>
      <c r="T398" s="8">
        <v>0</v>
      </c>
      <c r="U398" s="2">
        <v>57444673</v>
      </c>
      <c r="V398" s="2" t="s">
        <v>575</v>
      </c>
    </row>
    <row r="399" spans="1:22">
      <c r="A399" s="2">
        <v>891780111</v>
      </c>
      <c r="B399" s="2" t="s">
        <v>19</v>
      </c>
      <c r="C399" s="2" t="s">
        <v>23</v>
      </c>
      <c r="D399" s="2" t="s">
        <v>20</v>
      </c>
      <c r="E399" s="2" t="s">
        <v>2027</v>
      </c>
      <c r="F399" s="2" t="s">
        <v>21</v>
      </c>
      <c r="G399" s="2" t="s">
        <v>165</v>
      </c>
      <c r="H399" s="2" t="s">
        <v>166</v>
      </c>
      <c r="I399" s="8">
        <v>6300000</v>
      </c>
      <c r="J399" s="8">
        <v>0</v>
      </c>
      <c r="K399" s="8">
        <v>0</v>
      </c>
      <c r="L399" s="8">
        <v>0</v>
      </c>
      <c r="M399" s="2">
        <v>84457372</v>
      </c>
      <c r="N399" s="2" t="s">
        <v>2028</v>
      </c>
      <c r="O399" s="2" t="s">
        <v>2029</v>
      </c>
      <c r="P399" s="9" t="s">
        <v>1650</v>
      </c>
      <c r="Q399" s="9" t="s">
        <v>1650</v>
      </c>
      <c r="R399" s="9" t="s">
        <v>665</v>
      </c>
      <c r="S399" s="8">
        <v>6300000</v>
      </c>
      <c r="T399" s="8">
        <v>0</v>
      </c>
      <c r="U399" s="2">
        <v>36726018</v>
      </c>
      <c r="V399" s="2" t="s">
        <v>2016</v>
      </c>
    </row>
    <row r="400" spans="1:22">
      <c r="A400" s="2">
        <v>891780111</v>
      </c>
      <c r="B400" s="2" t="s">
        <v>19</v>
      </c>
      <c r="C400" s="2" t="s">
        <v>23</v>
      </c>
      <c r="D400" s="2" t="s">
        <v>20</v>
      </c>
      <c r="E400" s="2" t="s">
        <v>2030</v>
      </c>
      <c r="F400" s="2" t="s">
        <v>21</v>
      </c>
      <c r="G400" s="2" t="s">
        <v>165</v>
      </c>
      <c r="H400" s="2" t="s">
        <v>166</v>
      </c>
      <c r="I400" s="8">
        <v>6300000</v>
      </c>
      <c r="J400" s="8">
        <v>8400000</v>
      </c>
      <c r="K400" s="8">
        <v>2100000</v>
      </c>
      <c r="L400" s="8">
        <v>0</v>
      </c>
      <c r="M400" s="2">
        <v>1082991400</v>
      </c>
      <c r="N400" s="2" t="s">
        <v>2031</v>
      </c>
      <c r="O400" s="2" t="s">
        <v>2015</v>
      </c>
      <c r="P400" s="9" t="s">
        <v>636</v>
      </c>
      <c r="Q400" s="9" t="s">
        <v>636</v>
      </c>
      <c r="R400" s="9">
        <v>44377</v>
      </c>
      <c r="S400" s="8">
        <v>8400000</v>
      </c>
      <c r="T400" s="8">
        <v>0</v>
      </c>
      <c r="U400" s="2">
        <v>36726018</v>
      </c>
      <c r="V400" s="2" t="s">
        <v>2016</v>
      </c>
    </row>
    <row r="401" spans="1:22">
      <c r="A401" s="2">
        <v>891780111</v>
      </c>
      <c r="B401" s="2" t="s">
        <v>19</v>
      </c>
      <c r="C401" s="2" t="s">
        <v>27</v>
      </c>
      <c r="D401" s="2" t="s">
        <v>20</v>
      </c>
      <c r="E401" s="2" t="s">
        <v>4917</v>
      </c>
      <c r="F401" s="2" t="s">
        <v>21</v>
      </c>
      <c r="G401" s="2" t="s">
        <v>165</v>
      </c>
      <c r="H401" s="2" t="s">
        <v>166</v>
      </c>
      <c r="I401" s="8">
        <v>6600000</v>
      </c>
      <c r="J401" s="8">
        <v>8800000</v>
      </c>
      <c r="K401" s="8">
        <v>2200000</v>
      </c>
      <c r="L401" s="8">
        <v>0</v>
      </c>
      <c r="M401" s="2">
        <v>57462117</v>
      </c>
      <c r="N401" s="2" t="s">
        <v>4918</v>
      </c>
      <c r="O401" s="2" t="s">
        <v>4919</v>
      </c>
      <c r="P401" s="9" t="s">
        <v>636</v>
      </c>
      <c r="Q401" s="9" t="s">
        <v>636</v>
      </c>
      <c r="R401" s="9">
        <v>44377</v>
      </c>
      <c r="S401" s="8">
        <v>8800000</v>
      </c>
      <c r="T401" s="8">
        <v>0</v>
      </c>
      <c r="U401" s="2">
        <v>26668285</v>
      </c>
      <c r="V401" s="2" t="s">
        <v>874</v>
      </c>
    </row>
    <row r="402" spans="1:22">
      <c r="A402" s="2">
        <v>891780111</v>
      </c>
      <c r="B402" s="2" t="s">
        <v>19</v>
      </c>
      <c r="C402" s="2" t="s">
        <v>27</v>
      </c>
      <c r="D402" s="2" t="s">
        <v>20</v>
      </c>
      <c r="E402" s="2" t="s">
        <v>2032</v>
      </c>
      <c r="F402" s="2" t="s">
        <v>21</v>
      </c>
      <c r="G402" s="2" t="s">
        <v>165</v>
      </c>
      <c r="H402" s="2" t="s">
        <v>166</v>
      </c>
      <c r="I402" s="8">
        <v>7500000</v>
      </c>
      <c r="J402" s="8">
        <v>10000000</v>
      </c>
      <c r="K402" s="8">
        <v>2500000</v>
      </c>
      <c r="L402" s="8">
        <v>0</v>
      </c>
      <c r="M402" s="2">
        <v>1083017290</v>
      </c>
      <c r="N402" s="2" t="s">
        <v>2033</v>
      </c>
      <c r="O402" s="2" t="s">
        <v>2034</v>
      </c>
      <c r="P402" s="9" t="s">
        <v>636</v>
      </c>
      <c r="Q402" s="9" t="s">
        <v>636</v>
      </c>
      <c r="R402" s="9">
        <v>44377</v>
      </c>
      <c r="S402" s="8">
        <v>10000000</v>
      </c>
      <c r="T402" s="8">
        <v>0</v>
      </c>
      <c r="U402" s="2">
        <v>7632607</v>
      </c>
      <c r="V402" s="2" t="s">
        <v>1133</v>
      </c>
    </row>
    <row r="403" spans="1:22">
      <c r="A403" s="2">
        <v>891780111</v>
      </c>
      <c r="B403" s="2" t="s">
        <v>19</v>
      </c>
      <c r="C403" s="2" t="s">
        <v>23</v>
      </c>
      <c r="D403" s="2" t="s">
        <v>20</v>
      </c>
      <c r="E403" s="2" t="s">
        <v>4920</v>
      </c>
      <c r="F403" s="2" t="s">
        <v>21</v>
      </c>
      <c r="G403" s="2" t="s">
        <v>165</v>
      </c>
      <c r="H403" s="2" t="s">
        <v>166</v>
      </c>
      <c r="I403" s="8">
        <v>4300000</v>
      </c>
      <c r="J403" s="8">
        <v>5375000</v>
      </c>
      <c r="K403" s="8">
        <v>1075000</v>
      </c>
      <c r="L403" s="8">
        <v>0</v>
      </c>
      <c r="M403" s="2">
        <v>1032445669</v>
      </c>
      <c r="N403" s="2" t="s">
        <v>4921</v>
      </c>
      <c r="O403" s="2" t="s">
        <v>4922</v>
      </c>
      <c r="P403" s="9" t="s">
        <v>636</v>
      </c>
      <c r="Q403" s="9" t="s">
        <v>554</v>
      </c>
      <c r="R403" s="9" t="s">
        <v>665</v>
      </c>
      <c r="S403" s="8">
        <v>5375000</v>
      </c>
      <c r="T403" s="8">
        <v>0</v>
      </c>
      <c r="U403" s="2">
        <v>1082868728</v>
      </c>
      <c r="V403" s="2" t="s">
        <v>1014</v>
      </c>
    </row>
    <row r="404" spans="1:22">
      <c r="A404" s="2">
        <v>891780111</v>
      </c>
      <c r="B404" s="2" t="s">
        <v>19</v>
      </c>
      <c r="C404" s="2" t="s">
        <v>27</v>
      </c>
      <c r="D404" s="2" t="s">
        <v>20</v>
      </c>
      <c r="E404" s="2" t="s">
        <v>4923</v>
      </c>
      <c r="F404" s="2" t="s">
        <v>21</v>
      </c>
      <c r="G404" s="2" t="s">
        <v>165</v>
      </c>
      <c r="H404" s="2" t="s">
        <v>166</v>
      </c>
      <c r="I404" s="8">
        <v>4800000</v>
      </c>
      <c r="J404" s="8">
        <v>6400000</v>
      </c>
      <c r="K404" s="8">
        <v>1600000</v>
      </c>
      <c r="L404" s="8">
        <v>0</v>
      </c>
      <c r="M404" s="2">
        <v>1083046036</v>
      </c>
      <c r="N404" s="2" t="s">
        <v>4924</v>
      </c>
      <c r="O404" s="2" t="s">
        <v>4925</v>
      </c>
      <c r="P404" s="9" t="s">
        <v>1678</v>
      </c>
      <c r="Q404" s="9" t="s">
        <v>1678</v>
      </c>
      <c r="R404" s="9">
        <v>44377</v>
      </c>
      <c r="S404" s="8">
        <v>6400000</v>
      </c>
      <c r="T404" s="8">
        <v>0</v>
      </c>
      <c r="U404" s="2">
        <v>7631392</v>
      </c>
      <c r="V404" s="2" t="s">
        <v>1897</v>
      </c>
    </row>
    <row r="405" spans="1:22">
      <c r="A405" s="2">
        <v>891780111</v>
      </c>
      <c r="B405" s="2" t="s">
        <v>19</v>
      </c>
      <c r="C405" s="2" t="s">
        <v>27</v>
      </c>
      <c r="D405" s="2" t="s">
        <v>20</v>
      </c>
      <c r="E405" s="2" t="s">
        <v>4926</v>
      </c>
      <c r="F405" s="2" t="s">
        <v>21</v>
      </c>
      <c r="G405" s="2" t="s">
        <v>165</v>
      </c>
      <c r="H405" s="2" t="s">
        <v>166</v>
      </c>
      <c r="I405" s="8">
        <v>5866000</v>
      </c>
      <c r="J405" s="8">
        <v>8066000</v>
      </c>
      <c r="K405" s="8">
        <v>2200000</v>
      </c>
      <c r="L405" s="8">
        <v>0</v>
      </c>
      <c r="M405" s="2">
        <v>1082997554</v>
      </c>
      <c r="N405" s="2" t="s">
        <v>4927</v>
      </c>
      <c r="O405" s="2" t="s">
        <v>4928</v>
      </c>
      <c r="P405" s="9" t="s">
        <v>1678</v>
      </c>
      <c r="Q405" s="9" t="s">
        <v>1678</v>
      </c>
      <c r="R405" s="9">
        <v>44377</v>
      </c>
      <c r="S405" s="8">
        <v>8066000</v>
      </c>
      <c r="T405" s="8">
        <v>0</v>
      </c>
      <c r="U405" s="2">
        <v>1098669877</v>
      </c>
      <c r="V405" s="2" t="s">
        <v>677</v>
      </c>
    </row>
    <row r="406" spans="1:22">
      <c r="A406" s="2">
        <v>891780111</v>
      </c>
      <c r="B406" s="2" t="s">
        <v>19</v>
      </c>
      <c r="C406" s="2" t="s">
        <v>27</v>
      </c>
      <c r="D406" s="2" t="s">
        <v>20</v>
      </c>
      <c r="E406" s="2" t="s">
        <v>4929</v>
      </c>
      <c r="F406" s="2" t="s">
        <v>21</v>
      </c>
      <c r="G406" s="2" t="s">
        <v>165</v>
      </c>
      <c r="H406" s="2" t="s">
        <v>166</v>
      </c>
      <c r="I406" s="8">
        <v>3200000</v>
      </c>
      <c r="J406" s="8">
        <v>4800000</v>
      </c>
      <c r="K406" s="8">
        <v>1600000</v>
      </c>
      <c r="L406" s="8">
        <v>0</v>
      </c>
      <c r="M406" s="2">
        <v>1082840247</v>
      </c>
      <c r="N406" s="2" t="s">
        <v>4930</v>
      </c>
      <c r="O406" s="2" t="s">
        <v>4931</v>
      </c>
      <c r="P406" s="9" t="s">
        <v>1678</v>
      </c>
      <c r="Q406" s="9" t="s">
        <v>1669</v>
      </c>
      <c r="R406" s="9">
        <v>44363</v>
      </c>
      <c r="S406" s="8">
        <v>4800000</v>
      </c>
      <c r="T406" s="8">
        <v>0</v>
      </c>
      <c r="U406" s="2">
        <v>57444673</v>
      </c>
      <c r="V406" s="2" t="s">
        <v>575</v>
      </c>
    </row>
    <row r="407" spans="1:22">
      <c r="A407" s="2">
        <v>891780111</v>
      </c>
      <c r="B407" s="2" t="s">
        <v>19</v>
      </c>
      <c r="C407" s="2" t="s">
        <v>27</v>
      </c>
      <c r="D407" s="2" t="s">
        <v>20</v>
      </c>
      <c r="E407" s="2" t="s">
        <v>4932</v>
      </c>
      <c r="F407" s="2" t="s">
        <v>21</v>
      </c>
      <c r="G407" s="2" t="s">
        <v>165</v>
      </c>
      <c r="H407" s="2" t="s">
        <v>166</v>
      </c>
      <c r="I407" s="8">
        <v>5384000</v>
      </c>
      <c r="J407" s="8">
        <v>0</v>
      </c>
      <c r="K407" s="8">
        <v>0</v>
      </c>
      <c r="L407" s="8">
        <v>0</v>
      </c>
      <c r="M407" s="2">
        <v>1082863010</v>
      </c>
      <c r="N407" s="2" t="s">
        <v>2035</v>
      </c>
      <c r="O407" s="2" t="s">
        <v>4933</v>
      </c>
      <c r="P407" s="9" t="s">
        <v>1678</v>
      </c>
      <c r="Q407" s="9" t="s">
        <v>1678</v>
      </c>
      <c r="R407" s="9" t="s">
        <v>665</v>
      </c>
      <c r="S407" s="8">
        <v>5384000</v>
      </c>
      <c r="T407" s="8">
        <v>0</v>
      </c>
      <c r="U407" s="2">
        <v>85152695</v>
      </c>
      <c r="V407" s="2" t="s">
        <v>853</v>
      </c>
    </row>
    <row r="408" spans="1:22">
      <c r="A408" s="2">
        <v>891780111</v>
      </c>
      <c r="B408" s="2" t="s">
        <v>19</v>
      </c>
      <c r="C408" s="2" t="s">
        <v>27</v>
      </c>
      <c r="D408" s="2" t="s">
        <v>20</v>
      </c>
      <c r="E408" s="2" t="s">
        <v>2036</v>
      </c>
      <c r="F408" s="2" t="s">
        <v>21</v>
      </c>
      <c r="G408" s="2" t="s">
        <v>165</v>
      </c>
      <c r="H408" s="2" t="s">
        <v>166</v>
      </c>
      <c r="I408" s="8">
        <v>6250000</v>
      </c>
      <c r="J408" s="8">
        <v>8750000</v>
      </c>
      <c r="K408" s="8">
        <v>2500000</v>
      </c>
      <c r="L408" s="8">
        <v>0</v>
      </c>
      <c r="M408" s="2">
        <v>1082870873</v>
      </c>
      <c r="N408" s="2" t="s">
        <v>2037</v>
      </c>
      <c r="O408" s="2" t="s">
        <v>2038</v>
      </c>
      <c r="P408" s="9" t="s">
        <v>1669</v>
      </c>
      <c r="Q408" s="9" t="s">
        <v>1669</v>
      </c>
      <c r="R408" s="9">
        <v>44377</v>
      </c>
      <c r="S408" s="8">
        <v>8750000</v>
      </c>
      <c r="T408" s="8">
        <v>0</v>
      </c>
      <c r="U408" s="2">
        <v>36722626</v>
      </c>
      <c r="V408" s="2" t="s">
        <v>669</v>
      </c>
    </row>
    <row r="409" spans="1:22">
      <c r="A409" s="2">
        <v>891780111</v>
      </c>
      <c r="B409" s="2" t="s">
        <v>19</v>
      </c>
      <c r="C409" s="2" t="s">
        <v>27</v>
      </c>
      <c r="D409" s="2" t="s">
        <v>20</v>
      </c>
      <c r="E409" s="2" t="s">
        <v>2039</v>
      </c>
      <c r="F409" s="2" t="s">
        <v>21</v>
      </c>
      <c r="G409" s="2" t="s">
        <v>165</v>
      </c>
      <c r="H409" s="2" t="s">
        <v>166</v>
      </c>
      <c r="I409" s="8">
        <v>6250000</v>
      </c>
      <c r="J409" s="8">
        <v>0</v>
      </c>
      <c r="K409" s="8">
        <v>0</v>
      </c>
      <c r="L409" s="8">
        <v>0</v>
      </c>
      <c r="M409" s="2">
        <v>1057571636</v>
      </c>
      <c r="N409" s="2" t="s">
        <v>2040</v>
      </c>
      <c r="O409" s="2" t="s">
        <v>2041</v>
      </c>
      <c r="P409" s="9" t="s">
        <v>1669</v>
      </c>
      <c r="Q409" s="9" t="s">
        <v>1669</v>
      </c>
      <c r="R409" s="9" t="s">
        <v>665</v>
      </c>
      <c r="S409" s="8">
        <v>6250000</v>
      </c>
      <c r="T409" s="8">
        <v>0</v>
      </c>
      <c r="U409" s="2">
        <v>7634027</v>
      </c>
      <c r="V409" s="2" t="s">
        <v>2042</v>
      </c>
    </row>
    <row r="410" spans="1:22">
      <c r="A410" s="2">
        <v>891780111</v>
      </c>
      <c r="B410" s="2" t="s">
        <v>19</v>
      </c>
      <c r="C410" s="2" t="s">
        <v>27</v>
      </c>
      <c r="D410" s="2" t="s">
        <v>20</v>
      </c>
      <c r="E410" s="2" t="s">
        <v>4934</v>
      </c>
      <c r="F410" s="2" t="s">
        <v>21</v>
      </c>
      <c r="G410" s="2" t="s">
        <v>165</v>
      </c>
      <c r="H410" s="2" t="s">
        <v>166</v>
      </c>
      <c r="I410" s="8">
        <v>5794000</v>
      </c>
      <c r="J410" s="8">
        <v>0</v>
      </c>
      <c r="K410" s="8">
        <v>0</v>
      </c>
      <c r="L410" s="8">
        <v>0</v>
      </c>
      <c r="M410" s="2">
        <v>1082961732</v>
      </c>
      <c r="N410" s="2" t="s">
        <v>4935</v>
      </c>
      <c r="O410" s="2" t="s">
        <v>4936</v>
      </c>
      <c r="P410" s="9" t="s">
        <v>1669</v>
      </c>
      <c r="Q410" s="9" t="s">
        <v>1669</v>
      </c>
      <c r="R410" s="9" t="s">
        <v>665</v>
      </c>
      <c r="S410" s="8">
        <v>5794000</v>
      </c>
      <c r="T410" s="8">
        <v>0</v>
      </c>
      <c r="U410" s="2">
        <v>72175282</v>
      </c>
      <c r="V410" s="2" t="s">
        <v>566</v>
      </c>
    </row>
    <row r="411" spans="1:22">
      <c r="A411" s="2">
        <v>891780111</v>
      </c>
      <c r="B411" s="2" t="s">
        <v>19</v>
      </c>
      <c r="C411" s="2" t="s">
        <v>27</v>
      </c>
      <c r="D411" s="2" t="s">
        <v>20</v>
      </c>
      <c r="E411" s="2" t="s">
        <v>4937</v>
      </c>
      <c r="F411" s="2" t="s">
        <v>21</v>
      </c>
      <c r="G411" s="2" t="s">
        <v>165</v>
      </c>
      <c r="H411" s="2" t="s">
        <v>166</v>
      </c>
      <c r="I411" s="8">
        <v>5500000</v>
      </c>
      <c r="J411" s="8">
        <v>0</v>
      </c>
      <c r="K411" s="8">
        <v>0</v>
      </c>
      <c r="L411" s="8">
        <v>0</v>
      </c>
      <c r="M411" s="2">
        <v>57432188</v>
      </c>
      <c r="N411" s="2" t="s">
        <v>4938</v>
      </c>
      <c r="O411" s="2" t="s">
        <v>4822</v>
      </c>
      <c r="P411" s="9" t="s">
        <v>1669</v>
      </c>
      <c r="Q411" s="9" t="s">
        <v>1669</v>
      </c>
      <c r="R411" s="9" t="s">
        <v>665</v>
      </c>
      <c r="S411" s="8">
        <v>5500000</v>
      </c>
      <c r="T411" s="8">
        <v>0</v>
      </c>
      <c r="U411" s="2">
        <v>85152695</v>
      </c>
      <c r="V411" s="2" t="s">
        <v>853</v>
      </c>
    </row>
    <row r="412" spans="1:22">
      <c r="A412" s="2">
        <v>891780111</v>
      </c>
      <c r="B412" s="2" t="s">
        <v>19</v>
      </c>
      <c r="C412" s="2" t="s">
        <v>27</v>
      </c>
      <c r="D412" s="2" t="s">
        <v>20</v>
      </c>
      <c r="E412" s="2" t="s">
        <v>4939</v>
      </c>
      <c r="F412" s="2" t="s">
        <v>21</v>
      </c>
      <c r="G412" s="2" t="s">
        <v>165</v>
      </c>
      <c r="H412" s="2" t="s">
        <v>166</v>
      </c>
      <c r="I412" s="8">
        <v>3200000</v>
      </c>
      <c r="J412" s="8">
        <v>4800000</v>
      </c>
      <c r="K412" s="8">
        <v>1600000</v>
      </c>
      <c r="L412" s="8">
        <v>0</v>
      </c>
      <c r="M412" s="2">
        <v>1128189016</v>
      </c>
      <c r="N412" s="2" t="s">
        <v>4940</v>
      </c>
      <c r="O412" s="2" t="s">
        <v>4931</v>
      </c>
      <c r="P412" s="9" t="s">
        <v>1669</v>
      </c>
      <c r="Q412" s="9" t="s">
        <v>1669</v>
      </c>
      <c r="R412" s="9">
        <v>44363</v>
      </c>
      <c r="S412" s="8">
        <v>4800000</v>
      </c>
      <c r="T412" s="8">
        <v>0</v>
      </c>
      <c r="U412" s="2">
        <v>57444673</v>
      </c>
      <c r="V412" s="2" t="s">
        <v>575</v>
      </c>
    </row>
    <row r="413" spans="1:22">
      <c r="A413" s="2">
        <v>891780111</v>
      </c>
      <c r="B413" s="2" t="s">
        <v>19</v>
      </c>
      <c r="C413" s="2" t="s">
        <v>27</v>
      </c>
      <c r="D413" s="2" t="s">
        <v>20</v>
      </c>
      <c r="E413" s="2" t="s">
        <v>4941</v>
      </c>
      <c r="F413" s="2" t="s">
        <v>21</v>
      </c>
      <c r="G413" s="2" t="s">
        <v>165</v>
      </c>
      <c r="H413" s="2" t="s">
        <v>166</v>
      </c>
      <c r="I413" s="8">
        <v>12250000</v>
      </c>
      <c r="J413" s="8">
        <v>0</v>
      </c>
      <c r="K413" s="8">
        <v>0</v>
      </c>
      <c r="L413" s="8">
        <v>0</v>
      </c>
      <c r="M413" s="2">
        <v>416050</v>
      </c>
      <c r="N413" s="2" t="s">
        <v>4942</v>
      </c>
      <c r="O413" s="2" t="s">
        <v>4943</v>
      </c>
      <c r="P413" s="9" t="s">
        <v>1750</v>
      </c>
      <c r="Q413" s="9" t="s">
        <v>1750</v>
      </c>
      <c r="R413" s="9" t="s">
        <v>155</v>
      </c>
      <c r="S413" s="8">
        <v>12250000</v>
      </c>
      <c r="T413" s="8">
        <v>0</v>
      </c>
      <c r="U413" s="2">
        <v>57438212</v>
      </c>
      <c r="V413" s="2" t="s">
        <v>1211</v>
      </c>
    </row>
    <row r="414" spans="1:22">
      <c r="A414" s="2">
        <v>891780111</v>
      </c>
      <c r="B414" s="2" t="s">
        <v>19</v>
      </c>
      <c r="C414" s="2" t="s">
        <v>27</v>
      </c>
      <c r="D414" s="2" t="s">
        <v>20</v>
      </c>
      <c r="E414" s="2" t="s">
        <v>4944</v>
      </c>
      <c r="F414" s="2" t="s">
        <v>21</v>
      </c>
      <c r="G414" s="2" t="s">
        <v>165</v>
      </c>
      <c r="H414" s="2" t="s">
        <v>166</v>
      </c>
      <c r="I414" s="8">
        <v>4000000</v>
      </c>
      <c r="J414" s="8">
        <v>0</v>
      </c>
      <c r="K414" s="8">
        <v>0</v>
      </c>
      <c r="L414" s="8">
        <v>0</v>
      </c>
      <c r="M414" s="2">
        <v>12635258</v>
      </c>
      <c r="N414" s="2" t="s">
        <v>4945</v>
      </c>
      <c r="O414" s="2" t="s">
        <v>4946</v>
      </c>
      <c r="P414" s="9" t="s">
        <v>1750</v>
      </c>
      <c r="Q414" s="9" t="s">
        <v>1750</v>
      </c>
      <c r="R414" s="9" t="s">
        <v>665</v>
      </c>
      <c r="S414" s="8">
        <v>4000000</v>
      </c>
      <c r="T414" s="8">
        <v>0</v>
      </c>
      <c r="U414" s="2">
        <v>85459497</v>
      </c>
      <c r="V414" s="2" t="s">
        <v>555</v>
      </c>
    </row>
    <row r="415" spans="1:22">
      <c r="A415" s="2">
        <v>891780111</v>
      </c>
      <c r="B415" s="2" t="s">
        <v>19</v>
      </c>
      <c r="C415" s="2" t="s">
        <v>27</v>
      </c>
      <c r="D415" s="2" t="s">
        <v>20</v>
      </c>
      <c r="E415" s="2" t="s">
        <v>2043</v>
      </c>
      <c r="F415" s="2" t="s">
        <v>21</v>
      </c>
      <c r="G415" s="2" t="s">
        <v>165</v>
      </c>
      <c r="H415" s="2" t="s">
        <v>166</v>
      </c>
      <c r="I415" s="8">
        <v>5500000</v>
      </c>
      <c r="J415" s="8">
        <v>8000000</v>
      </c>
      <c r="K415" s="8">
        <v>2500000</v>
      </c>
      <c r="L415" s="8">
        <v>0</v>
      </c>
      <c r="M415" s="2">
        <v>1032477240</v>
      </c>
      <c r="N415" s="2" t="s">
        <v>2044</v>
      </c>
      <c r="O415" s="2" t="s">
        <v>2045</v>
      </c>
      <c r="P415" s="9" t="s">
        <v>1732</v>
      </c>
      <c r="Q415" s="9" t="s">
        <v>1732</v>
      </c>
      <c r="R415" s="9">
        <v>44377</v>
      </c>
      <c r="S415" s="8">
        <v>8000000</v>
      </c>
      <c r="T415" s="8">
        <v>0</v>
      </c>
      <c r="U415" s="2">
        <v>16078654</v>
      </c>
      <c r="V415" s="2" t="s">
        <v>377</v>
      </c>
    </row>
    <row r="416" spans="1:22">
      <c r="A416" s="2">
        <v>891780111</v>
      </c>
      <c r="B416" s="2" t="s">
        <v>19</v>
      </c>
      <c r="C416" s="2" t="s">
        <v>27</v>
      </c>
      <c r="D416" s="2" t="s">
        <v>20</v>
      </c>
      <c r="E416" s="2" t="s">
        <v>2046</v>
      </c>
      <c r="F416" s="2" t="s">
        <v>21</v>
      </c>
      <c r="G416" s="2" t="s">
        <v>165</v>
      </c>
      <c r="H416" s="2" t="s">
        <v>166</v>
      </c>
      <c r="I416" s="8">
        <v>6250000</v>
      </c>
      <c r="J416" s="8">
        <v>8750000</v>
      </c>
      <c r="K416" s="8">
        <v>2500000</v>
      </c>
      <c r="L416" s="8">
        <v>0</v>
      </c>
      <c r="M416" s="2">
        <v>1082915173</v>
      </c>
      <c r="N416" s="2" t="s">
        <v>2047</v>
      </c>
      <c r="O416" s="2" t="s">
        <v>2048</v>
      </c>
      <c r="P416" s="9" t="s">
        <v>1732</v>
      </c>
      <c r="Q416" s="9" t="s">
        <v>1732</v>
      </c>
      <c r="R416" s="9">
        <v>44377</v>
      </c>
      <c r="S416" s="8">
        <v>8750000</v>
      </c>
      <c r="T416" s="8">
        <v>0</v>
      </c>
      <c r="U416" s="2">
        <v>12539351</v>
      </c>
      <c r="V416" s="2" t="s">
        <v>1604</v>
      </c>
    </row>
    <row r="417" spans="1:22">
      <c r="A417" s="2">
        <v>891780111</v>
      </c>
      <c r="B417" s="2" t="s">
        <v>19</v>
      </c>
      <c r="C417" s="2" t="s">
        <v>27</v>
      </c>
      <c r="D417" s="2" t="s">
        <v>20</v>
      </c>
      <c r="E417" s="2" t="s">
        <v>4947</v>
      </c>
      <c r="F417" s="2" t="s">
        <v>21</v>
      </c>
      <c r="G417" s="2" t="s">
        <v>165</v>
      </c>
      <c r="H417" s="2" t="s">
        <v>166</v>
      </c>
      <c r="I417" s="8">
        <v>4320000</v>
      </c>
      <c r="J417" s="8">
        <v>6120000</v>
      </c>
      <c r="K417" s="8">
        <v>1800000</v>
      </c>
      <c r="L417" s="8">
        <v>0</v>
      </c>
      <c r="M417" s="2">
        <v>1004374583</v>
      </c>
      <c r="N417" s="2" t="s">
        <v>4948</v>
      </c>
      <c r="O417" s="2" t="s">
        <v>4949</v>
      </c>
      <c r="P417" s="9" t="s">
        <v>1732</v>
      </c>
      <c r="Q417" s="9" t="s">
        <v>1732</v>
      </c>
      <c r="R417" s="9">
        <v>44377</v>
      </c>
      <c r="S417" s="8">
        <v>6120000</v>
      </c>
      <c r="T417" s="8">
        <v>0</v>
      </c>
      <c r="U417" s="2">
        <v>12560219</v>
      </c>
      <c r="V417" s="2" t="s">
        <v>1156</v>
      </c>
    </row>
    <row r="418" spans="1:22">
      <c r="A418" s="2">
        <v>891780111</v>
      </c>
      <c r="B418" s="2" t="s">
        <v>19</v>
      </c>
      <c r="C418" s="2" t="s">
        <v>27</v>
      </c>
      <c r="D418" s="2" t="s">
        <v>20</v>
      </c>
      <c r="E418" s="2" t="s">
        <v>2049</v>
      </c>
      <c r="F418" s="2" t="s">
        <v>21</v>
      </c>
      <c r="G418" s="2" t="s">
        <v>165</v>
      </c>
      <c r="H418" s="2" t="s">
        <v>166</v>
      </c>
      <c r="I418" s="8">
        <v>6250000</v>
      </c>
      <c r="J418" s="8">
        <v>8750000</v>
      </c>
      <c r="K418" s="8">
        <v>2500000</v>
      </c>
      <c r="L418" s="8">
        <v>0</v>
      </c>
      <c r="M418" s="2">
        <v>1079933607</v>
      </c>
      <c r="N418" s="2" t="s">
        <v>1927</v>
      </c>
      <c r="O418" s="2" t="s">
        <v>2050</v>
      </c>
      <c r="P418" s="9" t="s">
        <v>1732</v>
      </c>
      <c r="Q418" s="9" t="s">
        <v>1732</v>
      </c>
      <c r="R418" s="9">
        <v>44377</v>
      </c>
      <c r="S418" s="8">
        <v>8750000</v>
      </c>
      <c r="T418" s="8">
        <v>0</v>
      </c>
      <c r="U418" s="2">
        <v>12539351</v>
      </c>
      <c r="V418" s="2" t="s">
        <v>1604</v>
      </c>
    </row>
    <row r="419" spans="1:22">
      <c r="A419" s="2">
        <v>891780111</v>
      </c>
      <c r="B419" s="2" t="s">
        <v>19</v>
      </c>
      <c r="C419" s="2" t="s">
        <v>27</v>
      </c>
      <c r="D419" s="2" t="s">
        <v>20</v>
      </c>
      <c r="E419" s="2" t="s">
        <v>4950</v>
      </c>
      <c r="F419" s="2" t="s">
        <v>21</v>
      </c>
      <c r="G419" s="2" t="s">
        <v>165</v>
      </c>
      <c r="H419" s="2" t="s">
        <v>166</v>
      </c>
      <c r="I419" s="8">
        <v>3574000</v>
      </c>
      <c r="J419" s="8">
        <v>5174000</v>
      </c>
      <c r="K419" s="8">
        <v>1600000</v>
      </c>
      <c r="L419" s="8">
        <v>0</v>
      </c>
      <c r="M419" s="2">
        <v>85451002</v>
      </c>
      <c r="N419" s="2" t="s">
        <v>4951</v>
      </c>
      <c r="O419" s="2" t="s">
        <v>4952</v>
      </c>
      <c r="P419" s="9" t="s">
        <v>1732</v>
      </c>
      <c r="Q419" s="9" t="s">
        <v>1732</v>
      </c>
      <c r="R419" s="9">
        <v>44377</v>
      </c>
      <c r="S419" s="8">
        <v>5174000</v>
      </c>
      <c r="T419" s="8">
        <v>0</v>
      </c>
      <c r="U419" s="2">
        <v>85459497</v>
      </c>
      <c r="V419" s="2" t="s">
        <v>555</v>
      </c>
    </row>
    <row r="420" spans="1:22">
      <c r="A420" s="2">
        <v>891780111</v>
      </c>
      <c r="B420" s="2" t="s">
        <v>19</v>
      </c>
      <c r="C420" s="2" t="s">
        <v>27</v>
      </c>
      <c r="D420" s="2" t="s">
        <v>20</v>
      </c>
      <c r="E420" s="2" t="s">
        <v>2051</v>
      </c>
      <c r="F420" s="2" t="s">
        <v>21</v>
      </c>
      <c r="G420" s="2" t="s">
        <v>165</v>
      </c>
      <c r="H420" s="2" t="s">
        <v>166</v>
      </c>
      <c r="I420" s="8">
        <v>6250000</v>
      </c>
      <c r="J420" s="8">
        <v>8750000</v>
      </c>
      <c r="K420" s="8">
        <v>2500000</v>
      </c>
      <c r="L420" s="8">
        <v>0</v>
      </c>
      <c r="M420" s="2">
        <v>36726367</v>
      </c>
      <c r="N420" s="2" t="s">
        <v>39</v>
      </c>
      <c r="O420" s="2" t="s">
        <v>2052</v>
      </c>
      <c r="P420" s="9" t="s">
        <v>1732</v>
      </c>
      <c r="Q420" s="9" t="s">
        <v>1732</v>
      </c>
      <c r="R420" s="9">
        <v>44377</v>
      </c>
      <c r="S420" s="8">
        <v>8750000</v>
      </c>
      <c r="T420" s="8">
        <v>0</v>
      </c>
      <c r="U420" s="2">
        <v>12539351</v>
      </c>
      <c r="V420" s="2" t="s">
        <v>1604</v>
      </c>
    </row>
    <row r="421" spans="1:22">
      <c r="A421" s="2">
        <v>891780111</v>
      </c>
      <c r="B421" s="2" t="s">
        <v>19</v>
      </c>
      <c r="C421" s="2" t="s">
        <v>27</v>
      </c>
      <c r="D421" s="2" t="s">
        <v>20</v>
      </c>
      <c r="E421" s="17" t="s">
        <v>4953</v>
      </c>
      <c r="F421" s="2" t="s">
        <v>21</v>
      </c>
      <c r="G421" s="2" t="s">
        <v>165</v>
      </c>
      <c r="H421" s="2" t="s">
        <v>166</v>
      </c>
      <c r="I421" s="8">
        <v>3200000</v>
      </c>
      <c r="J421" s="8">
        <v>4800000</v>
      </c>
      <c r="K421" s="8">
        <v>1600000</v>
      </c>
      <c r="L421" s="8">
        <v>0</v>
      </c>
      <c r="M421" s="2">
        <v>1083028723</v>
      </c>
      <c r="N421" s="2" t="s">
        <v>4954</v>
      </c>
      <c r="O421" s="2" t="s">
        <v>4931</v>
      </c>
      <c r="P421" s="9" t="s">
        <v>660</v>
      </c>
      <c r="Q421" s="9" t="s">
        <v>660</v>
      </c>
      <c r="R421" s="9">
        <v>44377</v>
      </c>
      <c r="S421" s="8">
        <v>4800000</v>
      </c>
      <c r="T421" s="8">
        <v>0</v>
      </c>
      <c r="U421" s="2">
        <v>57444673</v>
      </c>
      <c r="V421" s="2" t="s">
        <v>575</v>
      </c>
    </row>
    <row r="422" spans="1:22">
      <c r="A422" s="2">
        <v>891780111</v>
      </c>
      <c r="B422" s="2" t="s">
        <v>19</v>
      </c>
      <c r="C422" s="2" t="s">
        <v>27</v>
      </c>
      <c r="D422" s="2" t="s">
        <v>20</v>
      </c>
      <c r="E422" s="17" t="s">
        <v>2053</v>
      </c>
      <c r="F422" s="2" t="s">
        <v>21</v>
      </c>
      <c r="G422" s="2" t="s">
        <v>165</v>
      </c>
      <c r="H422" s="2" t="s">
        <v>166</v>
      </c>
      <c r="I422" s="8">
        <v>5600000</v>
      </c>
      <c r="J422" s="8">
        <v>0</v>
      </c>
      <c r="K422" s="8">
        <v>0</v>
      </c>
      <c r="L422" s="8">
        <v>0</v>
      </c>
      <c r="M422" s="2">
        <v>1082967392</v>
      </c>
      <c r="N422" s="2" t="s">
        <v>2054</v>
      </c>
      <c r="O422" s="2" t="s">
        <v>2055</v>
      </c>
      <c r="P422" s="9" t="s">
        <v>660</v>
      </c>
      <c r="Q422" s="9" t="s">
        <v>660</v>
      </c>
      <c r="R422" s="9" t="s">
        <v>665</v>
      </c>
      <c r="S422" s="8">
        <v>5600000</v>
      </c>
      <c r="T422" s="8">
        <v>0</v>
      </c>
      <c r="U422" s="33">
        <v>72004252</v>
      </c>
      <c r="V422" s="17" t="s">
        <v>954</v>
      </c>
    </row>
    <row r="423" spans="1:22">
      <c r="A423" s="2">
        <v>891780111</v>
      </c>
      <c r="B423" s="2" t="s">
        <v>19</v>
      </c>
      <c r="C423" s="2" t="s">
        <v>27</v>
      </c>
      <c r="D423" s="2" t="s">
        <v>20</v>
      </c>
      <c r="E423" s="2" t="s">
        <v>4955</v>
      </c>
      <c r="F423" s="2" t="s">
        <v>21</v>
      </c>
      <c r="G423" s="2" t="s">
        <v>165</v>
      </c>
      <c r="H423" s="2" t="s">
        <v>166</v>
      </c>
      <c r="I423" s="8">
        <v>2934000</v>
      </c>
      <c r="J423" s="8">
        <v>0</v>
      </c>
      <c r="K423" s="8">
        <v>0</v>
      </c>
      <c r="L423" s="8">
        <v>0</v>
      </c>
      <c r="M423" s="2">
        <v>1140877472</v>
      </c>
      <c r="N423" s="2" t="s">
        <v>4956</v>
      </c>
      <c r="O423" s="2" t="s">
        <v>4957</v>
      </c>
      <c r="P423" s="9" t="s">
        <v>1838</v>
      </c>
      <c r="Q423" s="9" t="s">
        <v>1838</v>
      </c>
      <c r="R423" s="9" t="s">
        <v>665</v>
      </c>
      <c r="S423" s="8">
        <v>2934000</v>
      </c>
      <c r="T423" s="8">
        <v>0</v>
      </c>
      <c r="U423" s="2">
        <v>85459497</v>
      </c>
      <c r="V423" s="2" t="s">
        <v>555</v>
      </c>
    </row>
    <row r="424" spans="1:22">
      <c r="A424" s="2">
        <v>891780111</v>
      </c>
      <c r="B424" s="2" t="s">
        <v>19</v>
      </c>
      <c r="C424" s="2" t="s">
        <v>27</v>
      </c>
      <c r="D424" s="2" t="s">
        <v>20</v>
      </c>
      <c r="E424" s="2" t="s">
        <v>4958</v>
      </c>
      <c r="F424" s="2" t="s">
        <v>21</v>
      </c>
      <c r="G424" s="2" t="s">
        <v>165</v>
      </c>
      <c r="H424" s="2" t="s">
        <v>166</v>
      </c>
      <c r="I424" s="8">
        <v>4200000</v>
      </c>
      <c r="J424" s="8">
        <v>0</v>
      </c>
      <c r="K424" s="8">
        <v>0</v>
      </c>
      <c r="L424" s="8">
        <v>0</v>
      </c>
      <c r="M424" s="2">
        <v>1082852952</v>
      </c>
      <c r="N424" s="2" t="s">
        <v>4959</v>
      </c>
      <c r="O424" s="2" t="s">
        <v>4960</v>
      </c>
      <c r="P424" s="9" t="s">
        <v>1915</v>
      </c>
      <c r="Q424" s="9" t="s">
        <v>1915</v>
      </c>
      <c r="R424" s="9">
        <v>44377</v>
      </c>
      <c r="S424" s="8">
        <v>6300000</v>
      </c>
      <c r="T424" s="8">
        <v>0</v>
      </c>
      <c r="U424" s="2">
        <v>85465146</v>
      </c>
      <c r="V424" s="2" t="s">
        <v>550</v>
      </c>
    </row>
    <row r="425" spans="1:22">
      <c r="A425" s="2">
        <v>891780111</v>
      </c>
      <c r="B425" s="2" t="s">
        <v>19</v>
      </c>
      <c r="C425" s="2" t="s">
        <v>27</v>
      </c>
      <c r="D425" s="2" t="s">
        <v>20</v>
      </c>
      <c r="E425" s="2" t="s">
        <v>2056</v>
      </c>
      <c r="F425" s="2" t="s">
        <v>21</v>
      </c>
      <c r="G425" s="2" t="s">
        <v>165</v>
      </c>
      <c r="H425" s="2" t="s">
        <v>166</v>
      </c>
      <c r="I425" s="8">
        <v>5000000</v>
      </c>
      <c r="J425" s="8">
        <v>0</v>
      </c>
      <c r="K425" s="8">
        <v>0</v>
      </c>
      <c r="L425" s="8">
        <v>0</v>
      </c>
      <c r="M425" s="2">
        <v>57434146</v>
      </c>
      <c r="N425" s="2" t="s">
        <v>2057</v>
      </c>
      <c r="O425" s="2" t="s">
        <v>2058</v>
      </c>
      <c r="P425" s="9" t="s">
        <v>1656</v>
      </c>
      <c r="Q425" s="9" t="s">
        <v>1656</v>
      </c>
      <c r="R425" s="9" t="s">
        <v>665</v>
      </c>
      <c r="S425" s="8">
        <v>5000000</v>
      </c>
      <c r="T425" s="8">
        <v>0</v>
      </c>
      <c r="U425" s="2">
        <v>85449357</v>
      </c>
      <c r="V425" s="2" t="s">
        <v>1107</v>
      </c>
    </row>
    <row r="426" spans="1:22">
      <c r="A426" s="2">
        <v>891780111</v>
      </c>
      <c r="B426" s="2" t="s">
        <v>19</v>
      </c>
      <c r="C426" s="2" t="s">
        <v>27</v>
      </c>
      <c r="D426" s="2" t="s">
        <v>20</v>
      </c>
      <c r="E426" s="2" t="s">
        <v>2059</v>
      </c>
      <c r="F426" s="2" t="s">
        <v>21</v>
      </c>
      <c r="G426" s="2" t="s">
        <v>165</v>
      </c>
      <c r="H426" s="2" t="s">
        <v>166</v>
      </c>
      <c r="I426" s="8">
        <v>4500000</v>
      </c>
      <c r="J426" s="8">
        <v>0</v>
      </c>
      <c r="K426" s="8">
        <v>0</v>
      </c>
      <c r="L426" s="8">
        <v>0</v>
      </c>
      <c r="M426" s="2">
        <v>1083018313</v>
      </c>
      <c r="N426" s="2" t="s">
        <v>2060</v>
      </c>
      <c r="O426" s="2" t="s">
        <v>2061</v>
      </c>
      <c r="P426" s="9" t="s">
        <v>1867</v>
      </c>
      <c r="Q426" s="9" t="s">
        <v>1867</v>
      </c>
      <c r="R426" s="9" t="s">
        <v>665</v>
      </c>
      <c r="S426" s="8">
        <v>4500000</v>
      </c>
      <c r="T426" s="8">
        <v>0</v>
      </c>
      <c r="U426" s="2">
        <v>57461216</v>
      </c>
      <c r="V426" s="2" t="s">
        <v>801</v>
      </c>
    </row>
    <row r="427" spans="1:22">
      <c r="A427" s="2">
        <v>891780111</v>
      </c>
      <c r="B427" s="2" t="s">
        <v>19</v>
      </c>
      <c r="C427" s="2" t="s">
        <v>27</v>
      </c>
      <c r="D427" s="2" t="s">
        <v>20</v>
      </c>
      <c r="E427" s="2" t="s">
        <v>2062</v>
      </c>
      <c r="F427" s="2" t="s">
        <v>21</v>
      </c>
      <c r="G427" s="2" t="s">
        <v>165</v>
      </c>
      <c r="H427" s="2" t="s">
        <v>166</v>
      </c>
      <c r="I427" s="8">
        <v>4294000</v>
      </c>
      <c r="J427" s="8">
        <v>0</v>
      </c>
      <c r="K427" s="8">
        <v>0</v>
      </c>
      <c r="L427" s="8">
        <v>0</v>
      </c>
      <c r="M427" s="2">
        <v>91255340</v>
      </c>
      <c r="N427" s="2" t="s">
        <v>2063</v>
      </c>
      <c r="O427" s="2" t="s">
        <v>2064</v>
      </c>
      <c r="P427" s="9" t="s">
        <v>1863</v>
      </c>
      <c r="Q427" s="9" t="s">
        <v>1863</v>
      </c>
      <c r="R427" s="9" t="s">
        <v>665</v>
      </c>
      <c r="S427" s="8">
        <v>4294000</v>
      </c>
      <c r="T427" s="8">
        <v>0</v>
      </c>
      <c r="U427" s="2">
        <v>85449357</v>
      </c>
      <c r="V427" s="2" t="s">
        <v>952</v>
      </c>
    </row>
    <row r="428" spans="1:22">
      <c r="A428" s="2">
        <v>891780111</v>
      </c>
      <c r="B428" s="2" t="s">
        <v>19</v>
      </c>
      <c r="C428" s="2" t="s">
        <v>27</v>
      </c>
      <c r="D428" s="2" t="s">
        <v>20</v>
      </c>
      <c r="E428" s="2" t="s">
        <v>4127</v>
      </c>
      <c r="F428" s="2" t="s">
        <v>21</v>
      </c>
      <c r="G428" s="2" t="s">
        <v>165</v>
      </c>
      <c r="H428" s="2" t="s">
        <v>166</v>
      </c>
      <c r="I428" s="8">
        <v>5000000</v>
      </c>
      <c r="J428" s="8">
        <v>0</v>
      </c>
      <c r="K428" s="8">
        <v>0</v>
      </c>
      <c r="L428" s="8">
        <v>0</v>
      </c>
      <c r="M428" s="33">
        <v>1118880367</v>
      </c>
      <c r="N428" s="17" t="s">
        <v>4128</v>
      </c>
      <c r="O428" s="2" t="s">
        <v>4129</v>
      </c>
      <c r="P428" s="9" t="s">
        <v>3485</v>
      </c>
      <c r="Q428" s="9" t="s">
        <v>3485</v>
      </c>
      <c r="R428" s="9" t="s">
        <v>155</v>
      </c>
      <c r="S428" s="8">
        <v>5000000</v>
      </c>
      <c r="T428" s="8">
        <v>0</v>
      </c>
      <c r="U428" s="2">
        <v>85473390</v>
      </c>
      <c r="V428" s="2" t="s">
        <v>544</v>
      </c>
    </row>
    <row r="429" spans="1:22">
      <c r="A429" s="2">
        <v>891780111</v>
      </c>
      <c r="B429" s="2" t="s">
        <v>19</v>
      </c>
      <c r="C429" s="2" t="s">
        <v>27</v>
      </c>
      <c r="D429" s="2" t="s">
        <v>20</v>
      </c>
      <c r="E429" s="2" t="s">
        <v>4130</v>
      </c>
      <c r="F429" s="2" t="s">
        <v>21</v>
      </c>
      <c r="G429" s="2" t="s">
        <v>165</v>
      </c>
      <c r="H429" s="2" t="s">
        <v>166</v>
      </c>
      <c r="I429" s="8">
        <v>5600000</v>
      </c>
      <c r="J429" s="8">
        <v>0</v>
      </c>
      <c r="K429" s="8">
        <v>0</v>
      </c>
      <c r="L429" s="8">
        <v>0</v>
      </c>
      <c r="M429" s="33">
        <v>1083019267</v>
      </c>
      <c r="N429" s="17" t="s">
        <v>4131</v>
      </c>
      <c r="O429" s="2" t="s">
        <v>4132</v>
      </c>
      <c r="P429" s="9" t="s">
        <v>3485</v>
      </c>
      <c r="Q429" s="9" t="s">
        <v>3485</v>
      </c>
      <c r="R429" s="9" t="s">
        <v>155</v>
      </c>
      <c r="S429" s="8">
        <v>5600000</v>
      </c>
      <c r="T429" s="8">
        <v>0</v>
      </c>
      <c r="U429" s="2">
        <v>12621405</v>
      </c>
      <c r="V429" s="2" t="s">
        <v>661</v>
      </c>
    </row>
    <row r="430" spans="1:22">
      <c r="A430" s="2">
        <v>891780111</v>
      </c>
      <c r="B430" s="2" t="s">
        <v>19</v>
      </c>
      <c r="C430" s="2" t="s">
        <v>27</v>
      </c>
      <c r="D430" s="2" t="s">
        <v>20</v>
      </c>
      <c r="E430" s="2" t="s">
        <v>4133</v>
      </c>
      <c r="F430" s="2" t="s">
        <v>21</v>
      </c>
      <c r="G430" s="2" t="s">
        <v>165</v>
      </c>
      <c r="H430" s="2" t="s">
        <v>166</v>
      </c>
      <c r="I430" s="8">
        <v>5000000</v>
      </c>
      <c r="J430" s="8">
        <v>0</v>
      </c>
      <c r="K430" s="8">
        <v>0</v>
      </c>
      <c r="L430" s="8">
        <v>0</v>
      </c>
      <c r="M430" s="33">
        <v>1083553499</v>
      </c>
      <c r="N430" s="17" t="s">
        <v>4134</v>
      </c>
      <c r="O430" s="2" t="s">
        <v>4135</v>
      </c>
      <c r="P430" s="9" t="s">
        <v>1807</v>
      </c>
      <c r="Q430" s="9" t="s">
        <v>1807</v>
      </c>
      <c r="R430" s="9" t="s">
        <v>155</v>
      </c>
      <c r="S430" s="8">
        <v>5000000</v>
      </c>
      <c r="T430" s="8">
        <v>0</v>
      </c>
      <c r="U430" s="2">
        <v>57438212</v>
      </c>
      <c r="V430" s="2" t="s">
        <v>1211</v>
      </c>
    </row>
    <row r="431" spans="1:22">
      <c r="A431" s="2">
        <v>891780111</v>
      </c>
      <c r="B431" s="2" t="s">
        <v>19</v>
      </c>
      <c r="C431" s="2" t="s">
        <v>27</v>
      </c>
      <c r="D431" s="2" t="s">
        <v>20</v>
      </c>
      <c r="E431" s="2" t="s">
        <v>4961</v>
      </c>
      <c r="F431" s="2" t="s">
        <v>21</v>
      </c>
      <c r="G431" s="2" t="s">
        <v>165</v>
      </c>
      <c r="H431" s="2" t="s">
        <v>166</v>
      </c>
      <c r="I431" s="8">
        <v>4400000</v>
      </c>
      <c r="J431" s="8">
        <v>0</v>
      </c>
      <c r="K431" s="8">
        <v>0</v>
      </c>
      <c r="L431" s="8">
        <v>0</v>
      </c>
      <c r="M431" s="33">
        <v>1148702081</v>
      </c>
      <c r="N431" s="17" t="s">
        <v>4962</v>
      </c>
      <c r="O431" s="2" t="s">
        <v>4963</v>
      </c>
      <c r="P431" s="9" t="s">
        <v>1692</v>
      </c>
      <c r="Q431" s="9" t="s">
        <v>1692</v>
      </c>
      <c r="R431" s="9" t="s">
        <v>155</v>
      </c>
      <c r="S431" s="8">
        <v>4400000</v>
      </c>
      <c r="T431" s="8">
        <v>0</v>
      </c>
      <c r="U431" s="33">
        <v>85449357</v>
      </c>
      <c r="V431" s="17" t="s">
        <v>952</v>
      </c>
    </row>
    <row r="432" spans="1:22">
      <c r="A432" s="2">
        <v>891780111</v>
      </c>
      <c r="B432" s="2" t="s">
        <v>19</v>
      </c>
      <c r="C432" s="2" t="s">
        <v>27</v>
      </c>
      <c r="D432" s="2" t="s">
        <v>20</v>
      </c>
      <c r="E432" s="2" t="s">
        <v>4136</v>
      </c>
      <c r="F432" s="2" t="s">
        <v>21</v>
      </c>
      <c r="G432" s="2" t="s">
        <v>165</v>
      </c>
      <c r="H432" s="2" t="s">
        <v>166</v>
      </c>
      <c r="I432" s="8">
        <v>5000000</v>
      </c>
      <c r="J432" s="8">
        <v>0</v>
      </c>
      <c r="K432" s="8">
        <v>0</v>
      </c>
      <c r="L432" s="8">
        <v>0</v>
      </c>
      <c r="M432" s="33">
        <v>36556562</v>
      </c>
      <c r="N432" s="17" t="s">
        <v>4137</v>
      </c>
      <c r="O432" s="2" t="s">
        <v>4138</v>
      </c>
      <c r="P432" s="9" t="s">
        <v>1692</v>
      </c>
      <c r="Q432" s="9" t="s">
        <v>1692</v>
      </c>
      <c r="R432" s="9" t="s">
        <v>155</v>
      </c>
      <c r="S432" s="8">
        <v>5000000</v>
      </c>
      <c r="T432" s="8">
        <v>0</v>
      </c>
      <c r="U432" s="33">
        <v>85152695</v>
      </c>
      <c r="V432" s="17" t="s">
        <v>853</v>
      </c>
    </row>
    <row r="433" spans="1:22">
      <c r="A433" s="2">
        <v>891780111</v>
      </c>
      <c r="B433" s="2" t="s">
        <v>19</v>
      </c>
      <c r="C433" s="2" t="s">
        <v>27</v>
      </c>
      <c r="D433" s="2" t="s">
        <v>20</v>
      </c>
      <c r="E433" s="2" t="s">
        <v>4139</v>
      </c>
      <c r="F433" s="2" t="s">
        <v>21</v>
      </c>
      <c r="G433" s="2" t="s">
        <v>165</v>
      </c>
      <c r="H433" s="2" t="s">
        <v>166</v>
      </c>
      <c r="I433" s="8">
        <v>5950000</v>
      </c>
      <c r="J433" s="8">
        <v>0</v>
      </c>
      <c r="K433" s="8">
        <v>0</v>
      </c>
      <c r="L433" s="8">
        <v>0</v>
      </c>
      <c r="M433" s="33">
        <v>39048396</v>
      </c>
      <c r="N433" s="17" t="s">
        <v>4140</v>
      </c>
      <c r="O433" s="2" t="s">
        <v>4141</v>
      </c>
      <c r="P433" s="9" t="s">
        <v>1728</v>
      </c>
      <c r="Q433" s="9" t="s">
        <v>1728</v>
      </c>
      <c r="R433" s="9" t="s">
        <v>155</v>
      </c>
      <c r="S433" s="8">
        <v>2450000</v>
      </c>
      <c r="T433" s="8">
        <v>3500000</v>
      </c>
      <c r="U433" s="33">
        <v>84452087</v>
      </c>
      <c r="V433" s="17" t="s">
        <v>794</v>
      </c>
    </row>
    <row r="434" spans="1:22">
      <c r="A434" s="2">
        <v>891780111</v>
      </c>
      <c r="B434" s="2" t="s">
        <v>19</v>
      </c>
      <c r="C434" s="2" t="s">
        <v>27</v>
      </c>
      <c r="D434" s="2" t="s">
        <v>20</v>
      </c>
      <c r="E434" s="2" t="s">
        <v>4142</v>
      </c>
      <c r="F434" s="2" t="s">
        <v>21</v>
      </c>
      <c r="G434" s="2" t="s">
        <v>165</v>
      </c>
      <c r="H434" s="2" t="s">
        <v>166</v>
      </c>
      <c r="I434" s="8">
        <v>4250000</v>
      </c>
      <c r="J434" s="8">
        <v>0</v>
      </c>
      <c r="K434" s="8">
        <v>0</v>
      </c>
      <c r="L434" s="8">
        <v>0</v>
      </c>
      <c r="M434" s="33">
        <v>7602175</v>
      </c>
      <c r="N434" s="17" t="s">
        <v>4143</v>
      </c>
      <c r="O434" s="2" t="s">
        <v>4144</v>
      </c>
      <c r="P434" s="9" t="s">
        <v>1818</v>
      </c>
      <c r="Q434" s="9" t="s">
        <v>1818</v>
      </c>
      <c r="R434" s="9" t="s">
        <v>155</v>
      </c>
      <c r="S434" s="8">
        <v>4250000</v>
      </c>
      <c r="T434" s="8">
        <v>0</v>
      </c>
      <c r="U434" s="33">
        <v>72175282</v>
      </c>
      <c r="V434" s="17" t="s">
        <v>566</v>
      </c>
    </row>
    <row r="435" spans="1:22">
      <c r="A435" s="2">
        <v>891780111</v>
      </c>
      <c r="B435" s="2" t="s">
        <v>19</v>
      </c>
      <c r="C435" s="2" t="s">
        <v>27</v>
      </c>
      <c r="D435" s="2" t="s">
        <v>20</v>
      </c>
      <c r="E435" s="2" t="s">
        <v>4145</v>
      </c>
      <c r="F435" s="2" t="s">
        <v>21</v>
      </c>
      <c r="G435" s="2" t="s">
        <v>165</v>
      </c>
      <c r="H435" s="2" t="s">
        <v>166</v>
      </c>
      <c r="I435" s="8">
        <v>40000000</v>
      </c>
      <c r="J435" s="8">
        <v>0</v>
      </c>
      <c r="K435" s="8">
        <v>0</v>
      </c>
      <c r="L435" s="8">
        <v>0</v>
      </c>
      <c r="M435" s="33">
        <v>32772796</v>
      </c>
      <c r="N435" s="17" t="s">
        <v>4146</v>
      </c>
      <c r="O435" s="2" t="s">
        <v>4147</v>
      </c>
      <c r="P435" s="9" t="s">
        <v>1826</v>
      </c>
      <c r="Q435" s="9" t="s">
        <v>1826</v>
      </c>
      <c r="R435" s="9" t="s">
        <v>6385</v>
      </c>
      <c r="S435" s="8">
        <v>28000000</v>
      </c>
      <c r="T435" s="8">
        <v>12000000</v>
      </c>
      <c r="U435" s="33">
        <v>12621405</v>
      </c>
      <c r="V435" s="17" t="s">
        <v>661</v>
      </c>
    </row>
    <row r="436" spans="1:22">
      <c r="A436" s="2">
        <v>891780111</v>
      </c>
      <c r="B436" s="2" t="s">
        <v>19</v>
      </c>
      <c r="C436" s="2" t="s">
        <v>27</v>
      </c>
      <c r="D436" s="2" t="s">
        <v>20</v>
      </c>
      <c r="E436" s="2" t="s">
        <v>4148</v>
      </c>
      <c r="F436" s="2" t="s">
        <v>21</v>
      </c>
      <c r="G436" s="2" t="s">
        <v>165</v>
      </c>
      <c r="H436" s="2" t="s">
        <v>166</v>
      </c>
      <c r="I436" s="8">
        <v>3500000</v>
      </c>
      <c r="J436" s="8">
        <v>0</v>
      </c>
      <c r="K436" s="8">
        <v>0</v>
      </c>
      <c r="L436" s="8">
        <v>0</v>
      </c>
      <c r="M436" s="33">
        <v>12561555</v>
      </c>
      <c r="N436" s="17" t="s">
        <v>2178</v>
      </c>
      <c r="O436" s="2" t="s">
        <v>4149</v>
      </c>
      <c r="P436" s="9" t="s">
        <v>3822</v>
      </c>
      <c r="Q436" s="9" t="s">
        <v>3822</v>
      </c>
      <c r="R436" s="9" t="s">
        <v>3740</v>
      </c>
      <c r="S436" s="8">
        <v>3500000</v>
      </c>
      <c r="T436" s="8">
        <v>0</v>
      </c>
      <c r="U436" s="33">
        <v>85471791</v>
      </c>
      <c r="V436" s="17" t="s">
        <v>2145</v>
      </c>
    </row>
    <row r="437" spans="1:22">
      <c r="A437" s="2">
        <v>891780111</v>
      </c>
      <c r="B437" s="2" t="s">
        <v>19</v>
      </c>
      <c r="C437" s="2" t="s">
        <v>23</v>
      </c>
      <c r="D437" s="2" t="s">
        <v>20</v>
      </c>
      <c r="E437" s="2" t="s">
        <v>4964</v>
      </c>
      <c r="F437" s="2" t="s">
        <v>21</v>
      </c>
      <c r="G437" s="2" t="s">
        <v>165</v>
      </c>
      <c r="H437" s="2" t="s">
        <v>166</v>
      </c>
      <c r="I437" s="8">
        <v>7600000</v>
      </c>
      <c r="J437" s="8">
        <v>0</v>
      </c>
      <c r="K437" s="8">
        <v>0</v>
      </c>
      <c r="L437" s="8">
        <v>0</v>
      </c>
      <c r="M437" s="2">
        <v>80198337</v>
      </c>
      <c r="N437" s="2" t="s">
        <v>4965</v>
      </c>
      <c r="O437" s="2" t="s">
        <v>4147</v>
      </c>
      <c r="P437" s="9" t="s">
        <v>2297</v>
      </c>
      <c r="Q437" s="9" t="s">
        <v>570</v>
      </c>
      <c r="R437" s="9" t="s">
        <v>4966</v>
      </c>
      <c r="S437" s="8">
        <v>7600000</v>
      </c>
      <c r="T437" s="8">
        <v>0</v>
      </c>
      <c r="U437" s="2">
        <v>1082868728</v>
      </c>
      <c r="V437" s="2" t="s">
        <v>1014</v>
      </c>
    </row>
    <row r="438" spans="1:22">
      <c r="A438" s="2">
        <v>891780111</v>
      </c>
      <c r="B438" s="2" t="s">
        <v>19</v>
      </c>
      <c r="C438" s="2" t="s">
        <v>23</v>
      </c>
      <c r="D438" s="2" t="s">
        <v>20</v>
      </c>
      <c r="E438" s="2" t="s">
        <v>4967</v>
      </c>
      <c r="F438" s="2" t="s">
        <v>21</v>
      </c>
      <c r="G438" s="2" t="s">
        <v>165</v>
      </c>
      <c r="H438" s="2" t="s">
        <v>166</v>
      </c>
      <c r="I438" s="8">
        <v>5700000</v>
      </c>
      <c r="J438" s="8">
        <v>7600000</v>
      </c>
      <c r="K438" s="8">
        <v>1900000</v>
      </c>
      <c r="L438" s="8">
        <v>0</v>
      </c>
      <c r="M438" s="2">
        <v>1082992511</v>
      </c>
      <c r="N438" s="2" t="s">
        <v>4968</v>
      </c>
      <c r="O438" s="2" t="s">
        <v>4969</v>
      </c>
      <c r="P438" s="9" t="s">
        <v>1880</v>
      </c>
      <c r="Q438" s="9" t="s">
        <v>570</v>
      </c>
      <c r="R438" s="9" t="s">
        <v>3612</v>
      </c>
      <c r="S438" s="8">
        <v>1900000</v>
      </c>
      <c r="T438" s="8">
        <v>5700000</v>
      </c>
      <c r="U438" s="2">
        <v>1082868728</v>
      </c>
      <c r="V438" s="2" t="s">
        <v>1014</v>
      </c>
    </row>
    <row r="439" spans="1:22">
      <c r="A439" s="2">
        <v>891780111</v>
      </c>
      <c r="B439" s="2" t="s">
        <v>19</v>
      </c>
      <c r="C439" s="2" t="s">
        <v>23</v>
      </c>
      <c r="D439" s="2" t="s">
        <v>20</v>
      </c>
      <c r="E439" s="2" t="s">
        <v>4970</v>
      </c>
      <c r="F439" s="2" t="s">
        <v>21</v>
      </c>
      <c r="G439" s="2" t="s">
        <v>165</v>
      </c>
      <c r="H439" s="2" t="s">
        <v>166</v>
      </c>
      <c r="I439" s="8">
        <v>5100000</v>
      </c>
      <c r="J439" s="8">
        <v>0</v>
      </c>
      <c r="K439" s="8">
        <v>0</v>
      </c>
      <c r="L439" s="8">
        <v>0</v>
      </c>
      <c r="M439" s="2">
        <v>1083025967</v>
      </c>
      <c r="N439" s="2" t="s">
        <v>4971</v>
      </c>
      <c r="O439" s="2" t="s">
        <v>4972</v>
      </c>
      <c r="P439" s="9" t="s">
        <v>3822</v>
      </c>
      <c r="Q439" s="9" t="s">
        <v>570</v>
      </c>
      <c r="R439" s="9" t="s">
        <v>6185</v>
      </c>
      <c r="S439" s="8">
        <v>3600000</v>
      </c>
      <c r="T439" s="8">
        <v>1900000</v>
      </c>
      <c r="U439" s="2">
        <v>72255882</v>
      </c>
      <c r="V439" s="2" t="s">
        <v>911</v>
      </c>
    </row>
    <row r="440" spans="1:22">
      <c r="A440" s="2">
        <v>891780111</v>
      </c>
      <c r="B440" s="2" t="s">
        <v>19</v>
      </c>
      <c r="C440" s="2" t="s">
        <v>27</v>
      </c>
      <c r="D440" s="2" t="s">
        <v>20</v>
      </c>
      <c r="E440" s="2" t="s">
        <v>4150</v>
      </c>
      <c r="F440" s="2" t="s">
        <v>21</v>
      </c>
      <c r="G440" s="2" t="s">
        <v>165</v>
      </c>
      <c r="H440" s="2" t="s">
        <v>166</v>
      </c>
      <c r="I440" s="8">
        <v>6000000</v>
      </c>
      <c r="J440" s="8">
        <v>0</v>
      </c>
      <c r="K440" s="8">
        <v>0</v>
      </c>
      <c r="L440" s="8">
        <v>0</v>
      </c>
      <c r="M440" s="2">
        <v>1082901626</v>
      </c>
      <c r="N440" s="2" t="s">
        <v>4151</v>
      </c>
      <c r="O440" s="2" t="s">
        <v>4152</v>
      </c>
      <c r="P440" s="9" t="s">
        <v>3822</v>
      </c>
      <c r="Q440" s="9" t="s">
        <v>570</v>
      </c>
      <c r="R440" s="9" t="s">
        <v>2069</v>
      </c>
      <c r="S440" s="8">
        <v>6000000</v>
      </c>
      <c r="T440" s="8">
        <v>0</v>
      </c>
      <c r="U440" s="2">
        <v>85449357</v>
      </c>
      <c r="V440" s="2" t="s">
        <v>952</v>
      </c>
    </row>
    <row r="441" spans="1:22">
      <c r="A441" s="2">
        <v>891780111</v>
      </c>
      <c r="B441" s="2" t="s">
        <v>19</v>
      </c>
      <c r="C441" s="2" t="s">
        <v>23</v>
      </c>
      <c r="D441" s="2" t="s">
        <v>20</v>
      </c>
      <c r="E441" s="2" t="s">
        <v>4973</v>
      </c>
      <c r="F441" s="2" t="s">
        <v>21</v>
      </c>
      <c r="G441" s="2" t="s">
        <v>165</v>
      </c>
      <c r="H441" s="2" t="s">
        <v>166</v>
      </c>
      <c r="I441" s="8">
        <v>8600000</v>
      </c>
      <c r="J441" s="8">
        <v>0</v>
      </c>
      <c r="K441" s="8">
        <v>0</v>
      </c>
      <c r="L441" s="8">
        <v>0</v>
      </c>
      <c r="M441" s="2">
        <v>1082933023</v>
      </c>
      <c r="N441" s="2" t="s">
        <v>4774</v>
      </c>
      <c r="O441" s="2" t="s">
        <v>4974</v>
      </c>
      <c r="P441" s="9" t="s">
        <v>570</v>
      </c>
      <c r="Q441" s="9" t="s">
        <v>570</v>
      </c>
      <c r="R441" s="9" t="s">
        <v>4966</v>
      </c>
      <c r="S441" s="8">
        <v>8600000</v>
      </c>
      <c r="T441" s="8">
        <v>0</v>
      </c>
      <c r="U441" s="2">
        <v>1082868728</v>
      </c>
      <c r="V441" s="2" t="s">
        <v>1014</v>
      </c>
    </row>
    <row r="442" spans="1:22">
      <c r="A442" s="2">
        <v>891780111</v>
      </c>
      <c r="B442" s="2" t="s">
        <v>19</v>
      </c>
      <c r="C442" s="2" t="s">
        <v>23</v>
      </c>
      <c r="D442" s="2" t="s">
        <v>20</v>
      </c>
      <c r="E442" s="2" t="s">
        <v>4975</v>
      </c>
      <c r="F442" s="2" t="s">
        <v>21</v>
      </c>
      <c r="G442" s="2" t="s">
        <v>165</v>
      </c>
      <c r="H442" s="2" t="s">
        <v>166</v>
      </c>
      <c r="I442" s="8">
        <v>8600000</v>
      </c>
      <c r="J442" s="8">
        <v>0</v>
      </c>
      <c r="K442" s="8">
        <v>0</v>
      </c>
      <c r="L442" s="8">
        <v>0</v>
      </c>
      <c r="M442" s="2">
        <v>18955666</v>
      </c>
      <c r="N442" s="2" t="s">
        <v>4786</v>
      </c>
      <c r="O442" s="2" t="s">
        <v>4976</v>
      </c>
      <c r="P442" s="9" t="s">
        <v>570</v>
      </c>
      <c r="Q442" s="9" t="s">
        <v>570</v>
      </c>
      <c r="R442" s="9" t="s">
        <v>4966</v>
      </c>
      <c r="S442" s="8">
        <v>8600000</v>
      </c>
      <c r="T442" s="8">
        <v>0</v>
      </c>
      <c r="U442" s="2">
        <v>1082868728</v>
      </c>
      <c r="V442" s="2" t="s">
        <v>1014</v>
      </c>
    </row>
    <row r="443" spans="1:22">
      <c r="A443" s="2">
        <v>891780111</v>
      </c>
      <c r="B443" s="2" t="s">
        <v>19</v>
      </c>
      <c r="C443" s="2" t="s">
        <v>23</v>
      </c>
      <c r="D443" s="2" t="s">
        <v>20</v>
      </c>
      <c r="E443" s="2" t="s">
        <v>4977</v>
      </c>
      <c r="F443" s="2" t="s">
        <v>21</v>
      </c>
      <c r="G443" s="2" t="s">
        <v>165</v>
      </c>
      <c r="H443" s="2" t="s">
        <v>166</v>
      </c>
      <c r="I443" s="8">
        <v>12600000</v>
      </c>
      <c r="J443" s="8">
        <v>0</v>
      </c>
      <c r="K443" s="8">
        <v>0</v>
      </c>
      <c r="L443" s="8">
        <v>0</v>
      </c>
      <c r="M443" s="2">
        <v>1082938941</v>
      </c>
      <c r="N443" s="2" t="s">
        <v>4762</v>
      </c>
      <c r="O443" s="2" t="s">
        <v>4978</v>
      </c>
      <c r="P443" s="9" t="s">
        <v>570</v>
      </c>
      <c r="Q443" s="9" t="s">
        <v>570</v>
      </c>
      <c r="R443" s="9" t="s">
        <v>4966</v>
      </c>
      <c r="S443" s="8">
        <v>12600000</v>
      </c>
      <c r="T443" s="8">
        <v>0</v>
      </c>
      <c r="U443" s="2">
        <v>1082868728</v>
      </c>
      <c r="V443" s="2" t="s">
        <v>1014</v>
      </c>
    </row>
    <row r="444" spans="1:22">
      <c r="A444" s="2">
        <v>891780111</v>
      </c>
      <c r="B444" s="2" t="s">
        <v>19</v>
      </c>
      <c r="C444" s="2" t="s">
        <v>23</v>
      </c>
      <c r="D444" s="2" t="s">
        <v>20</v>
      </c>
      <c r="E444" s="2" t="s">
        <v>4979</v>
      </c>
      <c r="F444" s="2" t="s">
        <v>21</v>
      </c>
      <c r="G444" s="2" t="s">
        <v>165</v>
      </c>
      <c r="H444" s="2" t="s">
        <v>166</v>
      </c>
      <c r="I444" s="8">
        <v>8600000</v>
      </c>
      <c r="J444" s="8">
        <v>0</v>
      </c>
      <c r="K444" s="8">
        <v>0</v>
      </c>
      <c r="L444" s="8">
        <v>0</v>
      </c>
      <c r="M444" s="2">
        <v>1032445669</v>
      </c>
      <c r="N444" s="2" t="s">
        <v>4921</v>
      </c>
      <c r="O444" s="2" t="s">
        <v>4980</v>
      </c>
      <c r="P444" s="9" t="s">
        <v>570</v>
      </c>
      <c r="Q444" s="9" t="s">
        <v>570</v>
      </c>
      <c r="R444" s="9" t="s">
        <v>4966</v>
      </c>
      <c r="S444" s="8">
        <v>8600000</v>
      </c>
      <c r="T444" s="8">
        <v>0</v>
      </c>
      <c r="U444" s="2">
        <v>1082868728</v>
      </c>
      <c r="V444" s="2" t="s">
        <v>1014</v>
      </c>
    </row>
    <row r="445" spans="1:22">
      <c r="A445" s="2">
        <v>891780111</v>
      </c>
      <c r="B445" s="2" t="s">
        <v>19</v>
      </c>
      <c r="C445" s="2" t="s">
        <v>27</v>
      </c>
      <c r="D445" s="2" t="s">
        <v>20</v>
      </c>
      <c r="E445" s="2" t="s">
        <v>4981</v>
      </c>
      <c r="F445" s="2" t="s">
        <v>21</v>
      </c>
      <c r="G445" s="2" t="s">
        <v>165</v>
      </c>
      <c r="H445" s="2" t="s">
        <v>166</v>
      </c>
      <c r="I445" s="8">
        <v>1600000</v>
      </c>
      <c r="J445" s="8">
        <v>0</v>
      </c>
      <c r="K445" s="8">
        <v>0</v>
      </c>
      <c r="L445" s="8">
        <v>0</v>
      </c>
      <c r="M445" s="2">
        <v>1140877472</v>
      </c>
      <c r="N445" s="2" t="s">
        <v>4956</v>
      </c>
      <c r="O445" s="2" t="s">
        <v>4982</v>
      </c>
      <c r="P445" s="9" t="s">
        <v>570</v>
      </c>
      <c r="Q445" s="9" t="s">
        <v>570</v>
      </c>
      <c r="R445" s="9" t="s">
        <v>155</v>
      </c>
      <c r="S445" s="8">
        <v>1600000</v>
      </c>
      <c r="T445" s="8">
        <v>0</v>
      </c>
      <c r="U445" s="2">
        <v>85459497</v>
      </c>
      <c r="V445" s="2" t="s">
        <v>555</v>
      </c>
    </row>
    <row r="446" spans="1:22">
      <c r="A446" s="2">
        <v>891780111</v>
      </c>
      <c r="B446" s="2" t="s">
        <v>19</v>
      </c>
      <c r="C446" s="2" t="s">
        <v>27</v>
      </c>
      <c r="D446" s="2" t="s">
        <v>20</v>
      </c>
      <c r="E446" s="2" t="s">
        <v>4983</v>
      </c>
      <c r="F446" s="2" t="s">
        <v>21</v>
      </c>
      <c r="G446" s="2" t="s">
        <v>165</v>
      </c>
      <c r="H446" s="2" t="s">
        <v>166</v>
      </c>
      <c r="I446" s="8">
        <v>4400000</v>
      </c>
      <c r="J446" s="8">
        <v>0</v>
      </c>
      <c r="K446" s="8">
        <v>0</v>
      </c>
      <c r="L446" s="8">
        <v>0</v>
      </c>
      <c r="M446" s="2">
        <v>1081827299</v>
      </c>
      <c r="N446" s="2" t="s">
        <v>4984</v>
      </c>
      <c r="O446" s="2" t="s">
        <v>4985</v>
      </c>
      <c r="P446" s="9" t="s">
        <v>570</v>
      </c>
      <c r="Q446" s="9" t="s">
        <v>570</v>
      </c>
      <c r="R446" s="9" t="s">
        <v>3488</v>
      </c>
      <c r="S446" s="8">
        <v>4400000</v>
      </c>
      <c r="T446" s="8">
        <v>0</v>
      </c>
      <c r="U446" s="2">
        <v>72004252</v>
      </c>
      <c r="V446" s="2" t="s">
        <v>954</v>
      </c>
    </row>
    <row r="447" spans="1:22">
      <c r="A447" s="2">
        <v>891780111</v>
      </c>
      <c r="B447" s="2" t="s">
        <v>19</v>
      </c>
      <c r="C447" s="2" t="s">
        <v>27</v>
      </c>
      <c r="D447" s="2" t="s">
        <v>20</v>
      </c>
      <c r="E447" s="2" t="s">
        <v>4153</v>
      </c>
      <c r="F447" s="2" t="s">
        <v>21</v>
      </c>
      <c r="G447" s="2" t="s">
        <v>165</v>
      </c>
      <c r="H447" s="2" t="s">
        <v>166</v>
      </c>
      <c r="I447" s="8">
        <v>2800000</v>
      </c>
      <c r="J447" s="8">
        <v>0</v>
      </c>
      <c r="K447" s="8">
        <v>0</v>
      </c>
      <c r="L447" s="8">
        <v>0</v>
      </c>
      <c r="M447" s="2">
        <v>91255340</v>
      </c>
      <c r="N447" s="2" t="s">
        <v>2063</v>
      </c>
      <c r="O447" s="2" t="s">
        <v>4154</v>
      </c>
      <c r="P447" s="9" t="s">
        <v>570</v>
      </c>
      <c r="Q447" s="9" t="s">
        <v>570</v>
      </c>
      <c r="R447" s="9" t="s">
        <v>155</v>
      </c>
      <c r="S447" s="8">
        <v>2800000</v>
      </c>
      <c r="T447" s="8">
        <v>0</v>
      </c>
      <c r="U447" s="2">
        <v>85449357</v>
      </c>
      <c r="V447" s="2" t="s">
        <v>952</v>
      </c>
    </row>
    <row r="448" spans="1:22">
      <c r="A448" s="2">
        <v>891780111</v>
      </c>
      <c r="B448" s="2" t="s">
        <v>19</v>
      </c>
      <c r="C448" s="2" t="s">
        <v>23</v>
      </c>
      <c r="D448" s="2" t="s">
        <v>20</v>
      </c>
      <c r="E448" s="2" t="s">
        <v>4986</v>
      </c>
      <c r="F448" s="2" t="s">
        <v>21</v>
      </c>
      <c r="G448" s="2" t="s">
        <v>165</v>
      </c>
      <c r="H448" s="2" t="s">
        <v>166</v>
      </c>
      <c r="I448" s="8">
        <v>7600000</v>
      </c>
      <c r="J448" s="8">
        <v>0</v>
      </c>
      <c r="K448" s="8">
        <v>0</v>
      </c>
      <c r="L448" s="8">
        <v>0</v>
      </c>
      <c r="M448" s="2">
        <v>1082869691</v>
      </c>
      <c r="N448" s="2" t="s">
        <v>4987</v>
      </c>
      <c r="O448" s="2" t="s">
        <v>4988</v>
      </c>
      <c r="P448" s="9" t="s">
        <v>570</v>
      </c>
      <c r="Q448" s="9" t="s">
        <v>570</v>
      </c>
      <c r="R448" s="9" t="s">
        <v>4966</v>
      </c>
      <c r="S448" s="8">
        <v>7600000</v>
      </c>
      <c r="T448" s="8">
        <v>0</v>
      </c>
      <c r="U448" s="2">
        <v>1082868728</v>
      </c>
      <c r="V448" s="2" t="s">
        <v>1014</v>
      </c>
    </row>
    <row r="449" spans="1:22">
      <c r="A449" s="2">
        <v>891780111</v>
      </c>
      <c r="B449" s="2" t="s">
        <v>19</v>
      </c>
      <c r="C449" s="2" t="s">
        <v>23</v>
      </c>
      <c r="D449" s="2" t="s">
        <v>20</v>
      </c>
      <c r="E449" s="2" t="s">
        <v>4989</v>
      </c>
      <c r="F449" s="2" t="s">
        <v>21</v>
      </c>
      <c r="G449" s="2" t="s">
        <v>165</v>
      </c>
      <c r="H449" s="2" t="s">
        <v>166</v>
      </c>
      <c r="I449" s="8">
        <v>8600000</v>
      </c>
      <c r="J449" s="8">
        <v>0</v>
      </c>
      <c r="K449" s="8">
        <v>0</v>
      </c>
      <c r="L449" s="8">
        <v>0</v>
      </c>
      <c r="M449" s="2">
        <v>1082841917</v>
      </c>
      <c r="N449" s="2" t="s">
        <v>4777</v>
      </c>
      <c r="O449" s="2" t="s">
        <v>4990</v>
      </c>
      <c r="P449" s="9" t="s">
        <v>3774</v>
      </c>
      <c r="Q449" s="9" t="s">
        <v>3774</v>
      </c>
      <c r="R449" s="9" t="s">
        <v>4966</v>
      </c>
      <c r="S449" s="8">
        <v>8600000</v>
      </c>
      <c r="T449" s="8">
        <v>0</v>
      </c>
      <c r="U449" s="2">
        <v>1082868728</v>
      </c>
      <c r="V449" s="2" t="s">
        <v>1014</v>
      </c>
    </row>
    <row r="450" spans="1:22">
      <c r="A450" s="2">
        <v>891780111</v>
      </c>
      <c r="B450" s="2" t="s">
        <v>19</v>
      </c>
      <c r="C450" s="2" t="s">
        <v>27</v>
      </c>
      <c r="D450" s="2" t="s">
        <v>20</v>
      </c>
      <c r="E450" s="2" t="s">
        <v>4155</v>
      </c>
      <c r="F450" s="2" t="s">
        <v>21</v>
      </c>
      <c r="G450" s="2" t="s">
        <v>165</v>
      </c>
      <c r="H450" s="2" t="s">
        <v>166</v>
      </c>
      <c r="I450" s="8">
        <v>2500000</v>
      </c>
      <c r="J450" s="8">
        <v>0</v>
      </c>
      <c r="K450" s="8">
        <v>0</v>
      </c>
      <c r="L450" s="8">
        <v>0</v>
      </c>
      <c r="M450" s="2">
        <v>1082875128</v>
      </c>
      <c r="N450" s="2" t="s">
        <v>4156</v>
      </c>
      <c r="O450" s="2" t="s">
        <v>4157</v>
      </c>
      <c r="P450" s="9" t="s">
        <v>3430</v>
      </c>
      <c r="Q450" s="9" t="s">
        <v>3430</v>
      </c>
      <c r="R450" s="9" t="s">
        <v>155</v>
      </c>
      <c r="S450" s="8">
        <v>2500000</v>
      </c>
      <c r="T450" s="8">
        <v>0</v>
      </c>
      <c r="U450" s="2">
        <v>1082868728</v>
      </c>
      <c r="V450" s="2" t="s">
        <v>1014</v>
      </c>
    </row>
    <row r="451" spans="1:22">
      <c r="A451" s="2">
        <v>891780111</v>
      </c>
      <c r="B451" s="2" t="s">
        <v>19</v>
      </c>
      <c r="C451" s="2" t="s">
        <v>27</v>
      </c>
      <c r="D451" s="2" t="s">
        <v>20</v>
      </c>
      <c r="E451" s="2" t="s">
        <v>4158</v>
      </c>
      <c r="F451" s="2" t="s">
        <v>21</v>
      </c>
      <c r="G451" s="2" t="s">
        <v>165</v>
      </c>
      <c r="H451" s="2" t="s">
        <v>166</v>
      </c>
      <c r="I451" s="8">
        <v>20400000</v>
      </c>
      <c r="J451" s="8">
        <v>0</v>
      </c>
      <c r="K451" s="8">
        <v>0</v>
      </c>
      <c r="L451" s="8">
        <v>0</v>
      </c>
      <c r="M451" s="2">
        <v>1082863010</v>
      </c>
      <c r="N451" s="2" t="s">
        <v>2035</v>
      </c>
      <c r="O451" s="2" t="s">
        <v>4159</v>
      </c>
      <c r="P451" s="9" t="s">
        <v>2119</v>
      </c>
      <c r="Q451" s="9" t="s">
        <v>2119</v>
      </c>
      <c r="R451" s="9" t="s">
        <v>6385</v>
      </c>
      <c r="S451" s="8">
        <v>13600000</v>
      </c>
      <c r="T451" s="8">
        <v>6800000</v>
      </c>
      <c r="U451" s="2">
        <v>85152695</v>
      </c>
      <c r="V451" s="2" t="s">
        <v>853</v>
      </c>
    </row>
    <row r="452" spans="1:22">
      <c r="A452" s="2">
        <v>891780111</v>
      </c>
      <c r="B452" s="2" t="s">
        <v>19</v>
      </c>
      <c r="C452" s="2" t="s">
        <v>27</v>
      </c>
      <c r="D452" s="2" t="s">
        <v>20</v>
      </c>
      <c r="E452" s="2" t="s">
        <v>4991</v>
      </c>
      <c r="F452" s="2" t="s">
        <v>21</v>
      </c>
      <c r="G452" s="2" t="s">
        <v>165</v>
      </c>
      <c r="H452" s="2" t="s">
        <v>166</v>
      </c>
      <c r="I452" s="8">
        <v>3800000</v>
      </c>
      <c r="J452" s="8">
        <v>0</v>
      </c>
      <c r="K452" s="8">
        <v>0</v>
      </c>
      <c r="L452" s="8">
        <v>0</v>
      </c>
      <c r="M452" s="2">
        <v>57461875</v>
      </c>
      <c r="N452" s="2" t="s">
        <v>4992</v>
      </c>
      <c r="O452" s="2" t="s">
        <v>4993</v>
      </c>
      <c r="P452" s="9" t="s">
        <v>2119</v>
      </c>
      <c r="Q452" s="9" t="s">
        <v>2119</v>
      </c>
      <c r="R452" s="9" t="s">
        <v>3488</v>
      </c>
      <c r="S452" s="8">
        <v>3800000</v>
      </c>
      <c r="T452" s="8">
        <v>0</v>
      </c>
      <c r="U452" s="2">
        <v>36694483</v>
      </c>
      <c r="V452" s="2" t="s">
        <v>4407</v>
      </c>
    </row>
    <row r="453" spans="1:22">
      <c r="A453" s="2">
        <v>891780111</v>
      </c>
      <c r="B453" s="2" t="s">
        <v>19</v>
      </c>
      <c r="C453" s="2" t="s">
        <v>27</v>
      </c>
      <c r="D453" s="2" t="s">
        <v>20</v>
      </c>
      <c r="E453" s="2" t="s">
        <v>4994</v>
      </c>
      <c r="F453" s="2" t="s">
        <v>21</v>
      </c>
      <c r="G453" s="2" t="s">
        <v>165</v>
      </c>
      <c r="H453" s="2" t="s">
        <v>166</v>
      </c>
      <c r="I453" s="8">
        <v>4427000</v>
      </c>
      <c r="J453" s="8">
        <v>0</v>
      </c>
      <c r="K453" s="8">
        <v>0</v>
      </c>
      <c r="L453" s="8">
        <v>0</v>
      </c>
      <c r="M453" s="2">
        <v>1082874612</v>
      </c>
      <c r="N453" s="2" t="s">
        <v>4620</v>
      </c>
      <c r="O453" s="2" t="s">
        <v>4995</v>
      </c>
      <c r="P453" s="9" t="s">
        <v>2259</v>
      </c>
      <c r="Q453" s="9" t="s">
        <v>2259</v>
      </c>
      <c r="R453" s="9" t="s">
        <v>3612</v>
      </c>
      <c r="S453" s="8">
        <v>4427000</v>
      </c>
      <c r="T453" s="8">
        <v>0</v>
      </c>
      <c r="U453" s="2">
        <v>45507423</v>
      </c>
      <c r="V453" s="2" t="s">
        <v>1042</v>
      </c>
    </row>
    <row r="454" spans="1:22">
      <c r="A454" s="2">
        <v>891780111</v>
      </c>
      <c r="B454" s="2" t="s">
        <v>19</v>
      </c>
      <c r="C454" s="2" t="s">
        <v>27</v>
      </c>
      <c r="D454" s="2" t="s">
        <v>20</v>
      </c>
      <c r="E454" s="2" t="s">
        <v>4996</v>
      </c>
      <c r="F454" s="2" t="s">
        <v>21</v>
      </c>
      <c r="G454" s="2" t="s">
        <v>165</v>
      </c>
      <c r="H454" s="2" t="s">
        <v>166</v>
      </c>
      <c r="I454" s="8">
        <v>4427000</v>
      </c>
      <c r="J454" s="8">
        <v>0</v>
      </c>
      <c r="K454" s="8">
        <v>0</v>
      </c>
      <c r="L454" s="8">
        <v>0</v>
      </c>
      <c r="M454" s="2">
        <v>50956720</v>
      </c>
      <c r="N454" s="2" t="s">
        <v>4626</v>
      </c>
      <c r="O454" s="2" t="s">
        <v>4997</v>
      </c>
      <c r="P454" s="9" t="s">
        <v>2259</v>
      </c>
      <c r="Q454" s="9" t="s">
        <v>2259</v>
      </c>
      <c r="R454" s="9" t="s">
        <v>3612</v>
      </c>
      <c r="S454" s="8">
        <v>4427000</v>
      </c>
      <c r="T454" s="8">
        <v>0</v>
      </c>
      <c r="U454" s="2">
        <v>45507423</v>
      </c>
      <c r="V454" s="2" t="s">
        <v>1042</v>
      </c>
    </row>
    <row r="455" spans="1:22">
      <c r="A455" s="2">
        <v>891780111</v>
      </c>
      <c r="B455" s="2" t="s">
        <v>19</v>
      </c>
      <c r="C455" s="2" t="s">
        <v>27</v>
      </c>
      <c r="D455" s="2" t="s">
        <v>20</v>
      </c>
      <c r="E455" s="2" t="s">
        <v>4998</v>
      </c>
      <c r="F455" s="2" t="s">
        <v>21</v>
      </c>
      <c r="G455" s="2" t="s">
        <v>165</v>
      </c>
      <c r="H455" s="2" t="s">
        <v>166</v>
      </c>
      <c r="I455" s="8">
        <v>4427000</v>
      </c>
      <c r="J455" s="8">
        <v>0</v>
      </c>
      <c r="K455" s="8">
        <v>0</v>
      </c>
      <c r="L455" s="8">
        <v>0</v>
      </c>
      <c r="M455" s="2">
        <v>36695081</v>
      </c>
      <c r="N455" s="2" t="s">
        <v>4614</v>
      </c>
      <c r="O455" s="2" t="s">
        <v>4999</v>
      </c>
      <c r="P455" s="9" t="s">
        <v>2259</v>
      </c>
      <c r="Q455" s="9" t="s">
        <v>2259</v>
      </c>
      <c r="R455" s="9" t="s">
        <v>3612</v>
      </c>
      <c r="S455" s="8">
        <v>4427000</v>
      </c>
      <c r="T455" s="8">
        <v>0</v>
      </c>
      <c r="U455" s="2">
        <v>45507423</v>
      </c>
      <c r="V455" s="2" t="s">
        <v>1042</v>
      </c>
    </row>
    <row r="456" spans="1:22">
      <c r="A456" s="2">
        <v>891780111</v>
      </c>
      <c r="B456" s="2" t="s">
        <v>19</v>
      </c>
      <c r="C456" s="2" t="s">
        <v>27</v>
      </c>
      <c r="D456" s="2" t="s">
        <v>20</v>
      </c>
      <c r="E456" s="2" t="s">
        <v>5000</v>
      </c>
      <c r="F456" s="2" t="s">
        <v>21</v>
      </c>
      <c r="G456" s="2" t="s">
        <v>165</v>
      </c>
      <c r="H456" s="2" t="s">
        <v>166</v>
      </c>
      <c r="I456" s="8">
        <v>4427000</v>
      </c>
      <c r="J456" s="8">
        <v>0</v>
      </c>
      <c r="K456" s="8">
        <v>0</v>
      </c>
      <c r="L456" s="8">
        <v>0</v>
      </c>
      <c r="M456" s="2">
        <v>57432482</v>
      </c>
      <c r="N456" s="2" t="s">
        <v>5001</v>
      </c>
      <c r="O456" s="2" t="s">
        <v>4997</v>
      </c>
      <c r="P456" s="9" t="s">
        <v>2259</v>
      </c>
      <c r="Q456" s="9" t="s">
        <v>2259</v>
      </c>
      <c r="R456" s="9" t="s">
        <v>3612</v>
      </c>
      <c r="S456" s="8">
        <v>4427000</v>
      </c>
      <c r="T456" s="8">
        <v>0</v>
      </c>
      <c r="U456" s="2">
        <v>45507423</v>
      </c>
      <c r="V456" s="2" t="s">
        <v>1042</v>
      </c>
    </row>
    <row r="457" spans="1:22">
      <c r="A457" s="2">
        <v>891780111</v>
      </c>
      <c r="B457" s="2" t="s">
        <v>19</v>
      </c>
      <c r="C457" s="2" t="s">
        <v>27</v>
      </c>
      <c r="D457" s="2" t="s">
        <v>20</v>
      </c>
      <c r="E457" s="2" t="s">
        <v>5002</v>
      </c>
      <c r="F457" s="2" t="s">
        <v>21</v>
      </c>
      <c r="G457" s="2" t="s">
        <v>165</v>
      </c>
      <c r="H457" s="2" t="s">
        <v>166</v>
      </c>
      <c r="I457" s="8">
        <v>1600000</v>
      </c>
      <c r="J457" s="8">
        <v>0</v>
      </c>
      <c r="K457" s="8">
        <v>0</v>
      </c>
      <c r="L457" s="8">
        <v>0</v>
      </c>
      <c r="M457" s="2">
        <v>1082958658</v>
      </c>
      <c r="N457" s="2" t="s">
        <v>5003</v>
      </c>
      <c r="O457" s="2" t="s">
        <v>5004</v>
      </c>
      <c r="P457" s="9" t="s">
        <v>2259</v>
      </c>
      <c r="Q457" s="9" t="s">
        <v>2259</v>
      </c>
      <c r="R457" s="9" t="s">
        <v>2366</v>
      </c>
      <c r="S457" s="8">
        <v>1600000</v>
      </c>
      <c r="T457" s="8">
        <v>0</v>
      </c>
      <c r="U457" s="2">
        <v>57444673</v>
      </c>
      <c r="V457" s="2" t="s">
        <v>575</v>
      </c>
    </row>
    <row r="458" spans="1:22">
      <c r="A458" s="2">
        <v>891780111</v>
      </c>
      <c r="B458" s="2" t="s">
        <v>19</v>
      </c>
      <c r="C458" s="2" t="s">
        <v>27</v>
      </c>
      <c r="D458" s="2" t="s">
        <v>20</v>
      </c>
      <c r="E458" s="2" t="s">
        <v>5005</v>
      </c>
      <c r="F458" s="2" t="s">
        <v>21</v>
      </c>
      <c r="G458" s="2" t="s">
        <v>165</v>
      </c>
      <c r="H458" s="2" t="s">
        <v>166</v>
      </c>
      <c r="I458" s="8">
        <v>4427000</v>
      </c>
      <c r="J458" s="8">
        <v>0</v>
      </c>
      <c r="K458" s="8">
        <v>0</v>
      </c>
      <c r="L458" s="8">
        <v>0</v>
      </c>
      <c r="M458" s="2">
        <v>1082900540</v>
      </c>
      <c r="N458" s="2" t="s">
        <v>4637</v>
      </c>
      <c r="O458" s="2" t="s">
        <v>5006</v>
      </c>
      <c r="P458" s="9" t="s">
        <v>2259</v>
      </c>
      <c r="Q458" s="9" t="s">
        <v>2259</v>
      </c>
      <c r="R458" s="9" t="s">
        <v>3612</v>
      </c>
      <c r="S458" s="8">
        <v>4427000</v>
      </c>
      <c r="T458" s="8">
        <v>0</v>
      </c>
      <c r="U458" s="2">
        <v>45507423</v>
      </c>
      <c r="V458" s="2" t="s">
        <v>1042</v>
      </c>
    </row>
    <row r="459" spans="1:22">
      <c r="A459" s="2">
        <v>891780111</v>
      </c>
      <c r="B459" s="2" t="s">
        <v>19</v>
      </c>
      <c r="C459" s="2" t="s">
        <v>27</v>
      </c>
      <c r="D459" s="2" t="s">
        <v>20</v>
      </c>
      <c r="E459" s="2" t="s">
        <v>5007</v>
      </c>
      <c r="F459" s="2" t="s">
        <v>21</v>
      </c>
      <c r="G459" s="2" t="s">
        <v>165</v>
      </c>
      <c r="H459" s="2" t="s">
        <v>166</v>
      </c>
      <c r="I459" s="8">
        <v>4427000</v>
      </c>
      <c r="J459" s="8">
        <v>0</v>
      </c>
      <c r="K459" s="8">
        <v>0</v>
      </c>
      <c r="L459" s="8">
        <v>0</v>
      </c>
      <c r="M459" s="2">
        <v>36506829</v>
      </c>
      <c r="N459" s="2" t="s">
        <v>4629</v>
      </c>
      <c r="O459" s="2" t="s">
        <v>4995</v>
      </c>
      <c r="P459" s="9" t="s">
        <v>2259</v>
      </c>
      <c r="Q459" s="9" t="s">
        <v>2259</v>
      </c>
      <c r="R459" s="9" t="s">
        <v>3612</v>
      </c>
      <c r="S459" s="8">
        <v>4427000</v>
      </c>
      <c r="T459" s="8">
        <v>0</v>
      </c>
      <c r="U459" s="2">
        <v>45507423</v>
      </c>
      <c r="V459" s="2" t="s">
        <v>1042</v>
      </c>
    </row>
    <row r="460" spans="1:22">
      <c r="A460" s="2">
        <v>891780111</v>
      </c>
      <c r="B460" s="2" t="s">
        <v>19</v>
      </c>
      <c r="C460" s="2" t="s">
        <v>27</v>
      </c>
      <c r="D460" s="2" t="s">
        <v>20</v>
      </c>
      <c r="E460" s="2" t="s">
        <v>5008</v>
      </c>
      <c r="F460" s="2" t="s">
        <v>21</v>
      </c>
      <c r="G460" s="2" t="s">
        <v>165</v>
      </c>
      <c r="H460" s="2" t="s">
        <v>166</v>
      </c>
      <c r="I460" s="8">
        <v>5257000</v>
      </c>
      <c r="J460" s="8">
        <v>0</v>
      </c>
      <c r="K460" s="8">
        <v>0</v>
      </c>
      <c r="L460" s="8">
        <v>0</v>
      </c>
      <c r="M460" s="2">
        <v>84456169</v>
      </c>
      <c r="N460" s="2" t="s">
        <v>4526</v>
      </c>
      <c r="O460" s="2" t="s">
        <v>5009</v>
      </c>
      <c r="P460" s="9" t="s">
        <v>2259</v>
      </c>
      <c r="Q460" s="9" t="s">
        <v>2259</v>
      </c>
      <c r="R460" s="9" t="s">
        <v>3612</v>
      </c>
      <c r="S460" s="8">
        <v>5257000</v>
      </c>
      <c r="T460" s="8">
        <v>0</v>
      </c>
      <c r="U460" s="2">
        <v>85473390</v>
      </c>
      <c r="V460" s="2" t="s">
        <v>544</v>
      </c>
    </row>
    <row r="461" spans="1:22">
      <c r="A461" s="2">
        <v>891780111</v>
      </c>
      <c r="B461" s="2" t="s">
        <v>19</v>
      </c>
      <c r="C461" s="2" t="s">
        <v>27</v>
      </c>
      <c r="D461" s="2" t="s">
        <v>20</v>
      </c>
      <c r="E461" s="2" t="s">
        <v>5010</v>
      </c>
      <c r="F461" s="2" t="s">
        <v>21</v>
      </c>
      <c r="G461" s="2" t="s">
        <v>165</v>
      </c>
      <c r="H461" s="2" t="s">
        <v>166</v>
      </c>
      <c r="I461" s="8">
        <v>4427000</v>
      </c>
      <c r="J461" s="8">
        <v>0</v>
      </c>
      <c r="K461" s="8">
        <v>0</v>
      </c>
      <c r="L461" s="8">
        <v>0</v>
      </c>
      <c r="M461" s="2">
        <v>36552336</v>
      </c>
      <c r="N461" s="2" t="s">
        <v>4684</v>
      </c>
      <c r="O461" s="2" t="s">
        <v>4995</v>
      </c>
      <c r="P461" s="9" t="s">
        <v>2259</v>
      </c>
      <c r="Q461" s="9" t="s">
        <v>2259</v>
      </c>
      <c r="R461" s="9" t="s">
        <v>3612</v>
      </c>
      <c r="S461" s="8">
        <v>4427000</v>
      </c>
      <c r="T461" s="8">
        <v>0</v>
      </c>
      <c r="U461" s="2">
        <v>45507423</v>
      </c>
      <c r="V461" s="2" t="s">
        <v>1042</v>
      </c>
    </row>
    <row r="462" spans="1:22">
      <c r="A462" s="2">
        <v>891780111</v>
      </c>
      <c r="B462" s="2" t="s">
        <v>19</v>
      </c>
      <c r="C462" s="2" t="s">
        <v>27</v>
      </c>
      <c r="D462" s="2" t="s">
        <v>20</v>
      </c>
      <c r="E462" s="2" t="s">
        <v>5011</v>
      </c>
      <c r="F462" s="2" t="s">
        <v>21</v>
      </c>
      <c r="G462" s="2" t="s">
        <v>165</v>
      </c>
      <c r="H462" s="2" t="s">
        <v>166</v>
      </c>
      <c r="I462" s="8">
        <v>4427000</v>
      </c>
      <c r="J462" s="8">
        <v>0</v>
      </c>
      <c r="K462" s="8">
        <v>0</v>
      </c>
      <c r="L462" s="8">
        <v>0</v>
      </c>
      <c r="M462" s="2">
        <v>52217676</v>
      </c>
      <c r="N462" s="2" t="s">
        <v>4635</v>
      </c>
      <c r="O462" s="2" t="s">
        <v>4995</v>
      </c>
      <c r="P462" s="9" t="s">
        <v>2259</v>
      </c>
      <c r="Q462" s="9" t="s">
        <v>2259</v>
      </c>
      <c r="R462" s="9" t="s">
        <v>3612</v>
      </c>
      <c r="S462" s="8">
        <v>4427000</v>
      </c>
      <c r="T462" s="8">
        <v>0</v>
      </c>
      <c r="U462" s="2">
        <v>45507423</v>
      </c>
      <c r="V462" s="2" t="s">
        <v>1042</v>
      </c>
    </row>
    <row r="463" spans="1:22">
      <c r="A463" s="2">
        <v>891780111</v>
      </c>
      <c r="B463" s="2" t="s">
        <v>19</v>
      </c>
      <c r="C463" s="2" t="s">
        <v>27</v>
      </c>
      <c r="D463" s="2" t="s">
        <v>20</v>
      </c>
      <c r="E463" s="2" t="s">
        <v>5012</v>
      </c>
      <c r="F463" s="2" t="s">
        <v>21</v>
      </c>
      <c r="G463" s="2" t="s">
        <v>165</v>
      </c>
      <c r="H463" s="2" t="s">
        <v>166</v>
      </c>
      <c r="I463" s="8">
        <v>4427000</v>
      </c>
      <c r="J463" s="8">
        <v>0</v>
      </c>
      <c r="K463" s="8">
        <v>0</v>
      </c>
      <c r="L463" s="8">
        <v>0</v>
      </c>
      <c r="M463" s="2">
        <v>57443446</v>
      </c>
      <c r="N463" s="2" t="s">
        <v>4608</v>
      </c>
      <c r="O463" s="2" t="s">
        <v>4995</v>
      </c>
      <c r="P463" s="9" t="s">
        <v>2326</v>
      </c>
      <c r="Q463" s="9" t="s">
        <v>2326</v>
      </c>
      <c r="R463" s="9" t="s">
        <v>3612</v>
      </c>
      <c r="S463" s="8">
        <v>4427000</v>
      </c>
      <c r="T463" s="8">
        <v>0</v>
      </c>
      <c r="U463" s="2">
        <v>45507423</v>
      </c>
      <c r="V463" s="2" t="s">
        <v>1042</v>
      </c>
    </row>
    <row r="464" spans="1:22">
      <c r="A464" s="2">
        <v>891780111</v>
      </c>
      <c r="B464" s="2" t="s">
        <v>19</v>
      </c>
      <c r="C464" s="2" t="s">
        <v>27</v>
      </c>
      <c r="D464" s="2" t="s">
        <v>20</v>
      </c>
      <c r="E464" s="2" t="s">
        <v>4160</v>
      </c>
      <c r="F464" s="2" t="s">
        <v>21</v>
      </c>
      <c r="G464" s="2" t="s">
        <v>165</v>
      </c>
      <c r="H464" s="2" t="s">
        <v>166</v>
      </c>
      <c r="I464" s="8">
        <v>9684000</v>
      </c>
      <c r="J464" s="8">
        <v>0</v>
      </c>
      <c r="K464" s="8">
        <v>0</v>
      </c>
      <c r="L464" s="8">
        <v>0</v>
      </c>
      <c r="M464" s="2">
        <v>1082935253</v>
      </c>
      <c r="N464" s="2" t="s">
        <v>1040</v>
      </c>
      <c r="O464" s="2" t="s">
        <v>4161</v>
      </c>
      <c r="P464" s="9" t="s">
        <v>2326</v>
      </c>
      <c r="Q464" s="9" t="s">
        <v>2326</v>
      </c>
      <c r="R464" s="9" t="s">
        <v>3612</v>
      </c>
      <c r="S464" s="8">
        <v>9684000</v>
      </c>
      <c r="T464" s="8">
        <v>0</v>
      </c>
      <c r="U464" s="2">
        <v>45507423</v>
      </c>
      <c r="V464" s="2" t="s">
        <v>1042</v>
      </c>
    </row>
    <row r="465" spans="1:22">
      <c r="A465" s="2">
        <v>891780111</v>
      </c>
      <c r="B465" s="2" t="s">
        <v>19</v>
      </c>
      <c r="C465" s="2" t="s">
        <v>27</v>
      </c>
      <c r="D465" s="2" t="s">
        <v>20</v>
      </c>
      <c r="E465" s="2" t="s">
        <v>5013</v>
      </c>
      <c r="F465" s="2" t="s">
        <v>21</v>
      </c>
      <c r="G465" s="2" t="s">
        <v>165</v>
      </c>
      <c r="H465" s="2" t="s">
        <v>166</v>
      </c>
      <c r="I465" s="8">
        <v>5257000</v>
      </c>
      <c r="J465" s="8">
        <v>0</v>
      </c>
      <c r="K465" s="8">
        <v>0</v>
      </c>
      <c r="L465" s="8">
        <v>0</v>
      </c>
      <c r="M465" s="2">
        <v>36719808</v>
      </c>
      <c r="N465" s="2" t="s">
        <v>5014</v>
      </c>
      <c r="O465" s="2" t="s">
        <v>5015</v>
      </c>
      <c r="P465" s="9" t="s">
        <v>2326</v>
      </c>
      <c r="Q465" s="9" t="s">
        <v>2326</v>
      </c>
      <c r="R465" s="9" t="s">
        <v>3612</v>
      </c>
      <c r="S465" s="8">
        <v>5257000</v>
      </c>
      <c r="T465" s="8">
        <v>0</v>
      </c>
      <c r="U465" s="2">
        <v>45507423</v>
      </c>
      <c r="V465" s="2" t="s">
        <v>1042</v>
      </c>
    </row>
    <row r="466" spans="1:22">
      <c r="A466" s="2">
        <v>891780111</v>
      </c>
      <c r="B466" s="2" t="s">
        <v>19</v>
      </c>
      <c r="C466" s="2" t="s">
        <v>27</v>
      </c>
      <c r="D466" s="2" t="s">
        <v>20</v>
      </c>
      <c r="E466" s="2" t="s">
        <v>5016</v>
      </c>
      <c r="F466" s="2" t="s">
        <v>21</v>
      </c>
      <c r="G466" s="2" t="s">
        <v>165</v>
      </c>
      <c r="H466" s="2" t="s">
        <v>166</v>
      </c>
      <c r="I466" s="8">
        <v>4427000</v>
      </c>
      <c r="J466" s="8">
        <v>0</v>
      </c>
      <c r="K466" s="8">
        <v>0</v>
      </c>
      <c r="L466" s="8">
        <v>0</v>
      </c>
      <c r="M466" s="2">
        <v>57437742</v>
      </c>
      <c r="N466" s="2" t="s">
        <v>4617</v>
      </c>
      <c r="O466" s="2" t="s">
        <v>5006</v>
      </c>
      <c r="P466" s="9" t="s">
        <v>2326</v>
      </c>
      <c r="Q466" s="9" t="s">
        <v>2326</v>
      </c>
      <c r="R466" s="9" t="s">
        <v>3612</v>
      </c>
      <c r="S466" s="8">
        <v>4427000</v>
      </c>
      <c r="T466" s="8">
        <v>0</v>
      </c>
      <c r="U466" s="2">
        <v>45507423</v>
      </c>
      <c r="V466" s="2" t="s">
        <v>1042</v>
      </c>
    </row>
    <row r="467" spans="1:22">
      <c r="A467" s="2">
        <v>891780111</v>
      </c>
      <c r="B467" s="2" t="s">
        <v>19</v>
      </c>
      <c r="C467" s="2" t="s">
        <v>23</v>
      </c>
      <c r="D467" s="2" t="s">
        <v>20</v>
      </c>
      <c r="E467" s="2" t="s">
        <v>5017</v>
      </c>
      <c r="F467" s="2" t="s">
        <v>21</v>
      </c>
      <c r="G467" s="2" t="s">
        <v>165</v>
      </c>
      <c r="H467" s="2" t="s">
        <v>166</v>
      </c>
      <c r="I467" s="8">
        <v>900000</v>
      </c>
      <c r="J467" s="8">
        <v>0</v>
      </c>
      <c r="K467" s="8">
        <v>0</v>
      </c>
      <c r="L467" s="8">
        <v>0</v>
      </c>
      <c r="M467" s="2">
        <v>75105987</v>
      </c>
      <c r="N467" s="2" t="s">
        <v>5018</v>
      </c>
      <c r="O467" s="2" t="s">
        <v>5019</v>
      </c>
      <c r="P467" s="9" t="s">
        <v>2326</v>
      </c>
      <c r="Q467" s="9" t="s">
        <v>2326</v>
      </c>
      <c r="R467" s="9" t="s">
        <v>2304</v>
      </c>
      <c r="S467" s="8">
        <v>900000</v>
      </c>
      <c r="T467" s="8">
        <v>0</v>
      </c>
      <c r="U467" s="2">
        <v>1082868728</v>
      </c>
      <c r="V467" s="2" t="s">
        <v>1014</v>
      </c>
    </row>
    <row r="468" spans="1:22">
      <c r="A468" s="2">
        <v>891780111</v>
      </c>
      <c r="B468" s="2" t="s">
        <v>19</v>
      </c>
      <c r="C468" s="2" t="s">
        <v>27</v>
      </c>
      <c r="D468" s="2" t="s">
        <v>20</v>
      </c>
      <c r="E468" s="2" t="s">
        <v>4162</v>
      </c>
      <c r="F468" s="2" t="s">
        <v>21</v>
      </c>
      <c r="G468" s="2" t="s">
        <v>165</v>
      </c>
      <c r="H468" s="2" t="s">
        <v>166</v>
      </c>
      <c r="I468" s="8">
        <v>9684000</v>
      </c>
      <c r="J468" s="8">
        <v>0</v>
      </c>
      <c r="K468" s="8">
        <v>0</v>
      </c>
      <c r="L468" s="8">
        <v>0</v>
      </c>
      <c r="M468" s="2">
        <v>57298641</v>
      </c>
      <c r="N468" s="2" t="s">
        <v>1044</v>
      </c>
      <c r="O468" s="2" t="s">
        <v>4163</v>
      </c>
      <c r="P468" s="9" t="s">
        <v>2326</v>
      </c>
      <c r="Q468" s="9" t="s">
        <v>2326</v>
      </c>
      <c r="R468" s="9" t="s">
        <v>3612</v>
      </c>
      <c r="S468" s="8">
        <v>9684000</v>
      </c>
      <c r="T468" s="8">
        <v>0</v>
      </c>
      <c r="U468" s="2">
        <v>45507423</v>
      </c>
      <c r="V468" s="2" t="s">
        <v>1042</v>
      </c>
    </row>
    <row r="469" spans="1:22">
      <c r="A469" s="2">
        <v>891780111</v>
      </c>
      <c r="B469" s="2" t="s">
        <v>19</v>
      </c>
      <c r="C469" s="2" t="s">
        <v>27</v>
      </c>
      <c r="D469" s="2" t="s">
        <v>20</v>
      </c>
      <c r="E469" s="2" t="s">
        <v>5020</v>
      </c>
      <c r="F469" s="2" t="s">
        <v>21</v>
      </c>
      <c r="G469" s="2" t="s">
        <v>165</v>
      </c>
      <c r="H469" s="2" t="s">
        <v>166</v>
      </c>
      <c r="I469" s="8">
        <v>4427000</v>
      </c>
      <c r="J469" s="8">
        <v>0</v>
      </c>
      <c r="K469" s="8">
        <v>0</v>
      </c>
      <c r="L469" s="8">
        <v>0</v>
      </c>
      <c r="M469" s="2">
        <v>1085227404</v>
      </c>
      <c r="N469" s="2" t="s">
        <v>4611</v>
      </c>
      <c r="O469" s="2" t="s">
        <v>4999</v>
      </c>
      <c r="P469" s="9" t="s">
        <v>2326</v>
      </c>
      <c r="Q469" s="9" t="s">
        <v>2326</v>
      </c>
      <c r="R469" s="9" t="s">
        <v>3612</v>
      </c>
      <c r="S469" s="8">
        <v>4427000</v>
      </c>
      <c r="T469" s="8">
        <v>0</v>
      </c>
      <c r="U469" s="2">
        <v>45507423</v>
      </c>
      <c r="V469" s="2" t="s">
        <v>1042</v>
      </c>
    </row>
    <row r="470" spans="1:22">
      <c r="A470" s="2">
        <v>891780111</v>
      </c>
      <c r="B470" s="2" t="s">
        <v>19</v>
      </c>
      <c r="C470" s="2" t="s">
        <v>1600</v>
      </c>
      <c r="D470" s="2" t="s">
        <v>20</v>
      </c>
      <c r="E470" s="2" t="s">
        <v>4164</v>
      </c>
      <c r="F470" s="2" t="s">
        <v>21</v>
      </c>
      <c r="G470" s="2" t="s">
        <v>165</v>
      </c>
      <c r="H470" s="2" t="s">
        <v>166</v>
      </c>
      <c r="I470" s="8">
        <v>13500000</v>
      </c>
      <c r="J470" s="8">
        <v>0</v>
      </c>
      <c r="K470" s="8">
        <v>0</v>
      </c>
      <c r="L470" s="8">
        <v>0</v>
      </c>
      <c r="M470" s="2">
        <v>57297436</v>
      </c>
      <c r="N470" s="2" t="s">
        <v>2143</v>
      </c>
      <c r="O470" s="2" t="s">
        <v>4165</v>
      </c>
      <c r="P470" s="9" t="s">
        <v>2326</v>
      </c>
      <c r="Q470" s="9" t="s">
        <v>2326</v>
      </c>
      <c r="R470" s="9" t="s">
        <v>3702</v>
      </c>
      <c r="S470" s="8">
        <v>0</v>
      </c>
      <c r="T470" s="8">
        <v>13500000</v>
      </c>
      <c r="U470" s="2">
        <v>8746547</v>
      </c>
      <c r="V470" s="2" t="s">
        <v>4166</v>
      </c>
    </row>
    <row r="471" spans="1:22">
      <c r="A471" s="2">
        <v>891780111</v>
      </c>
      <c r="B471" s="2" t="s">
        <v>19</v>
      </c>
      <c r="C471" s="2" t="s">
        <v>27</v>
      </c>
      <c r="D471" s="2" t="s">
        <v>20</v>
      </c>
      <c r="E471" s="2" t="s">
        <v>5021</v>
      </c>
      <c r="F471" s="2" t="s">
        <v>21</v>
      </c>
      <c r="G471" s="2" t="s">
        <v>165</v>
      </c>
      <c r="H471" s="2" t="s">
        <v>166</v>
      </c>
      <c r="I471" s="8">
        <v>2850000</v>
      </c>
      <c r="J471" s="8">
        <v>0</v>
      </c>
      <c r="K471" s="8">
        <v>0</v>
      </c>
      <c r="L471" s="8">
        <v>0</v>
      </c>
      <c r="M471" s="2">
        <v>1082949505</v>
      </c>
      <c r="N471" s="2" t="s">
        <v>4696</v>
      </c>
      <c r="O471" s="2" t="s">
        <v>5022</v>
      </c>
      <c r="P471" s="9" t="s">
        <v>2229</v>
      </c>
      <c r="Q471" s="9" t="s">
        <v>2229</v>
      </c>
      <c r="R471" s="9" t="s">
        <v>2069</v>
      </c>
      <c r="S471" s="8">
        <v>2850000</v>
      </c>
      <c r="T471" s="8">
        <v>0</v>
      </c>
      <c r="U471" s="2">
        <v>85152695</v>
      </c>
      <c r="V471" s="2" t="s">
        <v>853</v>
      </c>
    </row>
    <row r="472" spans="1:22">
      <c r="A472" s="2">
        <v>891780111</v>
      </c>
      <c r="B472" s="2" t="s">
        <v>19</v>
      </c>
      <c r="C472" s="2" t="s">
        <v>27</v>
      </c>
      <c r="D472" s="2" t="s">
        <v>20</v>
      </c>
      <c r="E472" s="2" t="s">
        <v>5023</v>
      </c>
      <c r="F472" s="2" t="s">
        <v>21</v>
      </c>
      <c r="G472" s="2" t="s">
        <v>165</v>
      </c>
      <c r="H472" s="2" t="s">
        <v>166</v>
      </c>
      <c r="I472" s="8">
        <v>2850000</v>
      </c>
      <c r="J472" s="8">
        <v>0</v>
      </c>
      <c r="K472" s="8">
        <v>0</v>
      </c>
      <c r="L472" s="8">
        <v>0</v>
      </c>
      <c r="M472" s="2">
        <v>1082953987</v>
      </c>
      <c r="N472" s="2" t="s">
        <v>4640</v>
      </c>
      <c r="O472" s="2" t="s">
        <v>5024</v>
      </c>
      <c r="P472" s="9" t="s">
        <v>2229</v>
      </c>
      <c r="Q472" s="9" t="s">
        <v>2229</v>
      </c>
      <c r="R472" s="9" t="s">
        <v>2069</v>
      </c>
      <c r="S472" s="8">
        <v>2850000</v>
      </c>
      <c r="T472" s="8">
        <v>0</v>
      </c>
      <c r="U472" s="2">
        <v>85152695</v>
      </c>
      <c r="V472" s="2" t="s">
        <v>853</v>
      </c>
    </row>
    <row r="473" spans="1:22">
      <c r="A473" s="2">
        <v>891780111</v>
      </c>
      <c r="B473" s="2" t="s">
        <v>19</v>
      </c>
      <c r="C473" s="2" t="s">
        <v>27</v>
      </c>
      <c r="D473" s="2" t="s">
        <v>20</v>
      </c>
      <c r="E473" s="2" t="s">
        <v>5025</v>
      </c>
      <c r="F473" s="2" t="s">
        <v>21</v>
      </c>
      <c r="G473" s="2" t="s">
        <v>165</v>
      </c>
      <c r="H473" s="2" t="s">
        <v>166</v>
      </c>
      <c r="I473" s="8">
        <v>5257000</v>
      </c>
      <c r="J473" s="8">
        <v>0</v>
      </c>
      <c r="K473" s="8">
        <v>0</v>
      </c>
      <c r="L473" s="8">
        <v>0</v>
      </c>
      <c r="M473" s="2">
        <v>85153204</v>
      </c>
      <c r="N473" s="2" t="s">
        <v>4801</v>
      </c>
      <c r="O473" s="2" t="s">
        <v>5026</v>
      </c>
      <c r="P473" s="9" t="s">
        <v>2282</v>
      </c>
      <c r="Q473" s="9" t="s">
        <v>2282</v>
      </c>
      <c r="R473" s="9" t="s">
        <v>3612</v>
      </c>
      <c r="S473" s="8">
        <v>5257000</v>
      </c>
      <c r="T473" s="8">
        <v>0</v>
      </c>
      <c r="U473" s="2">
        <v>85473390</v>
      </c>
      <c r="V473" s="2" t="s">
        <v>544</v>
      </c>
    </row>
    <row r="474" spans="1:22">
      <c r="A474" s="2">
        <v>891780111</v>
      </c>
      <c r="B474" s="2" t="s">
        <v>19</v>
      </c>
      <c r="C474" s="2" t="s">
        <v>27</v>
      </c>
      <c r="D474" s="2" t="s">
        <v>20</v>
      </c>
      <c r="E474" s="2" t="s">
        <v>5027</v>
      </c>
      <c r="F474" s="2" t="s">
        <v>21</v>
      </c>
      <c r="G474" s="2" t="s">
        <v>165</v>
      </c>
      <c r="H474" s="2" t="s">
        <v>166</v>
      </c>
      <c r="I474" s="8">
        <v>2850000</v>
      </c>
      <c r="J474" s="8">
        <v>0</v>
      </c>
      <c r="K474" s="8">
        <v>0</v>
      </c>
      <c r="L474" s="8">
        <v>0</v>
      </c>
      <c r="M474" s="2">
        <v>1082944030</v>
      </c>
      <c r="N474" s="2" t="s">
        <v>4780</v>
      </c>
      <c r="O474" s="2" t="s">
        <v>5028</v>
      </c>
      <c r="P474" s="9" t="s">
        <v>2282</v>
      </c>
      <c r="Q474" s="9" t="s">
        <v>2282</v>
      </c>
      <c r="R474" s="9" t="s">
        <v>2069</v>
      </c>
      <c r="S474" s="8">
        <v>2850000</v>
      </c>
      <c r="T474" s="8">
        <v>0</v>
      </c>
      <c r="U474" s="2">
        <v>72175282</v>
      </c>
      <c r="V474" s="2" t="s">
        <v>566</v>
      </c>
    </row>
    <row r="475" spans="1:22">
      <c r="A475" s="2">
        <v>891780111</v>
      </c>
      <c r="B475" s="2" t="s">
        <v>19</v>
      </c>
      <c r="C475" s="2" t="s">
        <v>27</v>
      </c>
      <c r="D475" s="2" t="s">
        <v>20</v>
      </c>
      <c r="E475" s="2" t="s">
        <v>4167</v>
      </c>
      <c r="F475" s="2" t="s">
        <v>21</v>
      </c>
      <c r="G475" s="2" t="s">
        <v>165</v>
      </c>
      <c r="H475" s="2" t="s">
        <v>166</v>
      </c>
      <c r="I475" s="8">
        <v>3750000</v>
      </c>
      <c r="J475" s="8">
        <v>0</v>
      </c>
      <c r="K475" s="8">
        <v>0</v>
      </c>
      <c r="L475" s="8">
        <v>0</v>
      </c>
      <c r="M475" s="2">
        <v>1082954069</v>
      </c>
      <c r="N475" s="2" t="s">
        <v>1234</v>
      </c>
      <c r="O475" s="2" t="s">
        <v>4168</v>
      </c>
      <c r="P475" s="9" t="s">
        <v>2289</v>
      </c>
      <c r="Q475" s="9" t="s">
        <v>2289</v>
      </c>
      <c r="R475" s="9" t="s">
        <v>2069</v>
      </c>
      <c r="S475" s="8">
        <v>3750000</v>
      </c>
      <c r="T475" s="8">
        <v>0</v>
      </c>
      <c r="U475" s="2">
        <v>72175282</v>
      </c>
      <c r="V475" s="2" t="s">
        <v>566</v>
      </c>
    </row>
    <row r="476" spans="1:22">
      <c r="A476" s="2">
        <v>891780111</v>
      </c>
      <c r="B476" s="2" t="s">
        <v>19</v>
      </c>
      <c r="C476" s="2" t="s">
        <v>1600</v>
      </c>
      <c r="D476" s="2" t="s">
        <v>20</v>
      </c>
      <c r="E476" s="2" t="s">
        <v>4169</v>
      </c>
      <c r="F476" s="2" t="s">
        <v>21</v>
      </c>
      <c r="G476" s="2" t="s">
        <v>165</v>
      </c>
      <c r="H476" s="2" t="s">
        <v>166</v>
      </c>
      <c r="I476" s="8">
        <v>7200000</v>
      </c>
      <c r="J476" s="8">
        <v>0</v>
      </c>
      <c r="K476" s="8">
        <v>0</v>
      </c>
      <c r="L476" s="8">
        <v>0</v>
      </c>
      <c r="M476" s="2">
        <v>1082948644</v>
      </c>
      <c r="N476" s="2" t="s">
        <v>4170</v>
      </c>
      <c r="O476" s="2" t="s">
        <v>4171</v>
      </c>
      <c r="P476" s="9" t="s">
        <v>2289</v>
      </c>
      <c r="Q476" s="9" t="s">
        <v>2163</v>
      </c>
      <c r="R476" s="9" t="s">
        <v>3612</v>
      </c>
      <c r="S476" s="8">
        <v>0</v>
      </c>
      <c r="T476" s="8">
        <v>7200000</v>
      </c>
      <c r="U476" s="2">
        <v>8746547</v>
      </c>
      <c r="V476" s="2" t="s">
        <v>4166</v>
      </c>
    </row>
    <row r="477" spans="1:22">
      <c r="A477" s="2">
        <v>891780111</v>
      </c>
      <c r="B477" s="2" t="s">
        <v>19</v>
      </c>
      <c r="C477" s="2" t="s">
        <v>1600</v>
      </c>
      <c r="D477" s="2" t="s">
        <v>20</v>
      </c>
      <c r="E477" s="2" t="s">
        <v>4172</v>
      </c>
      <c r="F477" s="2" t="s">
        <v>21</v>
      </c>
      <c r="G477" s="2" t="s">
        <v>165</v>
      </c>
      <c r="H477" s="2" t="s">
        <v>166</v>
      </c>
      <c r="I477" s="8">
        <v>8850000</v>
      </c>
      <c r="J477" s="8">
        <v>0</v>
      </c>
      <c r="K477" s="8">
        <v>0</v>
      </c>
      <c r="L477" s="8">
        <v>0</v>
      </c>
      <c r="M477" s="2">
        <v>36722507</v>
      </c>
      <c r="N477" s="2" t="s">
        <v>98</v>
      </c>
      <c r="O477" s="2" t="s">
        <v>4173</v>
      </c>
      <c r="P477" s="9" t="s">
        <v>2163</v>
      </c>
      <c r="Q477" s="9" t="s">
        <v>2163</v>
      </c>
      <c r="R477" s="9" t="s">
        <v>3612</v>
      </c>
      <c r="S477" s="8">
        <v>0</v>
      </c>
      <c r="T477" s="8">
        <v>8850000</v>
      </c>
      <c r="U477" s="2">
        <v>8746547</v>
      </c>
      <c r="V477" s="2" t="s">
        <v>4166</v>
      </c>
    </row>
    <row r="478" spans="1:22">
      <c r="A478" s="2">
        <v>891780111</v>
      </c>
      <c r="B478" s="2" t="s">
        <v>19</v>
      </c>
      <c r="C478" s="2" t="s">
        <v>27</v>
      </c>
      <c r="D478" s="2" t="s">
        <v>20</v>
      </c>
      <c r="E478" s="2" t="s">
        <v>4174</v>
      </c>
      <c r="F478" s="2" t="s">
        <v>21</v>
      </c>
      <c r="G478" s="2" t="s">
        <v>165</v>
      </c>
      <c r="H478" s="2" t="s">
        <v>166</v>
      </c>
      <c r="I478" s="8">
        <v>5000000</v>
      </c>
      <c r="J478" s="8">
        <v>0</v>
      </c>
      <c r="K478" s="8">
        <v>0</v>
      </c>
      <c r="L478" s="8">
        <v>0</v>
      </c>
      <c r="M478" s="2">
        <v>84450853</v>
      </c>
      <c r="N478" s="2" t="s">
        <v>1023</v>
      </c>
      <c r="O478" s="2" t="s">
        <v>4175</v>
      </c>
      <c r="P478" s="9" t="s">
        <v>2289</v>
      </c>
      <c r="Q478" s="9" t="s">
        <v>2289</v>
      </c>
      <c r="R478" s="9" t="s">
        <v>2069</v>
      </c>
      <c r="S478" s="8">
        <v>5000000</v>
      </c>
      <c r="T478" s="8">
        <v>0</v>
      </c>
      <c r="U478" s="2">
        <v>41947381</v>
      </c>
      <c r="V478" s="2" t="s">
        <v>156</v>
      </c>
    </row>
    <row r="479" spans="1:22">
      <c r="A479" s="2">
        <v>891780111</v>
      </c>
      <c r="B479" s="2" t="s">
        <v>19</v>
      </c>
      <c r="C479" s="2" t="s">
        <v>27</v>
      </c>
      <c r="D479" s="2" t="s">
        <v>20</v>
      </c>
      <c r="E479" s="2" t="s">
        <v>4176</v>
      </c>
      <c r="F479" s="2" t="s">
        <v>21</v>
      </c>
      <c r="G479" s="2" t="s">
        <v>165</v>
      </c>
      <c r="H479" s="2" t="s">
        <v>166</v>
      </c>
      <c r="I479" s="8">
        <v>5000000</v>
      </c>
      <c r="J479" s="8">
        <v>0</v>
      </c>
      <c r="K479" s="8">
        <v>0</v>
      </c>
      <c r="L479" s="8">
        <v>0</v>
      </c>
      <c r="M479" s="2">
        <v>1057571636</v>
      </c>
      <c r="N479" s="2" t="s">
        <v>2040</v>
      </c>
      <c r="O479" s="2" t="s">
        <v>4177</v>
      </c>
      <c r="P479" s="9" t="s">
        <v>2289</v>
      </c>
      <c r="Q479" s="9" t="s">
        <v>2289</v>
      </c>
      <c r="R479" s="9" t="s">
        <v>2069</v>
      </c>
      <c r="S479" s="8">
        <v>5000000</v>
      </c>
      <c r="T479" s="8">
        <v>0</v>
      </c>
      <c r="U479" s="2">
        <v>7634027</v>
      </c>
      <c r="V479" s="2" t="s">
        <v>2042</v>
      </c>
    </row>
    <row r="480" spans="1:22">
      <c r="A480" s="2">
        <v>891780111</v>
      </c>
      <c r="B480" s="2" t="s">
        <v>19</v>
      </c>
      <c r="C480" s="2" t="s">
        <v>1600</v>
      </c>
      <c r="D480" s="2" t="s">
        <v>20</v>
      </c>
      <c r="E480" s="2" t="s">
        <v>4178</v>
      </c>
      <c r="F480" s="2" t="s">
        <v>21</v>
      </c>
      <c r="G480" s="2" t="s">
        <v>165</v>
      </c>
      <c r="H480" s="2" t="s">
        <v>166</v>
      </c>
      <c r="I480" s="8">
        <v>5800000</v>
      </c>
      <c r="J480" s="8">
        <v>0</v>
      </c>
      <c r="K480" s="8">
        <v>0</v>
      </c>
      <c r="L480" s="8">
        <v>0</v>
      </c>
      <c r="M480" s="2">
        <v>1082903773</v>
      </c>
      <c r="N480" s="2" t="s">
        <v>4179</v>
      </c>
      <c r="O480" s="2" t="s">
        <v>4180</v>
      </c>
      <c r="P480" s="9" t="s">
        <v>2163</v>
      </c>
      <c r="Q480" s="9" t="s">
        <v>2163</v>
      </c>
      <c r="R480" s="9" t="s">
        <v>6072</v>
      </c>
      <c r="S480" s="8">
        <v>0</v>
      </c>
      <c r="T480" s="8">
        <v>5800000</v>
      </c>
      <c r="U480" s="2">
        <v>8746547</v>
      </c>
      <c r="V480" s="2" t="s">
        <v>4166</v>
      </c>
    </row>
    <row r="481" spans="1:22">
      <c r="A481" s="2">
        <v>891780111</v>
      </c>
      <c r="B481" s="2" t="s">
        <v>19</v>
      </c>
      <c r="C481" s="2" t="s">
        <v>1600</v>
      </c>
      <c r="D481" s="2" t="s">
        <v>20</v>
      </c>
      <c r="E481" s="2" t="s">
        <v>4181</v>
      </c>
      <c r="F481" s="2" t="s">
        <v>21</v>
      </c>
      <c r="G481" s="2" t="s">
        <v>165</v>
      </c>
      <c r="H481" s="2" t="s">
        <v>166</v>
      </c>
      <c r="I481" s="8">
        <v>7200000</v>
      </c>
      <c r="J481" s="8">
        <v>0</v>
      </c>
      <c r="K481" s="8">
        <v>0</v>
      </c>
      <c r="L481" s="8">
        <v>0</v>
      </c>
      <c r="M481" s="2">
        <v>1082999611</v>
      </c>
      <c r="N481" s="2" t="s">
        <v>953</v>
      </c>
      <c r="O481" s="2" t="s">
        <v>4182</v>
      </c>
      <c r="P481" s="9" t="s">
        <v>2163</v>
      </c>
      <c r="Q481" s="9" t="s">
        <v>2163</v>
      </c>
      <c r="R481" s="9" t="s">
        <v>3612</v>
      </c>
      <c r="S481" s="8">
        <v>0</v>
      </c>
      <c r="T481" s="8">
        <v>7200000</v>
      </c>
      <c r="U481" s="2">
        <v>8746547</v>
      </c>
      <c r="V481" s="2" t="s">
        <v>4166</v>
      </c>
    </row>
    <row r="482" spans="1:22">
      <c r="A482" s="2">
        <v>891780111</v>
      </c>
      <c r="B482" s="2" t="s">
        <v>19</v>
      </c>
      <c r="C482" s="2" t="s">
        <v>1600</v>
      </c>
      <c r="D482" s="2" t="s">
        <v>20</v>
      </c>
      <c r="E482" s="2" t="s">
        <v>4183</v>
      </c>
      <c r="F482" s="2" t="s">
        <v>21</v>
      </c>
      <c r="G482" s="2" t="s">
        <v>165</v>
      </c>
      <c r="H482" s="2" t="s">
        <v>166</v>
      </c>
      <c r="I482" s="8">
        <v>7200000</v>
      </c>
      <c r="J482" s="8">
        <v>0</v>
      </c>
      <c r="K482" s="8">
        <v>0</v>
      </c>
      <c r="L482" s="8">
        <v>0</v>
      </c>
      <c r="M482" s="2">
        <v>1082927824</v>
      </c>
      <c r="N482" s="2" t="s">
        <v>879</v>
      </c>
      <c r="O482" s="2" t="s">
        <v>4184</v>
      </c>
      <c r="P482" s="9" t="s">
        <v>2163</v>
      </c>
      <c r="Q482" s="9" t="s">
        <v>2163</v>
      </c>
      <c r="R482" s="9" t="s">
        <v>3612</v>
      </c>
      <c r="S482" s="8">
        <v>0</v>
      </c>
      <c r="T482" s="8">
        <v>7200000</v>
      </c>
      <c r="U482" s="2">
        <v>8746547</v>
      </c>
      <c r="V482" s="2" t="s">
        <v>4166</v>
      </c>
    </row>
    <row r="483" spans="1:22">
      <c r="A483" s="2">
        <v>891780111</v>
      </c>
      <c r="B483" s="2" t="s">
        <v>19</v>
      </c>
      <c r="C483" s="2" t="s">
        <v>27</v>
      </c>
      <c r="D483" s="2" t="s">
        <v>20</v>
      </c>
      <c r="E483" s="2" t="s">
        <v>5029</v>
      </c>
      <c r="F483" s="2" t="s">
        <v>21</v>
      </c>
      <c r="G483" s="2" t="s">
        <v>165</v>
      </c>
      <c r="H483" s="2" t="s">
        <v>166</v>
      </c>
      <c r="I483" s="8">
        <v>3200000</v>
      </c>
      <c r="J483" s="8">
        <v>0</v>
      </c>
      <c r="K483" s="8">
        <v>0</v>
      </c>
      <c r="L483" s="8">
        <v>0</v>
      </c>
      <c r="M483" s="2">
        <v>1129536214</v>
      </c>
      <c r="N483" s="2" t="s">
        <v>4681</v>
      </c>
      <c r="O483" s="2" t="s">
        <v>5030</v>
      </c>
      <c r="P483" s="9" t="s">
        <v>2163</v>
      </c>
      <c r="Q483" s="9" t="s">
        <v>2163</v>
      </c>
      <c r="R483" s="9" t="s">
        <v>2069</v>
      </c>
      <c r="S483" s="8">
        <v>3200000</v>
      </c>
      <c r="T483" s="8">
        <v>0</v>
      </c>
      <c r="U483" s="2">
        <v>1084738403</v>
      </c>
      <c r="V483" s="2" t="s">
        <v>1140</v>
      </c>
    </row>
    <row r="484" spans="1:22">
      <c r="A484" s="2">
        <v>891780111</v>
      </c>
      <c r="B484" s="2" t="s">
        <v>19</v>
      </c>
      <c r="C484" s="2" t="s">
        <v>27</v>
      </c>
      <c r="D484" s="2" t="s">
        <v>20</v>
      </c>
      <c r="E484" s="2" t="s">
        <v>4185</v>
      </c>
      <c r="F484" s="2" t="s">
        <v>21</v>
      </c>
      <c r="G484" s="2" t="s">
        <v>165</v>
      </c>
      <c r="H484" s="2" t="s">
        <v>166</v>
      </c>
      <c r="I484" s="8">
        <v>4480000</v>
      </c>
      <c r="J484" s="8">
        <v>0</v>
      </c>
      <c r="K484" s="8">
        <v>0</v>
      </c>
      <c r="L484" s="8">
        <v>0</v>
      </c>
      <c r="M484" s="2">
        <v>1015460393</v>
      </c>
      <c r="N484" s="2" t="s">
        <v>1302</v>
      </c>
      <c r="O484" s="2" t="s">
        <v>4186</v>
      </c>
      <c r="P484" s="9" t="s">
        <v>2163</v>
      </c>
      <c r="Q484" s="9" t="s">
        <v>2163</v>
      </c>
      <c r="R484" s="9" t="s">
        <v>2069</v>
      </c>
      <c r="S484" s="8">
        <v>4480000</v>
      </c>
      <c r="T484" s="8">
        <v>0</v>
      </c>
      <c r="U484" s="2">
        <v>12621405</v>
      </c>
      <c r="V484" s="2" t="s">
        <v>661</v>
      </c>
    </row>
    <row r="485" spans="1:22">
      <c r="A485" s="2">
        <v>891780111</v>
      </c>
      <c r="B485" s="2" t="s">
        <v>19</v>
      </c>
      <c r="C485" s="2" t="s">
        <v>27</v>
      </c>
      <c r="D485" s="2" t="s">
        <v>20</v>
      </c>
      <c r="E485" s="2" t="s">
        <v>4187</v>
      </c>
      <c r="F485" s="2" t="s">
        <v>21</v>
      </c>
      <c r="G485" s="2" t="s">
        <v>165</v>
      </c>
      <c r="H485" s="2" t="s">
        <v>166</v>
      </c>
      <c r="I485" s="8">
        <v>7700000</v>
      </c>
      <c r="J485" s="8">
        <v>0</v>
      </c>
      <c r="K485" s="8">
        <v>0</v>
      </c>
      <c r="L485" s="8">
        <v>0</v>
      </c>
      <c r="M485" s="2">
        <v>63315351</v>
      </c>
      <c r="N485" s="2" t="s">
        <v>1101</v>
      </c>
      <c r="O485" s="2" t="s">
        <v>4188</v>
      </c>
      <c r="P485" s="9" t="s">
        <v>2163</v>
      </c>
      <c r="Q485" s="9" t="s">
        <v>2163</v>
      </c>
      <c r="R485" s="9" t="s">
        <v>2069</v>
      </c>
      <c r="S485" s="8">
        <v>7700000</v>
      </c>
      <c r="T485" s="8">
        <v>0</v>
      </c>
      <c r="U485" s="2">
        <v>41947381</v>
      </c>
      <c r="V485" s="2" t="s">
        <v>156</v>
      </c>
    </row>
    <row r="486" spans="1:22">
      <c r="A486" s="2">
        <v>891780111</v>
      </c>
      <c r="B486" s="2" t="s">
        <v>19</v>
      </c>
      <c r="C486" s="2" t="s">
        <v>27</v>
      </c>
      <c r="D486" s="2" t="s">
        <v>20</v>
      </c>
      <c r="E486" s="2" t="s">
        <v>5031</v>
      </c>
      <c r="F486" s="2" t="s">
        <v>21</v>
      </c>
      <c r="G486" s="2" t="s">
        <v>165</v>
      </c>
      <c r="H486" s="2" t="s">
        <v>166</v>
      </c>
      <c r="I486" s="8">
        <v>3080000</v>
      </c>
      <c r="J486" s="8">
        <v>0</v>
      </c>
      <c r="K486" s="8">
        <v>0</v>
      </c>
      <c r="L486" s="8">
        <v>0</v>
      </c>
      <c r="M486" s="2">
        <v>7144434</v>
      </c>
      <c r="N486" s="2" t="s">
        <v>4736</v>
      </c>
      <c r="O486" s="2" t="s">
        <v>5032</v>
      </c>
      <c r="P486" s="9" t="s">
        <v>2163</v>
      </c>
      <c r="Q486" s="9" t="s">
        <v>2163</v>
      </c>
      <c r="R486" s="9" t="s">
        <v>2069</v>
      </c>
      <c r="S486" s="8">
        <v>1082162</v>
      </c>
      <c r="T486" s="8">
        <v>1997838</v>
      </c>
      <c r="U486" s="2">
        <v>1082868728</v>
      </c>
      <c r="V486" s="2" t="s">
        <v>1014</v>
      </c>
    </row>
    <row r="487" spans="1:22">
      <c r="A487" s="2">
        <v>891780111</v>
      </c>
      <c r="B487" s="2" t="s">
        <v>19</v>
      </c>
      <c r="C487" s="2" t="s">
        <v>27</v>
      </c>
      <c r="D487" s="2" t="s">
        <v>20</v>
      </c>
      <c r="E487" s="2" t="s">
        <v>4189</v>
      </c>
      <c r="F487" s="2" t="s">
        <v>21</v>
      </c>
      <c r="G487" s="2" t="s">
        <v>165</v>
      </c>
      <c r="H487" s="2" t="s">
        <v>166</v>
      </c>
      <c r="I487" s="8">
        <v>4480000</v>
      </c>
      <c r="J487" s="8">
        <v>0</v>
      </c>
      <c r="K487" s="8">
        <v>0</v>
      </c>
      <c r="L487" s="8">
        <v>0</v>
      </c>
      <c r="M487" s="2">
        <v>1082934147</v>
      </c>
      <c r="N487" s="2" t="s">
        <v>4190</v>
      </c>
      <c r="O487" s="2" t="s">
        <v>4191</v>
      </c>
      <c r="P487" s="9" t="s">
        <v>2163</v>
      </c>
      <c r="Q487" s="9" t="s">
        <v>2163</v>
      </c>
      <c r="R487" s="9" t="s">
        <v>2069</v>
      </c>
      <c r="S487" s="8">
        <v>4480000</v>
      </c>
      <c r="T487" s="8">
        <v>0</v>
      </c>
      <c r="U487" s="2">
        <v>1098669877</v>
      </c>
      <c r="V487" s="2" t="s">
        <v>677</v>
      </c>
    </row>
    <row r="488" spans="1:22">
      <c r="A488" s="2">
        <v>891780111</v>
      </c>
      <c r="B488" s="2" t="s">
        <v>19</v>
      </c>
      <c r="C488" s="2" t="s">
        <v>27</v>
      </c>
      <c r="D488" s="2" t="s">
        <v>20</v>
      </c>
      <c r="E488" s="2" t="s">
        <v>4192</v>
      </c>
      <c r="F488" s="2" t="s">
        <v>21</v>
      </c>
      <c r="G488" s="2" t="s">
        <v>165</v>
      </c>
      <c r="H488" s="2" t="s">
        <v>166</v>
      </c>
      <c r="I488" s="8">
        <v>3920000</v>
      </c>
      <c r="J488" s="8">
        <v>0</v>
      </c>
      <c r="K488" s="8">
        <v>0</v>
      </c>
      <c r="L488" s="8">
        <v>0</v>
      </c>
      <c r="M488" s="2">
        <v>7604215</v>
      </c>
      <c r="N488" s="2" t="s">
        <v>1082</v>
      </c>
      <c r="O488" s="2" t="s">
        <v>4193</v>
      </c>
      <c r="P488" s="9" t="s">
        <v>2163</v>
      </c>
      <c r="Q488" s="9" t="s">
        <v>2163</v>
      </c>
      <c r="R488" s="9" t="s">
        <v>2069</v>
      </c>
      <c r="S488" s="8">
        <v>3920000</v>
      </c>
      <c r="T488" s="8">
        <v>0</v>
      </c>
      <c r="U488" s="2">
        <v>72175282</v>
      </c>
      <c r="V488" s="2" t="s">
        <v>566</v>
      </c>
    </row>
    <row r="489" spans="1:22">
      <c r="A489" s="2">
        <v>891780111</v>
      </c>
      <c r="B489" s="2" t="s">
        <v>19</v>
      </c>
      <c r="C489" s="2" t="s">
        <v>27</v>
      </c>
      <c r="D489" s="2" t="s">
        <v>20</v>
      </c>
      <c r="E489" s="2" t="s">
        <v>5033</v>
      </c>
      <c r="F489" s="2" t="s">
        <v>21</v>
      </c>
      <c r="G489" s="2" t="s">
        <v>165</v>
      </c>
      <c r="H489" s="2" t="s">
        <v>166</v>
      </c>
      <c r="I489" s="8">
        <v>3080000</v>
      </c>
      <c r="J489" s="8">
        <v>0</v>
      </c>
      <c r="K489" s="8">
        <v>0</v>
      </c>
      <c r="L489" s="8">
        <v>0</v>
      </c>
      <c r="M489" s="2">
        <v>1082961732</v>
      </c>
      <c r="N489" s="2" t="s">
        <v>4935</v>
      </c>
      <c r="O489" s="2" t="s">
        <v>5034</v>
      </c>
      <c r="P489" s="9" t="s">
        <v>2163</v>
      </c>
      <c r="Q489" s="9" t="s">
        <v>2163</v>
      </c>
      <c r="R489" s="9" t="s">
        <v>2069</v>
      </c>
      <c r="S489" s="8">
        <v>3080000</v>
      </c>
      <c r="T489" s="8">
        <v>0</v>
      </c>
      <c r="U489" s="2">
        <v>72175282</v>
      </c>
      <c r="V489" s="2" t="s">
        <v>566</v>
      </c>
    </row>
    <row r="490" spans="1:22">
      <c r="A490" s="2">
        <v>891780111</v>
      </c>
      <c r="B490" s="2" t="s">
        <v>19</v>
      </c>
      <c r="C490" s="2" t="s">
        <v>27</v>
      </c>
      <c r="D490" s="2" t="s">
        <v>20</v>
      </c>
      <c r="E490" s="2" t="s">
        <v>5035</v>
      </c>
      <c r="F490" s="2" t="s">
        <v>21</v>
      </c>
      <c r="G490" s="2" t="s">
        <v>165</v>
      </c>
      <c r="H490" s="2" t="s">
        <v>166</v>
      </c>
      <c r="I490" s="8">
        <v>3080000</v>
      </c>
      <c r="J490" s="8">
        <v>0</v>
      </c>
      <c r="K490" s="8">
        <v>0</v>
      </c>
      <c r="L490" s="8">
        <v>0</v>
      </c>
      <c r="M490" s="2">
        <v>1082982732</v>
      </c>
      <c r="N490" s="2" t="s">
        <v>4745</v>
      </c>
      <c r="O490" s="2" t="s">
        <v>5036</v>
      </c>
      <c r="P490" s="9" t="s">
        <v>2163</v>
      </c>
      <c r="Q490" s="9" t="s">
        <v>2163</v>
      </c>
      <c r="R490" s="9" t="s">
        <v>2069</v>
      </c>
      <c r="S490" s="8">
        <v>3080000</v>
      </c>
      <c r="T490" s="8">
        <v>0</v>
      </c>
      <c r="U490" s="2">
        <v>57461216</v>
      </c>
      <c r="V490" s="2" t="s">
        <v>801</v>
      </c>
    </row>
    <row r="491" spans="1:22">
      <c r="A491" s="2">
        <v>891780111</v>
      </c>
      <c r="B491" s="2" t="s">
        <v>19</v>
      </c>
      <c r="C491" s="2" t="s">
        <v>27</v>
      </c>
      <c r="D491" s="2" t="s">
        <v>20</v>
      </c>
      <c r="E491" s="2" t="s">
        <v>5037</v>
      </c>
      <c r="F491" s="2" t="s">
        <v>21</v>
      </c>
      <c r="G491" s="2" t="s">
        <v>165</v>
      </c>
      <c r="H491" s="2" t="s">
        <v>166</v>
      </c>
      <c r="I491" s="8">
        <v>3080000</v>
      </c>
      <c r="J491" s="8">
        <v>0</v>
      </c>
      <c r="K491" s="8">
        <v>0</v>
      </c>
      <c r="L491" s="8">
        <v>0</v>
      </c>
      <c r="M491" s="2">
        <v>85271941</v>
      </c>
      <c r="N491" s="2" t="s">
        <v>4912</v>
      </c>
      <c r="O491" s="2" t="s">
        <v>5038</v>
      </c>
      <c r="P491" s="9" t="s">
        <v>2163</v>
      </c>
      <c r="Q491" s="9" t="s">
        <v>2163</v>
      </c>
      <c r="R491" s="9" t="s">
        <v>2069</v>
      </c>
      <c r="S491" s="8">
        <v>3080000</v>
      </c>
      <c r="T491" s="8">
        <v>0</v>
      </c>
      <c r="U491" s="2">
        <v>57461216</v>
      </c>
      <c r="V491" s="2" t="s">
        <v>801</v>
      </c>
    </row>
    <row r="492" spans="1:22">
      <c r="A492" s="2">
        <v>891780111</v>
      </c>
      <c r="B492" s="2" t="s">
        <v>19</v>
      </c>
      <c r="C492" s="2" t="s">
        <v>27</v>
      </c>
      <c r="D492" s="2" t="s">
        <v>20</v>
      </c>
      <c r="E492" s="2" t="s">
        <v>4194</v>
      </c>
      <c r="F492" s="2" t="s">
        <v>21</v>
      </c>
      <c r="G492" s="2" t="s">
        <v>165</v>
      </c>
      <c r="H492" s="2" t="s">
        <v>166</v>
      </c>
      <c r="I492" s="8">
        <v>3500000</v>
      </c>
      <c r="J492" s="8">
        <v>0</v>
      </c>
      <c r="K492" s="8">
        <v>0</v>
      </c>
      <c r="L492" s="8">
        <v>0</v>
      </c>
      <c r="M492" s="2">
        <v>1082967877</v>
      </c>
      <c r="N492" s="2" t="s">
        <v>933</v>
      </c>
      <c r="O492" s="2" t="s">
        <v>4195</v>
      </c>
      <c r="P492" s="9" t="s">
        <v>2163</v>
      </c>
      <c r="Q492" s="9" t="s">
        <v>2163</v>
      </c>
      <c r="R492" s="9" t="s">
        <v>2069</v>
      </c>
      <c r="S492" s="8">
        <v>3500000</v>
      </c>
      <c r="T492" s="8">
        <v>0</v>
      </c>
      <c r="U492" s="2">
        <v>57461216</v>
      </c>
      <c r="V492" s="2" t="s">
        <v>801</v>
      </c>
    </row>
    <row r="493" spans="1:22">
      <c r="A493" s="2">
        <v>891780111</v>
      </c>
      <c r="B493" s="2" t="s">
        <v>19</v>
      </c>
      <c r="C493" s="2" t="s">
        <v>27</v>
      </c>
      <c r="D493" s="2" t="s">
        <v>20</v>
      </c>
      <c r="E493" s="2" t="s">
        <v>5039</v>
      </c>
      <c r="F493" s="2" t="s">
        <v>21</v>
      </c>
      <c r="G493" s="2" t="s">
        <v>165</v>
      </c>
      <c r="H493" s="2" t="s">
        <v>166</v>
      </c>
      <c r="I493" s="8">
        <v>3080000</v>
      </c>
      <c r="J493" s="8">
        <v>0</v>
      </c>
      <c r="K493" s="8">
        <v>0</v>
      </c>
      <c r="L493" s="8">
        <v>0</v>
      </c>
      <c r="M493" s="2">
        <v>57290640</v>
      </c>
      <c r="N493" s="2" t="s">
        <v>4880</v>
      </c>
      <c r="O493" s="2" t="s">
        <v>5040</v>
      </c>
      <c r="P493" s="9" t="s">
        <v>2163</v>
      </c>
      <c r="Q493" s="9" t="s">
        <v>2163</v>
      </c>
      <c r="R493" s="9" t="s">
        <v>2069</v>
      </c>
      <c r="S493" s="8">
        <v>3080000</v>
      </c>
      <c r="T493" s="8">
        <v>0</v>
      </c>
      <c r="U493" s="2">
        <v>57461216</v>
      </c>
      <c r="V493" s="2" t="s">
        <v>801</v>
      </c>
    </row>
    <row r="494" spans="1:22">
      <c r="A494" s="2">
        <v>891780111</v>
      </c>
      <c r="B494" s="2" t="s">
        <v>19</v>
      </c>
      <c r="C494" s="2" t="s">
        <v>27</v>
      </c>
      <c r="D494" s="2" t="s">
        <v>20</v>
      </c>
      <c r="E494" s="2" t="s">
        <v>5041</v>
      </c>
      <c r="F494" s="2" t="s">
        <v>21</v>
      </c>
      <c r="G494" s="2" t="s">
        <v>165</v>
      </c>
      <c r="H494" s="2" t="s">
        <v>166</v>
      </c>
      <c r="I494" s="8">
        <v>3080000</v>
      </c>
      <c r="J494" s="8">
        <v>0</v>
      </c>
      <c r="K494" s="8">
        <v>0</v>
      </c>
      <c r="L494" s="8">
        <v>0</v>
      </c>
      <c r="M494" s="2">
        <v>85450183</v>
      </c>
      <c r="N494" s="2" t="s">
        <v>4886</v>
      </c>
      <c r="O494" s="2" t="s">
        <v>5042</v>
      </c>
      <c r="P494" s="9" t="s">
        <v>2163</v>
      </c>
      <c r="Q494" s="9" t="s">
        <v>2163</v>
      </c>
      <c r="R494" s="9" t="s">
        <v>2069</v>
      </c>
      <c r="S494" s="8">
        <v>3080000</v>
      </c>
      <c r="T494" s="8">
        <v>0</v>
      </c>
      <c r="U494" s="2">
        <v>57461216</v>
      </c>
      <c r="V494" s="2" t="s">
        <v>801</v>
      </c>
    </row>
    <row r="495" spans="1:22">
      <c r="A495" s="2">
        <v>891780111</v>
      </c>
      <c r="B495" s="2" t="s">
        <v>19</v>
      </c>
      <c r="C495" s="2" t="s">
        <v>27</v>
      </c>
      <c r="D495" s="2" t="s">
        <v>20</v>
      </c>
      <c r="E495" s="2" t="s">
        <v>4196</v>
      </c>
      <c r="F495" s="2" t="s">
        <v>21</v>
      </c>
      <c r="G495" s="2" t="s">
        <v>165</v>
      </c>
      <c r="H495" s="2" t="s">
        <v>166</v>
      </c>
      <c r="I495" s="8">
        <v>3500000</v>
      </c>
      <c r="J495" s="8">
        <v>0</v>
      </c>
      <c r="K495" s="8">
        <v>0</v>
      </c>
      <c r="L495" s="8">
        <v>0</v>
      </c>
      <c r="M495" s="2">
        <v>1082972074</v>
      </c>
      <c r="N495" s="2" t="s">
        <v>938</v>
      </c>
      <c r="O495" s="2" t="s">
        <v>4197</v>
      </c>
      <c r="P495" s="9" t="s">
        <v>2163</v>
      </c>
      <c r="Q495" s="9" t="s">
        <v>2163</v>
      </c>
      <c r="R495" s="9" t="s">
        <v>2069</v>
      </c>
      <c r="S495" s="8">
        <v>3500000</v>
      </c>
      <c r="T495" s="8">
        <v>0</v>
      </c>
      <c r="U495" s="2">
        <v>57461216</v>
      </c>
      <c r="V495" s="2" t="s">
        <v>801</v>
      </c>
    </row>
    <row r="496" spans="1:22">
      <c r="A496" s="2">
        <v>891780111</v>
      </c>
      <c r="B496" s="2" t="s">
        <v>19</v>
      </c>
      <c r="C496" s="2" t="s">
        <v>27</v>
      </c>
      <c r="D496" s="2" t="s">
        <v>20</v>
      </c>
      <c r="E496" s="2" t="s">
        <v>5043</v>
      </c>
      <c r="F496" s="2" t="s">
        <v>21</v>
      </c>
      <c r="G496" s="2" t="s">
        <v>165</v>
      </c>
      <c r="H496" s="2" t="s">
        <v>166</v>
      </c>
      <c r="I496" s="8">
        <v>3080000</v>
      </c>
      <c r="J496" s="8">
        <v>0</v>
      </c>
      <c r="K496" s="8">
        <v>0</v>
      </c>
      <c r="L496" s="8">
        <v>0</v>
      </c>
      <c r="M496" s="2">
        <v>1082998700</v>
      </c>
      <c r="N496" s="2" t="s">
        <v>4883</v>
      </c>
      <c r="O496" s="2" t="s">
        <v>5044</v>
      </c>
      <c r="P496" s="9" t="s">
        <v>2163</v>
      </c>
      <c r="Q496" s="9" t="s">
        <v>2163</v>
      </c>
      <c r="R496" s="9" t="s">
        <v>2069</v>
      </c>
      <c r="S496" s="8">
        <v>3080000</v>
      </c>
      <c r="T496" s="8">
        <v>0</v>
      </c>
      <c r="U496" s="2">
        <v>57461216</v>
      </c>
      <c r="V496" s="2" t="s">
        <v>801</v>
      </c>
    </row>
    <row r="497" spans="1:22">
      <c r="A497" s="2">
        <v>891780111</v>
      </c>
      <c r="B497" s="2" t="s">
        <v>19</v>
      </c>
      <c r="C497" s="2" t="s">
        <v>27</v>
      </c>
      <c r="D497" s="2" t="s">
        <v>20</v>
      </c>
      <c r="E497" s="2" t="s">
        <v>4198</v>
      </c>
      <c r="F497" s="2" t="s">
        <v>21</v>
      </c>
      <c r="G497" s="2" t="s">
        <v>165</v>
      </c>
      <c r="H497" s="2" t="s">
        <v>166</v>
      </c>
      <c r="I497" s="8">
        <v>4480000</v>
      </c>
      <c r="J497" s="8">
        <v>0</v>
      </c>
      <c r="K497" s="8">
        <v>0</v>
      </c>
      <c r="L497" s="8">
        <v>0</v>
      </c>
      <c r="M497" s="2">
        <v>85472730</v>
      </c>
      <c r="N497" s="2" t="s">
        <v>1091</v>
      </c>
      <c r="O497" s="2" t="s">
        <v>4199</v>
      </c>
      <c r="P497" s="9" t="s">
        <v>2163</v>
      </c>
      <c r="Q497" s="9" t="s">
        <v>2163</v>
      </c>
      <c r="R497" s="9" t="s">
        <v>2069</v>
      </c>
      <c r="S497" s="8">
        <v>4480000</v>
      </c>
      <c r="T497" s="8">
        <v>0</v>
      </c>
      <c r="U497" s="2">
        <v>85449357</v>
      </c>
      <c r="V497" s="2" t="s">
        <v>952</v>
      </c>
    </row>
    <row r="498" spans="1:22">
      <c r="A498" s="2">
        <v>891780111</v>
      </c>
      <c r="B498" s="2" t="s">
        <v>19</v>
      </c>
      <c r="C498" s="2" t="s">
        <v>27</v>
      </c>
      <c r="D498" s="2" t="s">
        <v>20</v>
      </c>
      <c r="E498" s="2" t="s">
        <v>4200</v>
      </c>
      <c r="F498" s="2" t="s">
        <v>21</v>
      </c>
      <c r="G498" s="2" t="s">
        <v>165</v>
      </c>
      <c r="H498" s="2" t="s">
        <v>166</v>
      </c>
      <c r="I498" s="8">
        <v>4480000</v>
      </c>
      <c r="J498" s="8">
        <v>0</v>
      </c>
      <c r="K498" s="8">
        <v>0</v>
      </c>
      <c r="L498" s="8">
        <v>0</v>
      </c>
      <c r="M498" s="2">
        <v>57297861</v>
      </c>
      <c r="N498" s="2" t="s">
        <v>1332</v>
      </c>
      <c r="O498" s="2" t="s">
        <v>4201</v>
      </c>
      <c r="P498" s="9" t="s">
        <v>2163</v>
      </c>
      <c r="Q498" s="9" t="s">
        <v>2163</v>
      </c>
      <c r="R498" s="9" t="s">
        <v>2069</v>
      </c>
      <c r="S498" s="8">
        <v>4480000</v>
      </c>
      <c r="T498" s="8">
        <v>0</v>
      </c>
      <c r="U498" s="2">
        <v>85449357</v>
      </c>
      <c r="V498" s="2" t="s">
        <v>1107</v>
      </c>
    </row>
    <row r="499" spans="1:22">
      <c r="A499" s="2">
        <v>891780111</v>
      </c>
      <c r="B499" s="2" t="s">
        <v>19</v>
      </c>
      <c r="C499" s="2" t="s">
        <v>27</v>
      </c>
      <c r="D499" s="2" t="s">
        <v>20</v>
      </c>
      <c r="E499" s="2" t="s">
        <v>4202</v>
      </c>
      <c r="F499" s="2" t="s">
        <v>21</v>
      </c>
      <c r="G499" s="2" t="s">
        <v>165</v>
      </c>
      <c r="H499" s="2" t="s">
        <v>166</v>
      </c>
      <c r="I499" s="8">
        <v>3920000</v>
      </c>
      <c r="J499" s="8">
        <v>0</v>
      </c>
      <c r="K499" s="8">
        <v>0</v>
      </c>
      <c r="L499" s="8">
        <v>0</v>
      </c>
      <c r="M499" s="2">
        <v>39091281</v>
      </c>
      <c r="N499" s="2" t="s">
        <v>1999</v>
      </c>
      <c r="O499" s="2" t="s">
        <v>4203</v>
      </c>
      <c r="P499" s="9" t="s">
        <v>2163</v>
      </c>
      <c r="Q499" s="9" t="s">
        <v>2163</v>
      </c>
      <c r="R499" s="9" t="s">
        <v>2069</v>
      </c>
      <c r="S499" s="8">
        <v>3920000</v>
      </c>
      <c r="T499" s="8">
        <v>0</v>
      </c>
      <c r="U499" s="2">
        <v>85449357</v>
      </c>
      <c r="V499" s="2" t="s">
        <v>1107</v>
      </c>
    </row>
    <row r="500" spans="1:22">
      <c r="A500" s="2">
        <v>891780111</v>
      </c>
      <c r="B500" s="2" t="s">
        <v>19</v>
      </c>
      <c r="C500" s="2" t="s">
        <v>27</v>
      </c>
      <c r="D500" s="2" t="s">
        <v>20</v>
      </c>
      <c r="E500" s="2" t="s">
        <v>4204</v>
      </c>
      <c r="F500" s="2" t="s">
        <v>21</v>
      </c>
      <c r="G500" s="2" t="s">
        <v>165</v>
      </c>
      <c r="H500" s="2" t="s">
        <v>166</v>
      </c>
      <c r="I500" s="8">
        <v>7140000</v>
      </c>
      <c r="J500" s="8">
        <v>0</v>
      </c>
      <c r="K500" s="8">
        <v>0</v>
      </c>
      <c r="L500" s="8">
        <v>0</v>
      </c>
      <c r="M500" s="2">
        <v>51807152</v>
      </c>
      <c r="N500" s="2" t="s">
        <v>1094</v>
      </c>
      <c r="O500" s="2" t="s">
        <v>4205</v>
      </c>
      <c r="P500" s="9" t="s">
        <v>2163</v>
      </c>
      <c r="Q500" s="9" t="s">
        <v>2163</v>
      </c>
      <c r="R500" s="9" t="s">
        <v>2069</v>
      </c>
      <c r="S500" s="8">
        <v>7140000</v>
      </c>
      <c r="T500" s="8">
        <v>0</v>
      </c>
      <c r="U500" s="2">
        <v>85449357</v>
      </c>
      <c r="V500" s="2" t="s">
        <v>1107</v>
      </c>
    </row>
    <row r="501" spans="1:22">
      <c r="A501" s="2">
        <v>891780111</v>
      </c>
      <c r="B501" s="2" t="s">
        <v>19</v>
      </c>
      <c r="C501" s="2" t="s">
        <v>27</v>
      </c>
      <c r="D501" s="2" t="s">
        <v>20</v>
      </c>
      <c r="E501" s="2" t="s">
        <v>4206</v>
      </c>
      <c r="F501" s="2" t="s">
        <v>21</v>
      </c>
      <c r="G501" s="2" t="s">
        <v>165</v>
      </c>
      <c r="H501" s="2" t="s">
        <v>166</v>
      </c>
      <c r="I501" s="8">
        <v>3500000</v>
      </c>
      <c r="J501" s="8">
        <v>0</v>
      </c>
      <c r="K501" s="8">
        <v>0</v>
      </c>
      <c r="L501" s="8">
        <v>0</v>
      </c>
      <c r="M501" s="2">
        <v>1082908421</v>
      </c>
      <c r="N501" s="2" t="s">
        <v>1996</v>
      </c>
      <c r="O501" s="2" t="s">
        <v>4207</v>
      </c>
      <c r="P501" s="9" t="s">
        <v>2163</v>
      </c>
      <c r="Q501" s="9" t="s">
        <v>2163</v>
      </c>
      <c r="R501" s="9" t="s">
        <v>2069</v>
      </c>
      <c r="S501" s="8">
        <v>3500000</v>
      </c>
      <c r="T501" s="8">
        <v>0</v>
      </c>
      <c r="U501" s="2">
        <v>85449357</v>
      </c>
      <c r="V501" s="2" t="s">
        <v>1107</v>
      </c>
    </row>
    <row r="502" spans="1:22">
      <c r="A502" s="2">
        <v>891780111</v>
      </c>
      <c r="B502" s="2" t="s">
        <v>19</v>
      </c>
      <c r="C502" s="2" t="s">
        <v>27</v>
      </c>
      <c r="D502" s="2" t="s">
        <v>20</v>
      </c>
      <c r="E502" s="2" t="s">
        <v>4208</v>
      </c>
      <c r="F502" s="2" t="s">
        <v>21</v>
      </c>
      <c r="G502" s="2" t="s">
        <v>165</v>
      </c>
      <c r="H502" s="2" t="s">
        <v>166</v>
      </c>
      <c r="I502" s="8">
        <v>5600000</v>
      </c>
      <c r="J502" s="8">
        <v>0</v>
      </c>
      <c r="K502" s="8">
        <v>0</v>
      </c>
      <c r="L502" s="8">
        <v>0</v>
      </c>
      <c r="M502" s="2">
        <v>85467022</v>
      </c>
      <c r="N502" s="2" t="s">
        <v>1243</v>
      </c>
      <c r="O502" s="2" t="s">
        <v>4209</v>
      </c>
      <c r="P502" s="9" t="s">
        <v>2163</v>
      </c>
      <c r="Q502" s="9" t="s">
        <v>2163</v>
      </c>
      <c r="R502" s="9" t="s">
        <v>2069</v>
      </c>
      <c r="S502" s="8">
        <v>5600000</v>
      </c>
      <c r="T502" s="8">
        <v>0</v>
      </c>
      <c r="U502" s="2">
        <v>85449357</v>
      </c>
      <c r="V502" s="2" t="s">
        <v>1107</v>
      </c>
    </row>
    <row r="503" spans="1:22">
      <c r="A503" s="2">
        <v>891780111</v>
      </c>
      <c r="B503" s="2" t="s">
        <v>19</v>
      </c>
      <c r="C503" s="2" t="s">
        <v>27</v>
      </c>
      <c r="D503" s="2" t="s">
        <v>20</v>
      </c>
      <c r="E503" s="2" t="s">
        <v>4210</v>
      </c>
      <c r="F503" s="2" t="s">
        <v>21</v>
      </c>
      <c r="G503" s="2" t="s">
        <v>165</v>
      </c>
      <c r="H503" s="2" t="s">
        <v>166</v>
      </c>
      <c r="I503" s="8">
        <v>3500000</v>
      </c>
      <c r="J503" s="8">
        <v>0</v>
      </c>
      <c r="K503" s="8">
        <v>0</v>
      </c>
      <c r="L503" s="8">
        <v>0</v>
      </c>
      <c r="M503" s="2">
        <v>1100547297</v>
      </c>
      <c r="N503" s="2" t="s">
        <v>1148</v>
      </c>
      <c r="O503" s="2" t="s">
        <v>4211</v>
      </c>
      <c r="P503" s="9" t="s">
        <v>2163</v>
      </c>
      <c r="Q503" s="9" t="s">
        <v>2163</v>
      </c>
      <c r="R503" s="9" t="s">
        <v>2069</v>
      </c>
      <c r="S503" s="8">
        <v>3500000</v>
      </c>
      <c r="T503" s="8">
        <v>0</v>
      </c>
      <c r="U503" s="2">
        <v>12548945</v>
      </c>
      <c r="V503" s="2" t="s">
        <v>1099</v>
      </c>
    </row>
    <row r="504" spans="1:22">
      <c r="A504" s="2">
        <v>891780111</v>
      </c>
      <c r="B504" s="2" t="s">
        <v>19</v>
      </c>
      <c r="C504" s="2" t="s">
        <v>27</v>
      </c>
      <c r="D504" s="2" t="s">
        <v>20</v>
      </c>
      <c r="E504" s="2" t="s">
        <v>4212</v>
      </c>
      <c r="F504" s="2" t="s">
        <v>21</v>
      </c>
      <c r="G504" s="2" t="s">
        <v>165</v>
      </c>
      <c r="H504" s="2" t="s">
        <v>166</v>
      </c>
      <c r="I504" s="8">
        <v>4480000</v>
      </c>
      <c r="J504" s="8">
        <v>0</v>
      </c>
      <c r="K504" s="8">
        <v>0</v>
      </c>
      <c r="L504" s="8">
        <v>0</v>
      </c>
      <c r="M504" s="2">
        <v>32790934</v>
      </c>
      <c r="N504" s="2" t="s">
        <v>1246</v>
      </c>
      <c r="O504" s="2" t="s">
        <v>4213</v>
      </c>
      <c r="P504" s="9" t="s">
        <v>2163</v>
      </c>
      <c r="Q504" s="9" t="s">
        <v>2163</v>
      </c>
      <c r="R504" s="9" t="s">
        <v>2069</v>
      </c>
      <c r="S504" s="8">
        <v>4480000</v>
      </c>
      <c r="T504" s="8">
        <v>0</v>
      </c>
      <c r="U504" s="2">
        <v>57438212</v>
      </c>
      <c r="V504" s="2" t="s">
        <v>1211</v>
      </c>
    </row>
    <row r="505" spans="1:22">
      <c r="A505" s="2">
        <v>891780111</v>
      </c>
      <c r="B505" s="2" t="s">
        <v>19</v>
      </c>
      <c r="C505" s="2" t="s">
        <v>27</v>
      </c>
      <c r="D505" s="2" t="s">
        <v>20</v>
      </c>
      <c r="E505" s="2" t="s">
        <v>4214</v>
      </c>
      <c r="F505" s="2" t="s">
        <v>21</v>
      </c>
      <c r="G505" s="2" t="s">
        <v>165</v>
      </c>
      <c r="H505" s="2" t="s">
        <v>166</v>
      </c>
      <c r="I505" s="8">
        <v>3500000</v>
      </c>
      <c r="J505" s="8">
        <v>0</v>
      </c>
      <c r="K505" s="8">
        <v>0</v>
      </c>
      <c r="L505" s="8">
        <v>0</v>
      </c>
      <c r="M505" s="2">
        <v>1082996348</v>
      </c>
      <c r="N505" s="2" t="s">
        <v>1026</v>
      </c>
      <c r="O505" s="2" t="s">
        <v>4215</v>
      </c>
      <c r="P505" s="9" t="s">
        <v>2163</v>
      </c>
      <c r="Q505" s="9" t="s">
        <v>2163</v>
      </c>
      <c r="R505" s="9" t="s">
        <v>2069</v>
      </c>
      <c r="S505" s="8">
        <v>3500000</v>
      </c>
      <c r="T505" s="8">
        <v>0</v>
      </c>
      <c r="U505" s="2">
        <v>7629414</v>
      </c>
      <c r="V505" s="2" t="s">
        <v>1028</v>
      </c>
    </row>
    <row r="506" spans="1:22">
      <c r="A506" s="2">
        <v>891780111</v>
      </c>
      <c r="B506" s="2" t="s">
        <v>19</v>
      </c>
      <c r="C506" s="2" t="s">
        <v>27</v>
      </c>
      <c r="D506" s="2" t="s">
        <v>20</v>
      </c>
      <c r="E506" s="2" t="s">
        <v>4216</v>
      </c>
      <c r="F506" s="2" t="s">
        <v>21</v>
      </c>
      <c r="G506" s="2" t="s">
        <v>165</v>
      </c>
      <c r="H506" s="2" t="s">
        <v>166</v>
      </c>
      <c r="I506" s="8">
        <v>3500000</v>
      </c>
      <c r="J506" s="8">
        <v>0</v>
      </c>
      <c r="K506" s="8">
        <v>0</v>
      </c>
      <c r="L506" s="8">
        <v>0</v>
      </c>
      <c r="M506" s="2">
        <v>1102864782</v>
      </c>
      <c r="N506" s="2" t="s">
        <v>1321</v>
      </c>
      <c r="O506" s="2" t="s">
        <v>4217</v>
      </c>
      <c r="P506" s="9" t="s">
        <v>2163</v>
      </c>
      <c r="Q506" s="9" t="s">
        <v>2163</v>
      </c>
      <c r="R506" s="9" t="s">
        <v>2069</v>
      </c>
      <c r="S506" s="8">
        <v>3500000</v>
      </c>
      <c r="T506" s="8">
        <v>0</v>
      </c>
      <c r="U506" s="2">
        <v>72221403</v>
      </c>
      <c r="V506" s="2" t="s">
        <v>1323</v>
      </c>
    </row>
    <row r="507" spans="1:22">
      <c r="A507" s="2">
        <v>891780111</v>
      </c>
      <c r="B507" s="2" t="s">
        <v>19</v>
      </c>
      <c r="C507" s="2" t="s">
        <v>27</v>
      </c>
      <c r="D507" s="2" t="s">
        <v>20</v>
      </c>
      <c r="E507" s="2" t="s">
        <v>5045</v>
      </c>
      <c r="F507" s="2" t="s">
        <v>21</v>
      </c>
      <c r="G507" s="2" t="s">
        <v>165</v>
      </c>
      <c r="H507" s="2" t="s">
        <v>166</v>
      </c>
      <c r="I507" s="8">
        <v>3080000</v>
      </c>
      <c r="J507" s="8">
        <v>0</v>
      </c>
      <c r="K507" s="8">
        <v>0</v>
      </c>
      <c r="L507" s="8">
        <v>0</v>
      </c>
      <c r="M507" s="2">
        <v>79208371</v>
      </c>
      <c r="N507" s="2" t="s">
        <v>4675</v>
      </c>
      <c r="O507" s="2" t="s">
        <v>5046</v>
      </c>
      <c r="P507" s="9" t="s">
        <v>2163</v>
      </c>
      <c r="Q507" s="9" t="s">
        <v>2163</v>
      </c>
      <c r="R507" s="9" t="s">
        <v>2069</v>
      </c>
      <c r="S507" s="8">
        <v>3080000</v>
      </c>
      <c r="T507" s="8">
        <v>0</v>
      </c>
      <c r="U507" s="2">
        <v>36665858</v>
      </c>
      <c r="V507" s="2" t="s">
        <v>992</v>
      </c>
    </row>
    <row r="508" spans="1:22">
      <c r="A508" s="2">
        <v>891780111</v>
      </c>
      <c r="B508" s="2" t="s">
        <v>19</v>
      </c>
      <c r="C508" s="2" t="s">
        <v>27</v>
      </c>
      <c r="D508" s="2" t="s">
        <v>20</v>
      </c>
      <c r="E508" s="2" t="s">
        <v>5047</v>
      </c>
      <c r="F508" s="2" t="s">
        <v>21</v>
      </c>
      <c r="G508" s="2" t="s">
        <v>165</v>
      </c>
      <c r="H508" s="2" t="s">
        <v>166</v>
      </c>
      <c r="I508" s="8">
        <v>3080000</v>
      </c>
      <c r="J508" s="8">
        <v>0</v>
      </c>
      <c r="K508" s="8">
        <v>0</v>
      </c>
      <c r="L508" s="8">
        <v>0</v>
      </c>
      <c r="M508" s="2">
        <v>35117743</v>
      </c>
      <c r="N508" s="2" t="s">
        <v>4678</v>
      </c>
      <c r="O508" s="2" t="s">
        <v>5048</v>
      </c>
      <c r="P508" s="9" t="s">
        <v>2163</v>
      </c>
      <c r="Q508" s="9" t="s">
        <v>2163</v>
      </c>
      <c r="R508" s="9" t="s">
        <v>2069</v>
      </c>
      <c r="S508" s="8">
        <v>3080000</v>
      </c>
      <c r="T508" s="8">
        <v>0</v>
      </c>
      <c r="U508" s="2">
        <v>85465146</v>
      </c>
      <c r="V508" s="2" t="s">
        <v>550</v>
      </c>
    </row>
    <row r="509" spans="1:22">
      <c r="A509" s="2">
        <v>891780111</v>
      </c>
      <c r="B509" s="2" t="s">
        <v>19</v>
      </c>
      <c r="C509" s="2" t="s">
        <v>27</v>
      </c>
      <c r="D509" s="2" t="s">
        <v>20</v>
      </c>
      <c r="E509" s="2" t="s">
        <v>4218</v>
      </c>
      <c r="F509" s="2" t="s">
        <v>21</v>
      </c>
      <c r="G509" s="2" t="s">
        <v>165</v>
      </c>
      <c r="H509" s="2" t="s">
        <v>166</v>
      </c>
      <c r="I509" s="8">
        <v>3500000</v>
      </c>
      <c r="J509" s="8">
        <v>0</v>
      </c>
      <c r="K509" s="8">
        <v>0</v>
      </c>
      <c r="L509" s="8">
        <v>0</v>
      </c>
      <c r="M509" s="2">
        <v>36718392</v>
      </c>
      <c r="N509" s="2" t="s">
        <v>1225</v>
      </c>
      <c r="O509" s="2" t="s">
        <v>4219</v>
      </c>
      <c r="P509" s="9" t="s">
        <v>2163</v>
      </c>
      <c r="Q509" s="9" t="s">
        <v>2163</v>
      </c>
      <c r="R509" s="9" t="s">
        <v>2069</v>
      </c>
      <c r="S509" s="8">
        <v>3500000</v>
      </c>
      <c r="T509" s="8">
        <v>0</v>
      </c>
      <c r="U509" s="2">
        <v>85465146</v>
      </c>
      <c r="V509" s="2" t="s">
        <v>550</v>
      </c>
    </row>
    <row r="510" spans="1:22">
      <c r="A510" s="2">
        <v>891780111</v>
      </c>
      <c r="B510" s="2" t="s">
        <v>19</v>
      </c>
      <c r="C510" s="2" t="s">
        <v>27</v>
      </c>
      <c r="D510" s="2" t="s">
        <v>20</v>
      </c>
      <c r="E510" s="2" t="s">
        <v>5049</v>
      </c>
      <c r="F510" s="2" t="s">
        <v>21</v>
      </c>
      <c r="G510" s="2" t="s">
        <v>165</v>
      </c>
      <c r="H510" s="2" t="s">
        <v>166</v>
      </c>
      <c r="I510" s="8">
        <v>2240000</v>
      </c>
      <c r="J510" s="8">
        <v>0</v>
      </c>
      <c r="K510" s="8">
        <v>0</v>
      </c>
      <c r="L510" s="8">
        <v>0</v>
      </c>
      <c r="M510" s="2">
        <v>36726629</v>
      </c>
      <c r="N510" s="2" t="s">
        <v>4754</v>
      </c>
      <c r="O510" s="2" t="s">
        <v>5050</v>
      </c>
      <c r="P510" s="9" t="s">
        <v>2163</v>
      </c>
      <c r="Q510" s="9" t="s">
        <v>2163</v>
      </c>
      <c r="R510" s="9" t="s">
        <v>2069</v>
      </c>
      <c r="S510" s="8">
        <v>2240000</v>
      </c>
      <c r="T510" s="8">
        <v>0</v>
      </c>
      <c r="U510" s="2">
        <v>57441846</v>
      </c>
      <c r="V510" s="2" t="s">
        <v>780</v>
      </c>
    </row>
    <row r="511" spans="1:22">
      <c r="A511" s="2">
        <v>891780111</v>
      </c>
      <c r="B511" s="2" t="s">
        <v>19</v>
      </c>
      <c r="C511" s="2" t="s">
        <v>27</v>
      </c>
      <c r="D511" s="2" t="s">
        <v>20</v>
      </c>
      <c r="E511" s="2" t="s">
        <v>5051</v>
      </c>
      <c r="F511" s="2" t="s">
        <v>21</v>
      </c>
      <c r="G511" s="2" t="s">
        <v>165</v>
      </c>
      <c r="H511" s="2" t="s">
        <v>166</v>
      </c>
      <c r="I511" s="8">
        <v>2660000</v>
      </c>
      <c r="J511" s="8">
        <v>0</v>
      </c>
      <c r="K511" s="8">
        <v>0</v>
      </c>
      <c r="L511" s="8">
        <v>0</v>
      </c>
      <c r="M511" s="2">
        <v>39047351</v>
      </c>
      <c r="N511" s="2" t="s">
        <v>4412</v>
      </c>
      <c r="O511" s="2" t="s">
        <v>5052</v>
      </c>
      <c r="P511" s="9" t="s">
        <v>2163</v>
      </c>
      <c r="Q511" s="9" t="s">
        <v>2163</v>
      </c>
      <c r="R511" s="9" t="s">
        <v>2069</v>
      </c>
      <c r="S511" s="8">
        <v>2660000</v>
      </c>
      <c r="T511" s="8">
        <v>0</v>
      </c>
      <c r="U511" s="2">
        <v>57441846</v>
      </c>
      <c r="V511" s="2" t="s">
        <v>780</v>
      </c>
    </row>
    <row r="512" spans="1:22">
      <c r="A512" s="2">
        <v>891780111</v>
      </c>
      <c r="B512" s="2" t="s">
        <v>19</v>
      </c>
      <c r="C512" s="2" t="s">
        <v>27</v>
      </c>
      <c r="D512" s="2" t="s">
        <v>20</v>
      </c>
      <c r="E512" s="2" t="s">
        <v>5053</v>
      </c>
      <c r="F512" s="2" t="s">
        <v>21</v>
      </c>
      <c r="G512" s="2" t="s">
        <v>165</v>
      </c>
      <c r="H512" s="2" t="s">
        <v>166</v>
      </c>
      <c r="I512" s="8">
        <v>2660000</v>
      </c>
      <c r="J512" s="8">
        <v>0</v>
      </c>
      <c r="K512" s="8">
        <v>0</v>
      </c>
      <c r="L512" s="8">
        <v>0</v>
      </c>
      <c r="M512" s="2">
        <v>36724297</v>
      </c>
      <c r="N512" s="2" t="s">
        <v>4768</v>
      </c>
      <c r="O512" s="2" t="s">
        <v>5054</v>
      </c>
      <c r="P512" s="9" t="s">
        <v>2163</v>
      </c>
      <c r="Q512" s="9" t="s">
        <v>2163</v>
      </c>
      <c r="R512" s="9" t="s">
        <v>2069</v>
      </c>
      <c r="S512" s="8">
        <v>2660000</v>
      </c>
      <c r="T512" s="8">
        <v>0</v>
      </c>
      <c r="U512" s="2">
        <v>57441846</v>
      </c>
      <c r="V512" s="2" t="s">
        <v>780</v>
      </c>
    </row>
    <row r="513" spans="1:22">
      <c r="A513" s="2">
        <v>891780111</v>
      </c>
      <c r="B513" s="2" t="s">
        <v>19</v>
      </c>
      <c r="C513" s="2" t="s">
        <v>27</v>
      </c>
      <c r="D513" s="2" t="s">
        <v>20</v>
      </c>
      <c r="E513" s="2" t="s">
        <v>4220</v>
      </c>
      <c r="F513" s="2" t="s">
        <v>21</v>
      </c>
      <c r="G513" s="2" t="s">
        <v>165</v>
      </c>
      <c r="H513" s="2" t="s">
        <v>166</v>
      </c>
      <c r="I513" s="8">
        <v>3920000</v>
      </c>
      <c r="J513" s="8">
        <v>0</v>
      </c>
      <c r="K513" s="8">
        <v>0</v>
      </c>
      <c r="L513" s="8">
        <v>0</v>
      </c>
      <c r="M513" s="2">
        <v>85472799</v>
      </c>
      <c r="N513" s="2" t="s">
        <v>4221</v>
      </c>
      <c r="O513" s="2" t="s">
        <v>4222</v>
      </c>
      <c r="P513" s="9" t="s">
        <v>2163</v>
      </c>
      <c r="Q513" s="9" t="s">
        <v>2163</v>
      </c>
      <c r="R513" s="9" t="s">
        <v>2069</v>
      </c>
      <c r="S513" s="8">
        <v>3920000</v>
      </c>
      <c r="T513" s="8">
        <v>0</v>
      </c>
      <c r="U513" s="2">
        <v>12621405</v>
      </c>
      <c r="V513" s="2" t="s">
        <v>661</v>
      </c>
    </row>
    <row r="514" spans="1:22">
      <c r="A514" s="2">
        <v>891780111</v>
      </c>
      <c r="B514" s="2" t="s">
        <v>19</v>
      </c>
      <c r="C514" s="2" t="s">
        <v>27</v>
      </c>
      <c r="D514" s="2" t="s">
        <v>20</v>
      </c>
      <c r="E514" s="2" t="s">
        <v>4223</v>
      </c>
      <c r="F514" s="2" t="s">
        <v>21</v>
      </c>
      <c r="G514" s="2" t="s">
        <v>165</v>
      </c>
      <c r="H514" s="2" t="s">
        <v>166</v>
      </c>
      <c r="I514" s="8">
        <v>4480000</v>
      </c>
      <c r="J514" s="8">
        <v>0</v>
      </c>
      <c r="K514" s="8">
        <v>0</v>
      </c>
      <c r="L514" s="8">
        <v>0</v>
      </c>
      <c r="M514" s="2">
        <v>1140829376</v>
      </c>
      <c r="N514" s="2" t="s">
        <v>1121</v>
      </c>
      <c r="O514" s="2" t="s">
        <v>4224</v>
      </c>
      <c r="P514" s="9" t="s">
        <v>2163</v>
      </c>
      <c r="Q514" s="9" t="s">
        <v>2163</v>
      </c>
      <c r="R514" s="9" t="s">
        <v>2069</v>
      </c>
      <c r="S514" s="8">
        <v>4480000</v>
      </c>
      <c r="T514" s="8">
        <v>0</v>
      </c>
      <c r="U514" s="2">
        <v>12621405</v>
      </c>
      <c r="V514" s="2" t="s">
        <v>661</v>
      </c>
    </row>
    <row r="515" spans="1:22">
      <c r="A515" s="2">
        <v>891780111</v>
      </c>
      <c r="B515" s="2" t="s">
        <v>19</v>
      </c>
      <c r="C515" s="2" t="s">
        <v>27</v>
      </c>
      <c r="D515" s="2" t="s">
        <v>20</v>
      </c>
      <c r="E515" s="2" t="s">
        <v>4225</v>
      </c>
      <c r="F515" s="2" t="s">
        <v>21</v>
      </c>
      <c r="G515" s="2" t="s">
        <v>165</v>
      </c>
      <c r="H515" s="2" t="s">
        <v>166</v>
      </c>
      <c r="I515" s="8">
        <v>5600000</v>
      </c>
      <c r="J515" s="8">
        <v>0</v>
      </c>
      <c r="K515" s="8">
        <v>0</v>
      </c>
      <c r="L515" s="8">
        <v>0</v>
      </c>
      <c r="M515" s="2">
        <v>39057134</v>
      </c>
      <c r="N515" s="2" t="s">
        <v>1124</v>
      </c>
      <c r="O515" s="2" t="s">
        <v>4226</v>
      </c>
      <c r="P515" s="9" t="s">
        <v>2163</v>
      </c>
      <c r="Q515" s="9" t="s">
        <v>2163</v>
      </c>
      <c r="R515" s="9" t="s">
        <v>2069</v>
      </c>
      <c r="S515" s="8">
        <v>5600000</v>
      </c>
      <c r="T515" s="8">
        <v>0</v>
      </c>
      <c r="U515" s="2">
        <v>12621405</v>
      </c>
      <c r="V515" s="2" t="s">
        <v>661</v>
      </c>
    </row>
    <row r="516" spans="1:22">
      <c r="A516" s="2">
        <v>891780111</v>
      </c>
      <c r="B516" s="2" t="s">
        <v>19</v>
      </c>
      <c r="C516" s="2" t="s">
        <v>27</v>
      </c>
      <c r="D516" s="2" t="s">
        <v>20</v>
      </c>
      <c r="E516" s="2" t="s">
        <v>4227</v>
      </c>
      <c r="F516" s="2" t="s">
        <v>21</v>
      </c>
      <c r="G516" s="2" t="s">
        <v>165</v>
      </c>
      <c r="H516" s="2" t="s">
        <v>166</v>
      </c>
      <c r="I516" s="8">
        <v>7140000</v>
      </c>
      <c r="J516" s="8">
        <v>0</v>
      </c>
      <c r="K516" s="8">
        <v>0</v>
      </c>
      <c r="L516" s="8">
        <v>0</v>
      </c>
      <c r="M516" s="2">
        <v>1082845810</v>
      </c>
      <c r="N516" s="2" t="s">
        <v>88</v>
      </c>
      <c r="O516" s="2" t="s">
        <v>4228</v>
      </c>
      <c r="P516" s="9" t="s">
        <v>2163</v>
      </c>
      <c r="Q516" s="9" t="s">
        <v>2163</v>
      </c>
      <c r="R516" s="9" t="s">
        <v>2069</v>
      </c>
      <c r="S516" s="8">
        <v>7140000</v>
      </c>
      <c r="T516" s="8">
        <v>0</v>
      </c>
      <c r="U516" s="2">
        <v>12621405</v>
      </c>
      <c r="V516" s="2" t="s">
        <v>661</v>
      </c>
    </row>
    <row r="517" spans="1:22">
      <c r="A517" s="2">
        <v>891780111</v>
      </c>
      <c r="B517" s="2" t="s">
        <v>19</v>
      </c>
      <c r="C517" s="2" t="s">
        <v>27</v>
      </c>
      <c r="D517" s="2" t="s">
        <v>20</v>
      </c>
      <c r="E517" s="2" t="s">
        <v>4229</v>
      </c>
      <c r="F517" s="2" t="s">
        <v>21</v>
      </c>
      <c r="G517" s="2" t="s">
        <v>165</v>
      </c>
      <c r="H517" s="2" t="s">
        <v>166</v>
      </c>
      <c r="I517" s="8">
        <v>4760000</v>
      </c>
      <c r="J517" s="8">
        <v>0</v>
      </c>
      <c r="K517" s="8">
        <v>0</v>
      </c>
      <c r="L517" s="8">
        <v>0</v>
      </c>
      <c r="M517" s="2">
        <v>1082995002</v>
      </c>
      <c r="N517" s="2" t="s">
        <v>1288</v>
      </c>
      <c r="O517" s="2" t="s">
        <v>4230</v>
      </c>
      <c r="P517" s="9" t="s">
        <v>2163</v>
      </c>
      <c r="Q517" s="9" t="s">
        <v>2163</v>
      </c>
      <c r="R517" s="9" t="s">
        <v>2069</v>
      </c>
      <c r="S517" s="8">
        <v>4760000</v>
      </c>
      <c r="T517" s="8">
        <v>0</v>
      </c>
      <c r="U517" s="2">
        <v>12621405</v>
      </c>
      <c r="V517" s="2" t="s">
        <v>661</v>
      </c>
    </row>
    <row r="518" spans="1:22">
      <c r="A518" s="2">
        <v>891780111</v>
      </c>
      <c r="B518" s="2" t="s">
        <v>19</v>
      </c>
      <c r="C518" s="2" t="s">
        <v>27</v>
      </c>
      <c r="D518" s="2" t="s">
        <v>20</v>
      </c>
      <c r="E518" s="2" t="s">
        <v>4231</v>
      </c>
      <c r="F518" s="2" t="s">
        <v>21</v>
      </c>
      <c r="G518" s="2" t="s">
        <v>165</v>
      </c>
      <c r="H518" s="2" t="s">
        <v>166</v>
      </c>
      <c r="I518" s="8">
        <v>3920000</v>
      </c>
      <c r="J518" s="8">
        <v>0</v>
      </c>
      <c r="K518" s="8">
        <v>0</v>
      </c>
      <c r="L518" s="8">
        <v>0</v>
      </c>
      <c r="M518" s="2">
        <v>1082915137</v>
      </c>
      <c r="N518" s="2" t="s">
        <v>2484</v>
      </c>
      <c r="O518" s="2" t="s">
        <v>4232</v>
      </c>
      <c r="P518" s="9" t="s">
        <v>2163</v>
      </c>
      <c r="Q518" s="9" t="s">
        <v>2163</v>
      </c>
      <c r="R518" s="9" t="s">
        <v>2069</v>
      </c>
      <c r="S518" s="8">
        <v>3920000</v>
      </c>
      <c r="T518" s="8">
        <v>0</v>
      </c>
      <c r="U518" s="2">
        <v>55313591</v>
      </c>
      <c r="V518" s="2" t="s">
        <v>1195</v>
      </c>
    </row>
    <row r="519" spans="1:22">
      <c r="A519" s="2">
        <v>891780111</v>
      </c>
      <c r="B519" s="2" t="s">
        <v>19</v>
      </c>
      <c r="C519" s="2" t="s">
        <v>27</v>
      </c>
      <c r="D519" s="2" t="s">
        <v>20</v>
      </c>
      <c r="E519" s="2" t="s">
        <v>5055</v>
      </c>
      <c r="F519" s="2" t="s">
        <v>21</v>
      </c>
      <c r="G519" s="2" t="s">
        <v>165</v>
      </c>
      <c r="H519" s="2" t="s">
        <v>166</v>
      </c>
      <c r="I519" s="8">
        <v>3945000</v>
      </c>
      <c r="J519" s="8">
        <v>0</v>
      </c>
      <c r="K519" s="8">
        <v>0</v>
      </c>
      <c r="L519" s="8">
        <v>0</v>
      </c>
      <c r="M519" s="2">
        <v>57430388</v>
      </c>
      <c r="N519" s="2" t="s">
        <v>5056</v>
      </c>
      <c r="O519" s="2" t="s">
        <v>5057</v>
      </c>
      <c r="P519" s="9" t="s">
        <v>2163</v>
      </c>
      <c r="Q519" s="9" t="s">
        <v>2163</v>
      </c>
      <c r="R519" s="9" t="s">
        <v>3612</v>
      </c>
      <c r="S519" s="8">
        <v>3945000</v>
      </c>
      <c r="T519" s="8">
        <v>0</v>
      </c>
      <c r="U519" s="2">
        <v>45507423</v>
      </c>
      <c r="V519" s="2" t="s">
        <v>1042</v>
      </c>
    </row>
    <row r="520" spans="1:22">
      <c r="A520" s="2">
        <v>891780111</v>
      </c>
      <c r="B520" s="2" t="s">
        <v>19</v>
      </c>
      <c r="C520" s="2" t="s">
        <v>27</v>
      </c>
      <c r="D520" s="2" t="s">
        <v>20</v>
      </c>
      <c r="E520" s="2" t="s">
        <v>5058</v>
      </c>
      <c r="F520" s="2" t="s">
        <v>21</v>
      </c>
      <c r="G520" s="2" t="s">
        <v>165</v>
      </c>
      <c r="H520" s="2" t="s">
        <v>166</v>
      </c>
      <c r="I520" s="8">
        <v>3945000</v>
      </c>
      <c r="J520" s="8">
        <v>0</v>
      </c>
      <c r="K520" s="8">
        <v>0</v>
      </c>
      <c r="L520" s="8">
        <v>0</v>
      </c>
      <c r="M520" s="2">
        <v>1083042920</v>
      </c>
      <c r="N520" s="2" t="s">
        <v>5059</v>
      </c>
      <c r="O520" s="2" t="s">
        <v>5060</v>
      </c>
      <c r="P520" s="9" t="s">
        <v>2163</v>
      </c>
      <c r="Q520" s="9" t="s">
        <v>2163</v>
      </c>
      <c r="R520" s="9" t="s">
        <v>3612</v>
      </c>
      <c r="S520" s="8">
        <v>3945000</v>
      </c>
      <c r="T520" s="8">
        <v>0</v>
      </c>
      <c r="U520" s="2">
        <v>45507423</v>
      </c>
      <c r="V520" s="2" t="s">
        <v>1042</v>
      </c>
    </row>
    <row r="521" spans="1:22">
      <c r="A521" s="2">
        <v>891780111</v>
      </c>
      <c r="B521" s="2" t="s">
        <v>19</v>
      </c>
      <c r="C521" s="2" t="s">
        <v>27</v>
      </c>
      <c r="D521" s="2" t="s">
        <v>20</v>
      </c>
      <c r="E521" s="2" t="s">
        <v>5061</v>
      </c>
      <c r="F521" s="2" t="s">
        <v>21</v>
      </c>
      <c r="G521" s="2" t="s">
        <v>165</v>
      </c>
      <c r="H521" s="2" t="s">
        <v>166</v>
      </c>
      <c r="I521" s="8">
        <v>3945000</v>
      </c>
      <c r="J521" s="8">
        <v>4624000</v>
      </c>
      <c r="K521" s="8">
        <v>679000</v>
      </c>
      <c r="L521" s="8">
        <v>0</v>
      </c>
      <c r="M521" s="2">
        <v>36695248</v>
      </c>
      <c r="N521" s="2" t="s">
        <v>5062</v>
      </c>
      <c r="O521" s="2" t="s">
        <v>5063</v>
      </c>
      <c r="P521" s="9" t="s">
        <v>2163</v>
      </c>
      <c r="Q521" s="9" t="s">
        <v>2163</v>
      </c>
      <c r="R521" s="9" t="s">
        <v>3612</v>
      </c>
      <c r="S521" s="8">
        <v>4624000</v>
      </c>
      <c r="T521" s="8">
        <v>0</v>
      </c>
      <c r="U521" s="2">
        <v>45507423</v>
      </c>
      <c r="V521" s="2" t="s">
        <v>1042</v>
      </c>
    </row>
    <row r="522" spans="1:22">
      <c r="A522" s="2">
        <v>891780111</v>
      </c>
      <c r="B522" s="2" t="s">
        <v>19</v>
      </c>
      <c r="C522" s="2" t="s">
        <v>23</v>
      </c>
      <c r="D522" s="2" t="s">
        <v>20</v>
      </c>
      <c r="E522" s="2" t="s">
        <v>4233</v>
      </c>
      <c r="F522" s="2" t="s">
        <v>21</v>
      </c>
      <c r="G522" s="2" t="s">
        <v>165</v>
      </c>
      <c r="H522" s="2" t="s">
        <v>166</v>
      </c>
      <c r="I522" s="8">
        <v>2940000</v>
      </c>
      <c r="J522" s="8">
        <v>0</v>
      </c>
      <c r="K522" s="8">
        <v>0</v>
      </c>
      <c r="L522" s="8">
        <v>0</v>
      </c>
      <c r="M522" s="2">
        <v>57466769</v>
      </c>
      <c r="N522" s="2" t="s">
        <v>2018</v>
      </c>
      <c r="O522" s="2" t="s">
        <v>4234</v>
      </c>
      <c r="P522" s="9" t="s">
        <v>2163</v>
      </c>
      <c r="Q522" s="9" t="s">
        <v>2163</v>
      </c>
      <c r="R522" s="9" t="s">
        <v>2069</v>
      </c>
      <c r="S522" s="8">
        <v>2940000</v>
      </c>
      <c r="T522" s="8">
        <v>0</v>
      </c>
      <c r="U522" s="2">
        <v>36726018</v>
      </c>
      <c r="V522" s="2" t="s">
        <v>2016</v>
      </c>
    </row>
    <row r="523" spans="1:22">
      <c r="A523" s="2">
        <v>891780111</v>
      </c>
      <c r="B523" s="2" t="s">
        <v>19</v>
      </c>
      <c r="C523" s="2" t="s">
        <v>23</v>
      </c>
      <c r="D523" s="2" t="s">
        <v>20</v>
      </c>
      <c r="E523" s="2" t="s">
        <v>4235</v>
      </c>
      <c r="F523" s="2" t="s">
        <v>21</v>
      </c>
      <c r="G523" s="2" t="s">
        <v>165</v>
      </c>
      <c r="H523" s="2" t="s">
        <v>166</v>
      </c>
      <c r="I523" s="8">
        <v>2940000</v>
      </c>
      <c r="J523" s="8">
        <v>0</v>
      </c>
      <c r="K523" s="8">
        <v>0</v>
      </c>
      <c r="L523" s="8">
        <v>0</v>
      </c>
      <c r="M523" s="2">
        <v>1103111491</v>
      </c>
      <c r="N523" s="2" t="s">
        <v>507</v>
      </c>
      <c r="O523" s="2" t="s">
        <v>4234</v>
      </c>
      <c r="P523" s="9" t="s">
        <v>2163</v>
      </c>
      <c r="Q523" s="9" t="s">
        <v>2163</v>
      </c>
      <c r="R523" s="9" t="s">
        <v>2069</v>
      </c>
      <c r="S523" s="8">
        <v>2940000</v>
      </c>
      <c r="T523" s="8">
        <v>0</v>
      </c>
      <c r="U523" s="2">
        <v>36726018</v>
      </c>
      <c r="V523" s="2" t="s">
        <v>2016</v>
      </c>
    </row>
    <row r="524" spans="1:22">
      <c r="A524" s="2">
        <v>891780111</v>
      </c>
      <c r="B524" s="2" t="s">
        <v>19</v>
      </c>
      <c r="C524" s="2" t="s">
        <v>23</v>
      </c>
      <c r="D524" s="2" t="s">
        <v>20</v>
      </c>
      <c r="E524" s="2" t="s">
        <v>4236</v>
      </c>
      <c r="F524" s="2" t="s">
        <v>21</v>
      </c>
      <c r="G524" s="2" t="s">
        <v>165</v>
      </c>
      <c r="H524" s="2" t="s">
        <v>166</v>
      </c>
      <c r="I524" s="8">
        <v>2940000</v>
      </c>
      <c r="J524" s="8">
        <v>0</v>
      </c>
      <c r="K524" s="8">
        <v>0</v>
      </c>
      <c r="L524" s="8">
        <v>0</v>
      </c>
      <c r="M524" s="2">
        <v>84457372</v>
      </c>
      <c r="N524" s="2" t="s">
        <v>2028</v>
      </c>
      <c r="O524" s="2" t="s">
        <v>4237</v>
      </c>
      <c r="P524" s="9" t="s">
        <v>2163</v>
      </c>
      <c r="Q524" s="9" t="s">
        <v>2163</v>
      </c>
      <c r="R524" s="9" t="s">
        <v>2069</v>
      </c>
      <c r="S524" s="8">
        <v>2940000</v>
      </c>
      <c r="T524" s="8">
        <v>0</v>
      </c>
      <c r="U524" s="2">
        <v>36726018</v>
      </c>
      <c r="V524" s="2" t="s">
        <v>2016</v>
      </c>
    </row>
    <row r="525" spans="1:22">
      <c r="A525" s="2">
        <v>891780111</v>
      </c>
      <c r="B525" s="2" t="s">
        <v>19</v>
      </c>
      <c r="C525" s="2" t="s">
        <v>27</v>
      </c>
      <c r="D525" s="2" t="s">
        <v>20</v>
      </c>
      <c r="E525" s="2" t="s">
        <v>5064</v>
      </c>
      <c r="F525" s="2" t="s">
        <v>21</v>
      </c>
      <c r="G525" s="2" t="s">
        <v>165</v>
      </c>
      <c r="H525" s="2" t="s">
        <v>166</v>
      </c>
      <c r="I525" s="8">
        <v>3080000</v>
      </c>
      <c r="J525" s="8">
        <v>0</v>
      </c>
      <c r="K525" s="8">
        <v>0</v>
      </c>
      <c r="L525" s="8">
        <v>0</v>
      </c>
      <c r="M525" s="2">
        <v>1082926550</v>
      </c>
      <c r="N525" s="2" t="s">
        <v>4687</v>
      </c>
      <c r="O525" s="2" t="s">
        <v>5065</v>
      </c>
      <c r="P525" s="9" t="s">
        <v>2163</v>
      </c>
      <c r="Q525" s="9" t="s">
        <v>2163</v>
      </c>
      <c r="R525" s="9" t="s">
        <v>2069</v>
      </c>
      <c r="S525" s="8">
        <v>3080000</v>
      </c>
      <c r="T525" s="8">
        <v>0</v>
      </c>
      <c r="U525" s="2">
        <v>85455983</v>
      </c>
      <c r="V525" s="2" t="s">
        <v>843</v>
      </c>
    </row>
    <row r="526" spans="1:22">
      <c r="A526" s="2">
        <v>891780111</v>
      </c>
      <c r="B526" s="2" t="s">
        <v>19</v>
      </c>
      <c r="C526" s="2" t="s">
        <v>27</v>
      </c>
      <c r="D526" s="2" t="s">
        <v>20</v>
      </c>
      <c r="E526" s="2" t="s">
        <v>5066</v>
      </c>
      <c r="F526" s="2" t="s">
        <v>21</v>
      </c>
      <c r="G526" s="2" t="s">
        <v>165</v>
      </c>
      <c r="H526" s="2" t="s">
        <v>166</v>
      </c>
      <c r="I526" s="8">
        <v>2660000</v>
      </c>
      <c r="J526" s="8">
        <v>0</v>
      </c>
      <c r="K526" s="8">
        <v>0</v>
      </c>
      <c r="L526" s="8">
        <v>0</v>
      </c>
      <c r="M526" s="2">
        <v>1082968870</v>
      </c>
      <c r="N526" s="2" t="s">
        <v>4729</v>
      </c>
      <c r="O526" s="2" t="s">
        <v>5067</v>
      </c>
      <c r="P526" s="9" t="s">
        <v>2163</v>
      </c>
      <c r="Q526" s="9" t="s">
        <v>2163</v>
      </c>
      <c r="R526" s="9" t="s">
        <v>2069</v>
      </c>
      <c r="S526" s="8">
        <v>2660000</v>
      </c>
      <c r="T526" s="8">
        <v>0</v>
      </c>
      <c r="U526" s="2">
        <v>57426272</v>
      </c>
      <c r="V526" s="2" t="s">
        <v>4731</v>
      </c>
    </row>
    <row r="527" spans="1:22">
      <c r="A527" s="2">
        <v>891780111</v>
      </c>
      <c r="B527" s="2" t="s">
        <v>19</v>
      </c>
      <c r="C527" s="2" t="s">
        <v>27</v>
      </c>
      <c r="D527" s="2" t="s">
        <v>20</v>
      </c>
      <c r="E527" s="2" t="s">
        <v>4238</v>
      </c>
      <c r="F527" s="2" t="s">
        <v>21</v>
      </c>
      <c r="G527" s="2" t="s">
        <v>165</v>
      </c>
      <c r="H527" s="2" t="s">
        <v>166</v>
      </c>
      <c r="I527" s="8">
        <v>4480000</v>
      </c>
      <c r="J527" s="8">
        <v>0</v>
      </c>
      <c r="K527" s="8">
        <v>0</v>
      </c>
      <c r="L527" s="8">
        <v>0</v>
      </c>
      <c r="M527" s="2">
        <v>7600549</v>
      </c>
      <c r="N527" s="2" t="s">
        <v>4239</v>
      </c>
      <c r="O527" s="2" t="s">
        <v>4240</v>
      </c>
      <c r="P527" s="9" t="s">
        <v>2304</v>
      </c>
      <c r="Q527" s="9" t="s">
        <v>2304</v>
      </c>
      <c r="R527" s="9" t="s">
        <v>2069</v>
      </c>
      <c r="S527" s="8">
        <v>4480000</v>
      </c>
      <c r="T527" s="8">
        <v>0</v>
      </c>
      <c r="U527" s="2">
        <v>72175282</v>
      </c>
      <c r="V527" s="2" t="s">
        <v>566</v>
      </c>
    </row>
    <row r="528" spans="1:22">
      <c r="A528" s="2">
        <v>891780111</v>
      </c>
      <c r="B528" s="2" t="s">
        <v>19</v>
      </c>
      <c r="C528" s="2" t="s">
        <v>27</v>
      </c>
      <c r="D528" s="2" t="s">
        <v>20</v>
      </c>
      <c r="E528" s="2" t="s">
        <v>4241</v>
      </c>
      <c r="F528" s="2" t="s">
        <v>21</v>
      </c>
      <c r="G528" s="2" t="s">
        <v>165</v>
      </c>
      <c r="H528" s="2" t="s">
        <v>166</v>
      </c>
      <c r="I528" s="8">
        <v>6000000</v>
      </c>
      <c r="J528" s="8">
        <v>0</v>
      </c>
      <c r="K528" s="8">
        <v>0</v>
      </c>
      <c r="L528" s="8">
        <v>0</v>
      </c>
      <c r="M528" s="2">
        <v>1082992851</v>
      </c>
      <c r="N528" s="2" t="s">
        <v>4242</v>
      </c>
      <c r="O528" s="2" t="s">
        <v>4243</v>
      </c>
      <c r="P528" s="9" t="s">
        <v>2304</v>
      </c>
      <c r="Q528" s="9" t="s">
        <v>2304</v>
      </c>
      <c r="R528" s="9" t="s">
        <v>3612</v>
      </c>
      <c r="S528" s="8">
        <v>6000000</v>
      </c>
      <c r="T528" s="8">
        <v>0</v>
      </c>
      <c r="U528" s="2">
        <v>72175282</v>
      </c>
      <c r="V528" s="2" t="s">
        <v>566</v>
      </c>
    </row>
    <row r="529" spans="1:22">
      <c r="A529" s="2">
        <v>891780111</v>
      </c>
      <c r="B529" s="2" t="s">
        <v>19</v>
      </c>
      <c r="C529" s="2" t="s">
        <v>27</v>
      </c>
      <c r="D529" s="2" t="s">
        <v>20</v>
      </c>
      <c r="E529" s="2" t="s">
        <v>4244</v>
      </c>
      <c r="F529" s="2" t="s">
        <v>21</v>
      </c>
      <c r="G529" s="2" t="s">
        <v>165</v>
      </c>
      <c r="H529" s="2" t="s">
        <v>166</v>
      </c>
      <c r="I529" s="8">
        <v>3920000</v>
      </c>
      <c r="J529" s="8">
        <v>0</v>
      </c>
      <c r="K529" s="8">
        <v>0</v>
      </c>
      <c r="L529" s="8">
        <v>0</v>
      </c>
      <c r="M529" s="2">
        <v>1082851727</v>
      </c>
      <c r="N529" s="2" t="s">
        <v>1181</v>
      </c>
      <c r="O529" s="2" t="s">
        <v>4245</v>
      </c>
      <c r="P529" s="9" t="s">
        <v>2304</v>
      </c>
      <c r="Q529" s="9" t="s">
        <v>2304</v>
      </c>
      <c r="R529" s="9" t="s">
        <v>2069</v>
      </c>
      <c r="S529" s="8">
        <v>3920000</v>
      </c>
      <c r="T529" s="8">
        <v>0</v>
      </c>
      <c r="U529" s="2">
        <v>85449357</v>
      </c>
      <c r="V529" s="2" t="s">
        <v>1107</v>
      </c>
    </row>
    <row r="530" spans="1:22">
      <c r="A530" s="2">
        <v>891780111</v>
      </c>
      <c r="B530" s="2" t="s">
        <v>19</v>
      </c>
      <c r="C530" s="2" t="s">
        <v>27</v>
      </c>
      <c r="D530" s="2" t="s">
        <v>20</v>
      </c>
      <c r="E530" s="2" t="s">
        <v>4246</v>
      </c>
      <c r="F530" s="2" t="s">
        <v>21</v>
      </c>
      <c r="G530" s="2" t="s">
        <v>165</v>
      </c>
      <c r="H530" s="2" t="s">
        <v>166</v>
      </c>
      <c r="I530" s="8">
        <v>3500000</v>
      </c>
      <c r="J530" s="8">
        <v>0</v>
      </c>
      <c r="K530" s="8">
        <v>0</v>
      </c>
      <c r="L530" s="8">
        <v>0</v>
      </c>
      <c r="M530" s="2">
        <v>57432322</v>
      </c>
      <c r="N530" s="2" t="s">
        <v>1338</v>
      </c>
      <c r="O530" s="2" t="s">
        <v>4247</v>
      </c>
      <c r="P530" s="9" t="s">
        <v>2304</v>
      </c>
      <c r="Q530" s="9" t="s">
        <v>2304</v>
      </c>
      <c r="R530" s="9" t="s">
        <v>2069</v>
      </c>
      <c r="S530" s="8">
        <v>3500000</v>
      </c>
      <c r="T530" s="8">
        <v>0</v>
      </c>
      <c r="U530" s="2">
        <v>72221403</v>
      </c>
      <c r="V530" s="2" t="s">
        <v>1323</v>
      </c>
    </row>
    <row r="531" spans="1:22">
      <c r="A531" s="2">
        <v>891780111</v>
      </c>
      <c r="B531" s="2" t="s">
        <v>19</v>
      </c>
      <c r="C531" s="2" t="s">
        <v>27</v>
      </c>
      <c r="D531" s="2" t="s">
        <v>20</v>
      </c>
      <c r="E531" s="2" t="s">
        <v>5068</v>
      </c>
      <c r="F531" s="2" t="s">
        <v>21</v>
      </c>
      <c r="G531" s="2" t="s">
        <v>165</v>
      </c>
      <c r="H531" s="2" t="s">
        <v>166</v>
      </c>
      <c r="I531" s="8">
        <v>3080000</v>
      </c>
      <c r="J531" s="8">
        <v>0</v>
      </c>
      <c r="K531" s="8">
        <v>0</v>
      </c>
      <c r="L531" s="8">
        <v>0</v>
      </c>
      <c r="M531" s="2">
        <v>49758019</v>
      </c>
      <c r="N531" s="2" t="s">
        <v>1257</v>
      </c>
      <c r="O531" s="2" t="s">
        <v>5069</v>
      </c>
      <c r="P531" s="9" t="s">
        <v>2304</v>
      </c>
      <c r="Q531" s="9" t="s">
        <v>2304</v>
      </c>
      <c r="R531" s="9" t="s">
        <v>2069</v>
      </c>
      <c r="S531" s="8">
        <v>3080000</v>
      </c>
      <c r="T531" s="8">
        <v>0</v>
      </c>
      <c r="U531" s="2">
        <v>57441846</v>
      </c>
      <c r="V531" s="2" t="s">
        <v>780</v>
      </c>
    </row>
    <row r="532" spans="1:22">
      <c r="A532" s="2">
        <v>891780111</v>
      </c>
      <c r="B532" s="2" t="s">
        <v>19</v>
      </c>
      <c r="C532" s="2" t="s">
        <v>27</v>
      </c>
      <c r="D532" s="2" t="s">
        <v>20</v>
      </c>
      <c r="E532" s="2" t="s">
        <v>4248</v>
      </c>
      <c r="F532" s="2" t="s">
        <v>21</v>
      </c>
      <c r="G532" s="2" t="s">
        <v>165</v>
      </c>
      <c r="H532" s="2" t="s">
        <v>166</v>
      </c>
      <c r="I532" s="8">
        <v>7000000</v>
      </c>
      <c r="J532" s="8">
        <v>0</v>
      </c>
      <c r="K532" s="8">
        <v>0</v>
      </c>
      <c r="L532" s="8">
        <v>0</v>
      </c>
      <c r="M532" s="2">
        <v>1082841776</v>
      </c>
      <c r="N532" s="2" t="s">
        <v>1064</v>
      </c>
      <c r="O532" s="2" t="s">
        <v>4249</v>
      </c>
      <c r="P532" s="9" t="s">
        <v>2304</v>
      </c>
      <c r="Q532" s="9" t="s">
        <v>2304</v>
      </c>
      <c r="R532" s="9" t="s">
        <v>2069</v>
      </c>
      <c r="S532" s="8">
        <v>7000000</v>
      </c>
      <c r="T532" s="8">
        <v>0</v>
      </c>
      <c r="U532" s="2">
        <v>12621405</v>
      </c>
      <c r="V532" s="2" t="s">
        <v>661</v>
      </c>
    </row>
    <row r="533" spans="1:22">
      <c r="A533" s="2">
        <v>891780111</v>
      </c>
      <c r="B533" s="2" t="s">
        <v>19</v>
      </c>
      <c r="C533" s="2" t="s">
        <v>27</v>
      </c>
      <c r="D533" s="2" t="s">
        <v>20</v>
      </c>
      <c r="E533" s="2" t="s">
        <v>4250</v>
      </c>
      <c r="F533" s="2" t="s">
        <v>21</v>
      </c>
      <c r="G533" s="2" t="s">
        <v>165</v>
      </c>
      <c r="H533" s="2" t="s">
        <v>166</v>
      </c>
      <c r="I533" s="8">
        <v>3080000</v>
      </c>
      <c r="J533" s="8">
        <v>0</v>
      </c>
      <c r="K533" s="8">
        <v>0</v>
      </c>
      <c r="L533" s="8">
        <v>0</v>
      </c>
      <c r="M533" s="2">
        <v>1216977563</v>
      </c>
      <c r="N533" s="2" t="s">
        <v>1210</v>
      </c>
      <c r="O533" s="2" t="s">
        <v>4251</v>
      </c>
      <c r="P533" s="9" t="s">
        <v>2304</v>
      </c>
      <c r="Q533" s="9" t="s">
        <v>2304</v>
      </c>
      <c r="R533" s="9" t="s">
        <v>2069</v>
      </c>
      <c r="S533" s="8">
        <v>3080000</v>
      </c>
      <c r="T533" s="8">
        <v>0</v>
      </c>
      <c r="U533" s="2">
        <v>57438212</v>
      </c>
      <c r="V533" s="2" t="s">
        <v>1211</v>
      </c>
    </row>
    <row r="534" spans="1:22">
      <c r="A534" s="2">
        <v>891780111</v>
      </c>
      <c r="B534" s="2" t="s">
        <v>19</v>
      </c>
      <c r="C534" s="2" t="s">
        <v>27</v>
      </c>
      <c r="D534" s="2" t="s">
        <v>20</v>
      </c>
      <c r="E534" s="2" t="s">
        <v>5070</v>
      </c>
      <c r="F534" s="2" t="s">
        <v>21</v>
      </c>
      <c r="G534" s="2" t="s">
        <v>165</v>
      </c>
      <c r="H534" s="2" t="s">
        <v>166</v>
      </c>
      <c r="I534" s="8">
        <v>2216667</v>
      </c>
      <c r="J534" s="8">
        <v>0</v>
      </c>
      <c r="K534" s="8">
        <v>0</v>
      </c>
      <c r="L534" s="8">
        <v>0</v>
      </c>
      <c r="M534" s="2">
        <v>57436904</v>
      </c>
      <c r="N534" s="2" t="s">
        <v>4708</v>
      </c>
      <c r="O534" s="2" t="s">
        <v>5071</v>
      </c>
      <c r="P534" s="9" t="s">
        <v>3740</v>
      </c>
      <c r="Q534" s="9" t="s">
        <v>3740</v>
      </c>
      <c r="R534" s="9" t="s">
        <v>2069</v>
      </c>
      <c r="S534" s="8">
        <v>2216667</v>
      </c>
      <c r="T534" s="8">
        <v>0</v>
      </c>
      <c r="U534" s="2">
        <v>85459497</v>
      </c>
      <c r="V534" s="2" t="s">
        <v>555</v>
      </c>
    </row>
    <row r="535" spans="1:22">
      <c r="A535" s="2">
        <v>891780111</v>
      </c>
      <c r="B535" s="2" t="s">
        <v>19</v>
      </c>
      <c r="C535" s="2" t="s">
        <v>27</v>
      </c>
      <c r="D535" s="2" t="s">
        <v>20</v>
      </c>
      <c r="E535" s="2" t="s">
        <v>5072</v>
      </c>
      <c r="F535" s="2" t="s">
        <v>21</v>
      </c>
      <c r="G535" s="2" t="s">
        <v>165</v>
      </c>
      <c r="H535" s="2" t="s">
        <v>166</v>
      </c>
      <c r="I535" s="8">
        <v>3945000</v>
      </c>
      <c r="J535" s="8">
        <v>0</v>
      </c>
      <c r="K535" s="8">
        <v>0</v>
      </c>
      <c r="L535" s="8">
        <v>0</v>
      </c>
      <c r="M535" s="2">
        <v>57428677</v>
      </c>
      <c r="N535" s="2" t="s">
        <v>5073</v>
      </c>
      <c r="O535" s="2" t="s">
        <v>5074</v>
      </c>
      <c r="P535" s="9" t="s">
        <v>3740</v>
      </c>
      <c r="Q535" s="9" t="s">
        <v>3740</v>
      </c>
      <c r="R535" s="9" t="s">
        <v>3612</v>
      </c>
      <c r="S535" s="8">
        <v>3945000</v>
      </c>
      <c r="T535" s="8">
        <v>0</v>
      </c>
      <c r="U535" s="2">
        <v>45507423</v>
      </c>
      <c r="V535" s="2" t="s">
        <v>1042</v>
      </c>
    </row>
    <row r="536" spans="1:22">
      <c r="A536" s="2">
        <v>891780111</v>
      </c>
      <c r="B536" s="2" t="s">
        <v>19</v>
      </c>
      <c r="C536" s="2" t="s">
        <v>27</v>
      </c>
      <c r="D536" s="2" t="s">
        <v>20</v>
      </c>
      <c r="E536" s="2" t="s">
        <v>4252</v>
      </c>
      <c r="F536" s="2" t="s">
        <v>21</v>
      </c>
      <c r="G536" s="2" t="s">
        <v>165</v>
      </c>
      <c r="H536" s="2" t="s">
        <v>166</v>
      </c>
      <c r="I536" s="8">
        <v>7000000</v>
      </c>
      <c r="J536" s="8">
        <v>0</v>
      </c>
      <c r="K536" s="8">
        <v>0</v>
      </c>
      <c r="L536" s="8">
        <v>0</v>
      </c>
      <c r="M536" s="2">
        <v>1018413783</v>
      </c>
      <c r="N536" s="2" t="s">
        <v>990</v>
      </c>
      <c r="O536" s="2" t="s">
        <v>4253</v>
      </c>
      <c r="P536" s="9" t="s">
        <v>3740</v>
      </c>
      <c r="Q536" s="9" t="s">
        <v>3740</v>
      </c>
      <c r="R536" s="9" t="s">
        <v>2069</v>
      </c>
      <c r="S536" s="8">
        <v>2500000</v>
      </c>
      <c r="T536" s="8">
        <v>0</v>
      </c>
      <c r="U536" s="2">
        <v>57461216</v>
      </c>
      <c r="V536" s="2" t="s">
        <v>801</v>
      </c>
    </row>
    <row r="537" spans="1:22">
      <c r="A537" s="2">
        <v>891780111</v>
      </c>
      <c r="B537" s="2" t="s">
        <v>19</v>
      </c>
      <c r="C537" s="2" t="s">
        <v>27</v>
      </c>
      <c r="D537" s="2" t="s">
        <v>20</v>
      </c>
      <c r="E537" s="2" t="s">
        <v>4254</v>
      </c>
      <c r="F537" s="2" t="s">
        <v>21</v>
      </c>
      <c r="G537" s="2" t="s">
        <v>165</v>
      </c>
      <c r="H537" s="2" t="s">
        <v>166</v>
      </c>
      <c r="I537" s="8">
        <v>3500000</v>
      </c>
      <c r="J537" s="8">
        <v>0</v>
      </c>
      <c r="K537" s="8">
        <v>0</v>
      </c>
      <c r="L537" s="8">
        <v>0</v>
      </c>
      <c r="M537" s="2">
        <v>57434146</v>
      </c>
      <c r="N537" s="2" t="s">
        <v>2057</v>
      </c>
      <c r="O537" s="2" t="s">
        <v>4255</v>
      </c>
      <c r="P537" s="9" t="s">
        <v>3740</v>
      </c>
      <c r="Q537" s="9" t="s">
        <v>3740</v>
      </c>
      <c r="R537" s="9" t="s">
        <v>2069</v>
      </c>
      <c r="S537" s="8">
        <v>3500000</v>
      </c>
      <c r="T537" s="8">
        <v>0</v>
      </c>
      <c r="U537" s="2">
        <v>85449357</v>
      </c>
      <c r="V537" s="2" t="s">
        <v>952</v>
      </c>
    </row>
    <row r="538" spans="1:22">
      <c r="A538" s="2">
        <v>891780111</v>
      </c>
      <c r="B538" s="2" t="s">
        <v>19</v>
      </c>
      <c r="C538" s="2" t="s">
        <v>27</v>
      </c>
      <c r="D538" s="2" t="s">
        <v>20</v>
      </c>
      <c r="E538" s="2" t="s">
        <v>5075</v>
      </c>
      <c r="F538" s="2" t="s">
        <v>21</v>
      </c>
      <c r="G538" s="2" t="s">
        <v>165</v>
      </c>
      <c r="H538" s="2" t="s">
        <v>166</v>
      </c>
      <c r="I538" s="8">
        <v>2200000</v>
      </c>
      <c r="J538" s="8">
        <v>0</v>
      </c>
      <c r="K538" s="8">
        <v>0</v>
      </c>
      <c r="L538" s="8">
        <v>0</v>
      </c>
      <c r="M538" s="2">
        <v>1082973181</v>
      </c>
      <c r="N538" s="2" t="s">
        <v>4720</v>
      </c>
      <c r="O538" s="2" t="s">
        <v>5076</v>
      </c>
      <c r="P538" s="9" t="s">
        <v>6386</v>
      </c>
      <c r="Q538" s="9" t="s">
        <v>6386</v>
      </c>
      <c r="R538" s="9" t="s">
        <v>2069</v>
      </c>
      <c r="S538" s="8">
        <v>2200000</v>
      </c>
      <c r="T538" s="8">
        <v>0</v>
      </c>
      <c r="U538" s="2">
        <v>12548945</v>
      </c>
      <c r="V538" s="2" t="s">
        <v>1099</v>
      </c>
    </row>
    <row r="539" spans="1:22">
      <c r="A539" s="2">
        <v>891780111</v>
      </c>
      <c r="B539" s="2" t="s">
        <v>19</v>
      </c>
      <c r="C539" s="2" t="s">
        <v>27</v>
      </c>
      <c r="D539" s="2" t="s">
        <v>20</v>
      </c>
      <c r="E539" s="2" t="s">
        <v>5720</v>
      </c>
      <c r="F539" s="2" t="s">
        <v>21</v>
      </c>
      <c r="G539" s="2" t="s">
        <v>165</v>
      </c>
      <c r="H539" s="2" t="s">
        <v>166</v>
      </c>
      <c r="I539" s="8">
        <v>2500000</v>
      </c>
      <c r="J539" s="8">
        <v>0</v>
      </c>
      <c r="K539" s="8">
        <v>0</v>
      </c>
      <c r="L539" s="8">
        <v>0</v>
      </c>
      <c r="M539" s="2">
        <v>1083018313</v>
      </c>
      <c r="N539" s="2" t="s">
        <v>2060</v>
      </c>
      <c r="O539" s="2" t="s">
        <v>5721</v>
      </c>
      <c r="P539" s="9" t="s">
        <v>2084</v>
      </c>
      <c r="Q539" s="9" t="s">
        <v>2084</v>
      </c>
      <c r="R539" s="9" t="s">
        <v>2069</v>
      </c>
      <c r="S539" s="8">
        <v>2500000</v>
      </c>
      <c r="T539" s="8">
        <v>0</v>
      </c>
      <c r="U539" s="2">
        <v>57461216</v>
      </c>
      <c r="V539" s="2" t="s">
        <v>801</v>
      </c>
    </row>
    <row r="540" spans="1:22">
      <c r="A540" s="2">
        <v>891780111</v>
      </c>
      <c r="B540" s="2" t="s">
        <v>19</v>
      </c>
      <c r="C540" s="2" t="s">
        <v>27</v>
      </c>
      <c r="D540" s="2" t="s">
        <v>20</v>
      </c>
      <c r="E540" s="2" t="s">
        <v>5722</v>
      </c>
      <c r="F540" s="2" t="s">
        <v>21</v>
      </c>
      <c r="G540" s="2" t="s">
        <v>165</v>
      </c>
      <c r="H540" s="2" t="s">
        <v>166</v>
      </c>
      <c r="I540" s="8">
        <v>2200000</v>
      </c>
      <c r="J540" s="8">
        <v>0</v>
      </c>
      <c r="K540" s="8">
        <v>0</v>
      </c>
      <c r="L540" s="8">
        <v>0</v>
      </c>
      <c r="M540" s="2">
        <v>36720698</v>
      </c>
      <c r="N540" s="2" t="s">
        <v>4739</v>
      </c>
      <c r="O540" s="2" t="s">
        <v>5723</v>
      </c>
      <c r="P540" s="9" t="s">
        <v>2084</v>
      </c>
      <c r="Q540" s="9" t="s">
        <v>2084</v>
      </c>
      <c r="R540" s="9" t="s">
        <v>2069</v>
      </c>
      <c r="S540" s="8">
        <v>2200000</v>
      </c>
      <c r="T540" s="8">
        <v>0</v>
      </c>
      <c r="U540" s="2">
        <v>85465146</v>
      </c>
      <c r="V540" s="2" t="s">
        <v>5724</v>
      </c>
    </row>
    <row r="541" spans="1:22">
      <c r="A541" s="2">
        <v>891780111</v>
      </c>
      <c r="B541" s="2" t="s">
        <v>19</v>
      </c>
      <c r="C541" s="2" t="s">
        <v>27</v>
      </c>
      <c r="D541" s="2" t="s">
        <v>20</v>
      </c>
      <c r="E541" s="2" t="s">
        <v>5725</v>
      </c>
      <c r="F541" s="2" t="s">
        <v>21</v>
      </c>
      <c r="G541" s="2" t="s">
        <v>165</v>
      </c>
      <c r="H541" s="2" t="s">
        <v>166</v>
      </c>
      <c r="I541" s="8">
        <v>2100000</v>
      </c>
      <c r="J541" s="8">
        <v>0</v>
      </c>
      <c r="K541" s="8">
        <v>0</v>
      </c>
      <c r="L541" s="8">
        <v>0</v>
      </c>
      <c r="M541" s="2">
        <v>1082852952</v>
      </c>
      <c r="N541" s="2" t="s">
        <v>5726</v>
      </c>
      <c r="O541" s="2" t="s">
        <v>5727</v>
      </c>
      <c r="P541" s="9" t="s">
        <v>2084</v>
      </c>
      <c r="Q541" s="9" t="s">
        <v>2084</v>
      </c>
      <c r="R541" s="9" t="s">
        <v>2069</v>
      </c>
      <c r="S541" s="8">
        <v>2100000</v>
      </c>
      <c r="T541" s="8">
        <v>0</v>
      </c>
      <c r="U541" s="2">
        <v>85465146</v>
      </c>
      <c r="V541" s="2" t="s">
        <v>5724</v>
      </c>
    </row>
    <row r="542" spans="1:22">
      <c r="A542" s="2">
        <v>891780111</v>
      </c>
      <c r="B542" s="2" t="s">
        <v>19</v>
      </c>
      <c r="C542" s="2" t="s">
        <v>27</v>
      </c>
      <c r="D542" s="2" t="s">
        <v>20</v>
      </c>
      <c r="E542" s="2" t="s">
        <v>5728</v>
      </c>
      <c r="F542" s="2" t="s">
        <v>21</v>
      </c>
      <c r="G542" s="2" t="s">
        <v>165</v>
      </c>
      <c r="H542" s="2" t="s">
        <v>166</v>
      </c>
      <c r="I542" s="8">
        <v>1900000</v>
      </c>
      <c r="J542" s="8">
        <v>0</v>
      </c>
      <c r="K542" s="8">
        <v>0</v>
      </c>
      <c r="L542" s="8">
        <v>0</v>
      </c>
      <c r="M542" s="2">
        <v>36729451</v>
      </c>
      <c r="N542" s="2" t="s">
        <v>4751</v>
      </c>
      <c r="O542" s="2" t="s">
        <v>5729</v>
      </c>
      <c r="P542" s="9" t="s">
        <v>2084</v>
      </c>
      <c r="Q542" s="9" t="s">
        <v>2084</v>
      </c>
      <c r="R542" s="9" t="s">
        <v>2069</v>
      </c>
      <c r="S542" s="8">
        <v>1900000</v>
      </c>
      <c r="T542" s="8">
        <v>0</v>
      </c>
      <c r="U542" s="2">
        <v>57441846</v>
      </c>
      <c r="V542" s="2" t="s">
        <v>5730</v>
      </c>
    </row>
    <row r="543" spans="1:22">
      <c r="A543" s="2">
        <v>891780111</v>
      </c>
      <c r="B543" s="2" t="s">
        <v>19</v>
      </c>
      <c r="C543" s="2" t="s">
        <v>27</v>
      </c>
      <c r="D543" s="2" t="s">
        <v>20</v>
      </c>
      <c r="E543" s="2" t="s">
        <v>5731</v>
      </c>
      <c r="F543" s="2" t="s">
        <v>21</v>
      </c>
      <c r="G543" s="2" t="s">
        <v>165</v>
      </c>
      <c r="H543" s="2" t="s">
        <v>166</v>
      </c>
      <c r="I543" s="8">
        <v>1600000</v>
      </c>
      <c r="J543" s="8">
        <v>0</v>
      </c>
      <c r="K543" s="8">
        <v>0</v>
      </c>
      <c r="L543" s="8">
        <v>0</v>
      </c>
      <c r="M543" s="2">
        <v>1083046036</v>
      </c>
      <c r="N543" s="2" t="s">
        <v>4924</v>
      </c>
      <c r="O543" s="2" t="s">
        <v>5732</v>
      </c>
      <c r="P543" s="9" t="s">
        <v>2084</v>
      </c>
      <c r="Q543" s="9" t="s">
        <v>2084</v>
      </c>
      <c r="R543" s="9" t="s">
        <v>2069</v>
      </c>
      <c r="S543" s="8">
        <v>1600000</v>
      </c>
      <c r="T543" s="8">
        <v>0</v>
      </c>
      <c r="U543" s="2">
        <v>7631392</v>
      </c>
      <c r="V543" s="2" t="s">
        <v>4500</v>
      </c>
    </row>
    <row r="544" spans="1:22">
      <c r="A544" s="2">
        <v>891780111</v>
      </c>
      <c r="B544" s="2" t="s">
        <v>19</v>
      </c>
      <c r="C544" s="2" t="s">
        <v>27</v>
      </c>
      <c r="D544" s="2" t="s">
        <v>20</v>
      </c>
      <c r="E544" s="2" t="s">
        <v>5733</v>
      </c>
      <c r="F544" s="2" t="s">
        <v>21</v>
      </c>
      <c r="G544" s="2" t="s">
        <v>165</v>
      </c>
      <c r="H544" s="2" t="s">
        <v>166</v>
      </c>
      <c r="I544" s="8">
        <v>2800000</v>
      </c>
      <c r="J544" s="8">
        <v>0</v>
      </c>
      <c r="K544" s="8">
        <v>0</v>
      </c>
      <c r="L544" s="8">
        <v>0</v>
      </c>
      <c r="M544" s="2">
        <v>1083009761</v>
      </c>
      <c r="N544" s="2" t="s">
        <v>1259</v>
      </c>
      <c r="O544" s="2" t="s">
        <v>5734</v>
      </c>
      <c r="P544" s="9" t="s">
        <v>2084</v>
      </c>
      <c r="Q544" s="9" t="s">
        <v>2084</v>
      </c>
      <c r="R544" s="9" t="s">
        <v>2069</v>
      </c>
      <c r="S544" s="8">
        <v>2800000</v>
      </c>
      <c r="T544" s="8">
        <v>0</v>
      </c>
      <c r="U544" s="2">
        <v>12621405</v>
      </c>
      <c r="V544" s="2" t="s">
        <v>5735</v>
      </c>
    </row>
    <row r="545" spans="1:22">
      <c r="A545" s="2">
        <v>891780111</v>
      </c>
      <c r="B545" s="2" t="s">
        <v>19</v>
      </c>
      <c r="C545" s="2" t="s">
        <v>27</v>
      </c>
      <c r="D545" s="2" t="s">
        <v>20</v>
      </c>
      <c r="E545" s="2" t="s">
        <v>5736</v>
      </c>
      <c r="F545" s="2" t="s">
        <v>21</v>
      </c>
      <c r="G545" s="2" t="s">
        <v>165</v>
      </c>
      <c r="H545" s="2" t="s">
        <v>166</v>
      </c>
      <c r="I545" s="8">
        <v>2800000</v>
      </c>
      <c r="J545" s="8">
        <v>0</v>
      </c>
      <c r="K545" s="8">
        <v>0</v>
      </c>
      <c r="L545" s="8">
        <v>0</v>
      </c>
      <c r="M545" s="2">
        <v>1083019267</v>
      </c>
      <c r="N545" s="2" t="s">
        <v>4131</v>
      </c>
      <c r="O545" s="2" t="s">
        <v>5737</v>
      </c>
      <c r="P545" s="9" t="s">
        <v>2084</v>
      </c>
      <c r="Q545" s="9" t="s">
        <v>2084</v>
      </c>
      <c r="R545" s="9" t="s">
        <v>2069</v>
      </c>
      <c r="S545" s="8">
        <v>2800000</v>
      </c>
      <c r="T545" s="8">
        <v>0</v>
      </c>
      <c r="U545" s="2">
        <v>12621405</v>
      </c>
      <c r="V545" s="2" t="s">
        <v>5735</v>
      </c>
    </row>
    <row r="546" spans="1:22">
      <c r="A546" s="2">
        <v>891780111</v>
      </c>
      <c r="B546" s="2" t="s">
        <v>19</v>
      </c>
      <c r="C546" s="2" t="s">
        <v>27</v>
      </c>
      <c r="D546" s="2" t="s">
        <v>20</v>
      </c>
      <c r="E546" s="2" t="s">
        <v>5738</v>
      </c>
      <c r="F546" s="2" t="s">
        <v>21</v>
      </c>
      <c r="G546" s="2" t="s">
        <v>165</v>
      </c>
      <c r="H546" s="2" t="s">
        <v>166</v>
      </c>
      <c r="I546" s="8">
        <v>2500000</v>
      </c>
      <c r="J546" s="8">
        <v>0</v>
      </c>
      <c r="K546" s="8">
        <v>0</v>
      </c>
      <c r="L546" s="8">
        <v>0</v>
      </c>
      <c r="M546" s="2">
        <v>1082911157</v>
      </c>
      <c r="N546" s="2" t="s">
        <v>1269</v>
      </c>
      <c r="O546" s="2" t="s">
        <v>5739</v>
      </c>
      <c r="P546" s="9" t="s">
        <v>2084</v>
      </c>
      <c r="Q546" s="9" t="s">
        <v>2084</v>
      </c>
      <c r="R546" s="9" t="s">
        <v>2069</v>
      </c>
      <c r="S546" s="8">
        <v>2500000</v>
      </c>
      <c r="T546" s="8">
        <v>0</v>
      </c>
      <c r="U546" s="2">
        <v>12621405</v>
      </c>
      <c r="V546" s="2" t="s">
        <v>5735</v>
      </c>
    </row>
    <row r="547" spans="1:22">
      <c r="A547" s="2">
        <v>891780111</v>
      </c>
      <c r="B547" s="2" t="s">
        <v>19</v>
      </c>
      <c r="C547" s="2" t="s">
        <v>27</v>
      </c>
      <c r="D547" s="2" t="s">
        <v>20</v>
      </c>
      <c r="E547" s="2" t="s">
        <v>5740</v>
      </c>
      <c r="F547" s="2" t="s">
        <v>21</v>
      </c>
      <c r="G547" s="2" t="s">
        <v>165</v>
      </c>
      <c r="H547" s="2" t="s">
        <v>166</v>
      </c>
      <c r="I547" s="8">
        <v>2800000</v>
      </c>
      <c r="J547" s="8">
        <v>0</v>
      </c>
      <c r="K547" s="8">
        <v>0</v>
      </c>
      <c r="L547" s="8">
        <v>0</v>
      </c>
      <c r="M547" s="2">
        <v>1045726836</v>
      </c>
      <c r="N547" s="2" t="s">
        <v>4605</v>
      </c>
      <c r="O547" s="2" t="s">
        <v>5741</v>
      </c>
      <c r="P547" s="9" t="s">
        <v>2084</v>
      </c>
      <c r="Q547" s="9" t="s">
        <v>2084</v>
      </c>
      <c r="R547" s="9" t="s">
        <v>2069</v>
      </c>
      <c r="S547" s="8">
        <v>2800000</v>
      </c>
      <c r="T547" s="8">
        <v>0</v>
      </c>
      <c r="U547" s="2">
        <v>12621405</v>
      </c>
      <c r="V547" s="2" t="s">
        <v>5735</v>
      </c>
    </row>
    <row r="548" spans="1:22">
      <c r="A548" s="2">
        <v>891780111</v>
      </c>
      <c r="B548" s="2" t="s">
        <v>19</v>
      </c>
      <c r="C548" s="2" t="s">
        <v>27</v>
      </c>
      <c r="D548" s="2" t="s">
        <v>20</v>
      </c>
      <c r="E548" s="2" t="s">
        <v>5742</v>
      </c>
      <c r="F548" s="2" t="s">
        <v>21</v>
      </c>
      <c r="G548" s="2" t="s">
        <v>165</v>
      </c>
      <c r="H548" s="2" t="s">
        <v>166</v>
      </c>
      <c r="I548" s="8">
        <v>4560000</v>
      </c>
      <c r="J548" s="8">
        <v>0</v>
      </c>
      <c r="K548" s="8">
        <v>0</v>
      </c>
      <c r="L548" s="8">
        <v>0</v>
      </c>
      <c r="M548" s="2">
        <v>1083035209</v>
      </c>
      <c r="N548" s="2" t="s">
        <v>4765</v>
      </c>
      <c r="O548" s="2" t="s">
        <v>5743</v>
      </c>
      <c r="P548" s="9" t="s">
        <v>2084</v>
      </c>
      <c r="Q548" s="9" t="s">
        <v>2084</v>
      </c>
      <c r="R548" s="9" t="s">
        <v>3612</v>
      </c>
      <c r="S548" s="8">
        <v>4560000</v>
      </c>
      <c r="T548" s="8">
        <v>0</v>
      </c>
      <c r="U548" s="33">
        <v>85154788</v>
      </c>
      <c r="V548" s="2" t="s">
        <v>1283</v>
      </c>
    </row>
    <row r="549" spans="1:22">
      <c r="A549" s="2">
        <v>891780111</v>
      </c>
      <c r="B549" s="2" t="s">
        <v>19</v>
      </c>
      <c r="C549" s="2" t="s">
        <v>27</v>
      </c>
      <c r="D549" s="2" t="s">
        <v>20</v>
      </c>
      <c r="E549" s="2" t="s">
        <v>5744</v>
      </c>
      <c r="F549" s="2" t="s">
        <v>21</v>
      </c>
      <c r="G549" s="2" t="s">
        <v>165</v>
      </c>
      <c r="H549" s="2" t="s">
        <v>166</v>
      </c>
      <c r="I549" s="8">
        <v>2500000</v>
      </c>
      <c r="J549" s="8">
        <v>0</v>
      </c>
      <c r="K549" s="8">
        <v>0</v>
      </c>
      <c r="L549" s="8">
        <v>0</v>
      </c>
      <c r="M549" s="2">
        <v>1082978683</v>
      </c>
      <c r="N549" s="2" t="s">
        <v>1070</v>
      </c>
      <c r="O549" s="2" t="s">
        <v>5745</v>
      </c>
      <c r="P549" s="9" t="s">
        <v>2084</v>
      </c>
      <c r="Q549" s="9" t="s">
        <v>2084</v>
      </c>
      <c r="R549" s="9" t="s">
        <v>2069</v>
      </c>
      <c r="S549" s="8">
        <v>2500000</v>
      </c>
      <c r="T549" s="8">
        <v>0</v>
      </c>
      <c r="U549" s="2">
        <v>85152695</v>
      </c>
      <c r="V549" s="2" t="s">
        <v>5746</v>
      </c>
    </row>
    <row r="550" spans="1:22">
      <c r="A550" s="2">
        <v>891780111</v>
      </c>
      <c r="B550" s="2" t="s">
        <v>19</v>
      </c>
      <c r="C550" s="2" t="s">
        <v>27</v>
      </c>
      <c r="D550" s="2" t="s">
        <v>20</v>
      </c>
      <c r="E550" s="2" t="s">
        <v>5747</v>
      </c>
      <c r="F550" s="2" t="s">
        <v>21</v>
      </c>
      <c r="G550" s="2" t="s">
        <v>165</v>
      </c>
      <c r="H550" s="2" t="s">
        <v>166</v>
      </c>
      <c r="I550" s="8">
        <v>2500000</v>
      </c>
      <c r="J550" s="8">
        <v>0</v>
      </c>
      <c r="K550" s="8">
        <v>0</v>
      </c>
      <c r="L550" s="8">
        <v>0</v>
      </c>
      <c r="M550" s="2">
        <v>57293604</v>
      </c>
      <c r="N550" s="2" t="s">
        <v>429</v>
      </c>
      <c r="O550" s="2" t="s">
        <v>5748</v>
      </c>
      <c r="P550" s="9" t="s">
        <v>2084</v>
      </c>
      <c r="Q550" s="9" t="s">
        <v>2084</v>
      </c>
      <c r="R550" s="9" t="s">
        <v>2069</v>
      </c>
      <c r="S550" s="8">
        <v>2500000</v>
      </c>
      <c r="T550" s="8">
        <v>0</v>
      </c>
      <c r="U550" s="2">
        <v>85152695</v>
      </c>
      <c r="V550" s="2" t="s">
        <v>5746</v>
      </c>
    </row>
    <row r="551" spans="1:22">
      <c r="A551" s="2">
        <v>891780111</v>
      </c>
      <c r="B551" s="2" t="s">
        <v>19</v>
      </c>
      <c r="C551" s="2" t="s">
        <v>27</v>
      </c>
      <c r="D551" s="2" t="s">
        <v>20</v>
      </c>
      <c r="E551" s="2" t="s">
        <v>5749</v>
      </c>
      <c r="F551" s="2" t="s">
        <v>21</v>
      </c>
      <c r="G551" s="2" t="s">
        <v>165</v>
      </c>
      <c r="H551" s="2" t="s">
        <v>166</v>
      </c>
      <c r="I551" s="8">
        <v>1600000</v>
      </c>
      <c r="J551" s="8">
        <v>0</v>
      </c>
      <c r="K551" s="8">
        <v>0</v>
      </c>
      <c r="L551" s="8">
        <v>0</v>
      </c>
      <c r="M551" s="2">
        <v>36722507</v>
      </c>
      <c r="N551" s="2" t="s">
        <v>98</v>
      </c>
      <c r="O551" s="2" t="s">
        <v>5750</v>
      </c>
      <c r="P551" s="9" t="s">
        <v>2084</v>
      </c>
      <c r="Q551" s="9" t="s">
        <v>2084</v>
      </c>
      <c r="R551" s="9" t="s">
        <v>2069</v>
      </c>
      <c r="S551" s="8">
        <v>1600000</v>
      </c>
      <c r="T551" s="8">
        <v>0</v>
      </c>
      <c r="U551" s="2">
        <v>85152695</v>
      </c>
      <c r="V551" s="2" t="s">
        <v>5746</v>
      </c>
    </row>
    <row r="552" spans="1:22">
      <c r="A552" s="2">
        <v>891780111</v>
      </c>
      <c r="B552" s="2" t="s">
        <v>19</v>
      </c>
      <c r="C552" s="2" t="s">
        <v>27</v>
      </c>
      <c r="D552" s="2" t="s">
        <v>20</v>
      </c>
      <c r="E552" s="2" t="s">
        <v>5751</v>
      </c>
      <c r="F552" s="2" t="s">
        <v>21</v>
      </c>
      <c r="G552" s="2" t="s">
        <v>165</v>
      </c>
      <c r="H552" s="2" t="s">
        <v>166</v>
      </c>
      <c r="I552" s="8">
        <v>2500000</v>
      </c>
      <c r="J552" s="8">
        <v>0</v>
      </c>
      <c r="K552" s="8">
        <v>0</v>
      </c>
      <c r="L552" s="8">
        <v>0</v>
      </c>
      <c r="M552" s="2">
        <v>1118863030</v>
      </c>
      <c r="N552" s="2" t="s">
        <v>1164</v>
      </c>
      <c r="O552" s="2" t="s">
        <v>5752</v>
      </c>
      <c r="P552" s="9" t="s">
        <v>2084</v>
      </c>
      <c r="Q552" s="9" t="s">
        <v>2084</v>
      </c>
      <c r="R552" s="9" t="s">
        <v>2069</v>
      </c>
      <c r="S552" s="8">
        <v>2500000</v>
      </c>
      <c r="T552" s="8">
        <v>0</v>
      </c>
      <c r="U552" s="2">
        <v>85152695</v>
      </c>
      <c r="V552" s="2" t="s">
        <v>5746</v>
      </c>
    </row>
    <row r="553" spans="1:22">
      <c r="A553" s="2">
        <v>891780111</v>
      </c>
      <c r="B553" s="2" t="s">
        <v>19</v>
      </c>
      <c r="C553" s="2" t="s">
        <v>27</v>
      </c>
      <c r="D553" s="2" t="s">
        <v>20</v>
      </c>
      <c r="E553" s="2" t="s">
        <v>5753</v>
      </c>
      <c r="F553" s="2" t="s">
        <v>21</v>
      </c>
      <c r="G553" s="2" t="s">
        <v>165</v>
      </c>
      <c r="H553" s="2" t="s">
        <v>166</v>
      </c>
      <c r="I553" s="8">
        <v>2800000</v>
      </c>
      <c r="J553" s="8">
        <v>0</v>
      </c>
      <c r="K553" s="8">
        <v>0</v>
      </c>
      <c r="L553" s="8">
        <v>0</v>
      </c>
      <c r="M553" s="2">
        <v>1082964829</v>
      </c>
      <c r="N553" s="2" t="s">
        <v>921</v>
      </c>
      <c r="O553" s="2" t="s">
        <v>5754</v>
      </c>
      <c r="P553" s="9" t="s">
        <v>2084</v>
      </c>
      <c r="Q553" s="9" t="s">
        <v>2084</v>
      </c>
      <c r="R553" s="9" t="s">
        <v>2069</v>
      </c>
      <c r="S553" s="8">
        <v>2800000</v>
      </c>
      <c r="T553" s="8">
        <v>0</v>
      </c>
      <c r="U553" s="2">
        <v>85152695</v>
      </c>
      <c r="V553" s="2" t="s">
        <v>5746</v>
      </c>
    </row>
    <row r="554" spans="1:22">
      <c r="A554" s="2">
        <v>891780111</v>
      </c>
      <c r="B554" s="2" t="s">
        <v>19</v>
      </c>
      <c r="C554" s="2" t="s">
        <v>27</v>
      </c>
      <c r="D554" s="2" t="s">
        <v>20</v>
      </c>
      <c r="E554" s="2" t="s">
        <v>5755</v>
      </c>
      <c r="F554" s="2" t="s">
        <v>21</v>
      </c>
      <c r="G554" s="2" t="s">
        <v>165</v>
      </c>
      <c r="H554" s="2" t="s">
        <v>166</v>
      </c>
      <c r="I554" s="8">
        <v>2500000</v>
      </c>
      <c r="J554" s="8">
        <v>0</v>
      </c>
      <c r="K554" s="8">
        <v>0</v>
      </c>
      <c r="L554" s="8">
        <v>0</v>
      </c>
      <c r="M554" s="2">
        <v>1082889419</v>
      </c>
      <c r="N554" s="2" t="s">
        <v>1167</v>
      </c>
      <c r="O554" s="2" t="s">
        <v>5752</v>
      </c>
      <c r="P554" s="9" t="s">
        <v>2084</v>
      </c>
      <c r="Q554" s="9" t="s">
        <v>2084</v>
      </c>
      <c r="R554" s="9" t="s">
        <v>2069</v>
      </c>
      <c r="S554" s="8">
        <v>2500000</v>
      </c>
      <c r="T554" s="8">
        <v>0</v>
      </c>
      <c r="U554" s="2">
        <v>85152695</v>
      </c>
      <c r="V554" s="2" t="s">
        <v>5746</v>
      </c>
    </row>
    <row r="555" spans="1:22">
      <c r="A555" s="2">
        <v>891780111</v>
      </c>
      <c r="B555" s="2" t="s">
        <v>19</v>
      </c>
      <c r="C555" s="2" t="s">
        <v>27</v>
      </c>
      <c r="D555" s="2" t="s">
        <v>20</v>
      </c>
      <c r="E555" s="2" t="s">
        <v>5756</v>
      </c>
      <c r="F555" s="2" t="s">
        <v>21</v>
      </c>
      <c r="G555" s="2" t="s">
        <v>165</v>
      </c>
      <c r="H555" s="2" t="s">
        <v>166</v>
      </c>
      <c r="I555" s="8">
        <v>1900000</v>
      </c>
      <c r="J555" s="8">
        <v>0</v>
      </c>
      <c r="K555" s="8">
        <v>0</v>
      </c>
      <c r="L555" s="8">
        <v>0</v>
      </c>
      <c r="M555" s="2">
        <v>36726740</v>
      </c>
      <c r="N555" s="2" t="s">
        <v>1972</v>
      </c>
      <c r="O555" s="2" t="s">
        <v>5757</v>
      </c>
      <c r="P555" s="9" t="s">
        <v>2084</v>
      </c>
      <c r="Q555" s="9" t="s">
        <v>2084</v>
      </c>
      <c r="R555" s="9" t="s">
        <v>2069</v>
      </c>
      <c r="S555" s="8">
        <v>1900000</v>
      </c>
      <c r="T555" s="8">
        <v>0</v>
      </c>
      <c r="U555" s="2">
        <v>85152695</v>
      </c>
      <c r="V555" s="2" t="s">
        <v>5746</v>
      </c>
    </row>
    <row r="556" spans="1:22">
      <c r="A556" s="2">
        <v>891780111</v>
      </c>
      <c r="B556" s="2" t="s">
        <v>19</v>
      </c>
      <c r="C556" s="2" t="s">
        <v>27</v>
      </c>
      <c r="D556" s="2" t="s">
        <v>20</v>
      </c>
      <c r="E556" s="2" t="s">
        <v>5758</v>
      </c>
      <c r="F556" s="2" t="s">
        <v>21</v>
      </c>
      <c r="G556" s="2" t="s">
        <v>165</v>
      </c>
      <c r="H556" s="2" t="s">
        <v>166</v>
      </c>
      <c r="I556" s="8">
        <v>2500000</v>
      </c>
      <c r="J556" s="8">
        <v>0</v>
      </c>
      <c r="K556" s="8">
        <v>0</v>
      </c>
      <c r="L556" s="8">
        <v>0</v>
      </c>
      <c r="M556" s="2">
        <v>1082929855</v>
      </c>
      <c r="N556" s="2" t="s">
        <v>1076</v>
      </c>
      <c r="O556" s="2" t="s">
        <v>5759</v>
      </c>
      <c r="P556" s="9" t="s">
        <v>2084</v>
      </c>
      <c r="Q556" s="9" t="s">
        <v>2084</v>
      </c>
      <c r="R556" s="9" t="s">
        <v>2069</v>
      </c>
      <c r="S556" s="8">
        <v>2500000</v>
      </c>
      <c r="T556" s="8">
        <v>0</v>
      </c>
      <c r="U556" s="2">
        <v>85152695</v>
      </c>
      <c r="V556" s="2" t="s">
        <v>5746</v>
      </c>
    </row>
    <row r="557" spans="1:22">
      <c r="A557" s="2">
        <v>891780111</v>
      </c>
      <c r="B557" s="2" t="s">
        <v>19</v>
      </c>
      <c r="C557" s="2" t="s">
        <v>27</v>
      </c>
      <c r="D557" s="2" t="s">
        <v>20</v>
      </c>
      <c r="E557" s="2" t="s">
        <v>5760</v>
      </c>
      <c r="F557" s="2" t="s">
        <v>21</v>
      </c>
      <c r="G557" s="2" t="s">
        <v>165</v>
      </c>
      <c r="H557" s="2" t="s">
        <v>166</v>
      </c>
      <c r="I557" s="8">
        <v>2200000</v>
      </c>
      <c r="J557" s="8">
        <v>0</v>
      </c>
      <c r="K557" s="8">
        <v>0</v>
      </c>
      <c r="L557" s="8">
        <v>0</v>
      </c>
      <c r="M557" s="2">
        <v>85449538</v>
      </c>
      <c r="N557" s="2" t="s">
        <v>4643</v>
      </c>
      <c r="O557" s="2" t="s">
        <v>5761</v>
      </c>
      <c r="P557" s="9" t="s">
        <v>2084</v>
      </c>
      <c r="Q557" s="9" t="s">
        <v>2084</v>
      </c>
      <c r="R557" s="9" t="s">
        <v>2069</v>
      </c>
      <c r="S557" s="8">
        <v>2200000</v>
      </c>
      <c r="T557" s="8">
        <v>0</v>
      </c>
      <c r="U557" s="2">
        <v>85152695</v>
      </c>
      <c r="V557" s="2" t="s">
        <v>5746</v>
      </c>
    </row>
    <row r="558" spans="1:22">
      <c r="A558" s="2">
        <v>891780111</v>
      </c>
      <c r="B558" s="2" t="s">
        <v>19</v>
      </c>
      <c r="C558" s="2" t="s">
        <v>27</v>
      </c>
      <c r="D558" s="2" t="s">
        <v>20</v>
      </c>
      <c r="E558" s="2" t="s">
        <v>5762</v>
      </c>
      <c r="F558" s="2" t="s">
        <v>21</v>
      </c>
      <c r="G558" s="2" t="s">
        <v>165</v>
      </c>
      <c r="H558" s="2" t="s">
        <v>166</v>
      </c>
      <c r="I558" s="8">
        <v>1800000</v>
      </c>
      <c r="J558" s="8">
        <v>0</v>
      </c>
      <c r="K558" s="8">
        <v>0</v>
      </c>
      <c r="L558" s="8">
        <v>0</v>
      </c>
      <c r="M558" s="2">
        <v>9091645</v>
      </c>
      <c r="N558" s="2" t="s">
        <v>1173</v>
      </c>
      <c r="O558" s="2" t="s">
        <v>5763</v>
      </c>
      <c r="P558" s="9" t="s">
        <v>2084</v>
      </c>
      <c r="Q558" s="9" t="s">
        <v>2084</v>
      </c>
      <c r="R558" s="9" t="s">
        <v>2069</v>
      </c>
      <c r="S558" s="8">
        <v>1800000</v>
      </c>
      <c r="T558" s="8">
        <v>0</v>
      </c>
      <c r="U558" s="2">
        <v>85152695</v>
      </c>
      <c r="V558" s="2" t="s">
        <v>5746</v>
      </c>
    </row>
    <row r="559" spans="1:22">
      <c r="A559" s="2">
        <v>891780111</v>
      </c>
      <c r="B559" s="2" t="s">
        <v>19</v>
      </c>
      <c r="C559" s="2" t="s">
        <v>27</v>
      </c>
      <c r="D559" s="2" t="s">
        <v>20</v>
      </c>
      <c r="E559" s="2" t="s">
        <v>5764</v>
      </c>
      <c r="F559" s="2" t="s">
        <v>21</v>
      </c>
      <c r="G559" s="2" t="s">
        <v>165</v>
      </c>
      <c r="H559" s="2" t="s">
        <v>166</v>
      </c>
      <c r="I559" s="8">
        <v>2500000</v>
      </c>
      <c r="J559" s="8">
        <v>0</v>
      </c>
      <c r="K559" s="8">
        <v>0</v>
      </c>
      <c r="L559" s="8">
        <v>0</v>
      </c>
      <c r="M559" s="2">
        <v>1082943061</v>
      </c>
      <c r="N559" s="2" t="s">
        <v>1179</v>
      </c>
      <c r="O559" s="2" t="s">
        <v>5752</v>
      </c>
      <c r="P559" s="9" t="s">
        <v>2084</v>
      </c>
      <c r="Q559" s="9" t="s">
        <v>2084</v>
      </c>
      <c r="R559" s="9" t="s">
        <v>2069</v>
      </c>
      <c r="S559" s="8">
        <v>2500000</v>
      </c>
      <c r="T559" s="8">
        <v>0</v>
      </c>
      <c r="U559" s="2">
        <v>85152695</v>
      </c>
      <c r="V559" s="2" t="s">
        <v>5746</v>
      </c>
    </row>
    <row r="560" spans="1:22">
      <c r="A560" s="2">
        <v>891780111</v>
      </c>
      <c r="B560" s="2" t="s">
        <v>19</v>
      </c>
      <c r="C560" s="2" t="s">
        <v>27</v>
      </c>
      <c r="D560" s="2" t="s">
        <v>20</v>
      </c>
      <c r="E560" s="2" t="s">
        <v>5765</v>
      </c>
      <c r="F560" s="2" t="s">
        <v>21</v>
      </c>
      <c r="G560" s="2" t="s">
        <v>165</v>
      </c>
      <c r="H560" s="2" t="s">
        <v>166</v>
      </c>
      <c r="I560" s="8">
        <v>2800000</v>
      </c>
      <c r="J560" s="8">
        <v>0</v>
      </c>
      <c r="K560" s="8">
        <v>0</v>
      </c>
      <c r="L560" s="8">
        <v>0</v>
      </c>
      <c r="M560" s="2">
        <v>1047397631</v>
      </c>
      <c r="N560" s="2" t="s">
        <v>1981</v>
      </c>
      <c r="O560" s="2" t="s">
        <v>5766</v>
      </c>
      <c r="P560" s="9" t="s">
        <v>2084</v>
      </c>
      <c r="Q560" s="9" t="s">
        <v>2084</v>
      </c>
      <c r="R560" s="9" t="s">
        <v>2069</v>
      </c>
      <c r="S560" s="8">
        <v>2800000</v>
      </c>
      <c r="T560" s="8">
        <v>0</v>
      </c>
      <c r="U560" s="2">
        <v>85152695</v>
      </c>
      <c r="V560" s="2" t="s">
        <v>5746</v>
      </c>
    </row>
    <row r="561" spans="1:22">
      <c r="A561" s="2">
        <v>891780111</v>
      </c>
      <c r="B561" s="2" t="s">
        <v>19</v>
      </c>
      <c r="C561" s="2" t="s">
        <v>27</v>
      </c>
      <c r="D561" s="2" t="s">
        <v>20</v>
      </c>
      <c r="E561" s="2" t="s">
        <v>5767</v>
      </c>
      <c r="F561" s="2" t="s">
        <v>21</v>
      </c>
      <c r="G561" s="2" t="s">
        <v>165</v>
      </c>
      <c r="H561" s="2" t="s">
        <v>166</v>
      </c>
      <c r="I561" s="8">
        <v>3500000</v>
      </c>
      <c r="J561" s="8">
        <v>0</v>
      </c>
      <c r="K561" s="8">
        <v>0</v>
      </c>
      <c r="L561" s="8">
        <v>0</v>
      </c>
      <c r="M561" s="2">
        <v>79158166</v>
      </c>
      <c r="N561" s="2" t="s">
        <v>1978</v>
      </c>
      <c r="O561" s="2" t="s">
        <v>5768</v>
      </c>
      <c r="P561" s="9" t="s">
        <v>2084</v>
      </c>
      <c r="Q561" s="9" t="s">
        <v>2084</v>
      </c>
      <c r="R561" s="9" t="s">
        <v>2069</v>
      </c>
      <c r="S561" s="8">
        <v>3500000</v>
      </c>
      <c r="T561" s="8">
        <v>0</v>
      </c>
      <c r="U561" s="2">
        <v>85152695</v>
      </c>
      <c r="V561" s="2" t="s">
        <v>5746</v>
      </c>
    </row>
    <row r="562" spans="1:22">
      <c r="A562" s="2">
        <v>891780111</v>
      </c>
      <c r="B562" s="2" t="s">
        <v>19</v>
      </c>
      <c r="C562" s="2" t="s">
        <v>27</v>
      </c>
      <c r="D562" s="2" t="s">
        <v>20</v>
      </c>
      <c r="E562" s="2" t="s">
        <v>5769</v>
      </c>
      <c r="F562" s="2" t="s">
        <v>21</v>
      </c>
      <c r="G562" s="2" t="s">
        <v>165</v>
      </c>
      <c r="H562" s="2" t="s">
        <v>166</v>
      </c>
      <c r="I562" s="8">
        <v>5000000</v>
      </c>
      <c r="J562" s="8">
        <v>0</v>
      </c>
      <c r="K562" s="8">
        <v>0</v>
      </c>
      <c r="L562" s="8">
        <v>0</v>
      </c>
      <c r="M562" s="2">
        <v>1082921312</v>
      </c>
      <c r="N562" s="2" t="s">
        <v>5770</v>
      </c>
      <c r="O562" s="2" t="s">
        <v>5771</v>
      </c>
      <c r="P562" s="9" t="s">
        <v>2084</v>
      </c>
      <c r="Q562" s="9" t="s">
        <v>2084</v>
      </c>
      <c r="R562" s="9" t="s">
        <v>3612</v>
      </c>
      <c r="S562" s="8">
        <v>5000000</v>
      </c>
      <c r="T562" s="8">
        <v>0</v>
      </c>
      <c r="U562" s="2">
        <v>85152695</v>
      </c>
      <c r="V562" s="2" t="s">
        <v>5746</v>
      </c>
    </row>
    <row r="563" spans="1:22">
      <c r="A563" s="2">
        <v>891780111</v>
      </c>
      <c r="B563" s="2" t="s">
        <v>19</v>
      </c>
      <c r="C563" s="2" t="s">
        <v>27</v>
      </c>
      <c r="D563" s="2" t="s">
        <v>20</v>
      </c>
      <c r="E563" s="2" t="s">
        <v>5772</v>
      </c>
      <c r="F563" s="2" t="s">
        <v>21</v>
      </c>
      <c r="G563" s="2" t="s">
        <v>165</v>
      </c>
      <c r="H563" s="2" t="s">
        <v>166</v>
      </c>
      <c r="I563" s="8">
        <v>3200000</v>
      </c>
      <c r="J563" s="8">
        <v>0</v>
      </c>
      <c r="K563" s="8">
        <v>0</v>
      </c>
      <c r="L563" s="8">
        <v>0</v>
      </c>
      <c r="M563" s="2">
        <v>85474255</v>
      </c>
      <c r="N563" s="2" t="s">
        <v>1170</v>
      </c>
      <c r="O563" s="2" t="s">
        <v>5748</v>
      </c>
      <c r="P563" s="9" t="s">
        <v>2084</v>
      </c>
      <c r="Q563" s="9" t="s">
        <v>2084</v>
      </c>
      <c r="R563" s="9" t="s">
        <v>2069</v>
      </c>
      <c r="S563" s="8">
        <v>3200000</v>
      </c>
      <c r="T563" s="8">
        <v>0</v>
      </c>
      <c r="U563" s="2">
        <v>85152695</v>
      </c>
      <c r="V563" s="2" t="s">
        <v>5746</v>
      </c>
    </row>
    <row r="564" spans="1:22">
      <c r="A564" s="2">
        <v>891780111</v>
      </c>
      <c r="B564" s="2" t="s">
        <v>19</v>
      </c>
      <c r="C564" s="2" t="s">
        <v>27</v>
      </c>
      <c r="D564" s="2" t="s">
        <v>20</v>
      </c>
      <c r="E564" s="2" t="s">
        <v>5773</v>
      </c>
      <c r="F564" s="2" t="s">
        <v>21</v>
      </c>
      <c r="G564" s="2" t="s">
        <v>165</v>
      </c>
      <c r="H564" s="2" t="s">
        <v>166</v>
      </c>
      <c r="I564" s="8">
        <v>5000000</v>
      </c>
      <c r="J564" s="8">
        <v>0</v>
      </c>
      <c r="K564" s="8">
        <v>0</v>
      </c>
      <c r="L564" s="8">
        <v>0</v>
      </c>
      <c r="M564" s="2">
        <v>1082925998</v>
      </c>
      <c r="N564" s="2" t="s">
        <v>5774</v>
      </c>
      <c r="O564" s="2" t="s">
        <v>5771</v>
      </c>
      <c r="P564" s="9" t="s">
        <v>2084</v>
      </c>
      <c r="Q564" s="9" t="s">
        <v>2084</v>
      </c>
      <c r="R564" s="9" t="s">
        <v>3612</v>
      </c>
      <c r="S564" s="8">
        <v>5000000</v>
      </c>
      <c r="T564" s="8">
        <v>0</v>
      </c>
      <c r="U564" s="2">
        <v>85152695</v>
      </c>
      <c r="V564" s="2" t="s">
        <v>5746</v>
      </c>
    </row>
    <row r="565" spans="1:22">
      <c r="A565" s="2">
        <v>891780111</v>
      </c>
      <c r="B565" s="2" t="s">
        <v>19</v>
      </c>
      <c r="C565" s="2" t="s">
        <v>27</v>
      </c>
      <c r="D565" s="2" t="s">
        <v>20</v>
      </c>
      <c r="E565" s="2" t="s">
        <v>5775</v>
      </c>
      <c r="F565" s="2" t="s">
        <v>21</v>
      </c>
      <c r="G565" s="2" t="s">
        <v>165</v>
      </c>
      <c r="H565" s="2" t="s">
        <v>166</v>
      </c>
      <c r="I565" s="8">
        <v>2500000</v>
      </c>
      <c r="J565" s="8">
        <v>0</v>
      </c>
      <c r="K565" s="8">
        <v>0</v>
      </c>
      <c r="L565" s="8">
        <v>0</v>
      </c>
      <c r="M565" s="2">
        <v>57414091</v>
      </c>
      <c r="N565" s="2" t="s">
        <v>1073</v>
      </c>
      <c r="O565" s="2" t="s">
        <v>5776</v>
      </c>
      <c r="P565" s="9" t="s">
        <v>3779</v>
      </c>
      <c r="Q565" s="9" t="s">
        <v>3779</v>
      </c>
      <c r="R565" s="9" t="s">
        <v>2069</v>
      </c>
      <c r="S565" s="8">
        <v>2500000</v>
      </c>
      <c r="T565" s="8">
        <v>0</v>
      </c>
      <c r="U565" s="2">
        <v>85152695</v>
      </c>
      <c r="V565" s="2" t="s">
        <v>5746</v>
      </c>
    </row>
    <row r="566" spans="1:22">
      <c r="A566" s="2">
        <v>891780111</v>
      </c>
      <c r="B566" s="2" t="s">
        <v>19</v>
      </c>
      <c r="C566" s="2" t="s">
        <v>27</v>
      </c>
      <c r="D566" s="2" t="s">
        <v>20</v>
      </c>
      <c r="E566" s="2" t="s">
        <v>5777</v>
      </c>
      <c r="F566" s="2" t="s">
        <v>21</v>
      </c>
      <c r="G566" s="2" t="s">
        <v>165</v>
      </c>
      <c r="H566" s="2" t="s">
        <v>166</v>
      </c>
      <c r="I566" s="8">
        <v>2200000</v>
      </c>
      <c r="J566" s="8">
        <v>0</v>
      </c>
      <c r="K566" s="8">
        <v>0</v>
      </c>
      <c r="L566" s="8">
        <v>0</v>
      </c>
      <c r="M566" s="2">
        <v>57466453</v>
      </c>
      <c r="N566" s="2" t="s">
        <v>4693</v>
      </c>
      <c r="O566" s="2" t="s">
        <v>5778</v>
      </c>
      <c r="P566" s="9" t="s">
        <v>3779</v>
      </c>
      <c r="Q566" s="9" t="s">
        <v>3779</v>
      </c>
      <c r="R566" s="9" t="s">
        <v>2069</v>
      </c>
      <c r="S566" s="8">
        <v>2200000</v>
      </c>
      <c r="T566" s="8">
        <v>0</v>
      </c>
      <c r="U566" s="2">
        <v>85152695</v>
      </c>
      <c r="V566" s="2" t="s">
        <v>5746</v>
      </c>
    </row>
    <row r="567" spans="1:22">
      <c r="A567" s="2">
        <v>891780111</v>
      </c>
      <c r="B567" s="2" t="s">
        <v>19</v>
      </c>
      <c r="C567" s="2" t="s">
        <v>27</v>
      </c>
      <c r="D567" s="2" t="s">
        <v>20</v>
      </c>
      <c r="E567" s="2" t="s">
        <v>5779</v>
      </c>
      <c r="F567" s="2" t="s">
        <v>21</v>
      </c>
      <c r="G567" s="2" t="s">
        <v>165</v>
      </c>
      <c r="H567" s="2" t="s">
        <v>166</v>
      </c>
      <c r="I567" s="8">
        <v>2500000</v>
      </c>
      <c r="J567" s="8">
        <v>0</v>
      </c>
      <c r="K567" s="8">
        <v>0</v>
      </c>
      <c r="L567" s="8">
        <v>0</v>
      </c>
      <c r="M567" s="2">
        <v>1082957621</v>
      </c>
      <c r="N567" s="2" t="s">
        <v>1208</v>
      </c>
      <c r="O567" s="2" t="s">
        <v>5780</v>
      </c>
      <c r="P567" s="9" t="s">
        <v>3779</v>
      </c>
      <c r="Q567" s="9" t="s">
        <v>3779</v>
      </c>
      <c r="R567" s="9" t="s">
        <v>2069</v>
      </c>
      <c r="S567" s="8">
        <v>2500000</v>
      </c>
      <c r="T567" s="8">
        <v>0</v>
      </c>
      <c r="U567" s="2">
        <v>85152695</v>
      </c>
      <c r="V567" s="2" t="s">
        <v>5746</v>
      </c>
    </row>
    <row r="568" spans="1:22">
      <c r="A568" s="2">
        <v>891780111</v>
      </c>
      <c r="B568" s="2" t="s">
        <v>19</v>
      </c>
      <c r="C568" s="2" t="s">
        <v>27</v>
      </c>
      <c r="D568" s="2" t="s">
        <v>20</v>
      </c>
      <c r="E568" s="2" t="s">
        <v>5781</v>
      </c>
      <c r="F568" s="2" t="s">
        <v>21</v>
      </c>
      <c r="G568" s="2" t="s">
        <v>165</v>
      </c>
      <c r="H568" s="2" t="s">
        <v>166</v>
      </c>
      <c r="I568" s="8">
        <v>2500000</v>
      </c>
      <c r="J568" s="8">
        <v>0</v>
      </c>
      <c r="K568" s="8">
        <v>0</v>
      </c>
      <c r="L568" s="8">
        <v>0</v>
      </c>
      <c r="M568" s="2">
        <v>1082881245</v>
      </c>
      <c r="N568" s="2" t="s">
        <v>1205</v>
      </c>
      <c r="O568" s="2" t="s">
        <v>5782</v>
      </c>
      <c r="P568" s="9" t="s">
        <v>3779</v>
      </c>
      <c r="Q568" s="9" t="s">
        <v>3779</v>
      </c>
      <c r="R568" s="9" t="s">
        <v>2069</v>
      </c>
      <c r="S568" s="8">
        <v>2500000</v>
      </c>
      <c r="T568" s="8">
        <v>0</v>
      </c>
      <c r="U568" s="2">
        <v>85152695</v>
      </c>
      <c r="V568" s="2" t="s">
        <v>5746</v>
      </c>
    </row>
    <row r="569" spans="1:22">
      <c r="A569" s="2">
        <v>891780111</v>
      </c>
      <c r="B569" s="2" t="s">
        <v>19</v>
      </c>
      <c r="C569" s="2" t="s">
        <v>27</v>
      </c>
      <c r="D569" s="2" t="s">
        <v>20</v>
      </c>
      <c r="E569" s="2" t="s">
        <v>5783</v>
      </c>
      <c r="F569" s="2" t="s">
        <v>21</v>
      </c>
      <c r="G569" s="2" t="s">
        <v>165</v>
      </c>
      <c r="H569" s="2" t="s">
        <v>166</v>
      </c>
      <c r="I569" s="8">
        <v>2500000</v>
      </c>
      <c r="J569" s="8">
        <v>0</v>
      </c>
      <c r="K569" s="8">
        <v>0</v>
      </c>
      <c r="L569" s="8">
        <v>0</v>
      </c>
      <c r="M569" s="2">
        <v>1020736975</v>
      </c>
      <c r="N569" s="2" t="s">
        <v>1291</v>
      </c>
      <c r="O569" s="2" t="s">
        <v>5784</v>
      </c>
      <c r="P569" s="9" t="s">
        <v>3779</v>
      </c>
      <c r="Q569" s="9" t="s">
        <v>3779</v>
      </c>
      <c r="R569" s="9" t="s">
        <v>2069</v>
      </c>
      <c r="S569" s="8">
        <v>2500000</v>
      </c>
      <c r="T569" s="8">
        <v>0</v>
      </c>
      <c r="U569" s="2">
        <v>72175282</v>
      </c>
      <c r="V569" s="2" t="s">
        <v>5785</v>
      </c>
    </row>
    <row r="570" spans="1:22">
      <c r="A570" s="2">
        <v>891780111</v>
      </c>
      <c r="B570" s="2" t="s">
        <v>19</v>
      </c>
      <c r="C570" s="2" t="s">
        <v>27</v>
      </c>
      <c r="D570" s="2" t="s">
        <v>20</v>
      </c>
      <c r="E570" s="2" t="s">
        <v>5786</v>
      </c>
      <c r="F570" s="2" t="s">
        <v>21</v>
      </c>
      <c r="G570" s="2" t="s">
        <v>165</v>
      </c>
      <c r="H570" s="2" t="s">
        <v>166</v>
      </c>
      <c r="I570" s="8">
        <v>1600000</v>
      </c>
      <c r="J570" s="8">
        <v>0</v>
      </c>
      <c r="K570" s="8">
        <v>0</v>
      </c>
      <c r="L570" s="8">
        <v>0</v>
      </c>
      <c r="M570" s="2">
        <v>1083028723</v>
      </c>
      <c r="N570" s="2" t="s">
        <v>4954</v>
      </c>
      <c r="O570" s="2" t="s">
        <v>5787</v>
      </c>
      <c r="P570" s="9" t="s">
        <v>3779</v>
      </c>
      <c r="Q570" s="9" t="s">
        <v>3779</v>
      </c>
      <c r="R570" s="9" t="s">
        <v>2069</v>
      </c>
      <c r="S570" s="8">
        <v>1600000</v>
      </c>
      <c r="T570" s="8">
        <v>0</v>
      </c>
      <c r="U570" s="2">
        <v>57444673</v>
      </c>
      <c r="V570" s="2" t="s">
        <v>575</v>
      </c>
    </row>
    <row r="571" spans="1:22">
      <c r="A571" s="2">
        <v>891780111</v>
      </c>
      <c r="B571" s="2" t="s">
        <v>19</v>
      </c>
      <c r="C571" s="2" t="s">
        <v>27</v>
      </c>
      <c r="D571" s="2" t="s">
        <v>20</v>
      </c>
      <c r="E571" s="2" t="s">
        <v>5788</v>
      </c>
      <c r="F571" s="2" t="s">
        <v>21</v>
      </c>
      <c r="G571" s="2" t="s">
        <v>165</v>
      </c>
      <c r="H571" s="2" t="s">
        <v>166</v>
      </c>
      <c r="I571" s="8">
        <v>1600000</v>
      </c>
      <c r="J571" s="8">
        <v>0</v>
      </c>
      <c r="K571" s="8">
        <v>0</v>
      </c>
      <c r="L571" s="8">
        <v>0</v>
      </c>
      <c r="M571" s="2">
        <v>1082840247</v>
      </c>
      <c r="N571" s="2" t="s">
        <v>4930</v>
      </c>
      <c r="O571" s="2" t="s">
        <v>5789</v>
      </c>
      <c r="P571" s="9" t="s">
        <v>3779</v>
      </c>
      <c r="Q571" s="9" t="s">
        <v>3779</v>
      </c>
      <c r="R571" s="9" t="s">
        <v>2069</v>
      </c>
      <c r="S571" s="8">
        <v>1600000</v>
      </c>
      <c r="T571" s="8">
        <v>0</v>
      </c>
      <c r="U571" s="2">
        <v>57444673</v>
      </c>
      <c r="V571" s="2" t="s">
        <v>575</v>
      </c>
    </row>
    <row r="572" spans="1:22">
      <c r="A572" s="2">
        <v>891780111</v>
      </c>
      <c r="B572" s="2" t="s">
        <v>19</v>
      </c>
      <c r="C572" s="2" t="s">
        <v>27</v>
      </c>
      <c r="D572" s="2" t="s">
        <v>20</v>
      </c>
      <c r="E572" s="2" t="s">
        <v>5790</v>
      </c>
      <c r="F572" s="2" t="s">
        <v>21</v>
      </c>
      <c r="G572" s="2" t="s">
        <v>165</v>
      </c>
      <c r="H572" s="2" t="s">
        <v>166</v>
      </c>
      <c r="I572" s="8">
        <v>3800000</v>
      </c>
      <c r="J572" s="8">
        <v>0</v>
      </c>
      <c r="K572" s="8">
        <v>0</v>
      </c>
      <c r="L572" s="8">
        <v>0</v>
      </c>
      <c r="M572" s="2">
        <v>1082847943</v>
      </c>
      <c r="N572" s="2" t="s">
        <v>4807</v>
      </c>
      <c r="O572" s="2" t="s">
        <v>5791</v>
      </c>
      <c r="P572" s="9" t="s">
        <v>3779</v>
      </c>
      <c r="Q572" s="9" t="s">
        <v>3779</v>
      </c>
      <c r="R572" s="9" t="s">
        <v>3612</v>
      </c>
      <c r="S572" s="8">
        <v>3800000</v>
      </c>
      <c r="T572" s="8">
        <v>0</v>
      </c>
      <c r="U572" s="2">
        <v>85473390</v>
      </c>
      <c r="V572" s="2" t="s">
        <v>5792</v>
      </c>
    </row>
    <row r="573" spans="1:22">
      <c r="A573" s="2">
        <v>891780111</v>
      </c>
      <c r="B573" s="2" t="s">
        <v>19</v>
      </c>
      <c r="C573" s="2" t="s">
        <v>27</v>
      </c>
      <c r="D573" s="2" t="s">
        <v>20</v>
      </c>
      <c r="E573" s="2" t="s">
        <v>5793</v>
      </c>
      <c r="F573" s="2" t="s">
        <v>21</v>
      </c>
      <c r="G573" s="2" t="s">
        <v>165</v>
      </c>
      <c r="H573" s="2" t="s">
        <v>166</v>
      </c>
      <c r="I573" s="8">
        <v>2500000</v>
      </c>
      <c r="J573" s="8">
        <v>0</v>
      </c>
      <c r="K573" s="8">
        <v>0</v>
      </c>
      <c r="L573" s="8">
        <v>0</v>
      </c>
      <c r="M573" s="2">
        <v>1118880367</v>
      </c>
      <c r="N573" s="2" t="s">
        <v>4128</v>
      </c>
      <c r="O573" s="2" t="s">
        <v>5794</v>
      </c>
      <c r="P573" s="9" t="s">
        <v>3779</v>
      </c>
      <c r="Q573" s="9" t="s">
        <v>3779</v>
      </c>
      <c r="R573" s="9" t="s">
        <v>2069</v>
      </c>
      <c r="S573" s="8">
        <v>2500000</v>
      </c>
      <c r="T573" s="8">
        <v>0</v>
      </c>
      <c r="U573" s="2">
        <v>85473390</v>
      </c>
      <c r="V573" s="2" t="s">
        <v>5792</v>
      </c>
    </row>
    <row r="574" spans="1:22">
      <c r="A574" s="2">
        <v>891780111</v>
      </c>
      <c r="B574" s="2" t="s">
        <v>19</v>
      </c>
      <c r="C574" s="2" t="s">
        <v>27</v>
      </c>
      <c r="D574" s="2" t="s">
        <v>20</v>
      </c>
      <c r="E574" s="2" t="s">
        <v>5795</v>
      </c>
      <c r="F574" s="2" t="s">
        <v>21</v>
      </c>
      <c r="G574" s="2" t="s">
        <v>165</v>
      </c>
      <c r="H574" s="2" t="s">
        <v>166</v>
      </c>
      <c r="I574" s="8">
        <v>2200000</v>
      </c>
      <c r="J574" s="8">
        <v>0</v>
      </c>
      <c r="K574" s="8">
        <v>0</v>
      </c>
      <c r="L574" s="8">
        <v>0</v>
      </c>
      <c r="M574" s="2">
        <v>1007744426</v>
      </c>
      <c r="N574" s="2" t="s">
        <v>4895</v>
      </c>
      <c r="O574" s="2" t="s">
        <v>5796</v>
      </c>
      <c r="P574" s="9" t="s">
        <v>3779</v>
      </c>
      <c r="Q574" s="9" t="s">
        <v>3779</v>
      </c>
      <c r="R574" s="9" t="s">
        <v>2069</v>
      </c>
      <c r="S574" s="8">
        <v>2200000</v>
      </c>
      <c r="T574" s="8">
        <v>0</v>
      </c>
      <c r="U574" s="2">
        <v>12621405</v>
      </c>
      <c r="V574" s="2" t="s">
        <v>5735</v>
      </c>
    </row>
    <row r="575" spans="1:22">
      <c r="A575" s="2">
        <v>891780111</v>
      </c>
      <c r="B575" s="2" t="s">
        <v>19</v>
      </c>
      <c r="C575" s="2" t="s">
        <v>27</v>
      </c>
      <c r="D575" s="2" t="s">
        <v>20</v>
      </c>
      <c r="E575" s="2" t="s">
        <v>5797</v>
      </c>
      <c r="F575" s="2" t="s">
        <v>21</v>
      </c>
      <c r="G575" s="2" t="s">
        <v>165</v>
      </c>
      <c r="H575" s="2" t="s">
        <v>166</v>
      </c>
      <c r="I575" s="8">
        <v>3400000</v>
      </c>
      <c r="J575" s="8">
        <v>0</v>
      </c>
      <c r="K575" s="8">
        <v>0</v>
      </c>
      <c r="L575" s="8">
        <v>0</v>
      </c>
      <c r="M575" s="2">
        <v>1082941370</v>
      </c>
      <c r="N575" s="2" t="s">
        <v>1305</v>
      </c>
      <c r="O575" s="2" t="s">
        <v>5798</v>
      </c>
      <c r="P575" s="9" t="s">
        <v>3779</v>
      </c>
      <c r="Q575" s="9" t="s">
        <v>3779</v>
      </c>
      <c r="R575" s="9" t="s">
        <v>2069</v>
      </c>
      <c r="S575" s="8">
        <v>3400000</v>
      </c>
      <c r="T575" s="8">
        <v>0</v>
      </c>
      <c r="U575" s="2">
        <v>12621405</v>
      </c>
      <c r="V575" s="2" t="s">
        <v>5735</v>
      </c>
    </row>
    <row r="576" spans="1:22">
      <c r="A576" s="2">
        <v>891780111</v>
      </c>
      <c r="B576" s="2" t="s">
        <v>19</v>
      </c>
      <c r="C576" s="2" t="s">
        <v>5799</v>
      </c>
      <c r="D576" s="2" t="s">
        <v>20</v>
      </c>
      <c r="E576" s="2" t="s">
        <v>5800</v>
      </c>
      <c r="F576" s="2" t="s">
        <v>21</v>
      </c>
      <c r="G576" s="2" t="s">
        <v>165</v>
      </c>
      <c r="H576" s="2" t="s">
        <v>166</v>
      </c>
      <c r="I576" s="8">
        <v>2100000</v>
      </c>
      <c r="J576" s="8">
        <v>0</v>
      </c>
      <c r="K576" s="8">
        <v>0</v>
      </c>
      <c r="L576" s="8">
        <v>0</v>
      </c>
      <c r="M576" s="2">
        <v>1044913180</v>
      </c>
      <c r="N576" s="2" t="s">
        <v>5801</v>
      </c>
      <c r="O576" s="2" t="s">
        <v>5802</v>
      </c>
      <c r="P576" s="9" t="s">
        <v>3779</v>
      </c>
      <c r="Q576" s="9" t="s">
        <v>3779</v>
      </c>
      <c r="R576" s="9" t="s">
        <v>2069</v>
      </c>
      <c r="S576" s="8">
        <v>2100000</v>
      </c>
      <c r="T576" s="8">
        <v>0</v>
      </c>
      <c r="U576" s="2">
        <v>36726018</v>
      </c>
      <c r="V576" s="2" t="s">
        <v>5803</v>
      </c>
    </row>
    <row r="577" spans="1:22">
      <c r="A577" s="2">
        <v>891780111</v>
      </c>
      <c r="B577" s="2" t="s">
        <v>19</v>
      </c>
      <c r="C577" s="2" t="s">
        <v>27</v>
      </c>
      <c r="D577" s="2" t="s">
        <v>20</v>
      </c>
      <c r="E577" s="2" t="s">
        <v>5804</v>
      </c>
      <c r="F577" s="2" t="s">
        <v>21</v>
      </c>
      <c r="G577" s="2" t="s">
        <v>165</v>
      </c>
      <c r="H577" s="2" t="s">
        <v>166</v>
      </c>
      <c r="I577" s="8">
        <v>2500000</v>
      </c>
      <c r="J577" s="8">
        <v>0</v>
      </c>
      <c r="K577" s="8">
        <v>0</v>
      </c>
      <c r="L577" s="8">
        <v>0</v>
      </c>
      <c r="M577" s="2">
        <v>1065836973</v>
      </c>
      <c r="N577" s="2" t="s">
        <v>1278</v>
      </c>
      <c r="O577" s="2" t="s">
        <v>5805</v>
      </c>
      <c r="P577" s="9" t="s">
        <v>3779</v>
      </c>
      <c r="Q577" s="9" t="s">
        <v>3779</v>
      </c>
      <c r="R577" s="9" t="s">
        <v>2069</v>
      </c>
      <c r="S577" s="8">
        <v>2500000</v>
      </c>
      <c r="T577" s="8">
        <v>0</v>
      </c>
      <c r="U577" s="33">
        <v>57461757</v>
      </c>
      <c r="V577" s="17" t="s">
        <v>839</v>
      </c>
    </row>
    <row r="578" spans="1:22">
      <c r="A578" s="2">
        <v>891780111</v>
      </c>
      <c r="B578" s="2" t="s">
        <v>19</v>
      </c>
      <c r="C578" s="2" t="s">
        <v>27</v>
      </c>
      <c r="D578" s="2" t="s">
        <v>20</v>
      </c>
      <c r="E578" s="2" t="s">
        <v>5806</v>
      </c>
      <c r="F578" s="2" t="s">
        <v>21</v>
      </c>
      <c r="G578" s="2" t="s">
        <v>165</v>
      </c>
      <c r="H578" s="2" t="s">
        <v>166</v>
      </c>
      <c r="I578" s="8">
        <v>2500000</v>
      </c>
      <c r="J578" s="8">
        <v>0</v>
      </c>
      <c r="K578" s="8">
        <v>0</v>
      </c>
      <c r="L578" s="8">
        <v>0</v>
      </c>
      <c r="M578" s="2">
        <v>1083020695</v>
      </c>
      <c r="N578" s="2" t="s">
        <v>4789</v>
      </c>
      <c r="O578" s="2" t="s">
        <v>5807</v>
      </c>
      <c r="P578" s="9" t="s">
        <v>3779</v>
      </c>
      <c r="Q578" s="9" t="s">
        <v>3779</v>
      </c>
      <c r="R578" s="9" t="s">
        <v>2069</v>
      </c>
      <c r="S578" s="8">
        <v>2500000</v>
      </c>
      <c r="T578" s="8">
        <v>0</v>
      </c>
      <c r="U578" s="33">
        <v>72175282</v>
      </c>
      <c r="V578" s="2" t="s">
        <v>5808</v>
      </c>
    </row>
    <row r="579" spans="1:22">
      <c r="A579" s="2">
        <v>891780111</v>
      </c>
      <c r="B579" s="2" t="s">
        <v>19</v>
      </c>
      <c r="C579" s="2" t="s">
        <v>27</v>
      </c>
      <c r="D579" s="2" t="s">
        <v>20</v>
      </c>
      <c r="E579" s="2" t="s">
        <v>5809</v>
      </c>
      <c r="F579" s="2" t="s">
        <v>21</v>
      </c>
      <c r="G579" s="2" t="s">
        <v>165</v>
      </c>
      <c r="H579" s="2" t="s">
        <v>166</v>
      </c>
      <c r="I579" s="8">
        <v>3200000</v>
      </c>
      <c r="J579" s="8">
        <v>0</v>
      </c>
      <c r="K579" s="8">
        <v>0</v>
      </c>
      <c r="L579" s="8">
        <v>0</v>
      </c>
      <c r="M579" s="2">
        <v>36669977</v>
      </c>
      <c r="N579" s="2" t="s">
        <v>1335</v>
      </c>
      <c r="O579" s="2" t="s">
        <v>5810</v>
      </c>
      <c r="P579" s="9" t="s">
        <v>3779</v>
      </c>
      <c r="Q579" s="9" t="s">
        <v>3779</v>
      </c>
      <c r="R579" s="9" t="s">
        <v>2069</v>
      </c>
      <c r="S579" s="8">
        <v>3200000</v>
      </c>
      <c r="T579" s="8">
        <v>0</v>
      </c>
      <c r="U579" s="2">
        <v>16078654</v>
      </c>
      <c r="V579" s="2" t="s">
        <v>5811</v>
      </c>
    </row>
    <row r="580" spans="1:22">
      <c r="A580" s="2">
        <v>891780111</v>
      </c>
      <c r="B580" s="2" t="s">
        <v>19</v>
      </c>
      <c r="C580" s="2" t="s">
        <v>27</v>
      </c>
      <c r="D580" s="2" t="s">
        <v>20</v>
      </c>
      <c r="E580" s="2" t="s">
        <v>5812</v>
      </c>
      <c r="F580" s="2" t="s">
        <v>21</v>
      </c>
      <c r="G580" s="2" t="s">
        <v>165</v>
      </c>
      <c r="H580" s="2" t="s">
        <v>166</v>
      </c>
      <c r="I580" s="8">
        <v>2500000</v>
      </c>
      <c r="J580" s="8">
        <v>0</v>
      </c>
      <c r="K580" s="8">
        <v>0</v>
      </c>
      <c r="L580" s="8">
        <v>0</v>
      </c>
      <c r="M580" s="2">
        <v>1032477240</v>
      </c>
      <c r="N580" s="2" t="s">
        <v>2044</v>
      </c>
      <c r="O580" s="2" t="s">
        <v>5813</v>
      </c>
      <c r="P580" s="9" t="s">
        <v>3779</v>
      </c>
      <c r="Q580" s="9" t="s">
        <v>3779</v>
      </c>
      <c r="R580" s="9" t="s">
        <v>2069</v>
      </c>
      <c r="S580" s="8">
        <v>2500000</v>
      </c>
      <c r="T580" s="8">
        <v>0</v>
      </c>
      <c r="U580" s="2">
        <v>16078654</v>
      </c>
      <c r="V580" s="2" t="s">
        <v>5811</v>
      </c>
    </row>
    <row r="581" spans="1:22">
      <c r="A581" s="2">
        <v>891780111</v>
      </c>
      <c r="B581" s="2" t="s">
        <v>19</v>
      </c>
      <c r="C581" s="2" t="s">
        <v>27</v>
      </c>
      <c r="D581" s="2" t="s">
        <v>20</v>
      </c>
      <c r="E581" s="2" t="s">
        <v>5814</v>
      </c>
      <c r="F581" s="2" t="s">
        <v>21</v>
      </c>
      <c r="G581" s="2" t="s">
        <v>165</v>
      </c>
      <c r="H581" s="2" t="s">
        <v>166</v>
      </c>
      <c r="I581" s="8">
        <v>2200000</v>
      </c>
      <c r="J581" s="8">
        <v>0</v>
      </c>
      <c r="K581" s="8">
        <v>0</v>
      </c>
      <c r="L581" s="8">
        <v>0</v>
      </c>
      <c r="M581" s="2">
        <v>1082997554</v>
      </c>
      <c r="N581" s="2" t="s">
        <v>4927</v>
      </c>
      <c r="O581" s="2" t="s">
        <v>5815</v>
      </c>
      <c r="P581" s="9" t="s">
        <v>3860</v>
      </c>
      <c r="Q581" s="9" t="s">
        <v>3860</v>
      </c>
      <c r="R581" s="9" t="s">
        <v>2069</v>
      </c>
      <c r="S581" s="8">
        <v>2200000</v>
      </c>
      <c r="T581" s="8">
        <v>0</v>
      </c>
      <c r="U581" s="2">
        <v>12560219</v>
      </c>
      <c r="V581" s="2" t="s">
        <v>1156</v>
      </c>
    </row>
    <row r="582" spans="1:22">
      <c r="A582" s="2">
        <v>891780111</v>
      </c>
      <c r="B582" s="2" t="s">
        <v>19</v>
      </c>
      <c r="C582" s="2" t="s">
        <v>27</v>
      </c>
      <c r="D582" s="2" t="s">
        <v>20</v>
      </c>
      <c r="E582" s="2" t="s">
        <v>5816</v>
      </c>
      <c r="F582" s="2" t="s">
        <v>21</v>
      </c>
      <c r="G582" s="2" t="s">
        <v>165</v>
      </c>
      <c r="H582" s="2" t="s">
        <v>166</v>
      </c>
      <c r="I582" s="8">
        <v>5000000</v>
      </c>
      <c r="J582" s="8">
        <v>0</v>
      </c>
      <c r="K582" s="8">
        <v>0</v>
      </c>
      <c r="L582" s="8">
        <v>0</v>
      </c>
      <c r="M582" s="2">
        <v>1100693881</v>
      </c>
      <c r="N582" s="2" t="s">
        <v>5817</v>
      </c>
      <c r="O582" s="2" t="s">
        <v>5818</v>
      </c>
      <c r="P582" s="9" t="s">
        <v>3860</v>
      </c>
      <c r="Q582" s="9" t="s">
        <v>3860</v>
      </c>
      <c r="R582" s="9" t="s">
        <v>3612</v>
      </c>
      <c r="S582" s="8">
        <v>5000000</v>
      </c>
      <c r="T582" s="8">
        <v>0</v>
      </c>
      <c r="U582" s="33">
        <v>84452087</v>
      </c>
      <c r="V582" s="2" t="s">
        <v>1963</v>
      </c>
    </row>
    <row r="583" spans="1:22">
      <c r="A583" s="2">
        <v>891780111</v>
      </c>
      <c r="B583" s="2" t="s">
        <v>19</v>
      </c>
      <c r="C583" s="2" t="s">
        <v>27</v>
      </c>
      <c r="D583" s="2" t="s">
        <v>20</v>
      </c>
      <c r="E583" s="2" t="s">
        <v>5819</v>
      </c>
      <c r="F583" s="2" t="s">
        <v>21</v>
      </c>
      <c r="G583" s="2" t="s">
        <v>165</v>
      </c>
      <c r="H583" s="2" t="s">
        <v>166</v>
      </c>
      <c r="I583" s="8">
        <v>5600000</v>
      </c>
      <c r="J583" s="8">
        <v>0</v>
      </c>
      <c r="K583" s="8">
        <v>0</v>
      </c>
      <c r="L583" s="8">
        <v>0</v>
      </c>
      <c r="M583" s="2">
        <v>12564670</v>
      </c>
      <c r="N583" s="2" t="s">
        <v>1293</v>
      </c>
      <c r="O583" s="2" t="s">
        <v>5820</v>
      </c>
      <c r="P583" s="9" t="s">
        <v>3860</v>
      </c>
      <c r="Q583" s="9" t="s">
        <v>3860</v>
      </c>
      <c r="R583" s="9" t="s">
        <v>2069</v>
      </c>
      <c r="S583" s="8">
        <v>5600000</v>
      </c>
      <c r="T583" s="8">
        <v>0</v>
      </c>
      <c r="U583" s="33">
        <v>84452087</v>
      </c>
      <c r="V583" s="2" t="s">
        <v>1963</v>
      </c>
    </row>
    <row r="584" spans="1:22">
      <c r="A584" s="2">
        <v>891780111</v>
      </c>
      <c r="B584" s="2" t="s">
        <v>19</v>
      </c>
      <c r="C584" s="2" t="s">
        <v>27</v>
      </c>
      <c r="D584" s="2" t="s">
        <v>20</v>
      </c>
      <c r="E584" s="2" t="s">
        <v>5821</v>
      </c>
      <c r="F584" s="2" t="s">
        <v>21</v>
      </c>
      <c r="G584" s="2" t="s">
        <v>165</v>
      </c>
      <c r="H584" s="2" t="s">
        <v>166</v>
      </c>
      <c r="I584" s="8">
        <v>1900000</v>
      </c>
      <c r="J584" s="8">
        <v>0</v>
      </c>
      <c r="K584" s="8">
        <v>0</v>
      </c>
      <c r="L584" s="8">
        <v>0</v>
      </c>
      <c r="M584" s="2">
        <v>1083554638</v>
      </c>
      <c r="N584" s="2" t="s">
        <v>4444</v>
      </c>
      <c r="O584" s="2" t="s">
        <v>5822</v>
      </c>
      <c r="P584" s="9" t="s">
        <v>3860</v>
      </c>
      <c r="Q584" s="9" t="s">
        <v>3860</v>
      </c>
      <c r="R584" s="9" t="s">
        <v>2069</v>
      </c>
      <c r="S584" s="8">
        <v>1900000</v>
      </c>
      <c r="T584" s="8">
        <v>0</v>
      </c>
      <c r="U584" s="2">
        <v>85152695</v>
      </c>
      <c r="V584" s="2" t="s">
        <v>5746</v>
      </c>
    </row>
    <row r="585" spans="1:22">
      <c r="A585" s="2">
        <v>891780111</v>
      </c>
      <c r="B585" s="2" t="s">
        <v>19</v>
      </c>
      <c r="C585" s="2" t="s">
        <v>27</v>
      </c>
      <c r="D585" s="2" t="s">
        <v>20</v>
      </c>
      <c r="E585" s="2" t="s">
        <v>5823</v>
      </c>
      <c r="F585" s="2" t="s">
        <v>21</v>
      </c>
      <c r="G585" s="2" t="s">
        <v>165</v>
      </c>
      <c r="H585" s="2" t="s">
        <v>166</v>
      </c>
      <c r="I585" s="8">
        <v>2500000</v>
      </c>
      <c r="J585" s="8">
        <v>0</v>
      </c>
      <c r="K585" s="8">
        <v>0</v>
      </c>
      <c r="L585" s="8">
        <v>0</v>
      </c>
      <c r="M585" s="2">
        <v>36556562</v>
      </c>
      <c r="N585" s="2" t="s">
        <v>5824</v>
      </c>
      <c r="O585" s="2" t="s">
        <v>5825</v>
      </c>
      <c r="P585" s="9" t="s">
        <v>3860</v>
      </c>
      <c r="Q585" s="9" t="s">
        <v>3860</v>
      </c>
      <c r="R585" s="9" t="s">
        <v>2069</v>
      </c>
      <c r="S585" s="8">
        <v>2500000</v>
      </c>
      <c r="T585" s="8">
        <v>0</v>
      </c>
      <c r="U585" s="2">
        <v>85152695</v>
      </c>
      <c r="V585" s="2" t="s">
        <v>5746</v>
      </c>
    </row>
    <row r="586" spans="1:22">
      <c r="A586" s="2">
        <v>891780111</v>
      </c>
      <c r="B586" s="2" t="s">
        <v>19</v>
      </c>
      <c r="C586" s="2" t="s">
        <v>27</v>
      </c>
      <c r="D586" s="2" t="s">
        <v>20</v>
      </c>
      <c r="E586" s="2" t="s">
        <v>5826</v>
      </c>
      <c r="F586" s="2" t="s">
        <v>21</v>
      </c>
      <c r="G586" s="2" t="s">
        <v>165</v>
      </c>
      <c r="H586" s="2" t="s">
        <v>166</v>
      </c>
      <c r="I586" s="8">
        <v>2800000</v>
      </c>
      <c r="J586" s="8">
        <v>0</v>
      </c>
      <c r="K586" s="8">
        <v>0</v>
      </c>
      <c r="L586" s="8">
        <v>0</v>
      </c>
      <c r="M586" s="2">
        <v>1083017229</v>
      </c>
      <c r="N586" s="2" t="s">
        <v>1274</v>
      </c>
      <c r="O586" s="2" t="s">
        <v>5827</v>
      </c>
      <c r="P586" s="9" t="s">
        <v>3860</v>
      </c>
      <c r="Q586" s="9" t="s">
        <v>3860</v>
      </c>
      <c r="R586" s="9" t="s">
        <v>2069</v>
      </c>
      <c r="S586" s="8">
        <v>2800000</v>
      </c>
      <c r="T586" s="8">
        <v>0</v>
      </c>
      <c r="U586" s="2">
        <v>72175282</v>
      </c>
      <c r="V586" s="2" t="s">
        <v>5785</v>
      </c>
    </row>
    <row r="587" spans="1:22">
      <c r="A587" s="2">
        <v>891780111</v>
      </c>
      <c r="B587" s="2" t="s">
        <v>19</v>
      </c>
      <c r="C587" s="2" t="s">
        <v>27</v>
      </c>
      <c r="D587" s="2" t="s">
        <v>20</v>
      </c>
      <c r="E587" s="2" t="s">
        <v>5828</v>
      </c>
      <c r="F587" s="2" t="s">
        <v>21</v>
      </c>
      <c r="G587" s="2" t="s">
        <v>165</v>
      </c>
      <c r="H587" s="2" t="s">
        <v>166</v>
      </c>
      <c r="I587" s="8">
        <v>2800000</v>
      </c>
      <c r="J587" s="8">
        <v>0</v>
      </c>
      <c r="K587" s="8">
        <v>0</v>
      </c>
      <c r="L587" s="8">
        <v>0</v>
      </c>
      <c r="M587" s="2">
        <v>85461198</v>
      </c>
      <c r="N587" s="2" t="s">
        <v>4771</v>
      </c>
      <c r="O587" s="2" t="s">
        <v>5829</v>
      </c>
      <c r="P587" s="9" t="s">
        <v>3860</v>
      </c>
      <c r="Q587" s="9" t="s">
        <v>3860</v>
      </c>
      <c r="R587" s="9" t="s">
        <v>2069</v>
      </c>
      <c r="S587" s="8">
        <v>2800000</v>
      </c>
      <c r="T587" s="8">
        <v>0</v>
      </c>
      <c r="U587" s="2">
        <v>72175282</v>
      </c>
      <c r="V587" s="2" t="s">
        <v>5785</v>
      </c>
    </row>
    <row r="588" spans="1:22">
      <c r="A588" s="2">
        <v>891780111</v>
      </c>
      <c r="B588" s="2" t="s">
        <v>19</v>
      </c>
      <c r="C588" s="2" t="s">
        <v>27</v>
      </c>
      <c r="D588" s="2" t="s">
        <v>20</v>
      </c>
      <c r="E588" s="2" t="s">
        <v>5830</v>
      </c>
      <c r="F588" s="2" t="s">
        <v>21</v>
      </c>
      <c r="G588" s="2" t="s">
        <v>165</v>
      </c>
      <c r="H588" s="2" t="s">
        <v>166</v>
      </c>
      <c r="I588" s="8">
        <v>2800000</v>
      </c>
      <c r="J588" s="8">
        <v>0</v>
      </c>
      <c r="K588" s="8">
        <v>0</v>
      </c>
      <c r="L588" s="8">
        <v>0</v>
      </c>
      <c r="M588" s="2">
        <v>1082985398</v>
      </c>
      <c r="N588" s="2" t="s">
        <v>1296</v>
      </c>
      <c r="O588" s="2" t="s">
        <v>5831</v>
      </c>
      <c r="P588" s="9" t="s">
        <v>3860</v>
      </c>
      <c r="Q588" s="9" t="s">
        <v>3860</v>
      </c>
      <c r="R588" s="9" t="s">
        <v>2069</v>
      </c>
      <c r="S588" s="8">
        <v>2800000</v>
      </c>
      <c r="T588" s="8">
        <v>0</v>
      </c>
      <c r="U588" s="2">
        <v>72175282</v>
      </c>
      <c r="V588" s="2" t="s">
        <v>5785</v>
      </c>
    </row>
    <row r="589" spans="1:22">
      <c r="A589" s="2">
        <v>891780111</v>
      </c>
      <c r="B589" s="2" t="s">
        <v>19</v>
      </c>
      <c r="C589" s="2" t="s">
        <v>5832</v>
      </c>
      <c r="D589" s="2" t="s">
        <v>20</v>
      </c>
      <c r="E589" s="2" t="s">
        <v>5833</v>
      </c>
      <c r="F589" s="2" t="s">
        <v>21</v>
      </c>
      <c r="G589" s="2" t="s">
        <v>165</v>
      </c>
      <c r="H589" s="2" t="s">
        <v>166</v>
      </c>
      <c r="I589" s="8">
        <v>2560000</v>
      </c>
      <c r="J589" s="8">
        <v>0</v>
      </c>
      <c r="K589" s="8">
        <v>0</v>
      </c>
      <c r="L589" s="8">
        <v>0</v>
      </c>
      <c r="M589" s="2">
        <v>79994976</v>
      </c>
      <c r="N589" s="2" t="s">
        <v>4878</v>
      </c>
      <c r="O589" s="2" t="s">
        <v>5834</v>
      </c>
      <c r="P589" s="9" t="s">
        <v>3860</v>
      </c>
      <c r="Q589" s="9" t="s">
        <v>3860</v>
      </c>
      <c r="R589" s="9" t="s">
        <v>2069</v>
      </c>
      <c r="S589" s="8">
        <v>2560000</v>
      </c>
      <c r="T589" s="8">
        <v>0</v>
      </c>
      <c r="U589" s="2">
        <v>57461216</v>
      </c>
      <c r="V589" s="2" t="s">
        <v>801</v>
      </c>
    </row>
    <row r="590" spans="1:22">
      <c r="A590" s="2">
        <v>891780111</v>
      </c>
      <c r="B590" s="2" t="s">
        <v>19</v>
      </c>
      <c r="C590" s="2" t="s">
        <v>27</v>
      </c>
      <c r="D590" s="2" t="s">
        <v>20</v>
      </c>
      <c r="E590" s="2" t="s">
        <v>5835</v>
      </c>
      <c r="F590" s="2" t="s">
        <v>21</v>
      </c>
      <c r="G590" s="2" t="s">
        <v>165</v>
      </c>
      <c r="H590" s="2" t="s">
        <v>166</v>
      </c>
      <c r="I590" s="8">
        <v>1600000</v>
      </c>
      <c r="J590" s="8">
        <v>0</v>
      </c>
      <c r="K590" s="8">
        <v>0</v>
      </c>
      <c r="L590" s="8">
        <v>0</v>
      </c>
      <c r="M590" s="2">
        <v>1082915107</v>
      </c>
      <c r="N590" s="2" t="s">
        <v>4889</v>
      </c>
      <c r="O590" s="2" t="s">
        <v>5836</v>
      </c>
      <c r="P590" s="9" t="s">
        <v>3860</v>
      </c>
      <c r="Q590" s="9" t="s">
        <v>3860</v>
      </c>
      <c r="R590" s="9" t="s">
        <v>2069</v>
      </c>
      <c r="S590" s="8">
        <v>1600000</v>
      </c>
      <c r="T590" s="8">
        <v>0</v>
      </c>
      <c r="U590" s="2">
        <v>1082866408</v>
      </c>
      <c r="V590" s="2" t="s">
        <v>5837</v>
      </c>
    </row>
    <row r="591" spans="1:22">
      <c r="A591" s="2">
        <v>891780111</v>
      </c>
      <c r="B591" s="2" t="s">
        <v>19</v>
      </c>
      <c r="C591" s="2" t="s">
        <v>27</v>
      </c>
      <c r="D591" s="2" t="s">
        <v>20</v>
      </c>
      <c r="E591" s="2" t="s">
        <v>5838</v>
      </c>
      <c r="F591" s="2" t="s">
        <v>21</v>
      </c>
      <c r="G591" s="2" t="s">
        <v>165</v>
      </c>
      <c r="H591" s="2" t="s">
        <v>166</v>
      </c>
      <c r="I591" s="8">
        <v>3200000</v>
      </c>
      <c r="J591" s="8">
        <v>0</v>
      </c>
      <c r="K591" s="8">
        <v>0</v>
      </c>
      <c r="L591" s="8">
        <v>0</v>
      </c>
      <c r="M591" s="2">
        <v>85150457</v>
      </c>
      <c r="N591" s="2" t="s">
        <v>4669</v>
      </c>
      <c r="O591" s="2" t="s">
        <v>5839</v>
      </c>
      <c r="P591" s="9" t="s">
        <v>3860</v>
      </c>
      <c r="Q591" s="9" t="s">
        <v>3860</v>
      </c>
      <c r="R591" s="9" t="s">
        <v>3612</v>
      </c>
      <c r="S591" s="8">
        <v>3200000</v>
      </c>
      <c r="T591" s="8">
        <v>0</v>
      </c>
      <c r="U591" s="33">
        <v>84452087</v>
      </c>
      <c r="V591" s="2" t="s">
        <v>1963</v>
      </c>
    </row>
    <row r="592" spans="1:22">
      <c r="A592" s="2">
        <v>891780111</v>
      </c>
      <c r="B592" s="2" t="s">
        <v>19</v>
      </c>
      <c r="C592" s="2" t="s">
        <v>27</v>
      </c>
      <c r="D592" s="2" t="s">
        <v>20</v>
      </c>
      <c r="E592" s="2" t="s">
        <v>5840</v>
      </c>
      <c r="F592" s="2" t="s">
        <v>21</v>
      </c>
      <c r="G592" s="2" t="s">
        <v>165</v>
      </c>
      <c r="H592" s="2" t="s">
        <v>166</v>
      </c>
      <c r="I592" s="8">
        <v>3200000</v>
      </c>
      <c r="J592" s="8">
        <v>0</v>
      </c>
      <c r="K592" s="8">
        <v>0</v>
      </c>
      <c r="L592" s="8">
        <v>0</v>
      </c>
      <c r="M592" s="2">
        <v>1082983512</v>
      </c>
      <c r="N592" s="2" t="s">
        <v>4702</v>
      </c>
      <c r="O592" s="2" t="s">
        <v>5839</v>
      </c>
      <c r="P592" s="9" t="s">
        <v>3860</v>
      </c>
      <c r="Q592" s="9" t="s">
        <v>3860</v>
      </c>
      <c r="R592" s="9" t="s">
        <v>3612</v>
      </c>
      <c r="S592" s="8">
        <v>3200000</v>
      </c>
      <c r="T592" s="8">
        <v>0</v>
      </c>
      <c r="U592" s="33">
        <v>84452087</v>
      </c>
      <c r="V592" s="2" t="s">
        <v>1963</v>
      </c>
    </row>
    <row r="593" spans="1:22">
      <c r="A593" s="2">
        <v>891780111</v>
      </c>
      <c r="B593" s="2" t="s">
        <v>19</v>
      </c>
      <c r="C593" s="2" t="s">
        <v>27</v>
      </c>
      <c r="D593" s="2" t="s">
        <v>20</v>
      </c>
      <c r="E593" s="2" t="s">
        <v>5841</v>
      </c>
      <c r="F593" s="2" t="s">
        <v>21</v>
      </c>
      <c r="G593" s="2" t="s">
        <v>165</v>
      </c>
      <c r="H593" s="2" t="s">
        <v>166</v>
      </c>
      <c r="I593" s="8">
        <v>3200000</v>
      </c>
      <c r="J593" s="8">
        <v>0</v>
      </c>
      <c r="K593" s="8">
        <v>0</v>
      </c>
      <c r="L593" s="8">
        <v>0</v>
      </c>
      <c r="M593" s="2">
        <v>1082947816</v>
      </c>
      <c r="N593" s="2" t="s">
        <v>4672</v>
      </c>
      <c r="O593" s="2" t="s">
        <v>5839</v>
      </c>
      <c r="P593" s="9" t="s">
        <v>3860</v>
      </c>
      <c r="Q593" s="9" t="s">
        <v>3860</v>
      </c>
      <c r="R593" s="9" t="s">
        <v>3612</v>
      </c>
      <c r="S593" s="8">
        <v>3200000</v>
      </c>
      <c r="T593" s="8">
        <v>0</v>
      </c>
      <c r="U593" s="33">
        <v>84452087</v>
      </c>
      <c r="V593" s="2" t="s">
        <v>1963</v>
      </c>
    </row>
    <row r="594" spans="1:22">
      <c r="A594" s="2">
        <v>891780111</v>
      </c>
      <c r="B594" s="2" t="s">
        <v>19</v>
      </c>
      <c r="C594" s="2" t="s">
        <v>27</v>
      </c>
      <c r="D594" s="2" t="s">
        <v>20</v>
      </c>
      <c r="E594" s="2" t="s">
        <v>5842</v>
      </c>
      <c r="F594" s="2" t="s">
        <v>21</v>
      </c>
      <c r="G594" s="2" t="s">
        <v>165</v>
      </c>
      <c r="H594" s="2" t="s">
        <v>166</v>
      </c>
      <c r="I594" s="8">
        <v>3200000</v>
      </c>
      <c r="J594" s="8">
        <v>0</v>
      </c>
      <c r="K594" s="8">
        <v>0</v>
      </c>
      <c r="L594" s="8">
        <v>0</v>
      </c>
      <c r="M594" s="2">
        <v>84459678</v>
      </c>
      <c r="N594" s="2" t="s">
        <v>4723</v>
      </c>
      <c r="O594" s="2" t="s">
        <v>5839</v>
      </c>
      <c r="P594" s="9" t="s">
        <v>3860</v>
      </c>
      <c r="Q594" s="9" t="s">
        <v>3860</v>
      </c>
      <c r="R594" s="9" t="s">
        <v>3612</v>
      </c>
      <c r="S594" s="8">
        <v>3200000</v>
      </c>
      <c r="T594" s="8">
        <v>0</v>
      </c>
      <c r="U594" s="33">
        <v>84452087</v>
      </c>
      <c r="V594" s="2" t="s">
        <v>1963</v>
      </c>
    </row>
    <row r="595" spans="1:22">
      <c r="A595" s="2">
        <v>891780111</v>
      </c>
      <c r="B595" s="2" t="s">
        <v>19</v>
      </c>
      <c r="C595" s="2" t="s">
        <v>27</v>
      </c>
      <c r="D595" s="2" t="s">
        <v>20</v>
      </c>
      <c r="E595" s="2" t="s">
        <v>5843</v>
      </c>
      <c r="F595" s="2" t="s">
        <v>21</v>
      </c>
      <c r="G595" s="2" t="s">
        <v>165</v>
      </c>
      <c r="H595" s="2" t="s">
        <v>166</v>
      </c>
      <c r="I595" s="8">
        <v>3200000</v>
      </c>
      <c r="J595" s="8">
        <v>0</v>
      </c>
      <c r="K595" s="8">
        <v>0</v>
      </c>
      <c r="L595" s="8">
        <v>0</v>
      </c>
      <c r="M595" s="2">
        <v>85155288</v>
      </c>
      <c r="N595" s="2" t="s">
        <v>4654</v>
      </c>
      <c r="O595" s="2" t="s">
        <v>5839</v>
      </c>
      <c r="P595" s="9" t="s">
        <v>3860</v>
      </c>
      <c r="Q595" s="9" t="s">
        <v>3860</v>
      </c>
      <c r="R595" s="9" t="s">
        <v>3612</v>
      </c>
      <c r="S595" s="8">
        <v>3200000</v>
      </c>
      <c r="T595" s="8">
        <v>0</v>
      </c>
      <c r="U595" s="33">
        <v>84452087</v>
      </c>
      <c r="V595" s="2" t="s">
        <v>1963</v>
      </c>
    </row>
    <row r="596" spans="1:22">
      <c r="A596" s="2">
        <v>891780111</v>
      </c>
      <c r="B596" s="2" t="s">
        <v>19</v>
      </c>
      <c r="C596" s="2" t="s">
        <v>27</v>
      </c>
      <c r="D596" s="2" t="s">
        <v>20</v>
      </c>
      <c r="E596" s="2" t="s">
        <v>5844</v>
      </c>
      <c r="F596" s="2" t="s">
        <v>21</v>
      </c>
      <c r="G596" s="2" t="s">
        <v>165</v>
      </c>
      <c r="H596" s="2" t="s">
        <v>166</v>
      </c>
      <c r="I596" s="8">
        <v>3800000</v>
      </c>
      <c r="J596" s="8">
        <v>0</v>
      </c>
      <c r="K596" s="8">
        <v>0</v>
      </c>
      <c r="L596" s="8">
        <v>0</v>
      </c>
      <c r="M596" s="2">
        <v>85458673</v>
      </c>
      <c r="N596" s="2" t="s">
        <v>4705</v>
      </c>
      <c r="O596" s="2" t="s">
        <v>5845</v>
      </c>
      <c r="P596" s="9" t="s">
        <v>3860</v>
      </c>
      <c r="Q596" s="9" t="s">
        <v>3860</v>
      </c>
      <c r="R596" s="9" t="s">
        <v>3612</v>
      </c>
      <c r="S596" s="8">
        <v>3800000</v>
      </c>
      <c r="T596" s="8">
        <v>0</v>
      </c>
      <c r="U596" s="2">
        <v>85473390</v>
      </c>
      <c r="V596" s="2" t="s">
        <v>5792</v>
      </c>
    </row>
    <row r="597" spans="1:22">
      <c r="A597" s="2">
        <v>891780111</v>
      </c>
      <c r="B597" s="2" t="s">
        <v>19</v>
      </c>
      <c r="C597" s="2" t="s">
        <v>27</v>
      </c>
      <c r="D597" s="2" t="s">
        <v>20</v>
      </c>
      <c r="E597" s="2" t="s">
        <v>5846</v>
      </c>
      <c r="F597" s="2" t="s">
        <v>21</v>
      </c>
      <c r="G597" s="2" t="s">
        <v>165</v>
      </c>
      <c r="H597" s="2" t="s">
        <v>166</v>
      </c>
      <c r="I597" s="8">
        <v>5600000</v>
      </c>
      <c r="J597" s="8">
        <v>0</v>
      </c>
      <c r="K597" s="8">
        <v>0</v>
      </c>
      <c r="L597" s="8">
        <v>0</v>
      </c>
      <c r="M597" s="2">
        <v>85153731</v>
      </c>
      <c r="N597" s="2" t="s">
        <v>2008</v>
      </c>
      <c r="O597" s="2" t="s">
        <v>5847</v>
      </c>
      <c r="P597" s="9" t="s">
        <v>3860</v>
      </c>
      <c r="Q597" s="9" t="s">
        <v>3860</v>
      </c>
      <c r="R597" s="9" t="s">
        <v>3612</v>
      </c>
      <c r="S597" s="8">
        <v>5600000</v>
      </c>
      <c r="T597" s="8">
        <v>0</v>
      </c>
      <c r="U597" s="2">
        <v>85473390</v>
      </c>
      <c r="V597" s="2" t="s">
        <v>5792</v>
      </c>
    </row>
    <row r="598" spans="1:22">
      <c r="A598" s="2">
        <v>891780111</v>
      </c>
      <c r="B598" s="2" t="s">
        <v>19</v>
      </c>
      <c r="C598" s="2" t="s">
        <v>27</v>
      </c>
      <c r="D598" s="2" t="s">
        <v>20</v>
      </c>
      <c r="E598" s="2" t="s">
        <v>5848</v>
      </c>
      <c r="F598" s="2" t="s">
        <v>21</v>
      </c>
      <c r="G598" s="2" t="s">
        <v>165</v>
      </c>
      <c r="H598" s="2" t="s">
        <v>166</v>
      </c>
      <c r="I598" s="8">
        <v>5000000</v>
      </c>
      <c r="J598" s="8">
        <v>0</v>
      </c>
      <c r="K598" s="8">
        <v>0</v>
      </c>
      <c r="L598" s="8">
        <v>0</v>
      </c>
      <c r="M598" s="2">
        <v>7602221</v>
      </c>
      <c r="N598" s="2" t="s">
        <v>1034</v>
      </c>
      <c r="O598" s="2" t="s">
        <v>5849</v>
      </c>
      <c r="P598" s="9" t="s">
        <v>3860</v>
      </c>
      <c r="Q598" s="9" t="s">
        <v>3860</v>
      </c>
      <c r="R598" s="9" t="s">
        <v>3612</v>
      </c>
      <c r="S598" s="8">
        <v>5000000</v>
      </c>
      <c r="T598" s="8">
        <v>0</v>
      </c>
      <c r="U598" s="2">
        <v>85473390</v>
      </c>
      <c r="V598" s="2" t="s">
        <v>5792</v>
      </c>
    </row>
    <row r="599" spans="1:22">
      <c r="A599" s="2">
        <v>891780111</v>
      </c>
      <c r="B599" s="2" t="s">
        <v>19</v>
      </c>
      <c r="C599" s="2" t="s">
        <v>27</v>
      </c>
      <c r="D599" s="2" t="s">
        <v>20</v>
      </c>
      <c r="E599" s="2" t="s">
        <v>5850</v>
      </c>
      <c r="F599" s="2" t="s">
        <v>21</v>
      </c>
      <c r="G599" s="2" t="s">
        <v>165</v>
      </c>
      <c r="H599" s="2" t="s">
        <v>166</v>
      </c>
      <c r="I599" s="8">
        <v>3200000</v>
      </c>
      <c r="J599" s="8">
        <v>0</v>
      </c>
      <c r="K599" s="8">
        <v>0</v>
      </c>
      <c r="L599" s="8">
        <v>0</v>
      </c>
      <c r="M599" s="2">
        <v>9738364</v>
      </c>
      <c r="N599" s="2" t="s">
        <v>4813</v>
      </c>
      <c r="O599" s="2" t="s">
        <v>5851</v>
      </c>
      <c r="P599" s="9" t="s">
        <v>3860</v>
      </c>
      <c r="Q599" s="9" t="s">
        <v>3860</v>
      </c>
      <c r="R599" s="9" t="s">
        <v>3612</v>
      </c>
      <c r="S599" s="8">
        <v>3200000</v>
      </c>
      <c r="T599" s="8">
        <v>0</v>
      </c>
      <c r="U599" s="2">
        <v>85473390</v>
      </c>
      <c r="V599" s="2" t="s">
        <v>5792</v>
      </c>
    </row>
    <row r="600" spans="1:22">
      <c r="A600" s="2">
        <v>891780111</v>
      </c>
      <c r="B600" s="2" t="s">
        <v>19</v>
      </c>
      <c r="C600" s="2" t="s">
        <v>27</v>
      </c>
      <c r="D600" s="2" t="s">
        <v>20</v>
      </c>
      <c r="E600" s="2" t="s">
        <v>5852</v>
      </c>
      <c r="F600" s="2" t="s">
        <v>21</v>
      </c>
      <c r="G600" s="2" t="s">
        <v>165</v>
      </c>
      <c r="H600" s="2" t="s">
        <v>166</v>
      </c>
      <c r="I600" s="8">
        <v>2500000</v>
      </c>
      <c r="J600" s="8">
        <v>0</v>
      </c>
      <c r="K600" s="8">
        <v>0</v>
      </c>
      <c r="L600" s="8">
        <v>0</v>
      </c>
      <c r="M600" s="2">
        <v>92642274</v>
      </c>
      <c r="N600" s="2" t="s">
        <v>1341</v>
      </c>
      <c r="O600" s="2" t="s">
        <v>5853</v>
      </c>
      <c r="P600" s="9" t="s">
        <v>3860</v>
      </c>
      <c r="Q600" s="9" t="s">
        <v>3860</v>
      </c>
      <c r="R600" s="9" t="s">
        <v>2069</v>
      </c>
      <c r="S600" s="8">
        <v>2500000</v>
      </c>
      <c r="T600" s="8">
        <v>0</v>
      </c>
      <c r="U600" s="2">
        <v>85473390</v>
      </c>
      <c r="V600" s="2" t="s">
        <v>5792</v>
      </c>
    </row>
    <row r="601" spans="1:22">
      <c r="A601" s="2">
        <v>891780111</v>
      </c>
      <c r="B601" s="2" t="s">
        <v>19</v>
      </c>
      <c r="C601" s="2" t="s">
        <v>27</v>
      </c>
      <c r="D601" s="2" t="s">
        <v>20</v>
      </c>
      <c r="E601" s="2" t="s">
        <v>5854</v>
      </c>
      <c r="F601" s="2" t="s">
        <v>21</v>
      </c>
      <c r="G601" s="2" t="s">
        <v>165</v>
      </c>
      <c r="H601" s="2" t="s">
        <v>166</v>
      </c>
      <c r="I601" s="8">
        <v>1900000</v>
      </c>
      <c r="J601" s="8">
        <v>0</v>
      </c>
      <c r="K601" s="8">
        <v>0</v>
      </c>
      <c r="L601" s="8">
        <v>0</v>
      </c>
      <c r="M601" s="2">
        <v>85467592</v>
      </c>
      <c r="N601" s="2" t="s">
        <v>4810</v>
      </c>
      <c r="O601" s="2" t="s">
        <v>5855</v>
      </c>
      <c r="P601" s="9" t="s">
        <v>3860</v>
      </c>
      <c r="Q601" s="9" t="s">
        <v>3860</v>
      </c>
      <c r="R601" s="9" t="s">
        <v>2069</v>
      </c>
      <c r="S601" s="8">
        <v>1900000</v>
      </c>
      <c r="T601" s="8">
        <v>0</v>
      </c>
      <c r="U601" s="2">
        <v>85473390</v>
      </c>
      <c r="V601" s="2" t="s">
        <v>5792</v>
      </c>
    </row>
    <row r="602" spans="1:22">
      <c r="A602" s="2">
        <v>891780111</v>
      </c>
      <c r="B602" s="2" t="s">
        <v>19</v>
      </c>
      <c r="C602" s="2" t="s">
        <v>27</v>
      </c>
      <c r="D602" s="2" t="s">
        <v>20</v>
      </c>
      <c r="E602" s="2" t="s">
        <v>5856</v>
      </c>
      <c r="F602" s="2" t="s">
        <v>21</v>
      </c>
      <c r="G602" s="2" t="s">
        <v>165</v>
      </c>
      <c r="H602" s="2" t="s">
        <v>166</v>
      </c>
      <c r="I602" s="8">
        <v>1600000</v>
      </c>
      <c r="J602" s="8">
        <v>0</v>
      </c>
      <c r="K602" s="8">
        <v>0</v>
      </c>
      <c r="L602" s="8">
        <v>0</v>
      </c>
      <c r="M602" s="2">
        <v>1082963378</v>
      </c>
      <c r="N602" s="2" t="s">
        <v>5857</v>
      </c>
      <c r="O602" s="2" t="s">
        <v>5858</v>
      </c>
      <c r="P602" s="9" t="s">
        <v>3860</v>
      </c>
      <c r="Q602" s="9" t="s">
        <v>3860</v>
      </c>
      <c r="R602" s="9" t="s">
        <v>2069</v>
      </c>
      <c r="S602" s="8">
        <v>1600000</v>
      </c>
      <c r="T602" s="8">
        <v>0</v>
      </c>
      <c r="U602" s="2">
        <v>7631392</v>
      </c>
      <c r="V602" s="2" t="s">
        <v>4500</v>
      </c>
    </row>
    <row r="603" spans="1:22">
      <c r="A603" s="2">
        <v>891780111</v>
      </c>
      <c r="B603" s="2" t="s">
        <v>19</v>
      </c>
      <c r="C603" s="2" t="s">
        <v>27</v>
      </c>
      <c r="D603" s="2" t="s">
        <v>20</v>
      </c>
      <c r="E603" s="2" t="s">
        <v>5859</v>
      </c>
      <c r="F603" s="2" t="s">
        <v>21</v>
      </c>
      <c r="G603" s="2" t="s">
        <v>165</v>
      </c>
      <c r="H603" s="2" t="s">
        <v>166</v>
      </c>
      <c r="I603" s="8">
        <v>2500000</v>
      </c>
      <c r="J603" s="8">
        <v>0</v>
      </c>
      <c r="K603" s="8">
        <v>0</v>
      </c>
      <c r="L603" s="8">
        <v>0</v>
      </c>
      <c r="M603" s="2">
        <v>1083017290</v>
      </c>
      <c r="N603" s="2" t="s">
        <v>2033</v>
      </c>
      <c r="O603" s="2" t="s">
        <v>5860</v>
      </c>
      <c r="P603" s="9" t="s">
        <v>3860</v>
      </c>
      <c r="Q603" s="9" t="s">
        <v>3860</v>
      </c>
      <c r="R603" s="9" t="s">
        <v>2069</v>
      </c>
      <c r="S603" s="8">
        <v>2500000</v>
      </c>
      <c r="T603" s="8">
        <v>0</v>
      </c>
      <c r="U603" s="2">
        <v>7632607</v>
      </c>
      <c r="V603" s="2" t="s">
        <v>5861</v>
      </c>
    </row>
    <row r="604" spans="1:22">
      <c r="A604" s="2">
        <v>891780111</v>
      </c>
      <c r="B604" s="2" t="s">
        <v>19</v>
      </c>
      <c r="C604" s="2" t="s">
        <v>27</v>
      </c>
      <c r="D604" s="2" t="s">
        <v>20</v>
      </c>
      <c r="E604" s="2" t="s">
        <v>5862</v>
      </c>
      <c r="F604" s="2" t="s">
        <v>21</v>
      </c>
      <c r="G604" s="2" t="s">
        <v>165</v>
      </c>
      <c r="H604" s="2" t="s">
        <v>166</v>
      </c>
      <c r="I604" s="8">
        <v>2500000</v>
      </c>
      <c r="J604" s="8">
        <v>0</v>
      </c>
      <c r="K604" s="8">
        <v>0</v>
      </c>
      <c r="L604" s="8">
        <v>0</v>
      </c>
      <c r="M604" s="2">
        <v>1083037089</v>
      </c>
      <c r="N604" s="2" t="s">
        <v>2011</v>
      </c>
      <c r="O604" s="2" t="s">
        <v>5863</v>
      </c>
      <c r="P604" s="9" t="s">
        <v>3860</v>
      </c>
      <c r="Q604" s="9" t="s">
        <v>3860</v>
      </c>
      <c r="R604" s="9" t="s">
        <v>2069</v>
      </c>
      <c r="S604" s="8">
        <v>2500000</v>
      </c>
      <c r="T604" s="8">
        <v>0</v>
      </c>
      <c r="U604" s="2">
        <v>7632607</v>
      </c>
      <c r="V604" s="2" t="s">
        <v>5861</v>
      </c>
    </row>
    <row r="605" spans="1:22">
      <c r="A605" s="2">
        <v>891780111</v>
      </c>
      <c r="B605" s="2" t="s">
        <v>19</v>
      </c>
      <c r="C605" s="2" t="s">
        <v>5799</v>
      </c>
      <c r="D605" s="2" t="s">
        <v>20</v>
      </c>
      <c r="E605" s="2" t="s">
        <v>5864</v>
      </c>
      <c r="F605" s="2" t="s">
        <v>21</v>
      </c>
      <c r="G605" s="2" t="s">
        <v>165</v>
      </c>
      <c r="H605" s="2" t="s">
        <v>166</v>
      </c>
      <c r="I605" s="8">
        <v>2100000</v>
      </c>
      <c r="J605" s="8">
        <v>0</v>
      </c>
      <c r="K605" s="8">
        <v>0</v>
      </c>
      <c r="L605" s="8">
        <v>0</v>
      </c>
      <c r="M605" s="2">
        <v>1082926063</v>
      </c>
      <c r="N605" s="2" t="s">
        <v>2021</v>
      </c>
      <c r="O605" s="2" t="s">
        <v>5865</v>
      </c>
      <c r="P605" s="9" t="s">
        <v>3860</v>
      </c>
      <c r="Q605" s="9" t="s">
        <v>3860</v>
      </c>
      <c r="R605" s="9" t="s">
        <v>2069</v>
      </c>
      <c r="S605" s="8">
        <v>2100000</v>
      </c>
      <c r="T605" s="8">
        <v>0</v>
      </c>
      <c r="U605" s="2">
        <v>36726018</v>
      </c>
      <c r="V605" s="2" t="s">
        <v>5803</v>
      </c>
    </row>
    <row r="606" spans="1:22">
      <c r="A606" s="2">
        <v>891780111</v>
      </c>
      <c r="B606" s="2" t="s">
        <v>19</v>
      </c>
      <c r="C606" s="2" t="s">
        <v>5799</v>
      </c>
      <c r="D606" s="2" t="s">
        <v>20</v>
      </c>
      <c r="E606" s="2" t="s">
        <v>5866</v>
      </c>
      <c r="F606" s="2" t="s">
        <v>21</v>
      </c>
      <c r="G606" s="2" t="s">
        <v>165</v>
      </c>
      <c r="H606" s="2" t="s">
        <v>166</v>
      </c>
      <c r="I606" s="8">
        <v>2100000</v>
      </c>
      <c r="J606" s="8">
        <v>0</v>
      </c>
      <c r="K606" s="8">
        <v>0</v>
      </c>
      <c r="L606" s="8">
        <v>0</v>
      </c>
      <c r="M606" s="2">
        <v>1082991400</v>
      </c>
      <c r="N606" s="2" t="s">
        <v>2031</v>
      </c>
      <c r="O606" s="2" t="s">
        <v>5867</v>
      </c>
      <c r="P606" s="9" t="s">
        <v>3860</v>
      </c>
      <c r="Q606" s="9" t="s">
        <v>3860</v>
      </c>
      <c r="R606" s="9" t="s">
        <v>2069</v>
      </c>
      <c r="S606" s="8">
        <v>2100000</v>
      </c>
      <c r="T606" s="8">
        <v>0</v>
      </c>
      <c r="U606" s="2">
        <v>36726018</v>
      </c>
      <c r="V606" s="2" t="s">
        <v>5803</v>
      </c>
    </row>
    <row r="607" spans="1:22">
      <c r="A607" s="2">
        <v>891780111</v>
      </c>
      <c r="B607" s="2" t="s">
        <v>19</v>
      </c>
      <c r="C607" s="2" t="s">
        <v>5799</v>
      </c>
      <c r="D607" s="2" t="s">
        <v>20</v>
      </c>
      <c r="E607" s="2" t="s">
        <v>5868</v>
      </c>
      <c r="F607" s="2" t="s">
        <v>21</v>
      </c>
      <c r="G607" s="2" t="s">
        <v>165</v>
      </c>
      <c r="H607" s="2" t="s">
        <v>166</v>
      </c>
      <c r="I607" s="8">
        <v>2100000</v>
      </c>
      <c r="J607" s="8">
        <v>0</v>
      </c>
      <c r="K607" s="8">
        <v>0</v>
      </c>
      <c r="L607" s="8">
        <v>0</v>
      </c>
      <c r="M607" s="2">
        <v>1082935774</v>
      </c>
      <c r="N607" s="2" t="s">
        <v>5869</v>
      </c>
      <c r="O607" s="2" t="s">
        <v>5867</v>
      </c>
      <c r="P607" s="9" t="s">
        <v>3860</v>
      </c>
      <c r="Q607" s="9" t="s">
        <v>3860</v>
      </c>
      <c r="R607" s="9" t="s">
        <v>2069</v>
      </c>
      <c r="S607" s="8">
        <v>2100000</v>
      </c>
      <c r="T607" s="8">
        <v>0</v>
      </c>
      <c r="U607" s="2">
        <v>36726018</v>
      </c>
      <c r="V607" s="2" t="s">
        <v>5803</v>
      </c>
    </row>
    <row r="608" spans="1:22">
      <c r="A608" s="2">
        <v>891780111</v>
      </c>
      <c r="B608" s="2" t="s">
        <v>19</v>
      </c>
      <c r="C608" s="2" t="s">
        <v>27</v>
      </c>
      <c r="D608" s="2" t="s">
        <v>20</v>
      </c>
      <c r="E608" s="2" t="s">
        <v>5870</v>
      </c>
      <c r="F608" s="2" t="s">
        <v>21</v>
      </c>
      <c r="G608" s="2" t="s">
        <v>165</v>
      </c>
      <c r="H608" s="2" t="s">
        <v>166</v>
      </c>
      <c r="I608" s="8">
        <v>3500000</v>
      </c>
      <c r="J608" s="8">
        <v>0</v>
      </c>
      <c r="K608" s="8">
        <v>0</v>
      </c>
      <c r="L608" s="8">
        <v>0</v>
      </c>
      <c r="M608" s="2">
        <v>1045725304</v>
      </c>
      <c r="N608" s="2" t="s">
        <v>1318</v>
      </c>
      <c r="O608" s="2" t="s">
        <v>5871</v>
      </c>
      <c r="P608" s="9" t="s">
        <v>3860</v>
      </c>
      <c r="Q608" s="9" t="s">
        <v>3860</v>
      </c>
      <c r="R608" s="9" t="s">
        <v>2069</v>
      </c>
      <c r="S608" s="8">
        <v>3500000</v>
      </c>
      <c r="T608" s="8">
        <v>0</v>
      </c>
      <c r="U608" s="2">
        <v>16078654</v>
      </c>
      <c r="V608" s="2" t="s">
        <v>5811</v>
      </c>
    </row>
    <row r="609" spans="1:22">
      <c r="A609" s="2">
        <v>891780111</v>
      </c>
      <c r="B609" s="2" t="s">
        <v>19</v>
      </c>
      <c r="C609" s="2" t="s">
        <v>27</v>
      </c>
      <c r="D609" s="2" t="s">
        <v>20</v>
      </c>
      <c r="E609" s="2" t="s">
        <v>5872</v>
      </c>
      <c r="F609" s="2" t="s">
        <v>21</v>
      </c>
      <c r="G609" s="2" t="s">
        <v>165</v>
      </c>
      <c r="H609" s="2" t="s">
        <v>166</v>
      </c>
      <c r="I609" s="8">
        <v>7000000</v>
      </c>
      <c r="J609" s="8">
        <v>0</v>
      </c>
      <c r="K609" s="8">
        <v>0</v>
      </c>
      <c r="L609" s="8">
        <v>0</v>
      </c>
      <c r="M609" s="2">
        <v>416050</v>
      </c>
      <c r="N609" s="2" t="s">
        <v>4942</v>
      </c>
      <c r="O609" s="2" t="s">
        <v>5873</v>
      </c>
      <c r="P609" s="9" t="s">
        <v>3860</v>
      </c>
      <c r="Q609" s="9" t="s">
        <v>3860</v>
      </c>
      <c r="R609" s="9" t="s">
        <v>3612</v>
      </c>
      <c r="S609" s="8">
        <v>7000000</v>
      </c>
      <c r="T609" s="8">
        <v>0</v>
      </c>
      <c r="U609" s="2">
        <v>57438212</v>
      </c>
      <c r="V609" s="2" t="s">
        <v>1211</v>
      </c>
    </row>
    <row r="610" spans="1:22">
      <c r="A610" s="2">
        <v>891780111</v>
      </c>
      <c r="B610" s="2" t="s">
        <v>19</v>
      </c>
      <c r="C610" s="2" t="s">
        <v>27</v>
      </c>
      <c r="D610" s="2" t="s">
        <v>20</v>
      </c>
      <c r="E610" s="2" t="s">
        <v>5874</v>
      </c>
      <c r="F610" s="2" t="s">
        <v>21</v>
      </c>
      <c r="G610" s="2" t="s">
        <v>165</v>
      </c>
      <c r="H610" s="2" t="s">
        <v>166</v>
      </c>
      <c r="I610" s="8">
        <v>1800000</v>
      </c>
      <c r="J610" s="8">
        <v>0</v>
      </c>
      <c r="K610" s="8">
        <v>0</v>
      </c>
      <c r="L610" s="8">
        <v>0</v>
      </c>
      <c r="M610" s="2">
        <v>1004374583</v>
      </c>
      <c r="N610" s="2" t="s">
        <v>4948</v>
      </c>
      <c r="O610" s="2" t="s">
        <v>5875</v>
      </c>
      <c r="P610" s="9" t="s">
        <v>3868</v>
      </c>
      <c r="Q610" s="9" t="s">
        <v>3868</v>
      </c>
      <c r="R610" s="9" t="s">
        <v>2069</v>
      </c>
      <c r="S610" s="8">
        <v>1800000</v>
      </c>
      <c r="T610" s="8">
        <v>0</v>
      </c>
      <c r="U610" s="2">
        <v>12560219</v>
      </c>
      <c r="V610" s="2" t="s">
        <v>1156</v>
      </c>
    </row>
    <row r="611" spans="1:22">
      <c r="A611" s="2">
        <v>891780111</v>
      </c>
      <c r="B611" s="2" t="s">
        <v>19</v>
      </c>
      <c r="C611" s="2" t="s">
        <v>27</v>
      </c>
      <c r="D611" s="2" t="s">
        <v>20</v>
      </c>
      <c r="E611" s="2" t="s">
        <v>5876</v>
      </c>
      <c r="F611" s="2" t="s">
        <v>21</v>
      </c>
      <c r="G611" s="2" t="s">
        <v>165</v>
      </c>
      <c r="H611" s="2" t="s">
        <v>166</v>
      </c>
      <c r="I611" s="8">
        <v>1900000</v>
      </c>
      <c r="J611" s="8">
        <v>0</v>
      </c>
      <c r="K611" s="8">
        <v>0</v>
      </c>
      <c r="L611" s="8">
        <v>0</v>
      </c>
      <c r="M611" s="2">
        <v>1143139441</v>
      </c>
      <c r="N611" s="2" t="s">
        <v>4783</v>
      </c>
      <c r="O611" s="2" t="s">
        <v>5877</v>
      </c>
      <c r="P611" s="9" t="s">
        <v>3868</v>
      </c>
      <c r="Q611" s="9" t="s">
        <v>3868</v>
      </c>
      <c r="R611" s="9" t="s">
        <v>2069</v>
      </c>
      <c r="S611" s="8">
        <v>1900000</v>
      </c>
      <c r="T611" s="8">
        <v>0</v>
      </c>
      <c r="U611" s="33">
        <v>84452087</v>
      </c>
      <c r="V611" s="2" t="s">
        <v>1963</v>
      </c>
    </row>
    <row r="612" spans="1:22">
      <c r="A612" s="2">
        <v>891780111</v>
      </c>
      <c r="B612" s="2" t="s">
        <v>19</v>
      </c>
      <c r="C612" s="2" t="s">
        <v>27</v>
      </c>
      <c r="D612" s="2" t="s">
        <v>20</v>
      </c>
      <c r="E612" s="2" t="s">
        <v>5878</v>
      </c>
      <c r="F612" s="2" t="s">
        <v>21</v>
      </c>
      <c r="G612" s="2" t="s">
        <v>165</v>
      </c>
      <c r="H612" s="2" t="s">
        <v>166</v>
      </c>
      <c r="I612" s="8">
        <v>3500000</v>
      </c>
      <c r="J612" s="8">
        <v>0</v>
      </c>
      <c r="K612" s="8">
        <v>0</v>
      </c>
      <c r="L612" s="8">
        <v>0</v>
      </c>
      <c r="M612" s="2">
        <v>39048396</v>
      </c>
      <c r="N612" s="2" t="s">
        <v>4140</v>
      </c>
      <c r="O612" s="2" t="s">
        <v>5879</v>
      </c>
      <c r="P612" s="9" t="s">
        <v>3868</v>
      </c>
      <c r="Q612" s="9" t="s">
        <v>3868</v>
      </c>
      <c r="R612" s="9" t="s">
        <v>2069</v>
      </c>
      <c r="S612" s="8">
        <v>0</v>
      </c>
      <c r="T612" s="8">
        <v>3500000</v>
      </c>
      <c r="U612" s="33">
        <v>84452087</v>
      </c>
      <c r="V612" s="2" t="s">
        <v>1963</v>
      </c>
    </row>
    <row r="613" spans="1:22">
      <c r="A613" s="2">
        <v>891780111</v>
      </c>
      <c r="B613" s="2" t="s">
        <v>19</v>
      </c>
      <c r="C613" s="2" t="s">
        <v>27</v>
      </c>
      <c r="D613" s="2" t="s">
        <v>20</v>
      </c>
      <c r="E613" s="2" t="s">
        <v>5880</v>
      </c>
      <c r="F613" s="2" t="s">
        <v>21</v>
      </c>
      <c r="G613" s="2" t="s">
        <v>165</v>
      </c>
      <c r="H613" s="2" t="s">
        <v>166</v>
      </c>
      <c r="I613" s="8">
        <v>1600000</v>
      </c>
      <c r="J613" s="8">
        <v>0</v>
      </c>
      <c r="K613" s="8">
        <v>0</v>
      </c>
      <c r="L613" s="8">
        <v>0</v>
      </c>
      <c r="M613" s="2">
        <v>19517646</v>
      </c>
      <c r="N613" s="2" t="s">
        <v>4447</v>
      </c>
      <c r="O613" s="2" t="s">
        <v>5881</v>
      </c>
      <c r="P613" s="9" t="s">
        <v>3868</v>
      </c>
      <c r="Q613" s="9" t="s">
        <v>3868</v>
      </c>
      <c r="R613" s="9" t="s">
        <v>2069</v>
      </c>
      <c r="S613" s="8">
        <v>1600000</v>
      </c>
      <c r="T613" s="8">
        <v>0</v>
      </c>
      <c r="U613" s="2">
        <v>85152695</v>
      </c>
      <c r="V613" s="2" t="s">
        <v>5746</v>
      </c>
    </row>
    <row r="614" spans="1:22">
      <c r="A614" s="2">
        <v>891780111</v>
      </c>
      <c r="B614" s="2" t="s">
        <v>19</v>
      </c>
      <c r="C614" s="2" t="s">
        <v>27</v>
      </c>
      <c r="D614" s="2" t="s">
        <v>20</v>
      </c>
      <c r="E614" s="2" t="s">
        <v>5882</v>
      </c>
      <c r="F614" s="2" t="s">
        <v>21</v>
      </c>
      <c r="G614" s="2" t="s">
        <v>165</v>
      </c>
      <c r="H614" s="2" t="s">
        <v>166</v>
      </c>
      <c r="I614" s="8">
        <v>1900000</v>
      </c>
      <c r="J614" s="8">
        <v>0</v>
      </c>
      <c r="K614" s="8">
        <v>0</v>
      </c>
      <c r="L614" s="8">
        <v>0</v>
      </c>
      <c r="M614" s="2">
        <v>36537033</v>
      </c>
      <c r="N614" s="2" t="s">
        <v>1969</v>
      </c>
      <c r="O614" s="2" t="s">
        <v>5883</v>
      </c>
      <c r="P614" s="9" t="s">
        <v>3868</v>
      </c>
      <c r="Q614" s="9" t="s">
        <v>3868</v>
      </c>
      <c r="R614" s="9" t="s">
        <v>2069</v>
      </c>
      <c r="S614" s="8">
        <v>1900000</v>
      </c>
      <c r="T614" s="8">
        <v>0</v>
      </c>
      <c r="U614" s="2">
        <v>85152695</v>
      </c>
      <c r="V614" s="2" t="s">
        <v>5746</v>
      </c>
    </row>
    <row r="615" spans="1:22">
      <c r="A615" s="2">
        <v>891780111</v>
      </c>
      <c r="B615" s="2" t="s">
        <v>19</v>
      </c>
      <c r="C615" s="2" t="s">
        <v>27</v>
      </c>
      <c r="D615" s="2" t="s">
        <v>20</v>
      </c>
      <c r="E615" s="2" t="s">
        <v>5884</v>
      </c>
      <c r="F615" s="2" t="s">
        <v>21</v>
      </c>
      <c r="G615" s="2" t="s">
        <v>165</v>
      </c>
      <c r="H615" s="2" t="s">
        <v>166</v>
      </c>
      <c r="I615" s="8">
        <v>2200000</v>
      </c>
      <c r="J615" s="8">
        <v>0</v>
      </c>
      <c r="K615" s="8">
        <v>0</v>
      </c>
      <c r="L615" s="8">
        <v>0</v>
      </c>
      <c r="M615" s="2">
        <v>57426227</v>
      </c>
      <c r="N615" s="2" t="s">
        <v>1975</v>
      </c>
      <c r="O615" s="2" t="s">
        <v>5885</v>
      </c>
      <c r="P615" s="9" t="s">
        <v>3868</v>
      </c>
      <c r="Q615" s="9" t="s">
        <v>3868</v>
      </c>
      <c r="R615" s="9" t="s">
        <v>2069</v>
      </c>
      <c r="S615" s="8">
        <v>2200000</v>
      </c>
      <c r="T615" s="8">
        <v>0</v>
      </c>
      <c r="U615" s="2">
        <v>85152695</v>
      </c>
      <c r="V615" s="2" t="s">
        <v>5746</v>
      </c>
    </row>
    <row r="616" spans="1:22">
      <c r="A616" s="2">
        <v>891780111</v>
      </c>
      <c r="B616" s="2" t="s">
        <v>19</v>
      </c>
      <c r="C616" s="2" t="s">
        <v>27</v>
      </c>
      <c r="D616" s="2" t="s">
        <v>20</v>
      </c>
      <c r="E616" s="2" t="s">
        <v>5886</v>
      </c>
      <c r="F616" s="2" t="s">
        <v>21</v>
      </c>
      <c r="G616" s="2" t="s">
        <v>165</v>
      </c>
      <c r="H616" s="2" t="s">
        <v>166</v>
      </c>
      <c r="I616" s="8">
        <v>2500000</v>
      </c>
      <c r="J616" s="8">
        <v>0</v>
      </c>
      <c r="K616" s="8">
        <v>0</v>
      </c>
      <c r="L616" s="8">
        <v>0</v>
      </c>
      <c r="M616" s="2">
        <v>7602175</v>
      </c>
      <c r="N616" s="2" t="s">
        <v>5887</v>
      </c>
      <c r="O616" s="2" t="s">
        <v>5888</v>
      </c>
      <c r="P616" s="9" t="s">
        <v>3868</v>
      </c>
      <c r="Q616" s="9" t="s">
        <v>3868</v>
      </c>
      <c r="R616" s="9" t="s">
        <v>2069</v>
      </c>
      <c r="S616" s="8">
        <v>2500000</v>
      </c>
      <c r="T616" s="8">
        <v>0</v>
      </c>
      <c r="U616" s="2">
        <v>72175282</v>
      </c>
      <c r="V616" s="2" t="s">
        <v>5785</v>
      </c>
    </row>
    <row r="617" spans="1:22">
      <c r="A617" s="2">
        <v>891780111</v>
      </c>
      <c r="B617" s="2" t="s">
        <v>19</v>
      </c>
      <c r="C617" s="2" t="s">
        <v>27</v>
      </c>
      <c r="D617" s="2" t="s">
        <v>20</v>
      </c>
      <c r="E617" s="2" t="s">
        <v>5889</v>
      </c>
      <c r="F617" s="2" t="s">
        <v>21</v>
      </c>
      <c r="G617" s="2" t="s">
        <v>165</v>
      </c>
      <c r="H617" s="2" t="s">
        <v>166</v>
      </c>
      <c r="I617" s="8">
        <v>2200000</v>
      </c>
      <c r="J617" s="8">
        <v>0</v>
      </c>
      <c r="K617" s="8">
        <v>0</v>
      </c>
      <c r="L617" s="8">
        <v>0</v>
      </c>
      <c r="M617" s="2">
        <v>1082958976</v>
      </c>
      <c r="N617" s="2" t="s">
        <v>4742</v>
      </c>
      <c r="O617" s="2" t="s">
        <v>5890</v>
      </c>
      <c r="P617" s="9" t="s">
        <v>3868</v>
      </c>
      <c r="Q617" s="9" t="s">
        <v>3868</v>
      </c>
      <c r="R617" s="9" t="s">
        <v>2069</v>
      </c>
      <c r="S617" s="8">
        <v>2200000</v>
      </c>
      <c r="T617" s="8">
        <v>0</v>
      </c>
      <c r="U617" s="2">
        <v>57461216</v>
      </c>
      <c r="V617" s="2" t="s">
        <v>801</v>
      </c>
    </row>
    <row r="618" spans="1:22">
      <c r="A618" s="2">
        <v>891780111</v>
      </c>
      <c r="B618" s="2" t="s">
        <v>19</v>
      </c>
      <c r="C618" s="2" t="s">
        <v>5832</v>
      </c>
      <c r="D618" s="2" t="s">
        <v>20</v>
      </c>
      <c r="E618" s="2" t="s">
        <v>5891</v>
      </c>
      <c r="F618" s="2" t="s">
        <v>21</v>
      </c>
      <c r="G618" s="2" t="s">
        <v>165</v>
      </c>
      <c r="H618" s="2" t="s">
        <v>166</v>
      </c>
      <c r="I618" s="8">
        <v>2560000</v>
      </c>
      <c r="J618" s="8">
        <v>0</v>
      </c>
      <c r="K618" s="8">
        <v>0</v>
      </c>
      <c r="L618" s="8">
        <v>0</v>
      </c>
      <c r="M618" s="2">
        <v>84082554</v>
      </c>
      <c r="N618" s="2" t="s">
        <v>4792</v>
      </c>
      <c r="O618" s="2" t="s">
        <v>5834</v>
      </c>
      <c r="P618" s="9" t="s">
        <v>3868</v>
      </c>
      <c r="Q618" s="9" t="s">
        <v>3868</v>
      </c>
      <c r="R618" s="9" t="s">
        <v>2069</v>
      </c>
      <c r="S618" s="8">
        <v>2560000</v>
      </c>
      <c r="T618" s="8">
        <v>0</v>
      </c>
      <c r="U618" s="2">
        <v>57461216</v>
      </c>
      <c r="V618" s="2" t="s">
        <v>801</v>
      </c>
    </row>
    <row r="619" spans="1:22">
      <c r="A619" s="2">
        <v>891780111</v>
      </c>
      <c r="B619" s="2" t="s">
        <v>19</v>
      </c>
      <c r="C619" s="2" t="s">
        <v>27</v>
      </c>
      <c r="D619" s="2" t="s">
        <v>20</v>
      </c>
      <c r="E619" s="2" t="s">
        <v>5892</v>
      </c>
      <c r="F619" s="2" t="s">
        <v>21</v>
      </c>
      <c r="G619" s="2" t="s">
        <v>165</v>
      </c>
      <c r="H619" s="2" t="s">
        <v>166</v>
      </c>
      <c r="I619" s="8">
        <v>1900000</v>
      </c>
      <c r="J619" s="8">
        <v>0</v>
      </c>
      <c r="K619" s="8">
        <v>0</v>
      </c>
      <c r="L619" s="8">
        <v>0</v>
      </c>
      <c r="M619" s="2">
        <v>1083018887</v>
      </c>
      <c r="N619" s="2" t="s">
        <v>4759</v>
      </c>
      <c r="O619" s="2" t="s">
        <v>5893</v>
      </c>
      <c r="P619" s="9" t="s">
        <v>3868</v>
      </c>
      <c r="Q619" s="9" t="s">
        <v>3868</v>
      </c>
      <c r="R619" s="9" t="s">
        <v>2069</v>
      </c>
      <c r="S619" s="8">
        <v>1900000</v>
      </c>
      <c r="T619" s="8">
        <v>0</v>
      </c>
      <c r="U619" s="2">
        <v>1082866408</v>
      </c>
      <c r="V619" s="2" t="s">
        <v>5837</v>
      </c>
    </row>
    <row r="620" spans="1:22">
      <c r="A620" s="2">
        <v>891780111</v>
      </c>
      <c r="B620" s="2" t="s">
        <v>19</v>
      </c>
      <c r="C620" s="2" t="s">
        <v>27</v>
      </c>
      <c r="D620" s="2" t="s">
        <v>20</v>
      </c>
      <c r="E620" s="2" t="s">
        <v>5894</v>
      </c>
      <c r="F620" s="2" t="s">
        <v>21</v>
      </c>
      <c r="G620" s="2" t="s">
        <v>165</v>
      </c>
      <c r="H620" s="2" t="s">
        <v>166</v>
      </c>
      <c r="I620" s="8">
        <v>2200000</v>
      </c>
      <c r="J620" s="8">
        <v>0</v>
      </c>
      <c r="K620" s="8">
        <v>0</v>
      </c>
      <c r="L620" s="8">
        <v>0</v>
      </c>
      <c r="M620" s="2">
        <v>1065837255</v>
      </c>
      <c r="N620" s="2" t="s">
        <v>1984</v>
      </c>
      <c r="O620" s="2" t="s">
        <v>5895</v>
      </c>
      <c r="P620" s="9" t="s">
        <v>3868</v>
      </c>
      <c r="Q620" s="9" t="s">
        <v>3868</v>
      </c>
      <c r="R620" s="9" t="s">
        <v>2069</v>
      </c>
      <c r="S620" s="8">
        <v>2200000</v>
      </c>
      <c r="T620" s="8">
        <v>0</v>
      </c>
      <c r="U620" s="2">
        <v>1082866408</v>
      </c>
      <c r="V620" s="2" t="s">
        <v>5837</v>
      </c>
    </row>
    <row r="621" spans="1:22">
      <c r="A621" s="2">
        <v>891780111</v>
      </c>
      <c r="B621" s="2" t="s">
        <v>19</v>
      </c>
      <c r="C621" s="2" t="s">
        <v>27</v>
      </c>
      <c r="D621" s="2" t="s">
        <v>20</v>
      </c>
      <c r="E621" s="2" t="s">
        <v>5896</v>
      </c>
      <c r="F621" s="2" t="s">
        <v>21</v>
      </c>
      <c r="G621" s="2" t="s">
        <v>165</v>
      </c>
      <c r="H621" s="2" t="s">
        <v>166</v>
      </c>
      <c r="I621" s="8">
        <v>2800000</v>
      </c>
      <c r="J621" s="8">
        <v>0</v>
      </c>
      <c r="K621" s="8">
        <v>0</v>
      </c>
      <c r="L621" s="8">
        <v>0</v>
      </c>
      <c r="M621" s="2">
        <v>30766322</v>
      </c>
      <c r="N621" s="2" t="s">
        <v>1990</v>
      </c>
      <c r="O621" s="2" t="s">
        <v>5897</v>
      </c>
      <c r="P621" s="9" t="s">
        <v>3868</v>
      </c>
      <c r="Q621" s="9" t="s">
        <v>3868</v>
      </c>
      <c r="R621" s="9" t="s">
        <v>2069</v>
      </c>
      <c r="S621" s="8">
        <v>2800000</v>
      </c>
      <c r="T621" s="8">
        <v>0</v>
      </c>
      <c r="U621" s="2">
        <v>1082866408</v>
      </c>
      <c r="V621" s="2" t="s">
        <v>5837</v>
      </c>
    </row>
    <row r="622" spans="1:22">
      <c r="A622" s="2">
        <v>891780111</v>
      </c>
      <c r="B622" s="2" t="s">
        <v>19</v>
      </c>
      <c r="C622" s="2" t="s">
        <v>27</v>
      </c>
      <c r="D622" s="2" t="s">
        <v>20</v>
      </c>
      <c r="E622" s="2" t="s">
        <v>5898</v>
      </c>
      <c r="F622" s="2" t="s">
        <v>21</v>
      </c>
      <c r="G622" s="2" t="s">
        <v>165</v>
      </c>
      <c r="H622" s="2" t="s">
        <v>166</v>
      </c>
      <c r="I622" s="8">
        <v>2800000</v>
      </c>
      <c r="J622" s="8">
        <v>0</v>
      </c>
      <c r="K622" s="8">
        <v>0</v>
      </c>
      <c r="L622" s="8">
        <v>0</v>
      </c>
      <c r="M622" s="2">
        <v>84450965</v>
      </c>
      <c r="N622" s="2" t="s">
        <v>947</v>
      </c>
      <c r="O622" s="2" t="s">
        <v>5899</v>
      </c>
      <c r="P622" s="9" t="s">
        <v>3868</v>
      </c>
      <c r="Q622" s="9" t="s">
        <v>3868</v>
      </c>
      <c r="R622" s="9" t="s">
        <v>2069</v>
      </c>
      <c r="S622" s="8">
        <v>2800000</v>
      </c>
      <c r="T622" s="8">
        <v>0</v>
      </c>
      <c r="U622" s="2">
        <v>26668285</v>
      </c>
      <c r="V622" s="2" t="s">
        <v>874</v>
      </c>
    </row>
    <row r="623" spans="1:22">
      <c r="A623" s="2">
        <v>891780111</v>
      </c>
      <c r="B623" s="2" t="s">
        <v>19</v>
      </c>
      <c r="C623" s="2" t="s">
        <v>27</v>
      </c>
      <c r="D623" s="2" t="s">
        <v>20</v>
      </c>
      <c r="E623" s="2" t="s">
        <v>5900</v>
      </c>
      <c r="F623" s="2" t="s">
        <v>21</v>
      </c>
      <c r="G623" s="2" t="s">
        <v>165</v>
      </c>
      <c r="H623" s="2" t="s">
        <v>166</v>
      </c>
      <c r="I623" s="8">
        <v>3200000</v>
      </c>
      <c r="J623" s="8">
        <v>0</v>
      </c>
      <c r="K623" s="8">
        <v>0</v>
      </c>
      <c r="L623" s="8">
        <v>0</v>
      </c>
      <c r="M623" s="2">
        <v>36666112</v>
      </c>
      <c r="N623" s="2" t="s">
        <v>1240</v>
      </c>
      <c r="O623" s="2" t="s">
        <v>5901</v>
      </c>
      <c r="P623" s="9" t="s">
        <v>3868</v>
      </c>
      <c r="Q623" s="9" t="s">
        <v>3868</v>
      </c>
      <c r="R623" s="9" t="s">
        <v>2069</v>
      </c>
      <c r="S623" s="8">
        <v>3200000</v>
      </c>
      <c r="T623" s="8">
        <v>0</v>
      </c>
      <c r="U623" s="2">
        <v>26668285</v>
      </c>
      <c r="V623" s="2" t="s">
        <v>874</v>
      </c>
    </row>
    <row r="624" spans="1:22">
      <c r="A624" s="2">
        <v>891780111</v>
      </c>
      <c r="B624" s="2" t="s">
        <v>19</v>
      </c>
      <c r="C624" s="2" t="s">
        <v>27</v>
      </c>
      <c r="D624" s="2" t="s">
        <v>20</v>
      </c>
      <c r="E624" s="2" t="s">
        <v>5902</v>
      </c>
      <c r="F624" s="2" t="s">
        <v>21</v>
      </c>
      <c r="G624" s="2" t="s">
        <v>165</v>
      </c>
      <c r="H624" s="2" t="s">
        <v>166</v>
      </c>
      <c r="I624" s="8">
        <v>4000000</v>
      </c>
      <c r="J624" s="8">
        <v>0</v>
      </c>
      <c r="K624" s="8">
        <v>0</v>
      </c>
      <c r="L624" s="8">
        <v>0</v>
      </c>
      <c r="M624" s="2">
        <v>1083000350</v>
      </c>
      <c r="N624" s="2" t="s">
        <v>2002</v>
      </c>
      <c r="O624" s="2" t="s">
        <v>5903</v>
      </c>
      <c r="P624" s="9" t="s">
        <v>3868</v>
      </c>
      <c r="Q624" s="9" t="s">
        <v>3868</v>
      </c>
      <c r="R624" s="9" t="s">
        <v>2069</v>
      </c>
      <c r="S624" s="8">
        <v>4000000</v>
      </c>
      <c r="T624" s="8">
        <v>0</v>
      </c>
      <c r="U624" s="2">
        <v>85449357</v>
      </c>
      <c r="V624" s="2" t="s">
        <v>5904</v>
      </c>
    </row>
    <row r="625" spans="1:22">
      <c r="A625" s="2">
        <v>891780111</v>
      </c>
      <c r="B625" s="2" t="s">
        <v>19</v>
      </c>
      <c r="C625" s="2" t="s">
        <v>27</v>
      </c>
      <c r="D625" s="2" t="s">
        <v>20</v>
      </c>
      <c r="E625" s="2" t="s">
        <v>5905</v>
      </c>
      <c r="F625" s="2" t="s">
        <v>21</v>
      </c>
      <c r="G625" s="2" t="s">
        <v>165</v>
      </c>
      <c r="H625" s="2" t="s">
        <v>166</v>
      </c>
      <c r="I625" s="8">
        <v>4000000</v>
      </c>
      <c r="J625" s="8">
        <v>0</v>
      </c>
      <c r="K625" s="8">
        <v>0</v>
      </c>
      <c r="L625" s="8">
        <v>0</v>
      </c>
      <c r="M625" s="2">
        <v>1004188433</v>
      </c>
      <c r="N625" s="2" t="s">
        <v>416</v>
      </c>
      <c r="O625" s="2" t="s">
        <v>5906</v>
      </c>
      <c r="P625" s="9" t="s">
        <v>3868</v>
      </c>
      <c r="Q625" s="9" t="s">
        <v>3868</v>
      </c>
      <c r="R625" s="9" t="s">
        <v>2069</v>
      </c>
      <c r="S625" s="8">
        <v>4000000</v>
      </c>
      <c r="T625" s="8">
        <v>0</v>
      </c>
      <c r="U625" s="2">
        <v>85449357</v>
      </c>
      <c r="V625" s="2" t="s">
        <v>5904</v>
      </c>
    </row>
    <row r="626" spans="1:22">
      <c r="A626" s="2">
        <v>891780111</v>
      </c>
      <c r="B626" s="2" t="s">
        <v>19</v>
      </c>
      <c r="C626" s="2" t="s">
        <v>27</v>
      </c>
      <c r="D626" s="2" t="s">
        <v>20</v>
      </c>
      <c r="E626" s="2" t="s">
        <v>5907</v>
      </c>
      <c r="F626" s="2" t="s">
        <v>21</v>
      </c>
      <c r="G626" s="2" t="s">
        <v>165</v>
      </c>
      <c r="H626" s="2" t="s">
        <v>166</v>
      </c>
      <c r="I626" s="8">
        <v>3800000</v>
      </c>
      <c r="J626" s="8">
        <v>0</v>
      </c>
      <c r="K626" s="8">
        <v>0</v>
      </c>
      <c r="L626" s="8">
        <v>0</v>
      </c>
      <c r="M626" s="2">
        <v>1047340444</v>
      </c>
      <c r="N626" s="2" t="s">
        <v>5908</v>
      </c>
      <c r="O626" s="2" t="s">
        <v>5909</v>
      </c>
      <c r="P626" s="9" t="s">
        <v>3868</v>
      </c>
      <c r="Q626" s="9" t="s">
        <v>3868</v>
      </c>
      <c r="R626" s="9" t="s">
        <v>3612</v>
      </c>
      <c r="S626" s="8">
        <v>3800000</v>
      </c>
      <c r="T626" s="8">
        <v>0</v>
      </c>
      <c r="U626" s="2">
        <v>21701937</v>
      </c>
      <c r="V626" s="2" t="s">
        <v>5910</v>
      </c>
    </row>
    <row r="627" spans="1:22">
      <c r="A627" s="2">
        <v>891780111</v>
      </c>
      <c r="B627" s="2" t="s">
        <v>19</v>
      </c>
      <c r="C627" s="2" t="s">
        <v>27</v>
      </c>
      <c r="D627" s="2" t="s">
        <v>20</v>
      </c>
      <c r="E627" s="2" t="s">
        <v>5911</v>
      </c>
      <c r="F627" s="2" t="s">
        <v>21</v>
      </c>
      <c r="G627" s="2" t="s">
        <v>165</v>
      </c>
      <c r="H627" s="2" t="s">
        <v>166</v>
      </c>
      <c r="I627" s="8">
        <v>2500000</v>
      </c>
      <c r="J627" s="8">
        <v>0</v>
      </c>
      <c r="K627" s="8">
        <v>0</v>
      </c>
      <c r="L627" s="8">
        <v>0</v>
      </c>
      <c r="M627" s="2">
        <v>1082927274</v>
      </c>
      <c r="N627" s="2" t="s">
        <v>1327</v>
      </c>
      <c r="O627" s="2" t="s">
        <v>5912</v>
      </c>
      <c r="P627" s="9" t="s">
        <v>3868</v>
      </c>
      <c r="Q627" s="9" t="s">
        <v>3868</v>
      </c>
      <c r="R627" s="9" t="s">
        <v>2069</v>
      </c>
      <c r="S627" s="8">
        <v>2500000</v>
      </c>
      <c r="T627" s="8">
        <v>0</v>
      </c>
      <c r="U627" s="2">
        <v>85473390</v>
      </c>
      <c r="V627" s="2" t="s">
        <v>5792</v>
      </c>
    </row>
    <row r="628" spans="1:22">
      <c r="A628" s="2">
        <v>891780111</v>
      </c>
      <c r="B628" s="2" t="s">
        <v>19</v>
      </c>
      <c r="C628" s="2" t="s">
        <v>27</v>
      </c>
      <c r="D628" s="2" t="s">
        <v>20</v>
      </c>
      <c r="E628" s="2" t="s">
        <v>5913</v>
      </c>
      <c r="F628" s="2" t="s">
        <v>21</v>
      </c>
      <c r="G628" s="2" t="s">
        <v>165</v>
      </c>
      <c r="H628" s="2" t="s">
        <v>166</v>
      </c>
      <c r="I628" s="8">
        <v>1600000</v>
      </c>
      <c r="J628" s="8">
        <v>0</v>
      </c>
      <c r="K628" s="8">
        <v>0</v>
      </c>
      <c r="L628" s="8">
        <v>0</v>
      </c>
      <c r="M628" s="2">
        <v>85451002</v>
      </c>
      <c r="N628" s="2" t="s">
        <v>4951</v>
      </c>
      <c r="O628" s="2" t="s">
        <v>5914</v>
      </c>
      <c r="P628" s="9" t="s">
        <v>3868</v>
      </c>
      <c r="Q628" s="9" t="s">
        <v>3868</v>
      </c>
      <c r="R628" s="9" t="s">
        <v>2069</v>
      </c>
      <c r="S628" s="8">
        <v>1600000</v>
      </c>
      <c r="T628" s="8">
        <v>0</v>
      </c>
      <c r="U628" s="2">
        <v>85459497</v>
      </c>
      <c r="V628" s="2" t="s">
        <v>555</v>
      </c>
    </row>
    <row r="629" spans="1:22">
      <c r="A629" s="2">
        <v>891780111</v>
      </c>
      <c r="B629" s="2" t="s">
        <v>19</v>
      </c>
      <c r="C629" s="2" t="s">
        <v>27</v>
      </c>
      <c r="D629" s="2" t="s">
        <v>20</v>
      </c>
      <c r="E629" s="2" t="s">
        <v>5915</v>
      </c>
      <c r="F629" s="2" t="s">
        <v>21</v>
      </c>
      <c r="G629" s="2" t="s">
        <v>165</v>
      </c>
      <c r="H629" s="2" t="s">
        <v>166</v>
      </c>
      <c r="I629" s="8">
        <v>2500000</v>
      </c>
      <c r="J629" s="8">
        <v>0</v>
      </c>
      <c r="K629" s="8">
        <v>0</v>
      </c>
      <c r="L629" s="8">
        <v>0</v>
      </c>
      <c r="M629" s="2">
        <v>1082870873</v>
      </c>
      <c r="N629" s="2" t="s">
        <v>2037</v>
      </c>
      <c r="O629" s="2" t="s">
        <v>5916</v>
      </c>
      <c r="P629" s="9" t="s">
        <v>3868</v>
      </c>
      <c r="Q629" s="9" t="s">
        <v>3868</v>
      </c>
      <c r="R629" s="9" t="s">
        <v>2069</v>
      </c>
      <c r="S629" s="8">
        <v>2500000</v>
      </c>
      <c r="T629" s="8">
        <v>0</v>
      </c>
      <c r="U629" s="2">
        <v>36722626</v>
      </c>
      <c r="V629" s="2" t="s">
        <v>5917</v>
      </c>
    </row>
    <row r="630" spans="1:22">
      <c r="A630" s="2">
        <v>891780111</v>
      </c>
      <c r="B630" s="2" t="s">
        <v>19</v>
      </c>
      <c r="C630" s="2" t="s">
        <v>27</v>
      </c>
      <c r="D630" s="2" t="s">
        <v>20</v>
      </c>
      <c r="E630" s="2" t="s">
        <v>5918</v>
      </c>
      <c r="F630" s="2" t="s">
        <v>21</v>
      </c>
      <c r="G630" s="2" t="s">
        <v>165</v>
      </c>
      <c r="H630" s="2" t="s">
        <v>166</v>
      </c>
      <c r="I630" s="8">
        <v>6100000</v>
      </c>
      <c r="J630" s="8">
        <v>0</v>
      </c>
      <c r="K630" s="8">
        <v>0</v>
      </c>
      <c r="L630" s="8">
        <v>0</v>
      </c>
      <c r="M630" s="2">
        <v>85450384</v>
      </c>
      <c r="N630" s="2" t="s">
        <v>1263</v>
      </c>
      <c r="O630" s="2" t="s">
        <v>5919</v>
      </c>
      <c r="P630" s="9" t="s">
        <v>3868</v>
      </c>
      <c r="Q630" s="9" t="s">
        <v>3868</v>
      </c>
      <c r="R630" s="9" t="s">
        <v>2069</v>
      </c>
      <c r="S630" s="8">
        <v>6100000</v>
      </c>
      <c r="T630" s="8">
        <v>0</v>
      </c>
      <c r="U630" s="2">
        <v>85455983</v>
      </c>
      <c r="V630" s="2" t="s">
        <v>5920</v>
      </c>
    </row>
    <row r="631" spans="1:22">
      <c r="A631" s="2">
        <v>891780111</v>
      </c>
      <c r="B631" s="2" t="s">
        <v>19</v>
      </c>
      <c r="C631" s="2" t="s">
        <v>27</v>
      </c>
      <c r="D631" s="2" t="s">
        <v>20</v>
      </c>
      <c r="E631" s="2" t="s">
        <v>5921</v>
      </c>
      <c r="F631" s="2" t="s">
        <v>21</v>
      </c>
      <c r="G631" s="2" t="s">
        <v>165</v>
      </c>
      <c r="H631" s="2" t="s">
        <v>166</v>
      </c>
      <c r="I631" s="8">
        <v>3700000</v>
      </c>
      <c r="J631" s="8">
        <v>0</v>
      </c>
      <c r="K631" s="8">
        <v>0</v>
      </c>
      <c r="L631" s="8">
        <v>0</v>
      </c>
      <c r="M631" s="2">
        <v>1083553861</v>
      </c>
      <c r="N631" s="2" t="s">
        <v>1118</v>
      </c>
      <c r="O631" s="2" t="s">
        <v>5922</v>
      </c>
      <c r="P631" s="9" t="s">
        <v>3868</v>
      </c>
      <c r="Q631" s="9" t="s">
        <v>3868</v>
      </c>
      <c r="R631" s="9" t="s">
        <v>2069</v>
      </c>
      <c r="S631" s="8">
        <v>3700000</v>
      </c>
      <c r="T631" s="8">
        <v>0</v>
      </c>
      <c r="U631" s="2">
        <v>85449357</v>
      </c>
      <c r="V631" s="2" t="s">
        <v>5904</v>
      </c>
    </row>
    <row r="632" spans="1:22">
      <c r="A632" s="2">
        <v>891780111</v>
      </c>
      <c r="B632" s="2" t="s">
        <v>19</v>
      </c>
      <c r="C632" s="2" t="s">
        <v>27</v>
      </c>
      <c r="D632" s="2" t="s">
        <v>20</v>
      </c>
      <c r="E632" s="2" t="s">
        <v>5923</v>
      </c>
      <c r="F632" s="2" t="s">
        <v>21</v>
      </c>
      <c r="G632" s="2" t="s">
        <v>165</v>
      </c>
      <c r="H632" s="2" t="s">
        <v>166</v>
      </c>
      <c r="I632" s="8">
        <v>2800000</v>
      </c>
      <c r="J632" s="8">
        <v>0</v>
      </c>
      <c r="K632" s="8">
        <v>0</v>
      </c>
      <c r="L632" s="8">
        <v>0</v>
      </c>
      <c r="M632" s="2">
        <v>1082875128</v>
      </c>
      <c r="N632" s="2" t="s">
        <v>1285</v>
      </c>
      <c r="O632" s="2" t="s">
        <v>5924</v>
      </c>
      <c r="P632" s="9" t="s">
        <v>3551</v>
      </c>
      <c r="Q632" s="9" t="s">
        <v>3551</v>
      </c>
      <c r="R632" s="9" t="s">
        <v>2069</v>
      </c>
      <c r="S632" s="8">
        <v>2800000</v>
      </c>
      <c r="T632" s="8">
        <v>0</v>
      </c>
      <c r="U632" s="2">
        <v>1082868728</v>
      </c>
      <c r="V632" s="2" t="s">
        <v>1014</v>
      </c>
    </row>
    <row r="633" spans="1:22">
      <c r="A633" s="2">
        <v>891780111</v>
      </c>
      <c r="B633" s="2" t="s">
        <v>19</v>
      </c>
      <c r="C633" s="2" t="s">
        <v>27</v>
      </c>
      <c r="D633" s="2" t="s">
        <v>20</v>
      </c>
      <c r="E633" s="2" t="s">
        <v>5925</v>
      </c>
      <c r="F633" s="2" t="s">
        <v>21</v>
      </c>
      <c r="G633" s="2" t="s">
        <v>165</v>
      </c>
      <c r="H633" s="2" t="s">
        <v>166</v>
      </c>
      <c r="I633" s="8">
        <v>1900000</v>
      </c>
      <c r="J633" s="8">
        <v>0</v>
      </c>
      <c r="K633" s="8">
        <v>0</v>
      </c>
      <c r="L633" s="8">
        <v>0</v>
      </c>
      <c r="M633" s="2">
        <v>1007642968</v>
      </c>
      <c r="N633" s="2" t="s">
        <v>4833</v>
      </c>
      <c r="O633" s="2" t="s">
        <v>5926</v>
      </c>
      <c r="P633" s="9" t="s">
        <v>3551</v>
      </c>
      <c r="Q633" s="9" t="s">
        <v>3551</v>
      </c>
      <c r="R633" s="9" t="s">
        <v>2069</v>
      </c>
      <c r="S633" s="8">
        <v>1900000</v>
      </c>
      <c r="T633" s="8">
        <v>0</v>
      </c>
      <c r="U633" s="2">
        <v>85152695</v>
      </c>
      <c r="V633" s="2" t="s">
        <v>5746</v>
      </c>
    </row>
    <row r="634" spans="1:22">
      <c r="A634" s="2">
        <v>891780111</v>
      </c>
      <c r="B634" s="2" t="s">
        <v>19</v>
      </c>
      <c r="C634" s="2" t="s">
        <v>27</v>
      </c>
      <c r="D634" s="2" t="s">
        <v>20</v>
      </c>
      <c r="E634" s="2" t="s">
        <v>5927</v>
      </c>
      <c r="F634" s="2" t="s">
        <v>21</v>
      </c>
      <c r="G634" s="2" t="s">
        <v>165</v>
      </c>
      <c r="H634" s="2" t="s">
        <v>166</v>
      </c>
      <c r="I634" s="8">
        <v>2800000</v>
      </c>
      <c r="J634" s="8">
        <v>0</v>
      </c>
      <c r="K634" s="8">
        <v>0</v>
      </c>
      <c r="L634" s="8">
        <v>0</v>
      </c>
      <c r="M634" s="2">
        <v>1082934067</v>
      </c>
      <c r="N634" s="2" t="s">
        <v>1299</v>
      </c>
      <c r="O634" s="2" t="s">
        <v>5928</v>
      </c>
      <c r="P634" s="9" t="s">
        <v>3551</v>
      </c>
      <c r="Q634" s="9" t="s">
        <v>3551</v>
      </c>
      <c r="R634" s="9" t="s">
        <v>2069</v>
      </c>
      <c r="S634" s="8">
        <v>2800000</v>
      </c>
      <c r="T634" s="8">
        <v>0</v>
      </c>
      <c r="U634" s="2">
        <v>72175282</v>
      </c>
      <c r="V634" s="2" t="s">
        <v>5785</v>
      </c>
    </row>
    <row r="635" spans="1:22">
      <c r="A635" s="2">
        <v>891780111</v>
      </c>
      <c r="B635" s="2" t="s">
        <v>19</v>
      </c>
      <c r="C635" s="2" t="s">
        <v>5832</v>
      </c>
      <c r="D635" s="2" t="s">
        <v>20</v>
      </c>
      <c r="E635" s="2" t="s">
        <v>5929</v>
      </c>
      <c r="F635" s="2" t="s">
        <v>21</v>
      </c>
      <c r="G635" s="2" t="s">
        <v>165</v>
      </c>
      <c r="H635" s="2" t="s">
        <v>166</v>
      </c>
      <c r="I635" s="8">
        <v>2560000</v>
      </c>
      <c r="J635" s="8">
        <v>0</v>
      </c>
      <c r="K635" s="8">
        <v>0</v>
      </c>
      <c r="L635" s="8">
        <v>0</v>
      </c>
      <c r="M635" s="2">
        <v>1065824081</v>
      </c>
      <c r="N635" s="2" t="s">
        <v>4795</v>
      </c>
      <c r="O635" s="2" t="s">
        <v>5930</v>
      </c>
      <c r="P635" s="9" t="s">
        <v>3551</v>
      </c>
      <c r="Q635" s="9" t="s">
        <v>3551</v>
      </c>
      <c r="R635" s="9" t="s">
        <v>2069</v>
      </c>
      <c r="S635" s="8">
        <v>2560000</v>
      </c>
      <c r="T635" s="8">
        <v>0</v>
      </c>
      <c r="U635" s="2">
        <v>57461216</v>
      </c>
      <c r="V635" s="2" t="s">
        <v>801</v>
      </c>
    </row>
    <row r="636" spans="1:22">
      <c r="A636" s="2">
        <v>891780111</v>
      </c>
      <c r="B636" s="2" t="s">
        <v>19</v>
      </c>
      <c r="C636" s="2" t="s">
        <v>5832</v>
      </c>
      <c r="D636" s="2" t="s">
        <v>20</v>
      </c>
      <c r="E636" s="2" t="s">
        <v>5931</v>
      </c>
      <c r="F636" s="2" t="s">
        <v>21</v>
      </c>
      <c r="G636" s="2" t="s">
        <v>165</v>
      </c>
      <c r="H636" s="2" t="s">
        <v>166</v>
      </c>
      <c r="I636" s="8">
        <v>2560000</v>
      </c>
      <c r="J636" s="8">
        <v>0</v>
      </c>
      <c r="K636" s="8">
        <v>0</v>
      </c>
      <c r="L636" s="8">
        <v>0</v>
      </c>
      <c r="M636" s="2">
        <v>1026568546</v>
      </c>
      <c r="N636" s="2" t="s">
        <v>4804</v>
      </c>
      <c r="O636" s="2" t="s">
        <v>5930</v>
      </c>
      <c r="P636" s="9" t="s">
        <v>3551</v>
      </c>
      <c r="Q636" s="9" t="s">
        <v>3551</v>
      </c>
      <c r="R636" s="9" t="s">
        <v>2069</v>
      </c>
      <c r="S636" s="8">
        <v>2560000</v>
      </c>
      <c r="T636" s="8">
        <v>0</v>
      </c>
      <c r="U636" s="2">
        <v>57461216</v>
      </c>
      <c r="V636" s="2" t="s">
        <v>801</v>
      </c>
    </row>
    <row r="637" spans="1:22">
      <c r="A637" s="2">
        <v>891780111</v>
      </c>
      <c r="B637" s="2" t="s">
        <v>19</v>
      </c>
      <c r="C637" s="2" t="s">
        <v>5832</v>
      </c>
      <c r="D637" s="2" t="s">
        <v>20</v>
      </c>
      <c r="E637" s="2" t="s">
        <v>5932</v>
      </c>
      <c r="F637" s="2" t="s">
        <v>21</v>
      </c>
      <c r="G637" s="2" t="s">
        <v>165</v>
      </c>
      <c r="H637" s="2" t="s">
        <v>166</v>
      </c>
      <c r="I637" s="8">
        <v>2560000</v>
      </c>
      <c r="J637" s="8">
        <v>0</v>
      </c>
      <c r="K637" s="8">
        <v>0</v>
      </c>
      <c r="L637" s="8">
        <v>0</v>
      </c>
      <c r="M637" s="2">
        <v>1085038618</v>
      </c>
      <c r="N637" s="2" t="s">
        <v>5933</v>
      </c>
      <c r="O637" s="2" t="s">
        <v>5934</v>
      </c>
      <c r="P637" s="9" t="s">
        <v>3551</v>
      </c>
      <c r="Q637" s="9" t="s">
        <v>3551</v>
      </c>
      <c r="R637" s="9" t="s">
        <v>2069</v>
      </c>
      <c r="S637" s="8">
        <v>2560000</v>
      </c>
      <c r="T637" s="8">
        <v>0</v>
      </c>
      <c r="U637" s="2">
        <v>57461216</v>
      </c>
      <c r="V637" s="2" t="s">
        <v>801</v>
      </c>
    </row>
    <row r="638" spans="1:22">
      <c r="A638" s="2">
        <v>891780111</v>
      </c>
      <c r="B638" s="2" t="s">
        <v>19</v>
      </c>
      <c r="C638" s="2" t="s">
        <v>27</v>
      </c>
      <c r="D638" s="2" t="s">
        <v>20</v>
      </c>
      <c r="E638" s="2" t="s">
        <v>5935</v>
      </c>
      <c r="F638" s="2" t="s">
        <v>21</v>
      </c>
      <c r="G638" s="2" t="s">
        <v>165</v>
      </c>
      <c r="H638" s="2" t="s">
        <v>166</v>
      </c>
      <c r="I638" s="8">
        <v>2500000</v>
      </c>
      <c r="J638" s="8">
        <v>0</v>
      </c>
      <c r="K638" s="8">
        <v>0</v>
      </c>
      <c r="L638" s="8">
        <v>0</v>
      </c>
      <c r="M638" s="2">
        <v>1082953501</v>
      </c>
      <c r="N638" s="2" t="s">
        <v>1987</v>
      </c>
      <c r="O638" s="2" t="s">
        <v>5936</v>
      </c>
      <c r="P638" s="9" t="s">
        <v>3551</v>
      </c>
      <c r="Q638" s="9" t="s">
        <v>3551</v>
      </c>
      <c r="R638" s="9" t="s">
        <v>2069</v>
      </c>
      <c r="S638" s="8">
        <v>2500000</v>
      </c>
      <c r="T638" s="8">
        <v>0</v>
      </c>
      <c r="U638" s="2">
        <v>1082866408</v>
      </c>
      <c r="V638" s="2" t="s">
        <v>5837</v>
      </c>
    </row>
    <row r="639" spans="1:22">
      <c r="A639" s="2">
        <v>891780111</v>
      </c>
      <c r="B639" s="2" t="s">
        <v>19</v>
      </c>
      <c r="C639" s="2" t="s">
        <v>27</v>
      </c>
      <c r="D639" s="2" t="s">
        <v>20</v>
      </c>
      <c r="E639" s="2" t="s">
        <v>5937</v>
      </c>
      <c r="F639" s="2" t="s">
        <v>21</v>
      </c>
      <c r="G639" s="2" t="s">
        <v>165</v>
      </c>
      <c r="H639" s="2" t="s">
        <v>166</v>
      </c>
      <c r="I639" s="8">
        <v>2500000</v>
      </c>
      <c r="J639" s="8">
        <v>0</v>
      </c>
      <c r="K639" s="8">
        <v>0</v>
      </c>
      <c r="L639" s="8">
        <v>0</v>
      </c>
      <c r="M639" s="2">
        <v>1082854051</v>
      </c>
      <c r="N639" s="2" t="s">
        <v>1993</v>
      </c>
      <c r="O639" s="2" t="s">
        <v>5938</v>
      </c>
      <c r="P639" s="9" t="s">
        <v>3551</v>
      </c>
      <c r="Q639" s="9" t="s">
        <v>3551</v>
      </c>
      <c r="R639" s="9" t="s">
        <v>2069</v>
      </c>
      <c r="S639" s="8">
        <v>2500000</v>
      </c>
      <c r="T639" s="8">
        <v>0</v>
      </c>
      <c r="U639" s="2">
        <v>1082866408</v>
      </c>
      <c r="V639" s="2" t="s">
        <v>5837</v>
      </c>
    </row>
    <row r="640" spans="1:22">
      <c r="A640" s="2">
        <v>891780111</v>
      </c>
      <c r="B640" s="2" t="s">
        <v>19</v>
      </c>
      <c r="C640" s="2" t="s">
        <v>27</v>
      </c>
      <c r="D640" s="2" t="s">
        <v>20</v>
      </c>
      <c r="E640" s="2" t="s">
        <v>5939</v>
      </c>
      <c r="F640" s="2" t="s">
        <v>21</v>
      </c>
      <c r="G640" s="2" t="s">
        <v>165</v>
      </c>
      <c r="H640" s="2" t="s">
        <v>166</v>
      </c>
      <c r="I640" s="8">
        <v>2500000</v>
      </c>
      <c r="J640" s="8">
        <v>0</v>
      </c>
      <c r="K640" s="8">
        <v>0</v>
      </c>
      <c r="L640" s="8">
        <v>0</v>
      </c>
      <c r="M640" s="2">
        <v>1082915173</v>
      </c>
      <c r="N640" s="2" t="s">
        <v>1625</v>
      </c>
      <c r="O640" s="2" t="s">
        <v>5940</v>
      </c>
      <c r="P640" s="9" t="s">
        <v>3551</v>
      </c>
      <c r="Q640" s="9" t="s">
        <v>3551</v>
      </c>
      <c r="R640" s="9" t="s">
        <v>2069</v>
      </c>
      <c r="S640" s="8">
        <v>2500000</v>
      </c>
      <c r="T640" s="8">
        <v>0</v>
      </c>
      <c r="U640" s="2">
        <v>12539351</v>
      </c>
      <c r="V640" s="2" t="s">
        <v>5941</v>
      </c>
    </row>
    <row r="641" spans="1:22">
      <c r="A641" s="2">
        <v>891780111</v>
      </c>
      <c r="B641" s="2" t="s">
        <v>19</v>
      </c>
      <c r="C641" s="2" t="s">
        <v>27</v>
      </c>
      <c r="D641" s="2" t="s">
        <v>20</v>
      </c>
      <c r="E641" s="2" t="s">
        <v>5942</v>
      </c>
      <c r="F641" s="2" t="s">
        <v>21</v>
      </c>
      <c r="G641" s="2" t="s">
        <v>165</v>
      </c>
      <c r="H641" s="2" t="s">
        <v>166</v>
      </c>
      <c r="I641" s="8">
        <v>2500000</v>
      </c>
      <c r="J641" s="8">
        <v>0</v>
      </c>
      <c r="K641" s="8">
        <v>0</v>
      </c>
      <c r="L641" s="8">
        <v>0</v>
      </c>
      <c r="M641" s="2">
        <v>36726367</v>
      </c>
      <c r="N641" s="2" t="s">
        <v>5943</v>
      </c>
      <c r="O641" s="2" t="s">
        <v>5903</v>
      </c>
      <c r="P641" s="9" t="s">
        <v>3551</v>
      </c>
      <c r="Q641" s="9" t="s">
        <v>3551</v>
      </c>
      <c r="R641" s="9" t="s">
        <v>2069</v>
      </c>
      <c r="S641" s="8">
        <v>2500000</v>
      </c>
      <c r="T641" s="8">
        <v>0</v>
      </c>
      <c r="U641" s="2">
        <v>12539351</v>
      </c>
      <c r="V641" s="2" t="s">
        <v>5941</v>
      </c>
    </row>
    <row r="642" spans="1:22">
      <c r="A642" s="2">
        <v>891780111</v>
      </c>
      <c r="B642" s="2" t="s">
        <v>19</v>
      </c>
      <c r="C642" s="2" t="s">
        <v>27</v>
      </c>
      <c r="D642" s="2" t="s">
        <v>20</v>
      </c>
      <c r="E642" s="2" t="s">
        <v>5944</v>
      </c>
      <c r="F642" s="2" t="s">
        <v>21</v>
      </c>
      <c r="G642" s="2" t="s">
        <v>165</v>
      </c>
      <c r="H642" s="2" t="s">
        <v>166</v>
      </c>
      <c r="I642" s="8">
        <v>2500000</v>
      </c>
      <c r="J642" s="8">
        <v>0</v>
      </c>
      <c r="K642" s="8">
        <v>0</v>
      </c>
      <c r="L642" s="8">
        <v>0</v>
      </c>
      <c r="M642" s="2">
        <v>1079933607</v>
      </c>
      <c r="N642" s="2" t="s">
        <v>1927</v>
      </c>
      <c r="O642" s="2" t="s">
        <v>5945</v>
      </c>
      <c r="P642" s="9" t="s">
        <v>3551</v>
      </c>
      <c r="Q642" s="9" t="s">
        <v>3551</v>
      </c>
      <c r="R642" s="9" t="s">
        <v>2069</v>
      </c>
      <c r="S642" s="8">
        <v>2500000</v>
      </c>
      <c r="T642" s="8">
        <v>0</v>
      </c>
      <c r="U642" s="2">
        <v>12539351</v>
      </c>
      <c r="V642" s="2" t="s">
        <v>5941</v>
      </c>
    </row>
    <row r="643" spans="1:22">
      <c r="A643" s="2">
        <v>891780111</v>
      </c>
      <c r="B643" s="2" t="s">
        <v>19</v>
      </c>
      <c r="C643" s="2" t="s">
        <v>27</v>
      </c>
      <c r="D643" s="2" t="s">
        <v>20</v>
      </c>
      <c r="E643" s="2" t="s">
        <v>5946</v>
      </c>
      <c r="F643" s="2" t="s">
        <v>21</v>
      </c>
      <c r="G643" s="2" t="s">
        <v>165</v>
      </c>
      <c r="H643" s="2" t="s">
        <v>166</v>
      </c>
      <c r="I643" s="8">
        <v>2200000</v>
      </c>
      <c r="J643" s="8">
        <v>0</v>
      </c>
      <c r="K643" s="8">
        <v>0</v>
      </c>
      <c r="L643" s="8">
        <v>0</v>
      </c>
      <c r="M643" s="2">
        <v>1082950841</v>
      </c>
      <c r="N643" s="2" t="s">
        <v>4748</v>
      </c>
      <c r="O643" s="2" t="s">
        <v>5947</v>
      </c>
      <c r="P643" s="9" t="s">
        <v>3551</v>
      </c>
      <c r="Q643" s="9" t="s">
        <v>3551</v>
      </c>
      <c r="R643" s="9" t="s">
        <v>2069</v>
      </c>
      <c r="S643" s="8">
        <v>2200000</v>
      </c>
      <c r="T643" s="8">
        <v>0</v>
      </c>
      <c r="U643" s="2">
        <v>57438212</v>
      </c>
      <c r="V643" s="2" t="s">
        <v>1211</v>
      </c>
    </row>
    <row r="644" spans="1:22">
      <c r="A644" s="2">
        <v>891780111</v>
      </c>
      <c r="B644" s="2" t="s">
        <v>19</v>
      </c>
      <c r="C644" s="2" t="s">
        <v>27</v>
      </c>
      <c r="D644" s="2" t="s">
        <v>20</v>
      </c>
      <c r="E644" s="2" t="s">
        <v>5948</v>
      </c>
      <c r="F644" s="2" t="s">
        <v>21</v>
      </c>
      <c r="G644" s="2" t="s">
        <v>165</v>
      </c>
      <c r="H644" s="2" t="s">
        <v>166</v>
      </c>
      <c r="I644" s="8">
        <v>2500000</v>
      </c>
      <c r="J644" s="8">
        <v>0</v>
      </c>
      <c r="K644" s="8">
        <v>0</v>
      </c>
      <c r="L644" s="8">
        <v>0</v>
      </c>
      <c r="M644" s="2">
        <v>1083553499</v>
      </c>
      <c r="N644" s="2" t="s">
        <v>5949</v>
      </c>
      <c r="O644" s="2" t="s">
        <v>5950</v>
      </c>
      <c r="P644" s="9" t="s">
        <v>3551</v>
      </c>
      <c r="Q644" s="9" t="s">
        <v>3551</v>
      </c>
      <c r="R644" s="9" t="s">
        <v>2069</v>
      </c>
      <c r="S644" s="8">
        <v>2500000</v>
      </c>
      <c r="T644" s="8">
        <v>0</v>
      </c>
      <c r="U644" s="2">
        <v>57438212</v>
      </c>
      <c r="V644" s="2" t="s">
        <v>1211</v>
      </c>
    </row>
    <row r="645" spans="1:22">
      <c r="A645" s="2">
        <v>891780111</v>
      </c>
      <c r="B645" s="2" t="s">
        <v>19</v>
      </c>
      <c r="C645" s="2" t="s">
        <v>27</v>
      </c>
      <c r="D645" s="2" t="s">
        <v>20</v>
      </c>
      <c r="E645" s="2" t="s">
        <v>5951</v>
      </c>
      <c r="F645" s="2" t="s">
        <v>21</v>
      </c>
      <c r="G645" s="2" t="s">
        <v>165</v>
      </c>
      <c r="H645" s="2" t="s">
        <v>166</v>
      </c>
      <c r="I645" s="8">
        <v>2800000</v>
      </c>
      <c r="J645" s="8">
        <v>0</v>
      </c>
      <c r="K645" s="8">
        <v>0</v>
      </c>
      <c r="L645" s="8">
        <v>0</v>
      </c>
      <c r="M645" s="2">
        <v>1082992942</v>
      </c>
      <c r="N645" s="2" t="s">
        <v>1254</v>
      </c>
      <c r="O645" s="2" t="s">
        <v>5952</v>
      </c>
      <c r="P645" s="9" t="s">
        <v>3551</v>
      </c>
      <c r="Q645" s="9" t="s">
        <v>3551</v>
      </c>
      <c r="R645" s="9" t="s">
        <v>2069</v>
      </c>
      <c r="S645" s="8">
        <v>2800000</v>
      </c>
      <c r="T645" s="8">
        <v>0</v>
      </c>
      <c r="U645" s="2">
        <v>85449357</v>
      </c>
      <c r="V645" s="2" t="s">
        <v>5904</v>
      </c>
    </row>
    <row r="646" spans="1:22">
      <c r="A646" s="2">
        <v>891780111</v>
      </c>
      <c r="B646" s="2" t="s">
        <v>19</v>
      </c>
      <c r="C646" s="2" t="s">
        <v>27</v>
      </c>
      <c r="D646" s="2" t="s">
        <v>20</v>
      </c>
      <c r="E646" s="2" t="s">
        <v>5953</v>
      </c>
      <c r="F646" s="2" t="s">
        <v>21</v>
      </c>
      <c r="G646" s="2" t="s">
        <v>165</v>
      </c>
      <c r="H646" s="2" t="s">
        <v>166</v>
      </c>
      <c r="I646" s="8">
        <v>2800000</v>
      </c>
      <c r="J646" s="8">
        <v>0</v>
      </c>
      <c r="K646" s="8">
        <v>0</v>
      </c>
      <c r="L646" s="8">
        <v>0</v>
      </c>
      <c r="M646" s="2">
        <v>85370967</v>
      </c>
      <c r="N646" s="2" t="s">
        <v>2005</v>
      </c>
      <c r="O646" s="2" t="s">
        <v>5954</v>
      </c>
      <c r="P646" s="9" t="s">
        <v>3551</v>
      </c>
      <c r="Q646" s="9" t="s">
        <v>3551</v>
      </c>
      <c r="R646" s="9" t="s">
        <v>2069</v>
      </c>
      <c r="S646" s="8">
        <v>2800000</v>
      </c>
      <c r="T646" s="8">
        <v>0</v>
      </c>
      <c r="U646" s="2">
        <v>85449357</v>
      </c>
      <c r="V646" s="2" t="s">
        <v>5904</v>
      </c>
    </row>
    <row r="647" spans="1:22">
      <c r="A647" s="2">
        <v>891780111</v>
      </c>
      <c r="B647" s="2" t="s">
        <v>19</v>
      </c>
      <c r="C647" s="2" t="s">
        <v>27</v>
      </c>
      <c r="D647" s="2" t="s">
        <v>20</v>
      </c>
      <c r="E647" s="2" t="s">
        <v>5955</v>
      </c>
      <c r="F647" s="2" t="s">
        <v>21</v>
      </c>
      <c r="G647" s="2" t="s">
        <v>165</v>
      </c>
      <c r="H647" s="2" t="s">
        <v>166</v>
      </c>
      <c r="I647" s="8">
        <v>2200000</v>
      </c>
      <c r="J647" s="8">
        <v>0</v>
      </c>
      <c r="K647" s="8">
        <v>0</v>
      </c>
      <c r="L647" s="8">
        <v>0</v>
      </c>
      <c r="M647" s="2">
        <v>1148702081</v>
      </c>
      <c r="N647" s="2" t="s">
        <v>4962</v>
      </c>
      <c r="O647" s="2" t="s">
        <v>5956</v>
      </c>
      <c r="P647" s="9" t="s">
        <v>3551</v>
      </c>
      <c r="Q647" s="9" t="s">
        <v>3551</v>
      </c>
      <c r="R647" s="9" t="s">
        <v>2069</v>
      </c>
      <c r="S647" s="8">
        <v>2200000</v>
      </c>
      <c r="T647" s="8">
        <v>0</v>
      </c>
      <c r="U647" s="2">
        <v>85449357</v>
      </c>
      <c r="V647" s="2" t="s">
        <v>5904</v>
      </c>
    </row>
    <row r="648" spans="1:22">
      <c r="A648" s="2">
        <v>891780111</v>
      </c>
      <c r="B648" s="2" t="s">
        <v>19</v>
      </c>
      <c r="C648" s="2" t="s">
        <v>27</v>
      </c>
      <c r="D648" s="2" t="s">
        <v>20</v>
      </c>
      <c r="E648" s="2" t="s">
        <v>5957</v>
      </c>
      <c r="F648" s="2" t="s">
        <v>21</v>
      </c>
      <c r="G648" s="2" t="s">
        <v>165</v>
      </c>
      <c r="H648" s="2" t="s">
        <v>166</v>
      </c>
      <c r="I648" s="8">
        <v>2500000</v>
      </c>
      <c r="J648" s="8">
        <v>0</v>
      </c>
      <c r="K648" s="8">
        <v>0</v>
      </c>
      <c r="L648" s="8">
        <v>0</v>
      </c>
      <c r="M648" s="2">
        <v>85152628</v>
      </c>
      <c r="N648" s="2" t="s">
        <v>5958</v>
      </c>
      <c r="O648" s="2" t="s">
        <v>5959</v>
      </c>
      <c r="P648" s="9" t="s">
        <v>3551</v>
      </c>
      <c r="Q648" s="9" t="s">
        <v>3551</v>
      </c>
      <c r="R648" s="9" t="s">
        <v>2069</v>
      </c>
      <c r="S648" s="8">
        <v>2500000</v>
      </c>
      <c r="T648" s="8">
        <v>0</v>
      </c>
      <c r="U648" s="2">
        <v>85473390</v>
      </c>
      <c r="V648" s="2" t="s">
        <v>5792</v>
      </c>
    </row>
    <row r="649" spans="1:22">
      <c r="A649" s="2">
        <v>891780111</v>
      </c>
      <c r="B649" s="2" t="s">
        <v>19</v>
      </c>
      <c r="C649" s="2" t="s">
        <v>27</v>
      </c>
      <c r="D649" s="2" t="s">
        <v>20</v>
      </c>
      <c r="E649" s="2" t="s">
        <v>5960</v>
      </c>
      <c r="F649" s="2" t="s">
        <v>21</v>
      </c>
      <c r="G649" s="2" t="s">
        <v>165</v>
      </c>
      <c r="H649" s="2" t="s">
        <v>166</v>
      </c>
      <c r="I649" s="8">
        <v>1600000</v>
      </c>
      <c r="J649" s="8">
        <v>0</v>
      </c>
      <c r="K649" s="8">
        <v>0</v>
      </c>
      <c r="L649" s="8">
        <v>0</v>
      </c>
      <c r="M649" s="2">
        <v>7631755</v>
      </c>
      <c r="N649" s="2" t="s">
        <v>4726</v>
      </c>
      <c r="O649" s="2" t="s">
        <v>5961</v>
      </c>
      <c r="P649" s="9" t="s">
        <v>3551</v>
      </c>
      <c r="Q649" s="9" t="s">
        <v>3551</v>
      </c>
      <c r="R649" s="9" t="s">
        <v>2069</v>
      </c>
      <c r="S649" s="8">
        <v>1600000</v>
      </c>
      <c r="T649" s="8">
        <v>0</v>
      </c>
      <c r="U649" s="2">
        <v>85459497</v>
      </c>
      <c r="V649" s="2" t="s">
        <v>555</v>
      </c>
    </row>
    <row r="650" spans="1:22">
      <c r="A650" s="2">
        <v>891780111</v>
      </c>
      <c r="B650" s="2" t="s">
        <v>19</v>
      </c>
      <c r="C650" s="2" t="s">
        <v>27</v>
      </c>
      <c r="D650" s="2" t="s">
        <v>20</v>
      </c>
      <c r="E650" s="2" t="s">
        <v>5962</v>
      </c>
      <c r="F650" s="2" t="s">
        <v>21</v>
      </c>
      <c r="G650" s="2" t="s">
        <v>165</v>
      </c>
      <c r="H650" s="2" t="s">
        <v>166</v>
      </c>
      <c r="I650" s="8">
        <v>2500000</v>
      </c>
      <c r="J650" s="8">
        <v>0</v>
      </c>
      <c r="K650" s="8">
        <v>0</v>
      </c>
      <c r="L650" s="8">
        <v>0</v>
      </c>
      <c r="M650" s="2">
        <v>1082976463</v>
      </c>
      <c r="N650" s="2" t="s">
        <v>1281</v>
      </c>
      <c r="O650" s="2" t="s">
        <v>5963</v>
      </c>
      <c r="P650" s="9" t="s">
        <v>4316</v>
      </c>
      <c r="Q650" s="9" t="s">
        <v>4316</v>
      </c>
      <c r="R650" s="9" t="s">
        <v>2069</v>
      </c>
      <c r="S650" s="8">
        <v>2500000</v>
      </c>
      <c r="T650" s="8">
        <v>0</v>
      </c>
      <c r="U650" s="33">
        <v>85154788</v>
      </c>
      <c r="V650" s="2" t="s">
        <v>1283</v>
      </c>
    </row>
    <row r="651" spans="1:22">
      <c r="A651" s="2">
        <v>891780111</v>
      </c>
      <c r="B651" s="2" t="s">
        <v>19</v>
      </c>
      <c r="C651" s="2" t="s">
        <v>27</v>
      </c>
      <c r="D651" s="2" t="s">
        <v>20</v>
      </c>
      <c r="E651" s="2" t="s">
        <v>5964</v>
      </c>
      <c r="F651" s="2" t="s">
        <v>21</v>
      </c>
      <c r="G651" s="2" t="s">
        <v>165</v>
      </c>
      <c r="H651" s="2" t="s">
        <v>166</v>
      </c>
      <c r="I651" s="8">
        <v>2500000</v>
      </c>
      <c r="J651" s="8">
        <v>0</v>
      </c>
      <c r="K651" s="8">
        <v>0</v>
      </c>
      <c r="L651" s="8">
        <v>0</v>
      </c>
      <c r="M651" s="2">
        <v>57427768</v>
      </c>
      <c r="N651" s="2" t="s">
        <v>855</v>
      </c>
      <c r="O651" s="2" t="s">
        <v>5965</v>
      </c>
      <c r="P651" s="9" t="s">
        <v>4316</v>
      </c>
      <c r="Q651" s="9" t="s">
        <v>4316</v>
      </c>
      <c r="R651" s="9" t="s">
        <v>2069</v>
      </c>
      <c r="S651" s="8">
        <v>2500000</v>
      </c>
      <c r="T651" s="8">
        <v>0</v>
      </c>
      <c r="U651" s="2">
        <v>85152695</v>
      </c>
      <c r="V651" s="2" t="s">
        <v>5746</v>
      </c>
    </row>
    <row r="652" spans="1:22">
      <c r="A652" s="2">
        <v>891780111</v>
      </c>
      <c r="B652" s="2" t="s">
        <v>19</v>
      </c>
      <c r="C652" s="2" t="s">
        <v>27</v>
      </c>
      <c r="D652" s="2" t="s">
        <v>20</v>
      </c>
      <c r="E652" s="2" t="s">
        <v>5966</v>
      </c>
      <c r="F652" s="2" t="s">
        <v>21</v>
      </c>
      <c r="G652" s="2" t="s">
        <v>165</v>
      </c>
      <c r="H652" s="2" t="s">
        <v>166</v>
      </c>
      <c r="I652" s="8">
        <v>3080000</v>
      </c>
      <c r="J652" s="8">
        <v>0</v>
      </c>
      <c r="K652" s="8">
        <v>0</v>
      </c>
      <c r="L652" s="8">
        <v>0</v>
      </c>
      <c r="M652" s="2">
        <v>85152633</v>
      </c>
      <c r="N652" s="2" t="s">
        <v>4903</v>
      </c>
      <c r="O652" s="2" t="s">
        <v>5967</v>
      </c>
      <c r="P652" s="9" t="s">
        <v>4316</v>
      </c>
      <c r="Q652" s="9" t="s">
        <v>4316</v>
      </c>
      <c r="R652" s="9" t="s">
        <v>654</v>
      </c>
      <c r="S652" s="8">
        <v>3080000</v>
      </c>
      <c r="T652" s="8">
        <v>0</v>
      </c>
      <c r="U652" s="2">
        <v>85152695</v>
      </c>
      <c r="V652" s="2" t="s">
        <v>5746</v>
      </c>
    </row>
    <row r="653" spans="1:22">
      <c r="A653" s="2">
        <v>891780111</v>
      </c>
      <c r="B653" s="2" t="s">
        <v>19</v>
      </c>
      <c r="C653" s="2" t="s">
        <v>27</v>
      </c>
      <c r="D653" s="2" t="s">
        <v>20</v>
      </c>
      <c r="E653" s="2" t="s">
        <v>5968</v>
      </c>
      <c r="F653" s="2" t="s">
        <v>21</v>
      </c>
      <c r="G653" s="2" t="s">
        <v>165</v>
      </c>
      <c r="H653" s="2" t="s">
        <v>166</v>
      </c>
      <c r="I653" s="8">
        <v>2090000</v>
      </c>
      <c r="J653" s="8">
        <v>0</v>
      </c>
      <c r="K653" s="8">
        <v>0</v>
      </c>
      <c r="L653" s="8">
        <v>0</v>
      </c>
      <c r="M653" s="2">
        <v>1082907201</v>
      </c>
      <c r="N653" s="2" t="s">
        <v>4848</v>
      </c>
      <c r="O653" s="2" t="s">
        <v>5969</v>
      </c>
      <c r="P653" s="9" t="s">
        <v>4316</v>
      </c>
      <c r="Q653" s="9" t="s">
        <v>4316</v>
      </c>
      <c r="R653" s="9" t="s">
        <v>654</v>
      </c>
      <c r="S653" s="8">
        <v>2090000</v>
      </c>
      <c r="T653" s="8">
        <v>0</v>
      </c>
      <c r="U653" s="2">
        <v>85152695</v>
      </c>
      <c r="V653" s="2" t="s">
        <v>5746</v>
      </c>
    </row>
    <row r="654" spans="1:22">
      <c r="A654" s="2">
        <v>891780111</v>
      </c>
      <c r="B654" s="2" t="s">
        <v>19</v>
      </c>
      <c r="C654" s="2" t="s">
        <v>27</v>
      </c>
      <c r="D654" s="2" t="s">
        <v>20</v>
      </c>
      <c r="E654" s="2" t="s">
        <v>5970</v>
      </c>
      <c r="F654" s="2" t="s">
        <v>21</v>
      </c>
      <c r="G654" s="2" t="s">
        <v>165</v>
      </c>
      <c r="H654" s="2" t="s">
        <v>166</v>
      </c>
      <c r="I654" s="8">
        <v>2090000</v>
      </c>
      <c r="J654" s="8">
        <v>0</v>
      </c>
      <c r="K654" s="8">
        <v>0</v>
      </c>
      <c r="L654" s="8">
        <v>0</v>
      </c>
      <c r="M654" s="2">
        <v>73076579</v>
      </c>
      <c r="N654" s="2" t="s">
        <v>4843</v>
      </c>
      <c r="O654" s="2" t="s">
        <v>5971</v>
      </c>
      <c r="P654" s="9" t="s">
        <v>4316</v>
      </c>
      <c r="Q654" s="9" t="s">
        <v>4316</v>
      </c>
      <c r="R654" s="9" t="s">
        <v>654</v>
      </c>
      <c r="S654" s="8">
        <v>2090000</v>
      </c>
      <c r="T654" s="8">
        <v>0</v>
      </c>
      <c r="U654" s="2">
        <v>85152695</v>
      </c>
      <c r="V654" s="2" t="s">
        <v>5746</v>
      </c>
    </row>
    <row r="655" spans="1:22">
      <c r="A655" s="2">
        <v>891780111</v>
      </c>
      <c r="B655" s="2" t="s">
        <v>19</v>
      </c>
      <c r="C655" s="2" t="s">
        <v>27</v>
      </c>
      <c r="D655" s="2" t="s">
        <v>20</v>
      </c>
      <c r="E655" s="2" t="s">
        <v>5972</v>
      </c>
      <c r="F655" s="2" t="s">
        <v>21</v>
      </c>
      <c r="G655" s="2" t="s">
        <v>165</v>
      </c>
      <c r="H655" s="2" t="s">
        <v>166</v>
      </c>
      <c r="I655" s="8">
        <v>1900000.0000000002</v>
      </c>
      <c r="J655" s="8">
        <v>0</v>
      </c>
      <c r="K655" s="8">
        <v>0</v>
      </c>
      <c r="L655" s="8">
        <v>0</v>
      </c>
      <c r="M655" s="2">
        <v>1083041500</v>
      </c>
      <c r="N655" s="2" t="s">
        <v>5973</v>
      </c>
      <c r="O655" s="2" t="s">
        <v>5974</v>
      </c>
      <c r="P655" s="9" t="s">
        <v>3615</v>
      </c>
      <c r="Q655" s="9" t="s">
        <v>3615</v>
      </c>
      <c r="R655" s="9" t="s">
        <v>5272</v>
      </c>
      <c r="S655" s="8">
        <v>1900000.0000000002</v>
      </c>
      <c r="T655" s="8">
        <v>0</v>
      </c>
      <c r="U655" s="2">
        <v>1082868728</v>
      </c>
      <c r="V655" s="2" t="s">
        <v>1014</v>
      </c>
    </row>
    <row r="656" spans="1:22">
      <c r="A656" s="2">
        <v>891780111</v>
      </c>
      <c r="B656" s="2" t="s">
        <v>19</v>
      </c>
      <c r="C656" s="2" t="s">
        <v>27</v>
      </c>
      <c r="D656" s="2" t="s">
        <v>20</v>
      </c>
      <c r="E656" s="2" t="s">
        <v>5975</v>
      </c>
      <c r="F656" s="2" t="s">
        <v>21</v>
      </c>
      <c r="G656" s="2" t="s">
        <v>165</v>
      </c>
      <c r="H656" s="2" t="s">
        <v>166</v>
      </c>
      <c r="I656" s="8">
        <v>2750000</v>
      </c>
      <c r="J656" s="8">
        <v>0</v>
      </c>
      <c r="K656" s="8">
        <v>0</v>
      </c>
      <c r="L656" s="8">
        <v>0</v>
      </c>
      <c r="M656" s="2">
        <v>12541041</v>
      </c>
      <c r="N656" s="2" t="s">
        <v>4821</v>
      </c>
      <c r="O656" s="2" t="s">
        <v>5969</v>
      </c>
      <c r="P656" s="9" t="s">
        <v>3615</v>
      </c>
      <c r="Q656" s="9" t="s">
        <v>3615</v>
      </c>
      <c r="R656" s="9" t="s">
        <v>654</v>
      </c>
      <c r="S656" s="8">
        <v>2750000</v>
      </c>
      <c r="T656" s="8">
        <v>0</v>
      </c>
      <c r="U656" s="2">
        <v>85152695</v>
      </c>
      <c r="V656" s="2" t="s">
        <v>5746</v>
      </c>
    </row>
    <row r="657" spans="1:22">
      <c r="A657" s="2">
        <v>891780111</v>
      </c>
      <c r="B657" s="2" t="s">
        <v>19</v>
      </c>
      <c r="C657" s="2" t="s">
        <v>27</v>
      </c>
      <c r="D657" s="2" t="s">
        <v>20</v>
      </c>
      <c r="E657" s="2" t="s">
        <v>5976</v>
      </c>
      <c r="F657" s="2" t="s">
        <v>21</v>
      </c>
      <c r="G657" s="2" t="s">
        <v>165</v>
      </c>
      <c r="H657" s="2" t="s">
        <v>166</v>
      </c>
      <c r="I657" s="8">
        <v>2090000</v>
      </c>
      <c r="J657" s="8">
        <v>0</v>
      </c>
      <c r="K657" s="8">
        <v>0</v>
      </c>
      <c r="L657" s="8">
        <v>0</v>
      </c>
      <c r="M657" s="2">
        <v>85153365</v>
      </c>
      <c r="N657" s="2" t="s">
        <v>4862</v>
      </c>
      <c r="O657" s="2" t="s">
        <v>5971</v>
      </c>
      <c r="P657" s="9" t="s">
        <v>3615</v>
      </c>
      <c r="Q657" s="9" t="s">
        <v>3615</v>
      </c>
      <c r="R657" s="9" t="s">
        <v>654</v>
      </c>
      <c r="S657" s="8">
        <v>2090000</v>
      </c>
      <c r="T657" s="8">
        <v>0</v>
      </c>
      <c r="U657" s="2">
        <v>85152695</v>
      </c>
      <c r="V657" s="2" t="s">
        <v>5746</v>
      </c>
    </row>
    <row r="658" spans="1:22">
      <c r="A658" s="2">
        <v>891780111</v>
      </c>
      <c r="B658" s="2" t="s">
        <v>19</v>
      </c>
      <c r="C658" s="2" t="s">
        <v>27</v>
      </c>
      <c r="D658" s="2" t="s">
        <v>20</v>
      </c>
      <c r="E658" s="2" t="s">
        <v>5977</v>
      </c>
      <c r="F658" s="2" t="s">
        <v>21</v>
      </c>
      <c r="G658" s="2" t="s">
        <v>165</v>
      </c>
      <c r="H658" s="2" t="s">
        <v>166</v>
      </c>
      <c r="I658" s="8">
        <v>2090000</v>
      </c>
      <c r="J658" s="8">
        <v>0</v>
      </c>
      <c r="K658" s="8">
        <v>0</v>
      </c>
      <c r="L658" s="8">
        <v>0</v>
      </c>
      <c r="M658" s="2">
        <v>56086232</v>
      </c>
      <c r="N658" s="2" t="s">
        <v>4858</v>
      </c>
      <c r="O658" s="2" t="s">
        <v>5978</v>
      </c>
      <c r="P658" s="9" t="s">
        <v>3615</v>
      </c>
      <c r="Q658" s="9" t="s">
        <v>3615</v>
      </c>
      <c r="R658" s="9" t="s">
        <v>654</v>
      </c>
      <c r="S658" s="8">
        <v>2090000</v>
      </c>
      <c r="T658" s="8">
        <v>0</v>
      </c>
      <c r="U658" s="2">
        <v>85152695</v>
      </c>
      <c r="V658" s="2" t="s">
        <v>5746</v>
      </c>
    </row>
    <row r="659" spans="1:22">
      <c r="A659" s="2">
        <v>891780111</v>
      </c>
      <c r="B659" s="2" t="s">
        <v>19</v>
      </c>
      <c r="C659" s="2" t="s">
        <v>27</v>
      </c>
      <c r="D659" s="2" t="s">
        <v>20</v>
      </c>
      <c r="E659" s="2" t="s">
        <v>5979</v>
      </c>
      <c r="F659" s="2" t="s">
        <v>21</v>
      </c>
      <c r="G659" s="2" t="s">
        <v>165</v>
      </c>
      <c r="H659" s="2" t="s">
        <v>166</v>
      </c>
      <c r="I659" s="8">
        <v>2750000</v>
      </c>
      <c r="J659" s="8">
        <v>0</v>
      </c>
      <c r="K659" s="8">
        <v>0</v>
      </c>
      <c r="L659" s="8">
        <v>0</v>
      </c>
      <c r="M659" s="2">
        <v>85475573</v>
      </c>
      <c r="N659" s="2" t="s">
        <v>5980</v>
      </c>
      <c r="O659" s="2" t="s">
        <v>5967</v>
      </c>
      <c r="P659" s="9" t="s">
        <v>3615</v>
      </c>
      <c r="Q659" s="9" t="s">
        <v>3615</v>
      </c>
      <c r="R659" s="9" t="s">
        <v>654</v>
      </c>
      <c r="S659" s="8">
        <v>2750000</v>
      </c>
      <c r="T659" s="8">
        <v>0</v>
      </c>
      <c r="U659" s="2">
        <v>85152695</v>
      </c>
      <c r="V659" s="2" t="s">
        <v>5746</v>
      </c>
    </row>
    <row r="660" spans="1:22">
      <c r="A660" s="2">
        <v>891780111</v>
      </c>
      <c r="B660" s="2" t="s">
        <v>19</v>
      </c>
      <c r="C660" s="2" t="s">
        <v>27</v>
      </c>
      <c r="D660" s="2" t="s">
        <v>20</v>
      </c>
      <c r="E660" s="2" t="s">
        <v>5981</v>
      </c>
      <c r="F660" s="2" t="s">
        <v>21</v>
      </c>
      <c r="G660" s="2" t="s">
        <v>165</v>
      </c>
      <c r="H660" s="2" t="s">
        <v>166</v>
      </c>
      <c r="I660" s="8">
        <v>2420000</v>
      </c>
      <c r="J660" s="8">
        <v>0</v>
      </c>
      <c r="K660" s="8">
        <v>0</v>
      </c>
      <c r="L660" s="8">
        <v>0</v>
      </c>
      <c r="M660" s="2">
        <v>12633153</v>
      </c>
      <c r="N660" s="2" t="s">
        <v>4841</v>
      </c>
      <c r="O660" s="2" t="s">
        <v>5969</v>
      </c>
      <c r="P660" s="9" t="s">
        <v>3615</v>
      </c>
      <c r="Q660" s="9" t="s">
        <v>3615</v>
      </c>
      <c r="R660" s="9" t="s">
        <v>654</v>
      </c>
      <c r="S660" s="8">
        <v>2420000</v>
      </c>
      <c r="T660" s="8">
        <v>0</v>
      </c>
      <c r="U660" s="2">
        <v>85152695</v>
      </c>
      <c r="V660" s="2" t="s">
        <v>5746</v>
      </c>
    </row>
    <row r="661" spans="1:22">
      <c r="A661" s="2">
        <v>891780111</v>
      </c>
      <c r="B661" s="2" t="s">
        <v>19</v>
      </c>
      <c r="C661" s="2" t="s">
        <v>27</v>
      </c>
      <c r="D661" s="2" t="s">
        <v>20</v>
      </c>
      <c r="E661" s="2" t="s">
        <v>5982</v>
      </c>
      <c r="F661" s="2" t="s">
        <v>21</v>
      </c>
      <c r="G661" s="2" t="s">
        <v>165</v>
      </c>
      <c r="H661" s="2" t="s">
        <v>166</v>
      </c>
      <c r="I661" s="8">
        <v>2090000</v>
      </c>
      <c r="J661" s="8">
        <v>0</v>
      </c>
      <c r="K661" s="8">
        <v>0</v>
      </c>
      <c r="L661" s="8">
        <v>0</v>
      </c>
      <c r="M661" s="2">
        <v>1081795063</v>
      </c>
      <c r="N661" s="2" t="s">
        <v>4860</v>
      </c>
      <c r="O661" s="2" t="s">
        <v>5969</v>
      </c>
      <c r="P661" s="9" t="s">
        <v>3615</v>
      </c>
      <c r="Q661" s="9" t="s">
        <v>3615</v>
      </c>
      <c r="R661" s="9" t="s">
        <v>654</v>
      </c>
      <c r="S661" s="8">
        <v>2090000</v>
      </c>
      <c r="T661" s="8">
        <v>0</v>
      </c>
      <c r="U661" s="2">
        <v>85152695</v>
      </c>
      <c r="V661" s="2" t="s">
        <v>5746</v>
      </c>
    </row>
    <row r="662" spans="1:22">
      <c r="A662" s="2">
        <v>891780111</v>
      </c>
      <c r="B662" s="2" t="s">
        <v>19</v>
      </c>
      <c r="C662" s="2" t="s">
        <v>27</v>
      </c>
      <c r="D662" s="2" t="s">
        <v>20</v>
      </c>
      <c r="E662" s="2" t="s">
        <v>5983</v>
      </c>
      <c r="F662" s="2" t="s">
        <v>21</v>
      </c>
      <c r="G662" s="2" t="s">
        <v>165</v>
      </c>
      <c r="H662" s="2" t="s">
        <v>166</v>
      </c>
      <c r="I662" s="8">
        <v>2090000</v>
      </c>
      <c r="J662" s="8">
        <v>0</v>
      </c>
      <c r="K662" s="8">
        <v>0</v>
      </c>
      <c r="L662" s="8">
        <v>0</v>
      </c>
      <c r="M662" s="2">
        <v>84452687</v>
      </c>
      <c r="N662" s="2" t="s">
        <v>4568</v>
      </c>
      <c r="O662" s="2" t="s">
        <v>5984</v>
      </c>
      <c r="P662" s="9" t="s">
        <v>3615</v>
      </c>
      <c r="Q662" s="9" t="s">
        <v>3615</v>
      </c>
      <c r="R662" s="9" t="s">
        <v>654</v>
      </c>
      <c r="S662" s="8">
        <v>2090000</v>
      </c>
      <c r="T662" s="8">
        <v>0</v>
      </c>
      <c r="U662" s="2">
        <v>85152695</v>
      </c>
      <c r="V662" s="2" t="s">
        <v>5746</v>
      </c>
    </row>
    <row r="663" spans="1:22">
      <c r="A663" s="2">
        <v>891780111</v>
      </c>
      <c r="B663" s="2" t="s">
        <v>19</v>
      </c>
      <c r="C663" s="2" t="s">
        <v>27</v>
      </c>
      <c r="D663" s="2" t="s">
        <v>20</v>
      </c>
      <c r="E663" s="2" t="s">
        <v>5985</v>
      </c>
      <c r="F663" s="2" t="s">
        <v>21</v>
      </c>
      <c r="G663" s="2" t="s">
        <v>165</v>
      </c>
      <c r="H663" s="2" t="s">
        <v>166</v>
      </c>
      <c r="I663" s="8">
        <v>2090000</v>
      </c>
      <c r="J663" s="8">
        <v>0</v>
      </c>
      <c r="K663" s="8">
        <v>0</v>
      </c>
      <c r="L663" s="8">
        <v>0</v>
      </c>
      <c r="M663" s="2">
        <v>80865004</v>
      </c>
      <c r="N663" s="2" t="s">
        <v>4905</v>
      </c>
      <c r="O663" s="2" t="s">
        <v>5971</v>
      </c>
      <c r="P663" s="9" t="s">
        <v>3615</v>
      </c>
      <c r="Q663" s="9" t="s">
        <v>3615</v>
      </c>
      <c r="R663" s="9" t="s">
        <v>654</v>
      </c>
      <c r="S663" s="8">
        <v>2090000</v>
      </c>
      <c r="T663" s="8">
        <v>0</v>
      </c>
      <c r="U663" s="2">
        <v>85152695</v>
      </c>
      <c r="V663" s="2" t="s">
        <v>5746</v>
      </c>
    </row>
    <row r="664" spans="1:22">
      <c r="A664" s="2">
        <v>891780111</v>
      </c>
      <c r="B664" s="2" t="s">
        <v>19</v>
      </c>
      <c r="C664" s="2" t="s">
        <v>27</v>
      </c>
      <c r="D664" s="2" t="s">
        <v>20</v>
      </c>
      <c r="E664" s="2" t="s">
        <v>5986</v>
      </c>
      <c r="F664" s="2" t="s">
        <v>21</v>
      </c>
      <c r="G664" s="2" t="s">
        <v>165</v>
      </c>
      <c r="H664" s="2" t="s">
        <v>166</v>
      </c>
      <c r="I664" s="8">
        <v>1760000</v>
      </c>
      <c r="J664" s="8">
        <v>0</v>
      </c>
      <c r="K664" s="8">
        <v>0</v>
      </c>
      <c r="L664" s="8">
        <v>0</v>
      </c>
      <c r="M664" s="2">
        <v>1082930536</v>
      </c>
      <c r="N664" s="2" t="s">
        <v>4865</v>
      </c>
      <c r="O664" s="2" t="s">
        <v>5987</v>
      </c>
      <c r="P664" s="9" t="s">
        <v>3615</v>
      </c>
      <c r="Q664" s="9" t="s">
        <v>3615</v>
      </c>
      <c r="R664" s="9" t="s">
        <v>654</v>
      </c>
      <c r="S664" s="8">
        <v>1760000</v>
      </c>
      <c r="T664" s="8">
        <v>0</v>
      </c>
      <c r="U664" s="2">
        <v>85152695</v>
      </c>
      <c r="V664" s="2" t="s">
        <v>5746</v>
      </c>
    </row>
    <row r="665" spans="1:22">
      <c r="A665" s="2">
        <v>891780111</v>
      </c>
      <c r="B665" s="2" t="s">
        <v>19</v>
      </c>
      <c r="C665" s="2" t="s">
        <v>27</v>
      </c>
      <c r="D665" s="2" t="s">
        <v>20</v>
      </c>
      <c r="E665" s="2" t="s">
        <v>5988</v>
      </c>
      <c r="F665" s="2" t="s">
        <v>21</v>
      </c>
      <c r="G665" s="2" t="s">
        <v>165</v>
      </c>
      <c r="H665" s="2" t="s">
        <v>166</v>
      </c>
      <c r="I665" s="8">
        <v>2090000</v>
      </c>
      <c r="J665" s="8">
        <v>0</v>
      </c>
      <c r="K665" s="8">
        <v>0</v>
      </c>
      <c r="L665" s="8">
        <v>0</v>
      </c>
      <c r="M665" s="2">
        <v>93373218</v>
      </c>
      <c r="N665" s="2" t="s">
        <v>4868</v>
      </c>
      <c r="O665" s="2" t="s">
        <v>5971</v>
      </c>
      <c r="P665" s="9" t="s">
        <v>3615</v>
      </c>
      <c r="Q665" s="9" t="s">
        <v>3615</v>
      </c>
      <c r="R665" s="9" t="s">
        <v>654</v>
      </c>
      <c r="S665" s="8">
        <v>2090000</v>
      </c>
      <c r="T665" s="8">
        <v>0</v>
      </c>
      <c r="U665" s="2">
        <v>85152695</v>
      </c>
      <c r="V665" s="2" t="s">
        <v>5746</v>
      </c>
    </row>
    <row r="666" spans="1:22">
      <c r="A666" s="2">
        <v>891780111</v>
      </c>
      <c r="B666" s="2" t="s">
        <v>19</v>
      </c>
      <c r="C666" s="2" t="s">
        <v>27</v>
      </c>
      <c r="D666" s="2" t="s">
        <v>20</v>
      </c>
      <c r="E666" s="2" t="s">
        <v>5989</v>
      </c>
      <c r="F666" s="2" t="s">
        <v>21</v>
      </c>
      <c r="G666" s="2" t="s">
        <v>165</v>
      </c>
      <c r="H666" s="2" t="s">
        <v>166</v>
      </c>
      <c r="I666" s="8">
        <v>2090000</v>
      </c>
      <c r="J666" s="8">
        <v>0</v>
      </c>
      <c r="K666" s="8">
        <v>0</v>
      </c>
      <c r="L666" s="8">
        <v>0</v>
      </c>
      <c r="M666" s="2">
        <v>1082976415</v>
      </c>
      <c r="N666" s="2" t="s">
        <v>5990</v>
      </c>
      <c r="O666" s="2" t="s">
        <v>5969</v>
      </c>
      <c r="P666" s="9" t="s">
        <v>3615</v>
      </c>
      <c r="Q666" s="9" t="s">
        <v>3615</v>
      </c>
      <c r="R666" s="9" t="s">
        <v>654</v>
      </c>
      <c r="S666" s="8">
        <v>2090000</v>
      </c>
      <c r="T666" s="8">
        <v>0</v>
      </c>
      <c r="U666" s="2">
        <v>85152695</v>
      </c>
      <c r="V666" s="2" t="s">
        <v>5746</v>
      </c>
    </row>
    <row r="667" spans="1:22">
      <c r="A667" s="2">
        <v>891780111</v>
      </c>
      <c r="B667" s="2" t="s">
        <v>19</v>
      </c>
      <c r="C667" s="2" t="s">
        <v>27</v>
      </c>
      <c r="D667" s="2" t="s">
        <v>20</v>
      </c>
      <c r="E667" s="2" t="s">
        <v>5991</v>
      </c>
      <c r="F667" s="2" t="s">
        <v>21</v>
      </c>
      <c r="G667" s="2" t="s">
        <v>165</v>
      </c>
      <c r="H667" s="2" t="s">
        <v>166</v>
      </c>
      <c r="I667" s="8">
        <v>2090000</v>
      </c>
      <c r="J667" s="8">
        <v>0</v>
      </c>
      <c r="K667" s="8">
        <v>0</v>
      </c>
      <c r="L667" s="8">
        <v>0</v>
      </c>
      <c r="M667" s="2">
        <v>85449729</v>
      </c>
      <c r="N667" s="2" t="s">
        <v>5992</v>
      </c>
      <c r="O667" s="2" t="s">
        <v>5971</v>
      </c>
      <c r="P667" s="9" t="s">
        <v>3615</v>
      </c>
      <c r="Q667" s="9" t="s">
        <v>3615</v>
      </c>
      <c r="R667" s="9" t="s">
        <v>654</v>
      </c>
      <c r="S667" s="8">
        <v>2090000</v>
      </c>
      <c r="T667" s="8">
        <v>0</v>
      </c>
      <c r="U667" s="2">
        <v>85152695</v>
      </c>
      <c r="V667" s="2" t="s">
        <v>5746</v>
      </c>
    </row>
    <row r="668" spans="1:22">
      <c r="A668" s="2">
        <v>891780111</v>
      </c>
      <c r="B668" s="2" t="s">
        <v>19</v>
      </c>
      <c r="C668" s="2" t="s">
        <v>27</v>
      </c>
      <c r="D668" s="2" t="s">
        <v>20</v>
      </c>
      <c r="E668" s="2" t="s">
        <v>5993</v>
      </c>
      <c r="F668" s="2" t="s">
        <v>21</v>
      </c>
      <c r="G668" s="2" t="s">
        <v>165</v>
      </c>
      <c r="H668" s="2" t="s">
        <v>166</v>
      </c>
      <c r="I668" s="8">
        <v>2090000</v>
      </c>
      <c r="J668" s="8">
        <v>0</v>
      </c>
      <c r="K668" s="8">
        <v>0</v>
      </c>
      <c r="L668" s="8">
        <v>0</v>
      </c>
      <c r="M668" s="2">
        <v>1235240254</v>
      </c>
      <c r="N668" s="2" t="s">
        <v>4898</v>
      </c>
      <c r="O668" s="2" t="s">
        <v>5971</v>
      </c>
      <c r="P668" s="9" t="s">
        <v>3615</v>
      </c>
      <c r="Q668" s="9" t="s">
        <v>3615</v>
      </c>
      <c r="R668" s="9" t="s">
        <v>654</v>
      </c>
      <c r="S668" s="8">
        <v>2090000</v>
      </c>
      <c r="T668" s="8">
        <v>0</v>
      </c>
      <c r="U668" s="2">
        <v>85152695</v>
      </c>
      <c r="V668" s="2" t="s">
        <v>5746</v>
      </c>
    </row>
    <row r="669" spans="1:22">
      <c r="A669" s="2">
        <v>891780111</v>
      </c>
      <c r="B669" s="2" t="s">
        <v>19</v>
      </c>
      <c r="C669" s="2" t="s">
        <v>27</v>
      </c>
      <c r="D669" s="2" t="s">
        <v>20</v>
      </c>
      <c r="E669" s="2" t="s">
        <v>5994</v>
      </c>
      <c r="F669" s="2" t="s">
        <v>21</v>
      </c>
      <c r="G669" s="2" t="s">
        <v>165</v>
      </c>
      <c r="H669" s="2" t="s">
        <v>166</v>
      </c>
      <c r="I669" s="8">
        <v>2420000</v>
      </c>
      <c r="J669" s="8">
        <v>0</v>
      </c>
      <c r="K669" s="8">
        <v>0</v>
      </c>
      <c r="L669" s="8">
        <v>0</v>
      </c>
      <c r="M669" s="2">
        <v>1234097322</v>
      </c>
      <c r="N669" s="2" t="s">
        <v>4901</v>
      </c>
      <c r="O669" s="2" t="s">
        <v>5969</v>
      </c>
      <c r="P669" s="9" t="s">
        <v>3615</v>
      </c>
      <c r="Q669" s="9" t="s">
        <v>3615</v>
      </c>
      <c r="R669" s="9" t="s">
        <v>654</v>
      </c>
      <c r="S669" s="8">
        <v>2420000</v>
      </c>
      <c r="T669" s="8">
        <v>0</v>
      </c>
      <c r="U669" s="2">
        <v>85152695</v>
      </c>
      <c r="V669" s="2" t="s">
        <v>5746</v>
      </c>
    </row>
    <row r="670" spans="1:22">
      <c r="A670" s="2">
        <v>891780111</v>
      </c>
      <c r="B670" s="2" t="s">
        <v>19</v>
      </c>
      <c r="C670" s="2" t="s">
        <v>27</v>
      </c>
      <c r="D670" s="2" t="s">
        <v>20</v>
      </c>
      <c r="E670" s="2" t="s">
        <v>5995</v>
      </c>
      <c r="F670" s="2" t="s">
        <v>21</v>
      </c>
      <c r="G670" s="2" t="s">
        <v>165</v>
      </c>
      <c r="H670" s="2" t="s">
        <v>166</v>
      </c>
      <c r="I670" s="8">
        <v>2750000</v>
      </c>
      <c r="J670" s="8">
        <v>0</v>
      </c>
      <c r="K670" s="8">
        <v>0</v>
      </c>
      <c r="L670" s="8">
        <v>0</v>
      </c>
      <c r="M670" s="2">
        <v>7601673</v>
      </c>
      <c r="N670" s="2" t="s">
        <v>4836</v>
      </c>
      <c r="O670" s="2" t="s">
        <v>5969</v>
      </c>
      <c r="P670" s="9" t="s">
        <v>3615</v>
      </c>
      <c r="Q670" s="9" t="s">
        <v>3615</v>
      </c>
      <c r="R670" s="9" t="s">
        <v>654</v>
      </c>
      <c r="S670" s="8">
        <v>2750000</v>
      </c>
      <c r="T670" s="8">
        <v>0</v>
      </c>
      <c r="U670" s="2">
        <v>85152695</v>
      </c>
      <c r="V670" s="2" t="s">
        <v>5746</v>
      </c>
    </row>
    <row r="671" spans="1:22">
      <c r="A671" s="2">
        <v>891780111</v>
      </c>
      <c r="B671" s="2" t="s">
        <v>19</v>
      </c>
      <c r="C671" s="2" t="s">
        <v>27</v>
      </c>
      <c r="D671" s="2" t="s">
        <v>20</v>
      </c>
      <c r="E671" s="2" t="s">
        <v>5996</v>
      </c>
      <c r="F671" s="2" t="s">
        <v>21</v>
      </c>
      <c r="G671" s="2" t="s">
        <v>165</v>
      </c>
      <c r="H671" s="2" t="s">
        <v>166</v>
      </c>
      <c r="I671" s="8">
        <v>2800000</v>
      </c>
      <c r="J671" s="8">
        <v>0</v>
      </c>
      <c r="K671" s="8">
        <v>0</v>
      </c>
      <c r="L671" s="8">
        <v>0</v>
      </c>
      <c r="M671" s="2">
        <v>1083027986</v>
      </c>
      <c r="N671" s="2" t="s">
        <v>1237</v>
      </c>
      <c r="O671" s="2" t="s">
        <v>5997</v>
      </c>
      <c r="P671" s="9" t="s">
        <v>3615</v>
      </c>
      <c r="Q671" s="9" t="s">
        <v>3615</v>
      </c>
      <c r="R671" s="9" t="s">
        <v>2069</v>
      </c>
      <c r="S671" s="8">
        <v>2800000</v>
      </c>
      <c r="T671" s="8">
        <v>0</v>
      </c>
      <c r="U671" s="2">
        <v>72175282</v>
      </c>
      <c r="V671" s="2" t="s">
        <v>5785</v>
      </c>
    </row>
    <row r="672" spans="1:22">
      <c r="A672" s="2">
        <v>891780111</v>
      </c>
      <c r="B672" s="2" t="s">
        <v>19</v>
      </c>
      <c r="C672" s="2" t="s">
        <v>27</v>
      </c>
      <c r="D672" s="2" t="s">
        <v>20</v>
      </c>
      <c r="E672" s="2" t="s">
        <v>5998</v>
      </c>
      <c r="F672" s="2" t="s">
        <v>21</v>
      </c>
      <c r="G672" s="2" t="s">
        <v>165</v>
      </c>
      <c r="H672" s="2" t="s">
        <v>166</v>
      </c>
      <c r="I672" s="8">
        <v>1900000</v>
      </c>
      <c r="J672" s="8">
        <v>0</v>
      </c>
      <c r="K672" s="8">
        <v>0</v>
      </c>
      <c r="L672" s="8">
        <v>0</v>
      </c>
      <c r="M672" s="2">
        <v>1063563098</v>
      </c>
      <c r="N672" s="2" t="s">
        <v>5999</v>
      </c>
      <c r="O672" s="2" t="s">
        <v>6000</v>
      </c>
      <c r="P672" s="9" t="s">
        <v>3615</v>
      </c>
      <c r="Q672" s="9" t="s">
        <v>3615</v>
      </c>
      <c r="R672" s="9" t="s">
        <v>5272</v>
      </c>
      <c r="S672" s="8">
        <v>1900000</v>
      </c>
      <c r="T672" s="8">
        <v>0</v>
      </c>
      <c r="U672" s="2">
        <v>72175282</v>
      </c>
      <c r="V672" s="2" t="s">
        <v>5785</v>
      </c>
    </row>
    <row r="673" spans="1:22">
      <c r="A673" s="2">
        <v>891780111</v>
      </c>
      <c r="B673" s="2" t="s">
        <v>19</v>
      </c>
      <c r="C673" s="2" t="s">
        <v>27</v>
      </c>
      <c r="D673" s="2" t="s">
        <v>20</v>
      </c>
      <c r="E673" s="2" t="s">
        <v>6001</v>
      </c>
      <c r="F673" s="2" t="s">
        <v>21</v>
      </c>
      <c r="G673" s="2" t="s">
        <v>165</v>
      </c>
      <c r="H673" s="2" t="s">
        <v>166</v>
      </c>
      <c r="I673" s="8">
        <v>1900000</v>
      </c>
      <c r="J673" s="8">
        <v>0</v>
      </c>
      <c r="K673" s="8">
        <v>0</v>
      </c>
      <c r="L673" s="8">
        <v>0</v>
      </c>
      <c r="M673" s="2">
        <v>1192723895</v>
      </c>
      <c r="N673" s="2" t="s">
        <v>6002</v>
      </c>
      <c r="O673" s="2" t="s">
        <v>6003</v>
      </c>
      <c r="P673" s="9" t="s">
        <v>3615</v>
      </c>
      <c r="Q673" s="9" t="s">
        <v>3615</v>
      </c>
      <c r="R673" s="9" t="s">
        <v>654</v>
      </c>
      <c r="S673" s="8">
        <v>1900000</v>
      </c>
      <c r="T673" s="8">
        <v>0</v>
      </c>
      <c r="U673" s="2">
        <v>72175282</v>
      </c>
      <c r="V673" s="2" t="s">
        <v>5785</v>
      </c>
    </row>
    <row r="674" spans="1:22">
      <c r="A674" s="2">
        <v>891780111</v>
      </c>
      <c r="B674" s="2" t="s">
        <v>19</v>
      </c>
      <c r="C674" s="2" t="s">
        <v>27</v>
      </c>
      <c r="D674" s="2" t="s">
        <v>20</v>
      </c>
      <c r="E674" s="2" t="s">
        <v>6004</v>
      </c>
      <c r="F674" s="2" t="s">
        <v>21</v>
      </c>
      <c r="G674" s="2" t="s">
        <v>165</v>
      </c>
      <c r="H674" s="2" t="s">
        <v>166</v>
      </c>
      <c r="I674" s="8">
        <v>4000000</v>
      </c>
      <c r="J674" s="8">
        <v>0</v>
      </c>
      <c r="K674" s="8">
        <v>0</v>
      </c>
      <c r="L674" s="8">
        <v>0</v>
      </c>
      <c r="M674" s="2">
        <v>85474227</v>
      </c>
      <c r="N674" s="2" t="s">
        <v>1311</v>
      </c>
      <c r="O674" s="2" t="s">
        <v>6005</v>
      </c>
      <c r="P674" s="9" t="s">
        <v>3615</v>
      </c>
      <c r="Q674" s="9" t="s">
        <v>3615</v>
      </c>
      <c r="R674" s="9" t="s">
        <v>2069</v>
      </c>
      <c r="S674" s="8">
        <v>4000000</v>
      </c>
      <c r="T674" s="8">
        <v>0</v>
      </c>
      <c r="U674" s="2">
        <v>72175282</v>
      </c>
      <c r="V674" s="2" t="s">
        <v>5785</v>
      </c>
    </row>
    <row r="675" spans="1:22">
      <c r="A675" s="2">
        <v>891780111</v>
      </c>
      <c r="B675" s="2" t="s">
        <v>19</v>
      </c>
      <c r="C675" s="2" t="s">
        <v>27</v>
      </c>
      <c r="D675" s="2" t="s">
        <v>20</v>
      </c>
      <c r="E675" s="2" t="s">
        <v>6006</v>
      </c>
      <c r="F675" s="2" t="s">
        <v>21</v>
      </c>
      <c r="G675" s="2" t="s">
        <v>165</v>
      </c>
      <c r="H675" s="2" t="s">
        <v>166</v>
      </c>
      <c r="I675" s="8">
        <v>2800000</v>
      </c>
      <c r="J675" s="8">
        <v>0</v>
      </c>
      <c r="K675" s="8">
        <v>0</v>
      </c>
      <c r="L675" s="8">
        <v>0</v>
      </c>
      <c r="M675" s="2">
        <v>1067900773</v>
      </c>
      <c r="N675" s="2" t="s">
        <v>1314</v>
      </c>
      <c r="O675" s="2" t="s">
        <v>6007</v>
      </c>
      <c r="P675" s="9" t="s">
        <v>3615</v>
      </c>
      <c r="Q675" s="9" t="s">
        <v>3615</v>
      </c>
      <c r="R675" s="9" t="s">
        <v>2069</v>
      </c>
      <c r="S675" s="8">
        <v>2800000</v>
      </c>
      <c r="T675" s="8">
        <v>0</v>
      </c>
      <c r="U675" s="2">
        <v>72175282</v>
      </c>
      <c r="V675" s="2" t="s">
        <v>5785</v>
      </c>
    </row>
    <row r="676" spans="1:22">
      <c r="A676" s="2">
        <v>891780111</v>
      </c>
      <c r="B676" s="2" t="s">
        <v>19</v>
      </c>
      <c r="C676" s="2" t="s">
        <v>5832</v>
      </c>
      <c r="D676" s="2" t="s">
        <v>20</v>
      </c>
      <c r="E676" s="2" t="s">
        <v>6008</v>
      </c>
      <c r="F676" s="2" t="s">
        <v>21</v>
      </c>
      <c r="G676" s="2" t="s">
        <v>165</v>
      </c>
      <c r="H676" s="2" t="s">
        <v>166</v>
      </c>
      <c r="I676" s="8">
        <v>2560000</v>
      </c>
      <c r="J676" s="8">
        <v>0</v>
      </c>
      <c r="K676" s="8">
        <v>0</v>
      </c>
      <c r="L676" s="8">
        <v>0</v>
      </c>
      <c r="M676" s="2">
        <v>49782966</v>
      </c>
      <c r="N676" s="2" t="s">
        <v>4816</v>
      </c>
      <c r="O676" s="2" t="s">
        <v>5930</v>
      </c>
      <c r="P676" s="9" t="s">
        <v>3615</v>
      </c>
      <c r="Q676" s="9" t="s">
        <v>3615</v>
      </c>
      <c r="R676" s="9" t="s">
        <v>2069</v>
      </c>
      <c r="S676" s="8">
        <v>2560000</v>
      </c>
      <c r="T676" s="8">
        <v>0</v>
      </c>
      <c r="U676" s="2">
        <v>57461216</v>
      </c>
      <c r="V676" s="2" t="s">
        <v>801</v>
      </c>
    </row>
    <row r="677" spans="1:22">
      <c r="A677" s="2">
        <v>891780111</v>
      </c>
      <c r="B677" s="2" t="s">
        <v>19</v>
      </c>
      <c r="C677" s="2" t="s">
        <v>27</v>
      </c>
      <c r="D677" s="2" t="s">
        <v>20</v>
      </c>
      <c r="E677" s="2" t="s">
        <v>6009</v>
      </c>
      <c r="F677" s="2" t="s">
        <v>21</v>
      </c>
      <c r="G677" s="2" t="s">
        <v>165</v>
      </c>
      <c r="H677" s="2" t="s">
        <v>166</v>
      </c>
      <c r="I677" s="8">
        <v>2200000</v>
      </c>
      <c r="J677" s="8">
        <v>0</v>
      </c>
      <c r="K677" s="8">
        <v>0</v>
      </c>
      <c r="L677" s="8">
        <v>0</v>
      </c>
      <c r="M677" s="2">
        <v>57462117</v>
      </c>
      <c r="N677" s="2" t="s">
        <v>4918</v>
      </c>
      <c r="O677" s="2" t="s">
        <v>6010</v>
      </c>
      <c r="P677" s="9" t="s">
        <v>3615</v>
      </c>
      <c r="Q677" s="9" t="s">
        <v>3615</v>
      </c>
      <c r="R677" s="9" t="s">
        <v>2069</v>
      </c>
      <c r="S677" s="8">
        <v>2200000</v>
      </c>
      <c r="T677" s="8">
        <v>0</v>
      </c>
      <c r="U677" s="2">
        <v>26668285</v>
      </c>
      <c r="V677" s="2" t="s">
        <v>874</v>
      </c>
    </row>
    <row r="678" spans="1:22">
      <c r="A678" s="2">
        <v>891780111</v>
      </c>
      <c r="B678" s="2" t="s">
        <v>19</v>
      </c>
      <c r="C678" s="2" t="s">
        <v>27</v>
      </c>
      <c r="D678" s="2" t="s">
        <v>20</v>
      </c>
      <c r="E678" s="2" t="s">
        <v>6011</v>
      </c>
      <c r="F678" s="2" t="s">
        <v>21</v>
      </c>
      <c r="G678" s="2" t="s">
        <v>165</v>
      </c>
      <c r="H678" s="2" t="s">
        <v>166</v>
      </c>
      <c r="I678" s="8">
        <v>2800000</v>
      </c>
      <c r="J678" s="8">
        <v>0</v>
      </c>
      <c r="K678" s="8">
        <v>0</v>
      </c>
      <c r="L678" s="8">
        <v>0</v>
      </c>
      <c r="M678" s="2">
        <v>91255340</v>
      </c>
      <c r="N678" s="2" t="s">
        <v>2063</v>
      </c>
      <c r="O678" s="2" t="s">
        <v>5954</v>
      </c>
      <c r="P678" s="9" t="s">
        <v>3615</v>
      </c>
      <c r="Q678" s="9" t="s">
        <v>3615</v>
      </c>
      <c r="R678" s="9" t="s">
        <v>2069</v>
      </c>
      <c r="S678" s="8">
        <v>2800000</v>
      </c>
      <c r="T678" s="8">
        <v>0</v>
      </c>
      <c r="U678" s="2">
        <v>85449357</v>
      </c>
      <c r="V678" s="2" t="s">
        <v>5904</v>
      </c>
    </row>
    <row r="679" spans="1:22">
      <c r="A679" s="2">
        <v>891780111</v>
      </c>
      <c r="B679" s="2" t="s">
        <v>19</v>
      </c>
      <c r="C679" s="2" t="s">
        <v>27</v>
      </c>
      <c r="D679" s="2" t="s">
        <v>20</v>
      </c>
      <c r="E679" s="2" t="s">
        <v>6012</v>
      </c>
      <c r="F679" s="2" t="s">
        <v>21</v>
      </c>
      <c r="G679" s="2" t="s">
        <v>165</v>
      </c>
      <c r="H679" s="2" t="s">
        <v>166</v>
      </c>
      <c r="I679" s="8">
        <v>2800000</v>
      </c>
      <c r="J679" s="8">
        <v>0</v>
      </c>
      <c r="K679" s="8">
        <v>0</v>
      </c>
      <c r="L679" s="8">
        <v>0</v>
      </c>
      <c r="M679" s="2">
        <v>1140828220</v>
      </c>
      <c r="N679" s="2" t="s">
        <v>1330</v>
      </c>
      <c r="O679" s="2" t="s">
        <v>6013</v>
      </c>
      <c r="P679" s="9" t="s">
        <v>3615</v>
      </c>
      <c r="Q679" s="9" t="s">
        <v>3615</v>
      </c>
      <c r="R679" s="9" t="s">
        <v>2069</v>
      </c>
      <c r="S679" s="8">
        <v>2800000</v>
      </c>
      <c r="T679" s="8">
        <v>0</v>
      </c>
      <c r="U679" s="2">
        <v>85449357</v>
      </c>
      <c r="V679" s="2" t="s">
        <v>5904</v>
      </c>
    </row>
    <row r="680" spans="1:22">
      <c r="A680" s="2">
        <v>891780111</v>
      </c>
      <c r="B680" s="2" t="s">
        <v>19</v>
      </c>
      <c r="C680" s="2" t="s">
        <v>27</v>
      </c>
      <c r="D680" s="2" t="s">
        <v>20</v>
      </c>
      <c r="E680" s="2" t="s">
        <v>6014</v>
      </c>
      <c r="F680" s="2" t="s">
        <v>21</v>
      </c>
      <c r="G680" s="2" t="s">
        <v>165</v>
      </c>
      <c r="H680" s="2" t="s">
        <v>166</v>
      </c>
      <c r="I680" s="8">
        <v>1600000</v>
      </c>
      <c r="J680" s="8">
        <v>0</v>
      </c>
      <c r="K680" s="8">
        <v>0</v>
      </c>
      <c r="L680" s="8">
        <v>0</v>
      </c>
      <c r="M680" s="2">
        <v>1140877472</v>
      </c>
      <c r="N680" s="2" t="s">
        <v>4956</v>
      </c>
      <c r="O680" s="2" t="s">
        <v>6015</v>
      </c>
      <c r="P680" s="9" t="s">
        <v>3615</v>
      </c>
      <c r="Q680" s="9" t="s">
        <v>3615</v>
      </c>
      <c r="R680" s="9" t="s">
        <v>2069</v>
      </c>
      <c r="S680" s="8">
        <v>1600000</v>
      </c>
      <c r="T680" s="8">
        <v>0</v>
      </c>
      <c r="U680" s="2">
        <v>85459497</v>
      </c>
      <c r="V680" s="2" t="s">
        <v>555</v>
      </c>
    </row>
    <row r="681" spans="1:22">
      <c r="A681" s="2">
        <v>891780111</v>
      </c>
      <c r="B681" s="2" t="s">
        <v>19</v>
      </c>
      <c r="C681" s="2" t="s">
        <v>27</v>
      </c>
      <c r="D681" s="2" t="s">
        <v>20</v>
      </c>
      <c r="E681" s="2" t="s">
        <v>6016</v>
      </c>
      <c r="F681" s="2" t="s">
        <v>21</v>
      </c>
      <c r="G681" s="2" t="s">
        <v>165</v>
      </c>
      <c r="H681" s="2" t="s">
        <v>166</v>
      </c>
      <c r="I681" s="8">
        <v>2420000</v>
      </c>
      <c r="J681" s="8">
        <v>0</v>
      </c>
      <c r="K681" s="8">
        <v>0</v>
      </c>
      <c r="L681" s="8">
        <v>0</v>
      </c>
      <c r="M681" s="2">
        <v>57432188</v>
      </c>
      <c r="N681" s="2" t="s">
        <v>6017</v>
      </c>
      <c r="O681" s="2" t="s">
        <v>5969</v>
      </c>
      <c r="P681" s="9" t="s">
        <v>3543</v>
      </c>
      <c r="Q681" s="9" t="s">
        <v>3543</v>
      </c>
      <c r="R681" s="9" t="s">
        <v>654</v>
      </c>
      <c r="S681" s="8">
        <v>2420000</v>
      </c>
      <c r="T681" s="8">
        <v>0</v>
      </c>
      <c r="U681" s="2">
        <v>85152695</v>
      </c>
      <c r="V681" s="2" t="s">
        <v>5746</v>
      </c>
    </row>
    <row r="682" spans="1:22">
      <c r="A682" s="2">
        <v>891780111</v>
      </c>
      <c r="B682" s="2" t="s">
        <v>19</v>
      </c>
      <c r="C682" s="2" t="s">
        <v>27</v>
      </c>
      <c r="D682" s="2" t="s">
        <v>20</v>
      </c>
      <c r="E682" s="2" t="s">
        <v>6018</v>
      </c>
      <c r="F682" s="2" t="s">
        <v>21</v>
      </c>
      <c r="G682" s="2" t="s">
        <v>165</v>
      </c>
      <c r="H682" s="2" t="s">
        <v>166</v>
      </c>
      <c r="I682" s="8">
        <v>2090000</v>
      </c>
      <c r="J682" s="8">
        <v>0</v>
      </c>
      <c r="K682" s="8">
        <v>0</v>
      </c>
      <c r="L682" s="8">
        <v>0</v>
      </c>
      <c r="M682" s="2">
        <v>85707979</v>
      </c>
      <c r="N682" s="2" t="s">
        <v>6019</v>
      </c>
      <c r="O682" s="2" t="s">
        <v>5971</v>
      </c>
      <c r="P682" s="9" t="s">
        <v>3543</v>
      </c>
      <c r="Q682" s="9" t="s">
        <v>3543</v>
      </c>
      <c r="R682" s="9" t="s">
        <v>654</v>
      </c>
      <c r="S682" s="8">
        <v>2090000</v>
      </c>
      <c r="T682" s="8">
        <v>0</v>
      </c>
      <c r="U682" s="2">
        <v>85152695</v>
      </c>
      <c r="V682" s="2" t="s">
        <v>5746</v>
      </c>
    </row>
    <row r="683" spans="1:22">
      <c r="A683" s="2">
        <v>891780111</v>
      </c>
      <c r="B683" s="2" t="s">
        <v>19</v>
      </c>
      <c r="C683" s="2" t="s">
        <v>27</v>
      </c>
      <c r="D683" s="2" t="s">
        <v>20</v>
      </c>
      <c r="E683" s="2" t="s">
        <v>6020</v>
      </c>
      <c r="F683" s="2" t="s">
        <v>21</v>
      </c>
      <c r="G683" s="2" t="s">
        <v>165</v>
      </c>
      <c r="H683" s="2" t="s">
        <v>166</v>
      </c>
      <c r="I683" s="8">
        <v>3080000</v>
      </c>
      <c r="J683" s="8">
        <v>0</v>
      </c>
      <c r="K683" s="8">
        <v>0</v>
      </c>
      <c r="L683" s="8">
        <v>0</v>
      </c>
      <c r="M683" s="2">
        <v>3743095</v>
      </c>
      <c r="N683" s="2" t="s">
        <v>6021</v>
      </c>
      <c r="O683" s="2" t="s">
        <v>5969</v>
      </c>
      <c r="P683" s="9" t="s">
        <v>3543</v>
      </c>
      <c r="Q683" s="9" t="s">
        <v>3543</v>
      </c>
      <c r="R683" s="9" t="s">
        <v>654</v>
      </c>
      <c r="S683" s="8">
        <v>3080000</v>
      </c>
      <c r="T683" s="8">
        <v>0</v>
      </c>
      <c r="U683" s="2">
        <v>85152695</v>
      </c>
      <c r="V683" s="2" t="s">
        <v>5746</v>
      </c>
    </row>
    <row r="684" spans="1:22">
      <c r="A684" s="2">
        <v>891780111</v>
      </c>
      <c r="B684" s="2" t="s">
        <v>19</v>
      </c>
      <c r="C684" s="2" t="s">
        <v>27</v>
      </c>
      <c r="D684" s="2" t="s">
        <v>20</v>
      </c>
      <c r="E684" s="2" t="s">
        <v>6022</v>
      </c>
      <c r="F684" s="2" t="s">
        <v>21</v>
      </c>
      <c r="G684" s="2" t="s">
        <v>165</v>
      </c>
      <c r="H684" s="2" t="s">
        <v>166</v>
      </c>
      <c r="I684" s="8">
        <v>2090000</v>
      </c>
      <c r="J684" s="8">
        <v>0</v>
      </c>
      <c r="K684" s="8">
        <v>0</v>
      </c>
      <c r="L684" s="8">
        <v>0</v>
      </c>
      <c r="M684" s="2">
        <v>72258990</v>
      </c>
      <c r="N684" s="2" t="s">
        <v>6023</v>
      </c>
      <c r="O684" s="2" t="s">
        <v>5978</v>
      </c>
      <c r="P684" s="9" t="s">
        <v>3543</v>
      </c>
      <c r="Q684" s="9" t="s">
        <v>3543</v>
      </c>
      <c r="R684" s="9" t="s">
        <v>654</v>
      </c>
      <c r="S684" s="8">
        <v>2090000</v>
      </c>
      <c r="T684" s="8">
        <v>0</v>
      </c>
      <c r="U684" s="2">
        <v>85152695</v>
      </c>
      <c r="V684" s="2" t="s">
        <v>5746</v>
      </c>
    </row>
    <row r="685" spans="1:22">
      <c r="A685" s="2">
        <v>891780111</v>
      </c>
      <c r="B685" s="2" t="s">
        <v>19</v>
      </c>
      <c r="C685" s="2" t="s">
        <v>27</v>
      </c>
      <c r="D685" s="2" t="s">
        <v>20</v>
      </c>
      <c r="E685" s="2" t="s">
        <v>6024</v>
      </c>
      <c r="F685" s="2" t="s">
        <v>21</v>
      </c>
      <c r="G685" s="2" t="s">
        <v>165</v>
      </c>
      <c r="H685" s="2" t="s">
        <v>166</v>
      </c>
      <c r="I685" s="8">
        <v>2090000</v>
      </c>
      <c r="J685" s="8">
        <v>0</v>
      </c>
      <c r="K685" s="8">
        <v>0</v>
      </c>
      <c r="L685" s="8">
        <v>0</v>
      </c>
      <c r="M685" s="2">
        <v>85152958</v>
      </c>
      <c r="N685" s="2" t="s">
        <v>6025</v>
      </c>
      <c r="O685" s="2" t="s">
        <v>6026</v>
      </c>
      <c r="P685" s="9" t="s">
        <v>3543</v>
      </c>
      <c r="Q685" s="9" t="s">
        <v>3543</v>
      </c>
      <c r="R685" s="9" t="s">
        <v>654</v>
      </c>
      <c r="S685" s="8">
        <v>2090000</v>
      </c>
      <c r="T685" s="8">
        <v>0</v>
      </c>
      <c r="U685" s="2">
        <v>85152695</v>
      </c>
      <c r="V685" s="2" t="s">
        <v>5746</v>
      </c>
    </row>
    <row r="686" spans="1:22">
      <c r="A686" s="2">
        <v>891780111</v>
      </c>
      <c r="B686" s="2" t="s">
        <v>19</v>
      </c>
      <c r="C686" s="2" t="s">
        <v>27</v>
      </c>
      <c r="D686" s="2" t="s">
        <v>20</v>
      </c>
      <c r="E686" s="2" t="s">
        <v>6027</v>
      </c>
      <c r="F686" s="2" t="s">
        <v>21</v>
      </c>
      <c r="G686" s="2" t="s">
        <v>165</v>
      </c>
      <c r="H686" s="2" t="s">
        <v>166</v>
      </c>
      <c r="I686" s="8">
        <v>2750000</v>
      </c>
      <c r="J686" s="8">
        <v>0</v>
      </c>
      <c r="K686" s="8">
        <v>0</v>
      </c>
      <c r="L686" s="8">
        <v>0</v>
      </c>
      <c r="M686" s="2">
        <v>94504800</v>
      </c>
      <c r="N686" s="2" t="s">
        <v>4830</v>
      </c>
      <c r="O686" s="2" t="s">
        <v>6026</v>
      </c>
      <c r="P686" s="9" t="s">
        <v>3543</v>
      </c>
      <c r="Q686" s="9" t="s">
        <v>3543</v>
      </c>
      <c r="R686" s="9" t="s">
        <v>654</v>
      </c>
      <c r="S686" s="8">
        <v>2750000</v>
      </c>
      <c r="T686" s="8">
        <v>0</v>
      </c>
      <c r="U686" s="2">
        <v>85152695</v>
      </c>
      <c r="V686" s="2" t="s">
        <v>5746</v>
      </c>
    </row>
    <row r="687" spans="1:22">
      <c r="A687" s="2">
        <v>891780111</v>
      </c>
      <c r="B687" s="2" t="s">
        <v>19</v>
      </c>
      <c r="C687" s="2" t="s">
        <v>27</v>
      </c>
      <c r="D687" s="2" t="s">
        <v>20</v>
      </c>
      <c r="E687" s="2" t="s">
        <v>6028</v>
      </c>
      <c r="F687" s="2" t="s">
        <v>21</v>
      </c>
      <c r="G687" s="2" t="s">
        <v>165</v>
      </c>
      <c r="H687" s="2" t="s">
        <v>166</v>
      </c>
      <c r="I687" s="8">
        <v>2090000</v>
      </c>
      <c r="J687" s="8">
        <v>0</v>
      </c>
      <c r="K687" s="8">
        <v>0</v>
      </c>
      <c r="L687" s="8">
        <v>0</v>
      </c>
      <c r="M687" s="2">
        <v>36694724</v>
      </c>
      <c r="N687" s="2" t="s">
        <v>6029</v>
      </c>
      <c r="O687" s="2" t="s">
        <v>5969</v>
      </c>
      <c r="P687" s="9" t="s">
        <v>3543</v>
      </c>
      <c r="Q687" s="9" t="s">
        <v>3543</v>
      </c>
      <c r="R687" s="9" t="s">
        <v>654</v>
      </c>
      <c r="S687" s="8">
        <v>2090000</v>
      </c>
      <c r="T687" s="8">
        <v>0</v>
      </c>
      <c r="U687" s="2">
        <v>85152695</v>
      </c>
      <c r="V687" s="2" t="s">
        <v>5746</v>
      </c>
    </row>
    <row r="688" spans="1:22">
      <c r="A688" s="2">
        <v>891780111</v>
      </c>
      <c r="B688" s="2" t="s">
        <v>19</v>
      </c>
      <c r="C688" s="2" t="s">
        <v>27</v>
      </c>
      <c r="D688" s="2" t="s">
        <v>20</v>
      </c>
      <c r="E688" s="2" t="s">
        <v>6030</v>
      </c>
      <c r="F688" s="2" t="s">
        <v>21</v>
      </c>
      <c r="G688" s="2" t="s">
        <v>165</v>
      </c>
      <c r="H688" s="2" t="s">
        <v>166</v>
      </c>
      <c r="I688" s="8">
        <v>7200000</v>
      </c>
      <c r="J688" s="8">
        <v>0</v>
      </c>
      <c r="K688" s="8">
        <v>0</v>
      </c>
      <c r="L688" s="8">
        <v>0</v>
      </c>
      <c r="M688" s="2">
        <v>1082999611</v>
      </c>
      <c r="N688" s="2" t="s">
        <v>953</v>
      </c>
      <c r="O688" s="2" t="s">
        <v>6031</v>
      </c>
      <c r="P688" s="9" t="s">
        <v>3543</v>
      </c>
      <c r="Q688" s="9" t="s">
        <v>3543</v>
      </c>
      <c r="R688" s="9" t="s">
        <v>3612</v>
      </c>
      <c r="S688" s="8">
        <v>7200000</v>
      </c>
      <c r="T688" s="8">
        <v>0</v>
      </c>
      <c r="U688" s="2">
        <v>8746547</v>
      </c>
      <c r="V688" s="2" t="s">
        <v>4166</v>
      </c>
    </row>
    <row r="689" spans="1:22">
      <c r="A689" s="2">
        <v>891780111</v>
      </c>
      <c r="B689" s="2" t="s">
        <v>19</v>
      </c>
      <c r="C689" s="2" t="s">
        <v>27</v>
      </c>
      <c r="D689" s="2" t="s">
        <v>20</v>
      </c>
      <c r="E689" s="2" t="s">
        <v>6032</v>
      </c>
      <c r="F689" s="2" t="s">
        <v>21</v>
      </c>
      <c r="G689" s="2" t="s">
        <v>165</v>
      </c>
      <c r="H689" s="2" t="s">
        <v>166</v>
      </c>
      <c r="I689" s="8">
        <v>5800000</v>
      </c>
      <c r="J689" s="8">
        <v>0</v>
      </c>
      <c r="K689" s="8">
        <v>0</v>
      </c>
      <c r="L689" s="8">
        <v>0</v>
      </c>
      <c r="M689" s="2">
        <v>1082903773</v>
      </c>
      <c r="N689" s="2" t="s">
        <v>4179</v>
      </c>
      <c r="O689" s="2" t="s">
        <v>6033</v>
      </c>
      <c r="P689" s="9" t="s">
        <v>3543</v>
      </c>
      <c r="Q689" s="9" t="s">
        <v>3543</v>
      </c>
      <c r="R689" s="9" t="s">
        <v>3612</v>
      </c>
      <c r="S689" s="8">
        <v>5800000</v>
      </c>
      <c r="T689" s="8">
        <v>0</v>
      </c>
      <c r="U689" s="2">
        <v>8746547</v>
      </c>
      <c r="V689" s="2" t="s">
        <v>4166</v>
      </c>
    </row>
    <row r="690" spans="1:22">
      <c r="A690" s="2">
        <v>891780111</v>
      </c>
      <c r="B690" s="2" t="s">
        <v>19</v>
      </c>
      <c r="C690" s="2" t="s">
        <v>27</v>
      </c>
      <c r="D690" s="2" t="s">
        <v>20</v>
      </c>
      <c r="E690" s="2" t="s">
        <v>6034</v>
      </c>
      <c r="F690" s="2" t="s">
        <v>21</v>
      </c>
      <c r="G690" s="2" t="s">
        <v>165</v>
      </c>
      <c r="H690" s="2" t="s">
        <v>166</v>
      </c>
      <c r="I690" s="8">
        <v>8850000</v>
      </c>
      <c r="J690" s="8">
        <v>0</v>
      </c>
      <c r="K690" s="8">
        <v>0</v>
      </c>
      <c r="L690" s="8">
        <v>0</v>
      </c>
      <c r="M690" s="2">
        <v>36722507</v>
      </c>
      <c r="N690" s="2" t="s">
        <v>98</v>
      </c>
      <c r="O690" s="2" t="s">
        <v>6035</v>
      </c>
      <c r="P690" s="9" t="s">
        <v>2255</v>
      </c>
      <c r="Q690" s="9" t="s">
        <v>2255</v>
      </c>
      <c r="R690" s="9" t="s">
        <v>6387</v>
      </c>
      <c r="S690" s="8">
        <v>8850000</v>
      </c>
      <c r="T690" s="8">
        <v>0</v>
      </c>
      <c r="U690" s="2">
        <v>8746547</v>
      </c>
      <c r="V690" s="2" t="s">
        <v>4166</v>
      </c>
    </row>
    <row r="691" spans="1:22">
      <c r="A691" s="2">
        <v>891780111</v>
      </c>
      <c r="B691" s="2" t="s">
        <v>19</v>
      </c>
      <c r="C691" s="2" t="s">
        <v>27</v>
      </c>
      <c r="D691" s="2" t="s">
        <v>20</v>
      </c>
      <c r="E691" s="2" t="s">
        <v>6036</v>
      </c>
      <c r="F691" s="2" t="s">
        <v>21</v>
      </c>
      <c r="G691" s="2" t="s">
        <v>165</v>
      </c>
      <c r="H691" s="2" t="s">
        <v>166</v>
      </c>
      <c r="I691" s="8">
        <v>5600000</v>
      </c>
      <c r="J691" s="8">
        <v>0</v>
      </c>
      <c r="K691" s="8">
        <v>0</v>
      </c>
      <c r="L691" s="8">
        <v>0</v>
      </c>
      <c r="M691" s="2">
        <v>1098728251</v>
      </c>
      <c r="N691" s="2" t="s">
        <v>6037</v>
      </c>
      <c r="O691" s="2" t="s">
        <v>6038</v>
      </c>
      <c r="P691" s="9" t="s">
        <v>3834</v>
      </c>
      <c r="Q691" s="9" t="s">
        <v>3834</v>
      </c>
      <c r="R691" s="9" t="s">
        <v>6242</v>
      </c>
      <c r="S691" s="8">
        <v>5600000</v>
      </c>
      <c r="T691" s="8">
        <v>0</v>
      </c>
      <c r="U691" s="2">
        <v>85449357</v>
      </c>
      <c r="V691" s="2" t="s">
        <v>5904</v>
      </c>
    </row>
    <row r="692" spans="1:22">
      <c r="A692" s="2">
        <v>891780111</v>
      </c>
      <c r="B692" s="2" t="s">
        <v>19</v>
      </c>
      <c r="C692" s="2" t="s">
        <v>6039</v>
      </c>
      <c r="D692" s="2" t="s">
        <v>20</v>
      </c>
      <c r="E692" s="2" t="s">
        <v>6040</v>
      </c>
      <c r="F692" s="2" t="s">
        <v>21</v>
      </c>
      <c r="G692" s="2" t="s">
        <v>165</v>
      </c>
      <c r="H692" s="2" t="s">
        <v>166</v>
      </c>
      <c r="I692" s="8">
        <v>7600000</v>
      </c>
      <c r="J692" s="8">
        <v>0</v>
      </c>
      <c r="K692" s="8">
        <v>0</v>
      </c>
      <c r="L692" s="8">
        <v>0</v>
      </c>
      <c r="M692" s="2">
        <v>1152445142</v>
      </c>
      <c r="N692" s="2" t="s">
        <v>6041</v>
      </c>
      <c r="O692" s="2" t="s">
        <v>6042</v>
      </c>
      <c r="P692" s="9" t="s">
        <v>3834</v>
      </c>
      <c r="Q692" s="9" t="s">
        <v>3834</v>
      </c>
      <c r="R692" s="9" t="s">
        <v>6388</v>
      </c>
      <c r="S692" s="8">
        <v>3800000</v>
      </c>
      <c r="T692" s="8">
        <v>3800000</v>
      </c>
      <c r="U692" s="2">
        <v>1082868728</v>
      </c>
      <c r="V692" s="2" t="s">
        <v>1014</v>
      </c>
    </row>
    <row r="693" spans="1:22">
      <c r="A693" s="2">
        <v>891780111</v>
      </c>
      <c r="B693" s="2" t="s">
        <v>19</v>
      </c>
      <c r="C693" s="2" t="s">
        <v>6389</v>
      </c>
      <c r="D693" s="2" t="s">
        <v>20</v>
      </c>
      <c r="E693" s="2" t="s">
        <v>6390</v>
      </c>
      <c r="F693" s="2" t="s">
        <v>21</v>
      </c>
      <c r="G693" s="2" t="s">
        <v>165</v>
      </c>
      <c r="H693" s="2" t="s">
        <v>166</v>
      </c>
      <c r="I693" s="8">
        <v>1200000</v>
      </c>
      <c r="J693" s="8">
        <v>0</v>
      </c>
      <c r="K693" s="8">
        <v>0</v>
      </c>
      <c r="L693" s="8">
        <v>0</v>
      </c>
      <c r="M693" s="2">
        <v>1082912086</v>
      </c>
      <c r="N693" s="2" t="s">
        <v>6391</v>
      </c>
      <c r="O693" s="2" t="s">
        <v>6392</v>
      </c>
      <c r="P693" s="9" t="s">
        <v>6180</v>
      </c>
      <c r="Q693" s="9" t="s">
        <v>6180</v>
      </c>
      <c r="R693" s="9" t="s">
        <v>3662</v>
      </c>
      <c r="S693" s="8">
        <v>1200000</v>
      </c>
      <c r="T693" s="8">
        <v>0</v>
      </c>
      <c r="U693" s="2">
        <v>36726018</v>
      </c>
      <c r="V693" s="2" t="s">
        <v>5803</v>
      </c>
    </row>
    <row r="694" spans="1:22">
      <c r="A694" s="2">
        <v>891780111</v>
      </c>
      <c r="B694" s="2" t="s">
        <v>19</v>
      </c>
      <c r="C694" s="2" t="s">
        <v>6393</v>
      </c>
      <c r="D694" s="2" t="s">
        <v>20</v>
      </c>
      <c r="E694" s="2" t="s">
        <v>6394</v>
      </c>
      <c r="F694" s="2" t="s">
        <v>21</v>
      </c>
      <c r="G694" s="2" t="s">
        <v>165</v>
      </c>
      <c r="H694" s="2" t="s">
        <v>166</v>
      </c>
      <c r="I694" s="8">
        <v>1200000</v>
      </c>
      <c r="J694" s="8">
        <v>0</v>
      </c>
      <c r="K694" s="8">
        <v>0</v>
      </c>
      <c r="L694" s="8">
        <v>0</v>
      </c>
      <c r="M694" s="2">
        <v>1103111491</v>
      </c>
      <c r="N694" s="2" t="s">
        <v>507</v>
      </c>
      <c r="O694" s="2" t="s">
        <v>6395</v>
      </c>
      <c r="P694" s="9" t="s">
        <v>6180</v>
      </c>
      <c r="Q694" s="9" t="s">
        <v>6180</v>
      </c>
      <c r="R694" s="9" t="s">
        <v>3662</v>
      </c>
      <c r="S694" s="8">
        <v>1200000</v>
      </c>
      <c r="T694" s="8">
        <v>0</v>
      </c>
      <c r="U694" s="2">
        <v>36726018</v>
      </c>
      <c r="V694" s="2" t="s">
        <v>5803</v>
      </c>
    </row>
    <row r="695" spans="1:22">
      <c r="A695" s="2">
        <v>891780111</v>
      </c>
      <c r="B695" s="2" t="s">
        <v>19</v>
      </c>
      <c r="C695" s="2" t="s">
        <v>6393</v>
      </c>
      <c r="D695" s="2" t="s">
        <v>20</v>
      </c>
      <c r="E695" s="2" t="s">
        <v>6396</v>
      </c>
      <c r="F695" s="2" t="s">
        <v>21</v>
      </c>
      <c r="G695" s="2" t="s">
        <v>165</v>
      </c>
      <c r="H695" s="2" t="s">
        <v>166</v>
      </c>
      <c r="I695" s="8">
        <v>1200000</v>
      </c>
      <c r="J695" s="8">
        <v>0</v>
      </c>
      <c r="K695" s="8">
        <v>0</v>
      </c>
      <c r="L695" s="8">
        <v>0</v>
      </c>
      <c r="M695" s="2">
        <v>1044913180</v>
      </c>
      <c r="N695" s="2" t="s">
        <v>5801</v>
      </c>
      <c r="O695" s="2" t="s">
        <v>6395</v>
      </c>
      <c r="P695" s="9" t="s">
        <v>6180</v>
      </c>
      <c r="Q695" s="9" t="s">
        <v>6180</v>
      </c>
      <c r="R695" s="9" t="s">
        <v>3662</v>
      </c>
      <c r="S695" s="8">
        <v>1200000</v>
      </c>
      <c r="T695" s="8">
        <v>0</v>
      </c>
      <c r="U695" s="2">
        <v>36726018</v>
      </c>
      <c r="V695" s="2" t="s">
        <v>5803</v>
      </c>
    </row>
    <row r="696" spans="1:22">
      <c r="A696" s="2">
        <v>891780111</v>
      </c>
      <c r="B696" s="2" t="s">
        <v>19</v>
      </c>
      <c r="C696" s="2" t="s">
        <v>27</v>
      </c>
      <c r="D696" s="2" t="s">
        <v>20</v>
      </c>
      <c r="E696" s="2" t="s">
        <v>6397</v>
      </c>
      <c r="F696" s="2" t="s">
        <v>21</v>
      </c>
      <c r="G696" s="2" t="s">
        <v>165</v>
      </c>
      <c r="H696" s="2" t="s">
        <v>166</v>
      </c>
      <c r="I696" s="8">
        <v>2800000</v>
      </c>
      <c r="J696" s="8">
        <v>0</v>
      </c>
      <c r="K696" s="8">
        <v>0</v>
      </c>
      <c r="L696" s="8">
        <v>0</v>
      </c>
      <c r="M696" s="2">
        <v>7144868</v>
      </c>
      <c r="N696" s="2" t="s">
        <v>1012</v>
      </c>
      <c r="O696" s="2" t="s">
        <v>6398</v>
      </c>
      <c r="P696" s="9" t="s">
        <v>1830</v>
      </c>
      <c r="Q696" s="9" t="s">
        <v>1830</v>
      </c>
      <c r="R696" s="9" t="s">
        <v>3612</v>
      </c>
      <c r="S696" s="8">
        <v>2800000</v>
      </c>
      <c r="T696" s="8">
        <v>0</v>
      </c>
      <c r="U696" s="2">
        <v>1082868728</v>
      </c>
      <c r="V696" s="2" t="s">
        <v>1014</v>
      </c>
    </row>
    <row r="697" spans="1:22">
      <c r="A697" s="2">
        <v>891780111</v>
      </c>
      <c r="B697" s="2" t="s">
        <v>19</v>
      </c>
      <c r="C697" s="2" t="s">
        <v>27</v>
      </c>
      <c r="D697" s="2" t="s">
        <v>20</v>
      </c>
      <c r="E697" s="2" t="s">
        <v>6399</v>
      </c>
      <c r="F697" s="2" t="s">
        <v>21</v>
      </c>
      <c r="G697" s="2" t="s">
        <v>165</v>
      </c>
      <c r="H697" s="2" t="s">
        <v>166</v>
      </c>
      <c r="I697" s="8">
        <v>1900000</v>
      </c>
      <c r="J697" s="8">
        <v>0</v>
      </c>
      <c r="K697" s="8">
        <v>0</v>
      </c>
      <c r="L697" s="8">
        <v>0</v>
      </c>
      <c r="M697" s="2">
        <v>1022404844</v>
      </c>
      <c r="N697" s="2" t="s">
        <v>4544</v>
      </c>
      <c r="O697" s="2" t="s">
        <v>6400</v>
      </c>
      <c r="P697" s="9" t="s">
        <v>1830</v>
      </c>
      <c r="Q697" s="9" t="s">
        <v>1830</v>
      </c>
      <c r="R697" s="9" t="s">
        <v>3612</v>
      </c>
      <c r="S697" s="8">
        <v>1900000</v>
      </c>
      <c r="T697" s="8">
        <v>0</v>
      </c>
      <c r="U697" s="2">
        <v>1082868728</v>
      </c>
      <c r="V697" s="2" t="s">
        <v>1014</v>
      </c>
    </row>
    <row r="698" spans="1:22">
      <c r="A698" s="2">
        <v>891780111</v>
      </c>
      <c r="B698" s="2" t="s">
        <v>19</v>
      </c>
      <c r="C698" s="2" t="s">
        <v>27</v>
      </c>
      <c r="D698" s="2" t="s">
        <v>20</v>
      </c>
      <c r="E698" s="2" t="s">
        <v>6401</v>
      </c>
      <c r="F698" s="2" t="s">
        <v>21</v>
      </c>
      <c r="G698" s="2" t="s">
        <v>165</v>
      </c>
      <c r="H698" s="2" t="s">
        <v>166</v>
      </c>
      <c r="I698" s="8">
        <v>2200000</v>
      </c>
      <c r="J698" s="8">
        <v>0</v>
      </c>
      <c r="K698" s="8">
        <v>0</v>
      </c>
      <c r="L698" s="8">
        <v>0</v>
      </c>
      <c r="M698" s="2">
        <v>1082992530</v>
      </c>
      <c r="N698" s="2" t="s">
        <v>1015</v>
      </c>
      <c r="O698" s="2" t="s">
        <v>6402</v>
      </c>
      <c r="P698" s="9" t="s">
        <v>1830</v>
      </c>
      <c r="Q698" s="9" t="s">
        <v>1830</v>
      </c>
      <c r="R698" s="9" t="s">
        <v>3612</v>
      </c>
      <c r="S698" s="8">
        <v>2200000</v>
      </c>
      <c r="T698" s="8">
        <v>0</v>
      </c>
      <c r="U698" s="2">
        <v>1082868728</v>
      </c>
      <c r="V698" s="2" t="s">
        <v>1014</v>
      </c>
    </row>
    <row r="699" spans="1:22">
      <c r="A699" s="2">
        <v>891780111</v>
      </c>
      <c r="B699" s="2" t="s">
        <v>19</v>
      </c>
      <c r="C699" s="2" t="s">
        <v>27</v>
      </c>
      <c r="D699" s="2" t="s">
        <v>20</v>
      </c>
      <c r="E699" s="2" t="s">
        <v>6403</v>
      </c>
      <c r="F699" s="2" t="s">
        <v>21</v>
      </c>
      <c r="G699" s="2" t="s">
        <v>165</v>
      </c>
      <c r="H699" s="2" t="s">
        <v>166</v>
      </c>
      <c r="I699" s="8">
        <v>2200000</v>
      </c>
      <c r="J699" s="8">
        <v>0</v>
      </c>
      <c r="K699" s="8">
        <v>0</v>
      </c>
      <c r="L699" s="8">
        <v>0</v>
      </c>
      <c r="M699" s="2">
        <v>1082993416</v>
      </c>
      <c r="N699" s="2" t="s">
        <v>1016</v>
      </c>
      <c r="O699" s="2" t="s">
        <v>6404</v>
      </c>
      <c r="P699" s="9" t="s">
        <v>1830</v>
      </c>
      <c r="Q699" s="9" t="s">
        <v>1830</v>
      </c>
      <c r="R699" s="9" t="s">
        <v>3612</v>
      </c>
      <c r="S699" s="8">
        <v>2200000</v>
      </c>
      <c r="T699" s="8">
        <v>0</v>
      </c>
      <c r="U699" s="2">
        <v>1082868728</v>
      </c>
      <c r="V699" s="2" t="s">
        <v>1014</v>
      </c>
    </row>
    <row r="700" spans="1:22">
      <c r="A700" s="2">
        <v>891780111</v>
      </c>
      <c r="B700" s="2" t="s">
        <v>19</v>
      </c>
      <c r="C700" s="2" t="s">
        <v>27</v>
      </c>
      <c r="D700" s="2" t="s">
        <v>20</v>
      </c>
      <c r="E700" s="2" t="s">
        <v>6405</v>
      </c>
      <c r="F700" s="2" t="s">
        <v>21</v>
      </c>
      <c r="G700" s="2" t="s">
        <v>165</v>
      </c>
      <c r="H700" s="2" t="s">
        <v>166</v>
      </c>
      <c r="I700" s="8">
        <v>2150000</v>
      </c>
      <c r="J700" s="8">
        <v>0</v>
      </c>
      <c r="K700" s="8">
        <v>0</v>
      </c>
      <c r="L700" s="8">
        <v>0</v>
      </c>
      <c r="M700" s="2">
        <v>1083010207</v>
      </c>
      <c r="N700" s="2" t="s">
        <v>4558</v>
      </c>
      <c r="O700" s="2" t="s">
        <v>6406</v>
      </c>
      <c r="P700" s="9" t="s">
        <v>1830</v>
      </c>
      <c r="Q700" s="9" t="s">
        <v>1830</v>
      </c>
      <c r="R700" s="9" t="s">
        <v>3612</v>
      </c>
      <c r="S700" s="8">
        <v>2150000</v>
      </c>
      <c r="T700" s="8">
        <v>0</v>
      </c>
      <c r="U700" s="2">
        <v>1082868728</v>
      </c>
      <c r="V700" s="2" t="s">
        <v>1014</v>
      </c>
    </row>
    <row r="701" spans="1:22">
      <c r="A701" s="2">
        <v>891780111</v>
      </c>
      <c r="B701" s="2" t="s">
        <v>19</v>
      </c>
      <c r="C701" s="2" t="s">
        <v>27</v>
      </c>
      <c r="D701" s="2" t="s">
        <v>20</v>
      </c>
      <c r="E701" s="2" t="s">
        <v>6407</v>
      </c>
      <c r="F701" s="2" t="s">
        <v>21</v>
      </c>
      <c r="G701" s="2" t="s">
        <v>165</v>
      </c>
      <c r="H701" s="2" t="s">
        <v>166</v>
      </c>
      <c r="I701" s="8">
        <v>1900000</v>
      </c>
      <c r="J701" s="8">
        <v>0</v>
      </c>
      <c r="K701" s="8">
        <v>0</v>
      </c>
      <c r="L701" s="8">
        <v>0</v>
      </c>
      <c r="M701" s="2">
        <v>1082993709</v>
      </c>
      <c r="N701" s="2" t="s">
        <v>4599</v>
      </c>
      <c r="O701" s="2" t="s">
        <v>6408</v>
      </c>
      <c r="P701" s="9" t="s">
        <v>1830</v>
      </c>
      <c r="Q701" s="9" t="s">
        <v>1830</v>
      </c>
      <c r="R701" s="9" t="s">
        <v>3612</v>
      </c>
      <c r="S701" s="8">
        <v>1900000</v>
      </c>
      <c r="T701" s="8">
        <v>0</v>
      </c>
      <c r="U701" s="2">
        <v>1082868728</v>
      </c>
      <c r="V701" s="2" t="s">
        <v>1014</v>
      </c>
    </row>
    <row r="702" spans="1:22">
      <c r="A702" s="2">
        <v>891780111</v>
      </c>
      <c r="B702" s="2" t="s">
        <v>19</v>
      </c>
      <c r="C702" s="2" t="s">
        <v>27</v>
      </c>
      <c r="D702" s="2" t="s">
        <v>20</v>
      </c>
      <c r="E702" s="2" t="s">
        <v>6409</v>
      </c>
      <c r="F702" s="2" t="s">
        <v>21</v>
      </c>
      <c r="G702" s="2" t="s">
        <v>165</v>
      </c>
      <c r="H702" s="2" t="s">
        <v>166</v>
      </c>
      <c r="I702" s="8">
        <v>1900000</v>
      </c>
      <c r="J702" s="8">
        <v>0</v>
      </c>
      <c r="K702" s="8">
        <v>0</v>
      </c>
      <c r="L702" s="8">
        <v>0</v>
      </c>
      <c r="M702" s="2">
        <v>1082957435</v>
      </c>
      <c r="N702" s="2" t="s">
        <v>4555</v>
      </c>
      <c r="O702" s="2" t="s">
        <v>6410</v>
      </c>
      <c r="P702" s="9" t="s">
        <v>1830</v>
      </c>
      <c r="Q702" s="9" t="s">
        <v>1830</v>
      </c>
      <c r="R702" s="9" t="s">
        <v>3612</v>
      </c>
      <c r="S702" s="8">
        <v>1900000</v>
      </c>
      <c r="T702" s="8">
        <v>0</v>
      </c>
      <c r="U702" s="2">
        <v>1082868728</v>
      </c>
      <c r="V702" s="2" t="s">
        <v>1014</v>
      </c>
    </row>
    <row r="703" spans="1:22">
      <c r="A703" s="2">
        <v>891780111</v>
      </c>
      <c r="B703" s="2" t="s">
        <v>19</v>
      </c>
      <c r="C703" s="2" t="s">
        <v>27</v>
      </c>
      <c r="D703" s="2" t="s">
        <v>20</v>
      </c>
      <c r="E703" s="2" t="s">
        <v>6411</v>
      </c>
      <c r="F703" s="2" t="s">
        <v>21</v>
      </c>
      <c r="G703" s="2" t="s">
        <v>165</v>
      </c>
      <c r="H703" s="2" t="s">
        <v>166</v>
      </c>
      <c r="I703" s="8">
        <v>1900000</v>
      </c>
      <c r="J703" s="8">
        <v>0</v>
      </c>
      <c r="K703" s="8">
        <v>0</v>
      </c>
      <c r="L703" s="8">
        <v>0</v>
      </c>
      <c r="M703" s="2">
        <v>1140839086</v>
      </c>
      <c r="N703" s="2" t="s">
        <v>4602</v>
      </c>
      <c r="O703" s="2" t="s">
        <v>6412</v>
      </c>
      <c r="P703" s="9" t="s">
        <v>1830</v>
      </c>
      <c r="Q703" s="9" t="s">
        <v>1830</v>
      </c>
      <c r="R703" s="9" t="s">
        <v>3612</v>
      </c>
      <c r="S703" s="8">
        <v>1900000</v>
      </c>
      <c r="T703" s="8">
        <v>0</v>
      </c>
      <c r="U703" s="2">
        <v>1082868728</v>
      </c>
      <c r="V703" s="2" t="s">
        <v>1014</v>
      </c>
    </row>
    <row r="704" spans="1:22">
      <c r="A704" s="2">
        <v>891780111</v>
      </c>
      <c r="B704" s="2" t="s">
        <v>19</v>
      </c>
      <c r="C704" s="2" t="s">
        <v>27</v>
      </c>
      <c r="D704" s="2" t="s">
        <v>20</v>
      </c>
      <c r="E704" s="2" t="s">
        <v>6413</v>
      </c>
      <c r="F704" s="2" t="s">
        <v>21</v>
      </c>
      <c r="G704" s="2" t="s">
        <v>165</v>
      </c>
      <c r="H704" s="2" t="s">
        <v>166</v>
      </c>
      <c r="I704" s="8">
        <v>2200000</v>
      </c>
      <c r="J704" s="8">
        <v>0</v>
      </c>
      <c r="K704" s="8">
        <v>0</v>
      </c>
      <c r="L704" s="8">
        <v>0</v>
      </c>
      <c r="M704" s="2">
        <v>1082997554</v>
      </c>
      <c r="N704" s="2" t="s">
        <v>4927</v>
      </c>
      <c r="O704" s="2" t="s">
        <v>6414</v>
      </c>
      <c r="P704" s="9" t="s">
        <v>1830</v>
      </c>
      <c r="Q704" s="9" t="s">
        <v>1830</v>
      </c>
      <c r="R704" s="9" t="s">
        <v>3612</v>
      </c>
      <c r="S704" s="8">
        <v>2200000</v>
      </c>
      <c r="T704" s="8">
        <v>0</v>
      </c>
      <c r="U704" s="2">
        <v>1098669877</v>
      </c>
      <c r="V704" s="2" t="s">
        <v>6415</v>
      </c>
    </row>
    <row r="705" spans="1:22">
      <c r="A705" s="2">
        <v>891780111</v>
      </c>
      <c r="B705" s="2" t="s">
        <v>19</v>
      </c>
      <c r="C705" s="2" t="s">
        <v>27</v>
      </c>
      <c r="D705" s="2" t="s">
        <v>20</v>
      </c>
      <c r="E705" s="2" t="s">
        <v>6416</v>
      </c>
      <c r="F705" s="2" t="s">
        <v>21</v>
      </c>
      <c r="G705" s="2" t="s">
        <v>165</v>
      </c>
      <c r="H705" s="2" t="s">
        <v>166</v>
      </c>
      <c r="I705" s="8">
        <v>3200000</v>
      </c>
      <c r="J705" s="8">
        <v>0</v>
      </c>
      <c r="K705" s="8">
        <v>0</v>
      </c>
      <c r="L705" s="8">
        <v>0</v>
      </c>
      <c r="M705" s="2">
        <v>1082934147</v>
      </c>
      <c r="N705" s="2" t="s">
        <v>1154</v>
      </c>
      <c r="O705" s="2" t="s">
        <v>6417</v>
      </c>
      <c r="P705" s="9" t="s">
        <v>1830</v>
      </c>
      <c r="Q705" s="9" t="s">
        <v>1830</v>
      </c>
      <c r="R705" s="9" t="s">
        <v>3612</v>
      </c>
      <c r="S705" s="8">
        <v>3200000</v>
      </c>
      <c r="T705" s="8">
        <v>0</v>
      </c>
      <c r="U705" s="2">
        <v>12560219</v>
      </c>
      <c r="V705" s="2" t="s">
        <v>1156</v>
      </c>
    </row>
    <row r="706" spans="1:22">
      <c r="A706" s="2">
        <v>891780111</v>
      </c>
      <c r="B706" s="2" t="s">
        <v>19</v>
      </c>
      <c r="C706" s="2" t="s">
        <v>27</v>
      </c>
      <c r="D706" s="2" t="s">
        <v>20</v>
      </c>
      <c r="E706" s="2" t="s">
        <v>6418</v>
      </c>
      <c r="F706" s="2" t="s">
        <v>21</v>
      </c>
      <c r="G706" s="2" t="s">
        <v>165</v>
      </c>
      <c r="H706" s="2" t="s">
        <v>166</v>
      </c>
      <c r="I706" s="8">
        <v>1600000</v>
      </c>
      <c r="J706" s="8">
        <v>0</v>
      </c>
      <c r="K706" s="8">
        <v>0</v>
      </c>
      <c r="L706" s="8">
        <v>0</v>
      </c>
      <c r="M706" s="2">
        <v>1082889745</v>
      </c>
      <c r="N706" s="2" t="s">
        <v>4565</v>
      </c>
      <c r="O706" s="2" t="s">
        <v>6419</v>
      </c>
      <c r="P706" s="9" t="s">
        <v>1830</v>
      </c>
      <c r="Q706" s="9" t="s">
        <v>1830</v>
      </c>
      <c r="R706" s="9" t="s">
        <v>3612</v>
      </c>
      <c r="S706" s="8">
        <v>1600000</v>
      </c>
      <c r="T706" s="8">
        <v>0</v>
      </c>
      <c r="U706" s="2">
        <v>85460625</v>
      </c>
      <c r="V706" s="2" t="s">
        <v>4563</v>
      </c>
    </row>
    <row r="707" spans="1:22">
      <c r="A707" s="2">
        <v>891780111</v>
      </c>
      <c r="B707" s="2" t="s">
        <v>19</v>
      </c>
      <c r="C707" s="2" t="s">
        <v>27</v>
      </c>
      <c r="D707" s="2" t="s">
        <v>20</v>
      </c>
      <c r="E707" s="2" t="s">
        <v>6420</v>
      </c>
      <c r="F707" s="2" t="s">
        <v>21</v>
      </c>
      <c r="G707" s="2" t="s">
        <v>165</v>
      </c>
      <c r="H707" s="2" t="s">
        <v>166</v>
      </c>
      <c r="I707" s="8">
        <v>1600000</v>
      </c>
      <c r="J707" s="8">
        <v>0</v>
      </c>
      <c r="K707" s="8">
        <v>0</v>
      </c>
      <c r="L707" s="8">
        <v>0</v>
      </c>
      <c r="M707" s="2">
        <v>57461973</v>
      </c>
      <c r="N707" s="2" t="s">
        <v>6421</v>
      </c>
      <c r="O707" s="2" t="s">
        <v>6422</v>
      </c>
      <c r="P707" s="9" t="s">
        <v>1830</v>
      </c>
      <c r="Q707" s="9" t="s">
        <v>1830</v>
      </c>
      <c r="R707" s="9" t="s">
        <v>3612</v>
      </c>
      <c r="S707" s="8">
        <v>1600000</v>
      </c>
      <c r="T707" s="8">
        <v>0</v>
      </c>
      <c r="U707" s="2">
        <v>85460625</v>
      </c>
      <c r="V707" s="2" t="s">
        <v>4563</v>
      </c>
    </row>
    <row r="708" spans="1:22">
      <c r="A708" s="2">
        <v>891780111</v>
      </c>
      <c r="B708" s="2" t="s">
        <v>19</v>
      </c>
      <c r="C708" s="2" t="s">
        <v>27</v>
      </c>
      <c r="D708" s="2" t="s">
        <v>20</v>
      </c>
      <c r="E708" s="2" t="s">
        <v>6423</v>
      </c>
      <c r="F708" s="2" t="s">
        <v>21</v>
      </c>
      <c r="G708" s="2" t="s">
        <v>165</v>
      </c>
      <c r="H708" s="2" t="s">
        <v>166</v>
      </c>
      <c r="I708" s="8">
        <v>1600000</v>
      </c>
      <c r="J708" s="8">
        <v>0</v>
      </c>
      <c r="K708" s="8">
        <v>0</v>
      </c>
      <c r="L708" s="8">
        <v>0</v>
      </c>
      <c r="M708" s="2">
        <v>19517646</v>
      </c>
      <c r="N708" s="2" t="s">
        <v>4447</v>
      </c>
      <c r="O708" s="2" t="s">
        <v>6424</v>
      </c>
      <c r="P708" s="9" t="s">
        <v>1830</v>
      </c>
      <c r="Q708" s="9" t="s">
        <v>1830</v>
      </c>
      <c r="R708" s="9" t="s">
        <v>3612</v>
      </c>
      <c r="S708" s="8">
        <v>1600000</v>
      </c>
      <c r="T708" s="8">
        <v>0</v>
      </c>
      <c r="U708" s="2">
        <v>85152695</v>
      </c>
      <c r="V708" s="2" t="s">
        <v>5746</v>
      </c>
    </row>
    <row r="709" spans="1:22">
      <c r="A709" s="2">
        <v>891780111</v>
      </c>
      <c r="B709" s="2" t="s">
        <v>19</v>
      </c>
      <c r="C709" s="2" t="s">
        <v>27</v>
      </c>
      <c r="D709" s="2" t="s">
        <v>20</v>
      </c>
      <c r="E709" s="2" t="s">
        <v>6425</v>
      </c>
      <c r="F709" s="2" t="s">
        <v>21</v>
      </c>
      <c r="G709" s="2" t="s">
        <v>165</v>
      </c>
      <c r="H709" s="2" t="s">
        <v>166</v>
      </c>
      <c r="I709" s="8">
        <v>2800000</v>
      </c>
      <c r="J709" s="8">
        <v>0</v>
      </c>
      <c r="K709" s="8">
        <v>0</v>
      </c>
      <c r="L709" s="8">
        <v>0</v>
      </c>
      <c r="M709" s="2">
        <v>85461198</v>
      </c>
      <c r="N709" s="2" t="s">
        <v>4771</v>
      </c>
      <c r="O709" s="2" t="s">
        <v>6426</v>
      </c>
      <c r="P709" s="9" t="s">
        <v>1830</v>
      </c>
      <c r="Q709" s="9" t="s">
        <v>1830</v>
      </c>
      <c r="R709" s="9" t="s">
        <v>3612</v>
      </c>
      <c r="S709" s="8">
        <v>2800000</v>
      </c>
      <c r="T709" s="8">
        <v>0</v>
      </c>
      <c r="U709" s="2">
        <v>72175282</v>
      </c>
      <c r="V709" s="2" t="s">
        <v>5785</v>
      </c>
    </row>
    <row r="710" spans="1:22">
      <c r="A710" s="2">
        <v>891780111</v>
      </c>
      <c r="B710" s="2" t="s">
        <v>19</v>
      </c>
      <c r="C710" s="2" t="s">
        <v>27</v>
      </c>
      <c r="D710" s="2" t="s">
        <v>20</v>
      </c>
      <c r="E710" s="2" t="s">
        <v>6427</v>
      </c>
      <c r="F710" s="2" t="s">
        <v>21</v>
      </c>
      <c r="G710" s="2" t="s">
        <v>165</v>
      </c>
      <c r="H710" s="2" t="s">
        <v>166</v>
      </c>
      <c r="I710" s="8">
        <v>2200000</v>
      </c>
      <c r="J710" s="8">
        <v>0</v>
      </c>
      <c r="K710" s="8">
        <v>0</v>
      </c>
      <c r="L710" s="8">
        <v>0</v>
      </c>
      <c r="M710" s="2">
        <v>1082958976</v>
      </c>
      <c r="N710" s="2" t="s">
        <v>4742</v>
      </c>
      <c r="O710" s="2" t="s">
        <v>6428</v>
      </c>
      <c r="P710" s="9" t="s">
        <v>1830</v>
      </c>
      <c r="Q710" s="9" t="s">
        <v>1830</v>
      </c>
      <c r="R710" s="9" t="s">
        <v>3612</v>
      </c>
      <c r="S710" s="8">
        <v>2200000</v>
      </c>
      <c r="T710" s="8">
        <v>0</v>
      </c>
      <c r="U710" s="2">
        <v>57461216</v>
      </c>
      <c r="V710" s="2" t="s">
        <v>801</v>
      </c>
    </row>
    <row r="711" spans="1:22">
      <c r="A711" s="2">
        <v>891780111</v>
      </c>
      <c r="B711" s="2" t="s">
        <v>19</v>
      </c>
      <c r="C711" s="2" t="s">
        <v>27</v>
      </c>
      <c r="D711" s="2" t="s">
        <v>20</v>
      </c>
      <c r="E711" s="2" t="s">
        <v>6429</v>
      </c>
      <c r="F711" s="2" t="s">
        <v>21</v>
      </c>
      <c r="G711" s="2" t="s">
        <v>165</v>
      </c>
      <c r="H711" s="2" t="s">
        <v>166</v>
      </c>
      <c r="I711" s="8">
        <v>1600000</v>
      </c>
      <c r="J711" s="8">
        <v>0</v>
      </c>
      <c r="K711" s="8">
        <v>0</v>
      </c>
      <c r="L711" s="8">
        <v>0</v>
      </c>
      <c r="M711" s="2">
        <v>1082915107</v>
      </c>
      <c r="N711" s="2" t="s">
        <v>4889</v>
      </c>
      <c r="O711" s="2" t="s">
        <v>6430</v>
      </c>
      <c r="P711" s="9" t="s">
        <v>1830</v>
      </c>
      <c r="Q711" s="9" t="s">
        <v>1830</v>
      </c>
      <c r="R711" s="9" t="s">
        <v>3612</v>
      </c>
      <c r="S711" s="8">
        <v>1600000</v>
      </c>
      <c r="T711" s="8">
        <v>0</v>
      </c>
      <c r="U711" s="2">
        <v>1082866408</v>
      </c>
      <c r="V711" s="2" t="s">
        <v>5837</v>
      </c>
    </row>
    <row r="712" spans="1:22">
      <c r="A712" s="2">
        <v>891780111</v>
      </c>
      <c r="B712" s="2" t="s">
        <v>19</v>
      </c>
      <c r="C712" s="2" t="s">
        <v>27</v>
      </c>
      <c r="D712" s="2" t="s">
        <v>20</v>
      </c>
      <c r="E712" s="2" t="s">
        <v>6431</v>
      </c>
      <c r="F712" s="2" t="s">
        <v>21</v>
      </c>
      <c r="G712" s="2" t="s">
        <v>165</v>
      </c>
      <c r="H712" s="2" t="s">
        <v>166</v>
      </c>
      <c r="I712" s="8">
        <v>3000000</v>
      </c>
      <c r="J712" s="8">
        <v>0</v>
      </c>
      <c r="K712" s="8">
        <v>0</v>
      </c>
      <c r="L712" s="8">
        <v>0</v>
      </c>
      <c r="M712" s="2">
        <v>1082886956</v>
      </c>
      <c r="N712" s="2" t="s">
        <v>1085</v>
      </c>
      <c r="O712" s="2" t="s">
        <v>6432</v>
      </c>
      <c r="P712" s="9" t="s">
        <v>1830</v>
      </c>
      <c r="Q712" s="9" t="s">
        <v>1830</v>
      </c>
      <c r="R712" s="9" t="s">
        <v>3612</v>
      </c>
      <c r="S712" s="8">
        <v>3000000</v>
      </c>
      <c r="T712" s="8">
        <v>0</v>
      </c>
      <c r="U712" s="2">
        <v>26668285</v>
      </c>
      <c r="V712" s="2" t="s">
        <v>874</v>
      </c>
    </row>
    <row r="713" spans="1:22">
      <c r="A713" s="2">
        <v>891780111</v>
      </c>
      <c r="B713" s="2" t="s">
        <v>19</v>
      </c>
      <c r="C713" s="2" t="s">
        <v>27</v>
      </c>
      <c r="D713" s="2" t="s">
        <v>20</v>
      </c>
      <c r="E713" s="2" t="s">
        <v>6433</v>
      </c>
      <c r="F713" s="2" t="s">
        <v>21</v>
      </c>
      <c r="G713" s="2" t="s">
        <v>165</v>
      </c>
      <c r="H713" s="2" t="s">
        <v>166</v>
      </c>
      <c r="I713" s="8">
        <v>2800000</v>
      </c>
      <c r="J713" s="8">
        <v>0</v>
      </c>
      <c r="K713" s="8">
        <v>0</v>
      </c>
      <c r="L713" s="8">
        <v>0</v>
      </c>
      <c r="M713" s="2">
        <v>84450965</v>
      </c>
      <c r="N713" s="2" t="s">
        <v>947</v>
      </c>
      <c r="O713" s="2" t="s">
        <v>6434</v>
      </c>
      <c r="P713" s="9" t="s">
        <v>1830</v>
      </c>
      <c r="Q713" s="9" t="s">
        <v>1830</v>
      </c>
      <c r="R713" s="9" t="s">
        <v>3612</v>
      </c>
      <c r="S713" s="8">
        <v>2800000</v>
      </c>
      <c r="T713" s="8">
        <v>0</v>
      </c>
      <c r="U713" s="2">
        <v>26668285</v>
      </c>
      <c r="V713" s="2" t="s">
        <v>874</v>
      </c>
    </row>
    <row r="714" spans="1:22">
      <c r="A714" s="2">
        <v>891780111</v>
      </c>
      <c r="B714" s="2" t="s">
        <v>19</v>
      </c>
      <c r="C714" s="2" t="s">
        <v>27</v>
      </c>
      <c r="D714" s="2" t="s">
        <v>20</v>
      </c>
      <c r="E714" s="2" t="s">
        <v>6435</v>
      </c>
      <c r="F714" s="2" t="s">
        <v>21</v>
      </c>
      <c r="G714" s="2" t="s">
        <v>165</v>
      </c>
      <c r="H714" s="2" t="s">
        <v>166</v>
      </c>
      <c r="I714" s="8">
        <v>2200000</v>
      </c>
      <c r="J714" s="8">
        <v>0</v>
      </c>
      <c r="K714" s="8">
        <v>0</v>
      </c>
      <c r="L714" s="8">
        <v>0</v>
      </c>
      <c r="M714" s="2">
        <v>57462117</v>
      </c>
      <c r="N714" s="2" t="s">
        <v>4918</v>
      </c>
      <c r="O714" s="2" t="s">
        <v>6436</v>
      </c>
      <c r="P714" s="9" t="s">
        <v>1830</v>
      </c>
      <c r="Q714" s="9" t="s">
        <v>1830</v>
      </c>
      <c r="R714" s="9" t="s">
        <v>3612</v>
      </c>
      <c r="S714" s="8">
        <v>2200000</v>
      </c>
      <c r="T714" s="8">
        <v>0</v>
      </c>
      <c r="U714" s="2">
        <v>26668285</v>
      </c>
      <c r="V714" s="2" t="s">
        <v>874</v>
      </c>
    </row>
    <row r="715" spans="1:22">
      <c r="A715" s="2">
        <v>891780111</v>
      </c>
      <c r="B715" s="2" t="s">
        <v>19</v>
      </c>
      <c r="C715" s="2" t="s">
        <v>27</v>
      </c>
      <c r="D715" s="2" t="s">
        <v>20</v>
      </c>
      <c r="E715" s="2" t="s">
        <v>6437</v>
      </c>
      <c r="F715" s="2" t="s">
        <v>21</v>
      </c>
      <c r="G715" s="2" t="s">
        <v>165</v>
      </c>
      <c r="H715" s="2" t="s">
        <v>166</v>
      </c>
      <c r="I715" s="8">
        <v>1900000</v>
      </c>
      <c r="J715" s="8">
        <v>0</v>
      </c>
      <c r="K715" s="8">
        <v>0</v>
      </c>
      <c r="L715" s="8">
        <v>0</v>
      </c>
      <c r="M715" s="2">
        <v>57434959</v>
      </c>
      <c r="N715" s="2" t="s">
        <v>4523</v>
      </c>
      <c r="O715" s="2" t="s">
        <v>6438</v>
      </c>
      <c r="P715" s="9" t="s">
        <v>1830</v>
      </c>
      <c r="Q715" s="9" t="s">
        <v>1830</v>
      </c>
      <c r="R715" s="9" t="s">
        <v>3612</v>
      </c>
      <c r="S715" s="8">
        <v>1900000</v>
      </c>
      <c r="T715" s="8">
        <v>0</v>
      </c>
      <c r="U715" s="2">
        <v>26668285</v>
      </c>
      <c r="V715" s="2" t="s">
        <v>874</v>
      </c>
    </row>
    <row r="716" spans="1:22">
      <c r="A716" s="2">
        <v>891780111</v>
      </c>
      <c r="B716" s="2" t="s">
        <v>19</v>
      </c>
      <c r="C716" s="2" t="s">
        <v>27</v>
      </c>
      <c r="D716" s="2" t="s">
        <v>20</v>
      </c>
      <c r="E716" s="2" t="s">
        <v>6439</v>
      </c>
      <c r="F716" s="2" t="s">
        <v>21</v>
      </c>
      <c r="G716" s="2" t="s">
        <v>165</v>
      </c>
      <c r="H716" s="2" t="s">
        <v>166</v>
      </c>
      <c r="I716" s="8">
        <v>3200000</v>
      </c>
      <c r="J716" s="8">
        <v>0</v>
      </c>
      <c r="K716" s="8">
        <v>0</v>
      </c>
      <c r="L716" s="8">
        <v>0</v>
      </c>
      <c r="M716" s="2">
        <v>36666112</v>
      </c>
      <c r="N716" s="2" t="s">
        <v>1240</v>
      </c>
      <c r="O716" s="2" t="s">
        <v>6440</v>
      </c>
      <c r="P716" s="9" t="s">
        <v>1830</v>
      </c>
      <c r="Q716" s="9" t="s">
        <v>1830</v>
      </c>
      <c r="R716" s="9" t="s">
        <v>3612</v>
      </c>
      <c r="S716" s="8">
        <v>3200000</v>
      </c>
      <c r="T716" s="8">
        <v>0</v>
      </c>
      <c r="U716" s="2">
        <v>26668285</v>
      </c>
      <c r="V716" s="2" t="s">
        <v>874</v>
      </c>
    </row>
    <row r="717" spans="1:22">
      <c r="A717" s="2">
        <v>891780111</v>
      </c>
      <c r="B717" s="2" t="s">
        <v>19</v>
      </c>
      <c r="C717" s="2" t="s">
        <v>27</v>
      </c>
      <c r="D717" s="2" t="s">
        <v>20</v>
      </c>
      <c r="E717" s="2" t="s">
        <v>6441</v>
      </c>
      <c r="F717" s="2" t="s">
        <v>21</v>
      </c>
      <c r="G717" s="2" t="s">
        <v>165</v>
      </c>
      <c r="H717" s="2" t="s">
        <v>166</v>
      </c>
      <c r="I717" s="8">
        <v>1600000</v>
      </c>
      <c r="J717" s="8">
        <v>0</v>
      </c>
      <c r="K717" s="8">
        <v>0</v>
      </c>
      <c r="L717" s="8">
        <v>0</v>
      </c>
      <c r="M717" s="2">
        <v>1082887356</v>
      </c>
      <c r="N717" s="2" t="s">
        <v>4648</v>
      </c>
      <c r="O717" s="2" t="s">
        <v>6442</v>
      </c>
      <c r="P717" s="9" t="s">
        <v>1830</v>
      </c>
      <c r="Q717" s="9" t="s">
        <v>1830</v>
      </c>
      <c r="R717" s="9" t="s">
        <v>3612</v>
      </c>
      <c r="S717" s="8">
        <v>1600000</v>
      </c>
      <c r="T717" s="8">
        <v>0</v>
      </c>
      <c r="U717" s="2">
        <v>26668285</v>
      </c>
      <c r="V717" s="2" t="s">
        <v>874</v>
      </c>
    </row>
    <row r="718" spans="1:22">
      <c r="A718" s="2">
        <v>891780111</v>
      </c>
      <c r="B718" s="2" t="s">
        <v>19</v>
      </c>
      <c r="C718" s="2" t="s">
        <v>27</v>
      </c>
      <c r="D718" s="2" t="s">
        <v>20</v>
      </c>
      <c r="E718" s="2" t="s">
        <v>6443</v>
      </c>
      <c r="F718" s="2" t="s">
        <v>21</v>
      </c>
      <c r="G718" s="2" t="s">
        <v>165</v>
      </c>
      <c r="H718" s="2" t="s">
        <v>166</v>
      </c>
      <c r="I718" s="8">
        <v>1600000</v>
      </c>
      <c r="J718" s="8">
        <v>0</v>
      </c>
      <c r="K718" s="8">
        <v>0</v>
      </c>
      <c r="L718" s="8">
        <v>0</v>
      </c>
      <c r="M718" s="2">
        <v>36727735</v>
      </c>
      <c r="N718" s="2" t="s">
        <v>4660</v>
      </c>
      <c r="O718" s="2" t="s">
        <v>6444</v>
      </c>
      <c r="P718" s="9" t="s">
        <v>1830</v>
      </c>
      <c r="Q718" s="9" t="s">
        <v>1830</v>
      </c>
      <c r="R718" s="9" t="s">
        <v>3612</v>
      </c>
      <c r="S718" s="8">
        <v>1600000</v>
      </c>
      <c r="T718" s="8">
        <v>0</v>
      </c>
      <c r="U718" s="33">
        <v>84452087</v>
      </c>
      <c r="V718" s="2" t="s">
        <v>1963</v>
      </c>
    </row>
    <row r="719" spans="1:22">
      <c r="A719" s="2">
        <v>891780111</v>
      </c>
      <c r="B719" s="2" t="s">
        <v>19</v>
      </c>
      <c r="C719" s="2" t="s">
        <v>27</v>
      </c>
      <c r="D719" s="2" t="s">
        <v>20</v>
      </c>
      <c r="E719" s="2" t="s">
        <v>6445</v>
      </c>
      <c r="F719" s="2" t="s">
        <v>21</v>
      </c>
      <c r="G719" s="2" t="s">
        <v>165</v>
      </c>
      <c r="H719" s="2" t="s">
        <v>166</v>
      </c>
      <c r="I719" s="8">
        <v>4000000</v>
      </c>
      <c r="J719" s="8">
        <v>0</v>
      </c>
      <c r="K719" s="8">
        <v>0</v>
      </c>
      <c r="L719" s="8">
        <v>0</v>
      </c>
      <c r="M719" s="2">
        <v>1024505118</v>
      </c>
      <c r="N719" s="2" t="s">
        <v>1030</v>
      </c>
      <c r="O719" s="2" t="s">
        <v>6446</v>
      </c>
      <c r="P719" s="9" t="s">
        <v>1830</v>
      </c>
      <c r="Q719" s="9" t="s">
        <v>1830</v>
      </c>
      <c r="R719" s="9" t="s">
        <v>3612</v>
      </c>
      <c r="S719" s="8">
        <v>4000000</v>
      </c>
      <c r="T719" s="8">
        <v>0</v>
      </c>
      <c r="U719" s="33">
        <v>84452087</v>
      </c>
      <c r="V719" s="2" t="s">
        <v>1963</v>
      </c>
    </row>
    <row r="720" spans="1:22">
      <c r="A720" s="2">
        <v>891780111</v>
      </c>
      <c r="B720" s="2" t="s">
        <v>19</v>
      </c>
      <c r="C720" s="2" t="s">
        <v>27</v>
      </c>
      <c r="D720" s="2" t="s">
        <v>20</v>
      </c>
      <c r="E720" s="2" t="s">
        <v>6447</v>
      </c>
      <c r="F720" s="2" t="s">
        <v>21</v>
      </c>
      <c r="G720" s="2" t="s">
        <v>165</v>
      </c>
      <c r="H720" s="2" t="s">
        <v>166</v>
      </c>
      <c r="I720" s="8">
        <v>1900000</v>
      </c>
      <c r="J720" s="8">
        <v>0</v>
      </c>
      <c r="K720" s="8">
        <v>0</v>
      </c>
      <c r="L720" s="8">
        <v>0</v>
      </c>
      <c r="M720" s="2">
        <v>7603511</v>
      </c>
      <c r="N720" s="2" t="s">
        <v>4467</v>
      </c>
      <c r="O720" s="2" t="s">
        <v>6448</v>
      </c>
      <c r="P720" s="9" t="s">
        <v>1830</v>
      </c>
      <c r="Q720" s="9" t="s">
        <v>1830</v>
      </c>
      <c r="R720" s="9" t="s">
        <v>3612</v>
      </c>
      <c r="S720" s="8">
        <v>1900000</v>
      </c>
      <c r="T720" s="8">
        <v>0</v>
      </c>
      <c r="U720" s="33">
        <v>84452087</v>
      </c>
      <c r="V720" s="2" t="s">
        <v>1963</v>
      </c>
    </row>
    <row r="721" spans="1:22">
      <c r="A721" s="2">
        <v>891780111</v>
      </c>
      <c r="B721" s="2" t="s">
        <v>19</v>
      </c>
      <c r="C721" s="2" t="s">
        <v>27</v>
      </c>
      <c r="D721" s="2" t="s">
        <v>20</v>
      </c>
      <c r="E721" s="2" t="s">
        <v>6449</v>
      </c>
      <c r="F721" s="2" t="s">
        <v>21</v>
      </c>
      <c r="G721" s="2" t="s">
        <v>165</v>
      </c>
      <c r="H721" s="2" t="s">
        <v>166</v>
      </c>
      <c r="I721" s="8">
        <v>1600000</v>
      </c>
      <c r="J721" s="8">
        <v>0</v>
      </c>
      <c r="K721" s="8">
        <v>0</v>
      </c>
      <c r="L721" s="8">
        <v>0</v>
      </c>
      <c r="M721" s="2">
        <v>36668600</v>
      </c>
      <c r="N721" s="2" t="s">
        <v>4657</v>
      </c>
      <c r="O721" s="2" t="s">
        <v>6450</v>
      </c>
      <c r="P721" s="9" t="s">
        <v>1830</v>
      </c>
      <c r="Q721" s="9" t="s">
        <v>1830</v>
      </c>
      <c r="R721" s="9" t="s">
        <v>3612</v>
      </c>
      <c r="S721" s="8">
        <v>1600000</v>
      </c>
      <c r="T721" s="8">
        <v>0</v>
      </c>
      <c r="U721" s="33">
        <v>84452087</v>
      </c>
      <c r="V721" s="2" t="s">
        <v>1963</v>
      </c>
    </row>
    <row r="722" spans="1:22">
      <c r="A722" s="2">
        <v>891780111</v>
      </c>
      <c r="B722" s="2" t="s">
        <v>19</v>
      </c>
      <c r="C722" s="2" t="s">
        <v>27</v>
      </c>
      <c r="D722" s="2" t="s">
        <v>20</v>
      </c>
      <c r="E722" s="2" t="s">
        <v>6451</v>
      </c>
      <c r="F722" s="2" t="s">
        <v>21</v>
      </c>
      <c r="G722" s="2" t="s">
        <v>165</v>
      </c>
      <c r="H722" s="2" t="s">
        <v>166</v>
      </c>
      <c r="I722" s="8">
        <v>2200000</v>
      </c>
      <c r="J722" s="8">
        <v>0</v>
      </c>
      <c r="K722" s="8">
        <v>0</v>
      </c>
      <c r="L722" s="8">
        <v>0</v>
      </c>
      <c r="M722" s="2">
        <v>79208371</v>
      </c>
      <c r="N722" s="2" t="s">
        <v>4675</v>
      </c>
      <c r="O722" s="2" t="s">
        <v>6452</v>
      </c>
      <c r="P722" s="9" t="s">
        <v>1830</v>
      </c>
      <c r="Q722" s="9" t="s">
        <v>1830</v>
      </c>
      <c r="R722" s="9" t="s">
        <v>3612</v>
      </c>
      <c r="S722" s="8">
        <v>2200000</v>
      </c>
      <c r="T722" s="8">
        <v>0</v>
      </c>
      <c r="U722" s="2">
        <v>36665858</v>
      </c>
      <c r="V722" s="2" t="s">
        <v>6453</v>
      </c>
    </row>
    <row r="723" spans="1:22">
      <c r="A723" s="2">
        <v>891780111</v>
      </c>
      <c r="B723" s="2" t="s">
        <v>19</v>
      </c>
      <c r="C723" s="2" t="s">
        <v>27</v>
      </c>
      <c r="D723" s="2" t="s">
        <v>20</v>
      </c>
      <c r="E723" s="2" t="s">
        <v>6454</v>
      </c>
      <c r="F723" s="2" t="s">
        <v>21</v>
      </c>
      <c r="G723" s="2" t="s">
        <v>165</v>
      </c>
      <c r="H723" s="2" t="s">
        <v>166</v>
      </c>
      <c r="I723" s="8">
        <v>2200000</v>
      </c>
      <c r="J723" s="8">
        <v>0</v>
      </c>
      <c r="K723" s="8">
        <v>0</v>
      </c>
      <c r="L723" s="8">
        <v>0</v>
      </c>
      <c r="M723" s="2">
        <v>1148702081</v>
      </c>
      <c r="N723" s="2" t="s">
        <v>4962</v>
      </c>
      <c r="O723" s="2" t="s">
        <v>6455</v>
      </c>
      <c r="P723" s="9" t="s">
        <v>1830</v>
      </c>
      <c r="Q723" s="9" t="s">
        <v>1830</v>
      </c>
      <c r="R723" s="9" t="s">
        <v>3612</v>
      </c>
      <c r="S723" s="8">
        <v>2200000</v>
      </c>
      <c r="T723" s="8">
        <v>0</v>
      </c>
      <c r="U723" s="2">
        <v>85449357</v>
      </c>
      <c r="V723" s="2" t="s">
        <v>5904</v>
      </c>
    </row>
    <row r="724" spans="1:22">
      <c r="A724" s="2">
        <v>891780111</v>
      </c>
      <c r="B724" s="2" t="s">
        <v>19</v>
      </c>
      <c r="C724" s="2" t="s">
        <v>27</v>
      </c>
      <c r="D724" s="2" t="s">
        <v>20</v>
      </c>
      <c r="E724" s="2" t="s">
        <v>6456</v>
      </c>
      <c r="F724" s="2" t="s">
        <v>21</v>
      </c>
      <c r="G724" s="2" t="s">
        <v>165</v>
      </c>
      <c r="H724" s="2" t="s">
        <v>166</v>
      </c>
      <c r="I724" s="8">
        <v>1900000</v>
      </c>
      <c r="J724" s="8">
        <v>0</v>
      </c>
      <c r="K724" s="8">
        <v>0</v>
      </c>
      <c r="L724" s="8">
        <v>0</v>
      </c>
      <c r="M724" s="2">
        <v>85467592</v>
      </c>
      <c r="N724" s="2" t="s">
        <v>4810</v>
      </c>
      <c r="O724" s="2" t="s">
        <v>5855</v>
      </c>
      <c r="P724" s="9" t="s">
        <v>1830</v>
      </c>
      <c r="Q724" s="9" t="s">
        <v>1830</v>
      </c>
      <c r="R724" s="9" t="s">
        <v>3612</v>
      </c>
      <c r="S724" s="8">
        <v>1900000</v>
      </c>
      <c r="T724" s="8">
        <v>0</v>
      </c>
      <c r="U724" s="2">
        <v>85473390</v>
      </c>
      <c r="V724" s="2" t="s">
        <v>5792</v>
      </c>
    </row>
    <row r="725" spans="1:22">
      <c r="A725" s="2">
        <v>891780111</v>
      </c>
      <c r="B725" s="2" t="s">
        <v>19</v>
      </c>
      <c r="C725" s="2" t="s">
        <v>27</v>
      </c>
      <c r="D725" s="2" t="s">
        <v>20</v>
      </c>
      <c r="E725" s="2" t="s">
        <v>6457</v>
      </c>
      <c r="F725" s="2" t="s">
        <v>21</v>
      </c>
      <c r="G725" s="2" t="s">
        <v>165</v>
      </c>
      <c r="H725" s="2" t="s">
        <v>166</v>
      </c>
      <c r="I725" s="8">
        <v>1600000</v>
      </c>
      <c r="J725" s="8">
        <v>0</v>
      </c>
      <c r="K725" s="8">
        <v>0</v>
      </c>
      <c r="L725" s="8">
        <v>0</v>
      </c>
      <c r="M725" s="2">
        <v>19620951</v>
      </c>
      <c r="N725" s="2" t="s">
        <v>4576</v>
      </c>
      <c r="O725" s="2" t="s">
        <v>5914</v>
      </c>
      <c r="P725" s="9" t="s">
        <v>1830</v>
      </c>
      <c r="Q725" s="9" t="s">
        <v>1830</v>
      </c>
      <c r="R725" s="9" t="s">
        <v>3612</v>
      </c>
      <c r="S725" s="8">
        <v>1600000</v>
      </c>
      <c r="T725" s="8">
        <v>0</v>
      </c>
      <c r="U725" s="2">
        <v>85459497</v>
      </c>
      <c r="V725" s="2" t="s">
        <v>555</v>
      </c>
    </row>
    <row r="726" spans="1:22">
      <c r="A726" s="2">
        <v>891780111</v>
      </c>
      <c r="B726" s="2" t="s">
        <v>19</v>
      </c>
      <c r="C726" s="2" t="s">
        <v>27</v>
      </c>
      <c r="D726" s="2" t="s">
        <v>20</v>
      </c>
      <c r="E726" s="2" t="s">
        <v>6458</v>
      </c>
      <c r="F726" s="2" t="s">
        <v>21</v>
      </c>
      <c r="G726" s="2" t="s">
        <v>165</v>
      </c>
      <c r="H726" s="2" t="s">
        <v>166</v>
      </c>
      <c r="I726" s="8">
        <v>1600000</v>
      </c>
      <c r="J726" s="8">
        <v>0</v>
      </c>
      <c r="K726" s="8">
        <v>0</v>
      </c>
      <c r="L726" s="8">
        <v>0</v>
      </c>
      <c r="M726" s="2">
        <v>7144181</v>
      </c>
      <c r="N726" s="2" t="s">
        <v>4380</v>
      </c>
      <c r="O726" s="2" t="s">
        <v>5914</v>
      </c>
      <c r="P726" s="9" t="s">
        <v>1830</v>
      </c>
      <c r="Q726" s="9" t="s">
        <v>1830</v>
      </c>
      <c r="R726" s="9" t="s">
        <v>3612</v>
      </c>
      <c r="S726" s="8">
        <v>1600000</v>
      </c>
      <c r="T726" s="8">
        <v>0</v>
      </c>
      <c r="U726" s="2">
        <v>85459497</v>
      </c>
      <c r="V726" s="2" t="s">
        <v>555</v>
      </c>
    </row>
    <row r="727" spans="1:22">
      <c r="A727" s="2">
        <v>891780111</v>
      </c>
      <c r="B727" s="2" t="s">
        <v>19</v>
      </c>
      <c r="C727" s="2" t="s">
        <v>27</v>
      </c>
      <c r="D727" s="2" t="s">
        <v>20</v>
      </c>
      <c r="E727" s="2" t="s">
        <v>6459</v>
      </c>
      <c r="F727" s="2" t="s">
        <v>21</v>
      </c>
      <c r="G727" s="2" t="s">
        <v>165</v>
      </c>
      <c r="H727" s="2" t="s">
        <v>166</v>
      </c>
      <c r="I727" s="8">
        <v>1600000</v>
      </c>
      <c r="J727" s="8">
        <v>0</v>
      </c>
      <c r="K727" s="8">
        <v>0</v>
      </c>
      <c r="L727" s="8">
        <v>0</v>
      </c>
      <c r="M727" s="2">
        <v>7631755</v>
      </c>
      <c r="N727" s="2" t="s">
        <v>4726</v>
      </c>
      <c r="O727" s="2" t="s">
        <v>5914</v>
      </c>
      <c r="P727" s="9" t="s">
        <v>1830</v>
      </c>
      <c r="Q727" s="9" t="s">
        <v>1830</v>
      </c>
      <c r="R727" s="9" t="s">
        <v>3612</v>
      </c>
      <c r="S727" s="8">
        <v>1600000</v>
      </c>
      <c r="T727" s="8">
        <v>0</v>
      </c>
      <c r="U727" s="2">
        <v>85459497</v>
      </c>
      <c r="V727" s="2" t="s">
        <v>555</v>
      </c>
    </row>
    <row r="728" spans="1:22">
      <c r="A728" s="2">
        <v>891780111</v>
      </c>
      <c r="B728" s="2" t="s">
        <v>19</v>
      </c>
      <c r="C728" s="2" t="s">
        <v>27</v>
      </c>
      <c r="D728" s="2" t="s">
        <v>20</v>
      </c>
      <c r="E728" s="2" t="s">
        <v>6460</v>
      </c>
      <c r="F728" s="2" t="s">
        <v>21</v>
      </c>
      <c r="G728" s="2" t="s">
        <v>165</v>
      </c>
      <c r="H728" s="2" t="s">
        <v>166</v>
      </c>
      <c r="I728" s="8">
        <v>1600000</v>
      </c>
      <c r="J728" s="8">
        <v>0</v>
      </c>
      <c r="K728" s="8">
        <v>0</v>
      </c>
      <c r="L728" s="8">
        <v>0</v>
      </c>
      <c r="M728" s="2">
        <v>85156209</v>
      </c>
      <c r="N728" s="2" t="s">
        <v>4429</v>
      </c>
      <c r="O728" s="2" t="s">
        <v>5914</v>
      </c>
      <c r="P728" s="9" t="s">
        <v>1830</v>
      </c>
      <c r="Q728" s="9" t="s">
        <v>1830</v>
      </c>
      <c r="R728" s="9" t="s">
        <v>3612</v>
      </c>
      <c r="S728" s="8">
        <v>1600000</v>
      </c>
      <c r="T728" s="8">
        <v>0</v>
      </c>
      <c r="U728" s="2">
        <v>85459497</v>
      </c>
      <c r="V728" s="2" t="s">
        <v>555</v>
      </c>
    </row>
    <row r="729" spans="1:22">
      <c r="A729" s="2">
        <v>891780111</v>
      </c>
      <c r="B729" s="2" t="s">
        <v>19</v>
      </c>
      <c r="C729" s="2" t="s">
        <v>27</v>
      </c>
      <c r="D729" s="2" t="s">
        <v>20</v>
      </c>
      <c r="E729" s="2" t="s">
        <v>6461</v>
      </c>
      <c r="F729" s="2" t="s">
        <v>21</v>
      </c>
      <c r="G729" s="2" t="s">
        <v>165</v>
      </c>
      <c r="H729" s="2" t="s">
        <v>166</v>
      </c>
      <c r="I729" s="8">
        <v>1600000</v>
      </c>
      <c r="J729" s="8">
        <v>0</v>
      </c>
      <c r="K729" s="8">
        <v>0</v>
      </c>
      <c r="L729" s="8">
        <v>0</v>
      </c>
      <c r="M729" s="2">
        <v>1082904580</v>
      </c>
      <c r="N729" s="2" t="s">
        <v>4391</v>
      </c>
      <c r="O729" s="2" t="s">
        <v>5914</v>
      </c>
      <c r="P729" s="9" t="s">
        <v>1830</v>
      </c>
      <c r="Q729" s="9" t="s">
        <v>1830</v>
      </c>
      <c r="R729" s="9" t="s">
        <v>3612</v>
      </c>
      <c r="S729" s="8">
        <v>1600000</v>
      </c>
      <c r="T729" s="8">
        <v>0</v>
      </c>
      <c r="U729" s="2">
        <v>85459497</v>
      </c>
      <c r="V729" s="2" t="s">
        <v>555</v>
      </c>
    </row>
    <row r="730" spans="1:22">
      <c r="A730" s="2">
        <v>891780111</v>
      </c>
      <c r="B730" s="2" t="s">
        <v>19</v>
      </c>
      <c r="C730" s="2" t="s">
        <v>27</v>
      </c>
      <c r="D730" s="2" t="s">
        <v>20</v>
      </c>
      <c r="E730" s="2" t="s">
        <v>6462</v>
      </c>
      <c r="F730" s="2" t="s">
        <v>21</v>
      </c>
      <c r="G730" s="2" t="s">
        <v>165</v>
      </c>
      <c r="H730" s="2" t="s">
        <v>166</v>
      </c>
      <c r="I730" s="8">
        <v>1600000</v>
      </c>
      <c r="J730" s="8">
        <v>0</v>
      </c>
      <c r="K730" s="8">
        <v>0</v>
      </c>
      <c r="L730" s="8">
        <v>0</v>
      </c>
      <c r="M730" s="2">
        <v>85451002</v>
      </c>
      <c r="N730" s="2" t="s">
        <v>4951</v>
      </c>
      <c r="O730" s="2" t="s">
        <v>5914</v>
      </c>
      <c r="P730" s="9" t="s">
        <v>1830</v>
      </c>
      <c r="Q730" s="9" t="s">
        <v>1830</v>
      </c>
      <c r="R730" s="9" t="s">
        <v>3612</v>
      </c>
      <c r="S730" s="8">
        <v>1600000</v>
      </c>
      <c r="T730" s="8">
        <v>0</v>
      </c>
      <c r="U730" s="2">
        <v>85459497</v>
      </c>
      <c r="V730" s="2" t="s">
        <v>555</v>
      </c>
    </row>
    <row r="731" spans="1:22">
      <c r="A731" s="2">
        <v>891780111</v>
      </c>
      <c r="B731" s="2" t="s">
        <v>19</v>
      </c>
      <c r="C731" s="2" t="s">
        <v>27</v>
      </c>
      <c r="D731" s="2" t="s">
        <v>20</v>
      </c>
      <c r="E731" s="2" t="s">
        <v>6463</v>
      </c>
      <c r="F731" s="2" t="s">
        <v>21</v>
      </c>
      <c r="G731" s="2" t="s">
        <v>165</v>
      </c>
      <c r="H731" s="2" t="s">
        <v>166</v>
      </c>
      <c r="I731" s="8">
        <v>1600000</v>
      </c>
      <c r="J731" s="8">
        <v>0</v>
      </c>
      <c r="K731" s="8">
        <v>0</v>
      </c>
      <c r="L731" s="8">
        <v>0</v>
      </c>
      <c r="M731" s="2">
        <v>1082963378</v>
      </c>
      <c r="N731" s="2" t="s">
        <v>5857</v>
      </c>
      <c r="O731" s="2" t="s">
        <v>6464</v>
      </c>
      <c r="P731" s="9" t="s">
        <v>1830</v>
      </c>
      <c r="Q731" s="9" t="s">
        <v>1830</v>
      </c>
      <c r="R731" s="9" t="s">
        <v>3612</v>
      </c>
      <c r="S731" s="8">
        <v>1600000</v>
      </c>
      <c r="T731" s="8">
        <v>0</v>
      </c>
      <c r="U731" s="2">
        <v>7631392</v>
      </c>
      <c r="V731" s="2" t="s">
        <v>4500</v>
      </c>
    </row>
    <row r="732" spans="1:22">
      <c r="A732" s="2">
        <v>891780111</v>
      </c>
      <c r="B732" s="2" t="s">
        <v>19</v>
      </c>
      <c r="C732" s="2" t="s">
        <v>27</v>
      </c>
      <c r="D732" s="2" t="s">
        <v>20</v>
      </c>
      <c r="E732" s="2" t="s">
        <v>6465</v>
      </c>
      <c r="F732" s="2" t="s">
        <v>21</v>
      </c>
      <c r="G732" s="2" t="s">
        <v>165</v>
      </c>
      <c r="H732" s="2" t="s">
        <v>166</v>
      </c>
      <c r="I732" s="8">
        <v>3200000</v>
      </c>
      <c r="J732" s="8">
        <v>0</v>
      </c>
      <c r="K732" s="8">
        <v>0</v>
      </c>
      <c r="L732" s="8">
        <v>0</v>
      </c>
      <c r="M732" s="2">
        <v>1015460393</v>
      </c>
      <c r="N732" s="2" t="s">
        <v>1302</v>
      </c>
      <c r="O732" s="2" t="s">
        <v>6466</v>
      </c>
      <c r="P732" s="9" t="s">
        <v>1830</v>
      </c>
      <c r="Q732" s="9" t="s">
        <v>1830</v>
      </c>
      <c r="R732" s="9" t="s">
        <v>3612</v>
      </c>
      <c r="S732" s="8">
        <v>3200000</v>
      </c>
      <c r="T732" s="8">
        <v>0</v>
      </c>
      <c r="U732" s="2">
        <v>12621405</v>
      </c>
      <c r="V732" s="2" t="s">
        <v>5735</v>
      </c>
    </row>
    <row r="733" spans="1:22">
      <c r="A733" s="2">
        <v>891780111</v>
      </c>
      <c r="B733" s="2" t="s">
        <v>19</v>
      </c>
      <c r="C733" s="2" t="s">
        <v>27</v>
      </c>
      <c r="D733" s="2" t="s">
        <v>20</v>
      </c>
      <c r="E733" s="2" t="s">
        <v>6467</v>
      </c>
      <c r="F733" s="2" t="s">
        <v>21</v>
      </c>
      <c r="G733" s="2" t="s">
        <v>165</v>
      </c>
      <c r="H733" s="2" t="s">
        <v>166</v>
      </c>
      <c r="I733" s="8">
        <v>3400000</v>
      </c>
      <c r="J733" s="8">
        <v>0</v>
      </c>
      <c r="K733" s="8">
        <v>0</v>
      </c>
      <c r="L733" s="8">
        <v>0</v>
      </c>
      <c r="M733" s="2">
        <v>1082995002</v>
      </c>
      <c r="N733" s="2" t="s">
        <v>1288</v>
      </c>
      <c r="O733" s="2" t="s">
        <v>6466</v>
      </c>
      <c r="P733" s="9" t="s">
        <v>1830</v>
      </c>
      <c r="Q733" s="9" t="s">
        <v>1830</v>
      </c>
      <c r="R733" s="9" t="s">
        <v>3612</v>
      </c>
      <c r="S733" s="8">
        <v>3400000</v>
      </c>
      <c r="T733" s="8">
        <v>0</v>
      </c>
      <c r="U733" s="2">
        <v>12621405</v>
      </c>
      <c r="V733" s="2" t="s">
        <v>5735</v>
      </c>
    </row>
    <row r="734" spans="1:22">
      <c r="A734" s="2">
        <v>891780111</v>
      </c>
      <c r="B734" s="2" t="s">
        <v>19</v>
      </c>
      <c r="C734" s="2" t="s">
        <v>27</v>
      </c>
      <c r="D734" s="2" t="s">
        <v>20</v>
      </c>
      <c r="E734" s="2" t="s">
        <v>6468</v>
      </c>
      <c r="F734" s="2" t="s">
        <v>21</v>
      </c>
      <c r="G734" s="2" t="s">
        <v>165</v>
      </c>
      <c r="H734" s="2" t="s">
        <v>166</v>
      </c>
      <c r="I734" s="8">
        <v>3850000</v>
      </c>
      <c r="J734" s="8">
        <v>0</v>
      </c>
      <c r="K734" s="8">
        <v>0</v>
      </c>
      <c r="L734" s="8">
        <v>0</v>
      </c>
      <c r="M734" s="2">
        <v>1082882287</v>
      </c>
      <c r="N734" s="2" t="s">
        <v>884</v>
      </c>
      <c r="O734" s="2" t="s">
        <v>6469</v>
      </c>
      <c r="P734" s="9" t="s">
        <v>1830</v>
      </c>
      <c r="Q734" s="9" t="s">
        <v>1830</v>
      </c>
      <c r="R734" s="9" t="s">
        <v>3612</v>
      </c>
      <c r="S734" s="8">
        <v>3850000</v>
      </c>
      <c r="T734" s="8">
        <v>0</v>
      </c>
      <c r="U734" s="2">
        <v>12621405</v>
      </c>
      <c r="V734" s="2" t="s">
        <v>5735</v>
      </c>
    </row>
    <row r="735" spans="1:22">
      <c r="A735" s="2">
        <v>891780111</v>
      </c>
      <c r="B735" s="2" t="s">
        <v>19</v>
      </c>
      <c r="C735" s="2" t="s">
        <v>27</v>
      </c>
      <c r="D735" s="2" t="s">
        <v>20</v>
      </c>
      <c r="E735" s="2" t="s">
        <v>6470</v>
      </c>
      <c r="F735" s="2" t="s">
        <v>21</v>
      </c>
      <c r="G735" s="2" t="s">
        <v>165</v>
      </c>
      <c r="H735" s="2" t="s">
        <v>166</v>
      </c>
      <c r="I735" s="8">
        <v>6100000</v>
      </c>
      <c r="J735" s="8">
        <v>0</v>
      </c>
      <c r="K735" s="8">
        <v>0</v>
      </c>
      <c r="L735" s="8">
        <v>0</v>
      </c>
      <c r="M735" s="2">
        <v>36724902</v>
      </c>
      <c r="N735" s="2" t="s">
        <v>967</v>
      </c>
      <c r="O735" s="2" t="s">
        <v>6471</v>
      </c>
      <c r="P735" s="9" t="s">
        <v>1830</v>
      </c>
      <c r="Q735" s="9" t="s">
        <v>1830</v>
      </c>
      <c r="R735" s="9" t="s">
        <v>3612</v>
      </c>
      <c r="S735" s="8">
        <v>6100000</v>
      </c>
      <c r="T735" s="8">
        <v>0</v>
      </c>
      <c r="U735" s="2">
        <v>12621405</v>
      </c>
      <c r="V735" s="2" t="s">
        <v>5735</v>
      </c>
    </row>
    <row r="736" spans="1:22">
      <c r="A736" s="2">
        <v>891780111</v>
      </c>
      <c r="B736" s="2" t="s">
        <v>19</v>
      </c>
      <c r="C736" s="2" t="s">
        <v>27</v>
      </c>
      <c r="D736" s="2" t="s">
        <v>20</v>
      </c>
      <c r="E736" s="2" t="s">
        <v>6472</v>
      </c>
      <c r="F736" s="2" t="s">
        <v>21</v>
      </c>
      <c r="G736" s="2" t="s">
        <v>165</v>
      </c>
      <c r="H736" s="2" t="s">
        <v>166</v>
      </c>
      <c r="I736" s="8">
        <v>3200000</v>
      </c>
      <c r="J736" s="8">
        <v>0</v>
      </c>
      <c r="K736" s="8">
        <v>0</v>
      </c>
      <c r="L736" s="8">
        <v>0</v>
      </c>
      <c r="M736" s="2">
        <v>1082891554</v>
      </c>
      <c r="N736" s="2" t="s">
        <v>887</v>
      </c>
      <c r="O736" s="2" t="s">
        <v>6473</v>
      </c>
      <c r="P736" s="9" t="s">
        <v>1830</v>
      </c>
      <c r="Q736" s="9" t="s">
        <v>1830</v>
      </c>
      <c r="R736" s="9" t="s">
        <v>3612</v>
      </c>
      <c r="S736" s="8">
        <v>3200000</v>
      </c>
      <c r="T736" s="8">
        <v>0</v>
      </c>
      <c r="U736" s="2">
        <v>12621405</v>
      </c>
      <c r="V736" s="2" t="s">
        <v>5735</v>
      </c>
    </row>
    <row r="737" spans="1:22">
      <c r="A737" s="2">
        <v>891780111</v>
      </c>
      <c r="B737" s="2" t="s">
        <v>19</v>
      </c>
      <c r="C737" s="2" t="s">
        <v>27</v>
      </c>
      <c r="D737" s="2" t="s">
        <v>20</v>
      </c>
      <c r="E737" s="2" t="s">
        <v>6474</v>
      </c>
      <c r="F737" s="2" t="s">
        <v>21</v>
      </c>
      <c r="G737" s="2" t="s">
        <v>165</v>
      </c>
      <c r="H737" s="2" t="s">
        <v>166</v>
      </c>
      <c r="I737" s="8">
        <v>2500000</v>
      </c>
      <c r="J737" s="8">
        <v>0</v>
      </c>
      <c r="K737" s="8">
        <v>0</v>
      </c>
      <c r="L737" s="8">
        <v>0</v>
      </c>
      <c r="M737" s="2">
        <v>1082911157</v>
      </c>
      <c r="N737" s="2" t="s">
        <v>1269</v>
      </c>
      <c r="O737" s="2" t="s">
        <v>6475</v>
      </c>
      <c r="P737" s="9" t="s">
        <v>1830</v>
      </c>
      <c r="Q737" s="9" t="s">
        <v>1830</v>
      </c>
      <c r="R737" s="9" t="s">
        <v>3612</v>
      </c>
      <c r="S737" s="8">
        <v>2500000</v>
      </c>
      <c r="T737" s="8">
        <v>0</v>
      </c>
      <c r="U737" s="2">
        <v>12621405</v>
      </c>
      <c r="V737" s="2" t="s">
        <v>5735</v>
      </c>
    </row>
    <row r="738" spans="1:22">
      <c r="A738" s="2">
        <v>891780111</v>
      </c>
      <c r="B738" s="2" t="s">
        <v>19</v>
      </c>
      <c r="C738" s="2" t="s">
        <v>27</v>
      </c>
      <c r="D738" s="2" t="s">
        <v>20</v>
      </c>
      <c r="E738" s="2" t="s">
        <v>6476</v>
      </c>
      <c r="F738" s="2" t="s">
        <v>21</v>
      </c>
      <c r="G738" s="2" t="s">
        <v>165</v>
      </c>
      <c r="H738" s="2" t="s">
        <v>166</v>
      </c>
      <c r="I738" s="8">
        <v>3200000</v>
      </c>
      <c r="J738" s="8">
        <v>0</v>
      </c>
      <c r="K738" s="8">
        <v>0</v>
      </c>
      <c r="L738" s="8">
        <v>0</v>
      </c>
      <c r="M738" s="2">
        <v>1140829376</v>
      </c>
      <c r="N738" s="2" t="s">
        <v>1121</v>
      </c>
      <c r="O738" s="2" t="s">
        <v>6477</v>
      </c>
      <c r="P738" s="9" t="s">
        <v>1830</v>
      </c>
      <c r="Q738" s="9" t="s">
        <v>1830</v>
      </c>
      <c r="R738" s="9" t="s">
        <v>3612</v>
      </c>
      <c r="S738" s="8">
        <v>3200000</v>
      </c>
      <c r="T738" s="8">
        <v>0</v>
      </c>
      <c r="U738" s="2">
        <v>12621405</v>
      </c>
      <c r="V738" s="2" t="s">
        <v>5735</v>
      </c>
    </row>
    <row r="739" spans="1:22">
      <c r="A739" s="2">
        <v>891780111</v>
      </c>
      <c r="B739" s="2" t="s">
        <v>19</v>
      </c>
      <c r="C739" s="2" t="s">
        <v>27</v>
      </c>
      <c r="D739" s="2" t="s">
        <v>20</v>
      </c>
      <c r="E739" s="2" t="s">
        <v>6478</v>
      </c>
      <c r="F739" s="2" t="s">
        <v>21</v>
      </c>
      <c r="G739" s="2" t="s">
        <v>165</v>
      </c>
      <c r="H739" s="2" t="s">
        <v>166</v>
      </c>
      <c r="I739" s="8">
        <v>4000000</v>
      </c>
      <c r="J739" s="8">
        <v>0</v>
      </c>
      <c r="K739" s="8">
        <v>0</v>
      </c>
      <c r="L739" s="8">
        <v>0</v>
      </c>
      <c r="M739" s="2">
        <v>39057134</v>
      </c>
      <c r="N739" s="2" t="s">
        <v>1124</v>
      </c>
      <c r="O739" s="2" t="s">
        <v>6479</v>
      </c>
      <c r="P739" s="9" t="s">
        <v>1830</v>
      </c>
      <c r="Q739" s="9" t="s">
        <v>1830</v>
      </c>
      <c r="R739" s="9" t="s">
        <v>3612</v>
      </c>
      <c r="S739" s="8">
        <v>4000000</v>
      </c>
      <c r="T739" s="8">
        <v>0</v>
      </c>
      <c r="U739" s="2">
        <v>12621405</v>
      </c>
      <c r="V739" s="2" t="s">
        <v>5735</v>
      </c>
    </row>
    <row r="740" spans="1:22">
      <c r="A740" s="2">
        <v>891780111</v>
      </c>
      <c r="B740" s="2" t="s">
        <v>19</v>
      </c>
      <c r="C740" s="2" t="s">
        <v>27</v>
      </c>
      <c r="D740" s="2" t="s">
        <v>20</v>
      </c>
      <c r="E740" s="2" t="s">
        <v>6480</v>
      </c>
      <c r="F740" s="2" t="s">
        <v>21</v>
      </c>
      <c r="G740" s="2" t="s">
        <v>165</v>
      </c>
      <c r="H740" s="2" t="s">
        <v>166</v>
      </c>
      <c r="I740" s="8">
        <v>2800000</v>
      </c>
      <c r="J740" s="8">
        <v>0</v>
      </c>
      <c r="K740" s="8">
        <v>0</v>
      </c>
      <c r="L740" s="8">
        <v>0</v>
      </c>
      <c r="M740" s="2">
        <v>1045726836</v>
      </c>
      <c r="N740" s="2" t="s">
        <v>4605</v>
      </c>
      <c r="O740" s="2" t="s">
        <v>6481</v>
      </c>
      <c r="P740" s="9" t="s">
        <v>1830</v>
      </c>
      <c r="Q740" s="9" t="s">
        <v>1830</v>
      </c>
      <c r="R740" s="9" t="s">
        <v>3612</v>
      </c>
      <c r="S740" s="8">
        <v>2800000</v>
      </c>
      <c r="T740" s="8">
        <v>0</v>
      </c>
      <c r="U740" s="2">
        <v>12621405</v>
      </c>
      <c r="V740" s="2" t="s">
        <v>5735</v>
      </c>
    </row>
    <row r="741" spans="1:22">
      <c r="A741" s="2">
        <v>891780111</v>
      </c>
      <c r="B741" s="2" t="s">
        <v>19</v>
      </c>
      <c r="C741" s="2" t="s">
        <v>27</v>
      </c>
      <c r="D741" s="2" t="s">
        <v>20</v>
      </c>
      <c r="E741" s="2" t="s">
        <v>6482</v>
      </c>
      <c r="F741" s="2" t="s">
        <v>21</v>
      </c>
      <c r="G741" s="2" t="s">
        <v>165</v>
      </c>
      <c r="H741" s="2" t="s">
        <v>166</v>
      </c>
      <c r="I741" s="8">
        <v>2800000</v>
      </c>
      <c r="J741" s="8">
        <v>0</v>
      </c>
      <c r="K741" s="8">
        <v>0</v>
      </c>
      <c r="L741" s="8">
        <v>0</v>
      </c>
      <c r="M741" s="2">
        <v>1083009761</v>
      </c>
      <c r="N741" s="2" t="s">
        <v>1259</v>
      </c>
      <c r="O741" s="2" t="s">
        <v>6483</v>
      </c>
      <c r="P741" s="9" t="s">
        <v>1830</v>
      </c>
      <c r="Q741" s="9" t="s">
        <v>1830</v>
      </c>
      <c r="R741" s="9" t="s">
        <v>3612</v>
      </c>
      <c r="S741" s="8">
        <v>2800000</v>
      </c>
      <c r="T741" s="8">
        <v>0</v>
      </c>
      <c r="U741" s="2">
        <v>12621405</v>
      </c>
      <c r="V741" s="2" t="s">
        <v>5735</v>
      </c>
    </row>
    <row r="742" spans="1:22">
      <c r="A742" s="2">
        <v>891780111</v>
      </c>
      <c r="B742" s="2" t="s">
        <v>19</v>
      </c>
      <c r="C742" s="2" t="s">
        <v>27</v>
      </c>
      <c r="D742" s="2" t="s">
        <v>20</v>
      </c>
      <c r="E742" s="2" t="s">
        <v>6484</v>
      </c>
      <c r="F742" s="2" t="s">
        <v>21</v>
      </c>
      <c r="G742" s="2" t="s">
        <v>165</v>
      </c>
      <c r="H742" s="2" t="s">
        <v>166</v>
      </c>
      <c r="I742" s="8">
        <v>2800000</v>
      </c>
      <c r="J742" s="8">
        <v>0</v>
      </c>
      <c r="K742" s="8">
        <v>0</v>
      </c>
      <c r="L742" s="8">
        <v>0</v>
      </c>
      <c r="M742" s="2">
        <v>1083019267</v>
      </c>
      <c r="N742" s="2" t="s">
        <v>4131</v>
      </c>
      <c r="O742" s="2" t="s">
        <v>6485</v>
      </c>
      <c r="P742" s="9" t="s">
        <v>1830</v>
      </c>
      <c r="Q742" s="9" t="s">
        <v>1830</v>
      </c>
      <c r="R742" s="9" t="s">
        <v>3612</v>
      </c>
      <c r="S742" s="8">
        <v>2800000</v>
      </c>
      <c r="T742" s="8">
        <v>0</v>
      </c>
      <c r="U742" s="2">
        <v>12621405</v>
      </c>
      <c r="V742" s="2" t="s">
        <v>5735</v>
      </c>
    </row>
    <row r="743" spans="1:22">
      <c r="A743" s="2">
        <v>891780111</v>
      </c>
      <c r="B743" s="2" t="s">
        <v>19</v>
      </c>
      <c r="C743" s="2" t="s">
        <v>27</v>
      </c>
      <c r="D743" s="2" t="s">
        <v>20</v>
      </c>
      <c r="E743" s="2" t="s">
        <v>6486</v>
      </c>
      <c r="F743" s="2" t="s">
        <v>21</v>
      </c>
      <c r="G743" s="2" t="s">
        <v>165</v>
      </c>
      <c r="H743" s="2" t="s">
        <v>166</v>
      </c>
      <c r="I743" s="8">
        <v>5100000</v>
      </c>
      <c r="J743" s="8">
        <v>0</v>
      </c>
      <c r="K743" s="8">
        <v>0</v>
      </c>
      <c r="L743" s="8">
        <v>0</v>
      </c>
      <c r="M743" s="2">
        <v>1082845810</v>
      </c>
      <c r="N743" s="2" t="s">
        <v>88</v>
      </c>
      <c r="O743" s="2" t="s">
        <v>6487</v>
      </c>
      <c r="P743" s="9" t="s">
        <v>1830</v>
      </c>
      <c r="Q743" s="9" t="s">
        <v>1830</v>
      </c>
      <c r="R743" s="9" t="s">
        <v>3612</v>
      </c>
      <c r="S743" s="8">
        <v>5100000</v>
      </c>
      <c r="T743" s="8">
        <v>0</v>
      </c>
      <c r="U743" s="2">
        <v>12621405</v>
      </c>
      <c r="V743" s="2" t="s">
        <v>5735</v>
      </c>
    </row>
    <row r="744" spans="1:22">
      <c r="A744" s="2">
        <v>891780111</v>
      </c>
      <c r="B744" s="2" t="s">
        <v>19</v>
      </c>
      <c r="C744" s="2" t="s">
        <v>27</v>
      </c>
      <c r="D744" s="2" t="s">
        <v>20</v>
      </c>
      <c r="E744" s="2" t="s">
        <v>6488</v>
      </c>
      <c r="F744" s="2" t="s">
        <v>21</v>
      </c>
      <c r="G744" s="2" t="s">
        <v>165</v>
      </c>
      <c r="H744" s="2" t="s">
        <v>166</v>
      </c>
      <c r="I744" s="8">
        <v>3300000</v>
      </c>
      <c r="J744" s="8">
        <v>0</v>
      </c>
      <c r="K744" s="8">
        <v>0</v>
      </c>
      <c r="L744" s="8">
        <v>0</v>
      </c>
      <c r="M744" s="2">
        <v>57434436</v>
      </c>
      <c r="N744" s="2" t="s">
        <v>1372</v>
      </c>
      <c r="O744" s="2" t="s">
        <v>6489</v>
      </c>
      <c r="P744" s="9" t="s">
        <v>1830</v>
      </c>
      <c r="Q744" s="9" t="s">
        <v>1830</v>
      </c>
      <c r="R744" s="9" t="s">
        <v>3612</v>
      </c>
      <c r="S744" s="8">
        <v>3300000</v>
      </c>
      <c r="T744" s="8">
        <v>0</v>
      </c>
      <c r="U744" s="2">
        <v>12621405</v>
      </c>
      <c r="V744" s="2" t="s">
        <v>5735</v>
      </c>
    </row>
    <row r="745" spans="1:22">
      <c r="A745" s="2">
        <v>891780111</v>
      </c>
      <c r="B745" s="2" t="s">
        <v>19</v>
      </c>
      <c r="C745" s="2" t="s">
        <v>27</v>
      </c>
      <c r="D745" s="2" t="s">
        <v>20</v>
      </c>
      <c r="E745" s="2" t="s">
        <v>6490</v>
      </c>
      <c r="F745" s="2" t="s">
        <v>21</v>
      </c>
      <c r="G745" s="2" t="s">
        <v>165</v>
      </c>
      <c r="H745" s="2" t="s">
        <v>166</v>
      </c>
      <c r="I745" s="8">
        <v>3200000</v>
      </c>
      <c r="J745" s="8">
        <v>0</v>
      </c>
      <c r="K745" s="8">
        <v>0</v>
      </c>
      <c r="L745" s="8">
        <v>0</v>
      </c>
      <c r="M745" s="2">
        <v>57291189</v>
      </c>
      <c r="N745" s="2" t="s">
        <v>772</v>
      </c>
      <c r="O745" s="2" t="s">
        <v>6491</v>
      </c>
      <c r="P745" s="9" t="s">
        <v>1830</v>
      </c>
      <c r="Q745" s="9" t="s">
        <v>1830</v>
      </c>
      <c r="R745" s="9" t="s">
        <v>3612</v>
      </c>
      <c r="S745" s="8">
        <v>3200000</v>
      </c>
      <c r="T745" s="8">
        <v>0</v>
      </c>
      <c r="U745" s="2">
        <v>12621405</v>
      </c>
      <c r="V745" s="2" t="s">
        <v>5735</v>
      </c>
    </row>
    <row r="746" spans="1:22">
      <c r="A746" s="2">
        <v>891780111</v>
      </c>
      <c r="B746" s="2" t="s">
        <v>19</v>
      </c>
      <c r="C746" s="2" t="s">
        <v>27</v>
      </c>
      <c r="D746" s="2" t="s">
        <v>20</v>
      </c>
      <c r="E746" s="2" t="s">
        <v>6492</v>
      </c>
      <c r="F746" s="2" t="s">
        <v>21</v>
      </c>
      <c r="G746" s="2" t="s">
        <v>165</v>
      </c>
      <c r="H746" s="2" t="s">
        <v>166</v>
      </c>
      <c r="I746" s="8">
        <v>3200000</v>
      </c>
      <c r="J746" s="8">
        <v>0</v>
      </c>
      <c r="K746" s="8">
        <v>0</v>
      </c>
      <c r="L746" s="8">
        <v>0</v>
      </c>
      <c r="M746" s="2">
        <v>22854984</v>
      </c>
      <c r="N746" s="2" t="s">
        <v>892</v>
      </c>
      <c r="O746" s="2" t="s">
        <v>6493</v>
      </c>
      <c r="P746" s="9" t="s">
        <v>1830</v>
      </c>
      <c r="Q746" s="9" t="s">
        <v>1830</v>
      </c>
      <c r="R746" s="9" t="s">
        <v>3612</v>
      </c>
      <c r="S746" s="8">
        <v>3200000</v>
      </c>
      <c r="T746" s="8">
        <v>0</v>
      </c>
      <c r="U746" s="2">
        <v>12621405</v>
      </c>
      <c r="V746" s="2" t="s">
        <v>5735</v>
      </c>
    </row>
    <row r="747" spans="1:22">
      <c r="A747" s="2">
        <v>891780111</v>
      </c>
      <c r="B747" s="2" t="s">
        <v>19</v>
      </c>
      <c r="C747" s="2" t="s">
        <v>27</v>
      </c>
      <c r="D747" s="2" t="s">
        <v>20</v>
      </c>
      <c r="E747" s="2" t="s">
        <v>6494</v>
      </c>
      <c r="F747" s="2" t="s">
        <v>21</v>
      </c>
      <c r="G747" s="2" t="s">
        <v>165</v>
      </c>
      <c r="H747" s="2" t="s">
        <v>166</v>
      </c>
      <c r="I747" s="8">
        <v>2800000</v>
      </c>
      <c r="J747" s="8">
        <v>0</v>
      </c>
      <c r="K747" s="8">
        <v>0</v>
      </c>
      <c r="L747" s="8">
        <v>0</v>
      </c>
      <c r="M747" s="2">
        <v>1082926372</v>
      </c>
      <c r="N747" s="2" t="s">
        <v>901</v>
      </c>
      <c r="O747" s="2" t="s">
        <v>6495</v>
      </c>
      <c r="P747" s="9" t="s">
        <v>1830</v>
      </c>
      <c r="Q747" s="9" t="s">
        <v>1830</v>
      </c>
      <c r="R747" s="9" t="s">
        <v>3612</v>
      </c>
      <c r="S747" s="8">
        <v>2800000</v>
      </c>
      <c r="T747" s="8">
        <v>0</v>
      </c>
      <c r="U747" s="2">
        <v>12621405</v>
      </c>
      <c r="V747" s="2" t="s">
        <v>5735</v>
      </c>
    </row>
    <row r="748" spans="1:22">
      <c r="A748" s="2">
        <v>891780111</v>
      </c>
      <c r="B748" s="2" t="s">
        <v>19</v>
      </c>
      <c r="C748" s="2" t="s">
        <v>27</v>
      </c>
      <c r="D748" s="2" t="s">
        <v>20</v>
      </c>
      <c r="E748" s="2" t="s">
        <v>6496</v>
      </c>
      <c r="F748" s="2" t="s">
        <v>21</v>
      </c>
      <c r="G748" s="2" t="s">
        <v>165</v>
      </c>
      <c r="H748" s="2" t="s">
        <v>166</v>
      </c>
      <c r="I748" s="8">
        <v>6100000</v>
      </c>
      <c r="J748" s="8">
        <v>0</v>
      </c>
      <c r="K748" s="8">
        <v>0</v>
      </c>
      <c r="L748" s="8">
        <v>0</v>
      </c>
      <c r="M748" s="2">
        <v>12564024</v>
      </c>
      <c r="N748" s="2" t="s">
        <v>904</v>
      </c>
      <c r="O748" s="2" t="s">
        <v>6497</v>
      </c>
      <c r="P748" s="9" t="s">
        <v>1830</v>
      </c>
      <c r="Q748" s="9" t="s">
        <v>1830</v>
      </c>
      <c r="R748" s="9" t="s">
        <v>3612</v>
      </c>
      <c r="S748" s="8">
        <v>6100000</v>
      </c>
      <c r="T748" s="8">
        <v>0</v>
      </c>
      <c r="U748" s="2">
        <v>12621405</v>
      </c>
      <c r="V748" s="2" t="s">
        <v>5735</v>
      </c>
    </row>
    <row r="749" spans="1:22">
      <c r="A749" s="2">
        <v>891780111</v>
      </c>
      <c r="B749" s="2" t="s">
        <v>19</v>
      </c>
      <c r="C749" s="2" t="s">
        <v>27</v>
      </c>
      <c r="D749" s="2" t="s">
        <v>20</v>
      </c>
      <c r="E749" s="2" t="s">
        <v>6498</v>
      </c>
      <c r="F749" s="2" t="s">
        <v>21</v>
      </c>
      <c r="G749" s="2" t="s">
        <v>165</v>
      </c>
      <c r="H749" s="2" t="s">
        <v>166</v>
      </c>
      <c r="I749" s="8">
        <v>4300000</v>
      </c>
      <c r="J749" s="8">
        <v>0</v>
      </c>
      <c r="K749" s="8">
        <v>0</v>
      </c>
      <c r="L749" s="8">
        <v>0</v>
      </c>
      <c r="M749" s="2">
        <v>18491956</v>
      </c>
      <c r="N749" s="2" t="s">
        <v>898</v>
      </c>
      <c r="O749" s="2" t="s">
        <v>6499</v>
      </c>
      <c r="P749" s="9" t="s">
        <v>1830</v>
      </c>
      <c r="Q749" s="9" t="s">
        <v>1830</v>
      </c>
      <c r="R749" s="9" t="s">
        <v>3612</v>
      </c>
      <c r="S749" s="8">
        <v>4300000</v>
      </c>
      <c r="T749" s="8">
        <v>0</v>
      </c>
      <c r="U749" s="2">
        <v>12621405</v>
      </c>
      <c r="V749" s="2" t="s">
        <v>5735</v>
      </c>
    </row>
    <row r="750" spans="1:22">
      <c r="A750" s="2">
        <v>891780111</v>
      </c>
      <c r="B750" s="2" t="s">
        <v>19</v>
      </c>
      <c r="C750" s="2" t="s">
        <v>27</v>
      </c>
      <c r="D750" s="2" t="s">
        <v>20</v>
      </c>
      <c r="E750" s="2" t="s">
        <v>6500</v>
      </c>
      <c r="F750" s="2" t="s">
        <v>21</v>
      </c>
      <c r="G750" s="2" t="s">
        <v>165</v>
      </c>
      <c r="H750" s="2" t="s">
        <v>166</v>
      </c>
      <c r="I750" s="8">
        <v>2800000</v>
      </c>
      <c r="J750" s="8">
        <v>0</v>
      </c>
      <c r="K750" s="8">
        <v>0</v>
      </c>
      <c r="L750" s="8">
        <v>0</v>
      </c>
      <c r="M750" s="2">
        <v>26671855</v>
      </c>
      <c r="N750" s="2" t="s">
        <v>907</v>
      </c>
      <c r="O750" s="2" t="s">
        <v>6501</v>
      </c>
      <c r="P750" s="9" t="s">
        <v>1830</v>
      </c>
      <c r="Q750" s="9" t="s">
        <v>1830</v>
      </c>
      <c r="R750" s="9" t="s">
        <v>3612</v>
      </c>
      <c r="S750" s="8">
        <v>2800000</v>
      </c>
      <c r="T750" s="8">
        <v>0</v>
      </c>
      <c r="U750" s="2">
        <v>39058006</v>
      </c>
      <c r="V750" s="2" t="s">
        <v>6502</v>
      </c>
    </row>
    <row r="751" spans="1:22">
      <c r="A751" s="2">
        <v>891780111</v>
      </c>
      <c r="B751" s="2" t="s">
        <v>19</v>
      </c>
      <c r="C751" s="2" t="s">
        <v>27</v>
      </c>
      <c r="D751" s="2" t="s">
        <v>20</v>
      </c>
      <c r="E751" s="2" t="s">
        <v>6503</v>
      </c>
      <c r="F751" s="2" t="s">
        <v>21</v>
      </c>
      <c r="G751" s="2" t="s">
        <v>165</v>
      </c>
      <c r="H751" s="2" t="s">
        <v>166</v>
      </c>
      <c r="I751" s="8">
        <v>3900000</v>
      </c>
      <c r="J751" s="8">
        <v>0</v>
      </c>
      <c r="K751" s="8">
        <v>0</v>
      </c>
      <c r="L751" s="8">
        <v>0</v>
      </c>
      <c r="M751" s="2">
        <v>7604732</v>
      </c>
      <c r="N751" s="2" t="s">
        <v>782</v>
      </c>
      <c r="O751" s="2" t="s">
        <v>6504</v>
      </c>
      <c r="P751" s="9" t="s">
        <v>1830</v>
      </c>
      <c r="Q751" s="9" t="s">
        <v>1830</v>
      </c>
      <c r="R751" s="9" t="s">
        <v>3612</v>
      </c>
      <c r="S751" s="8">
        <v>3900000</v>
      </c>
      <c r="T751" s="8">
        <v>0</v>
      </c>
      <c r="U751" s="2">
        <v>39058006</v>
      </c>
      <c r="V751" s="2" t="s">
        <v>6502</v>
      </c>
    </row>
    <row r="752" spans="1:22">
      <c r="A752" s="2">
        <v>891780111</v>
      </c>
      <c r="B752" s="2" t="s">
        <v>19</v>
      </c>
      <c r="C752" s="2" t="s">
        <v>27</v>
      </c>
      <c r="D752" s="2" t="s">
        <v>20</v>
      </c>
      <c r="E752" s="2" t="s">
        <v>6505</v>
      </c>
      <c r="F752" s="2" t="s">
        <v>21</v>
      </c>
      <c r="G752" s="2" t="s">
        <v>165</v>
      </c>
      <c r="H752" s="2" t="s">
        <v>166</v>
      </c>
      <c r="I752" s="8">
        <v>2800000</v>
      </c>
      <c r="J752" s="8">
        <v>0</v>
      </c>
      <c r="K752" s="8">
        <v>0</v>
      </c>
      <c r="L752" s="8">
        <v>0</v>
      </c>
      <c r="M752" s="2">
        <v>7601915</v>
      </c>
      <c r="N752" s="2" t="s">
        <v>831</v>
      </c>
      <c r="O752" s="2" t="s">
        <v>6506</v>
      </c>
      <c r="P752" s="9" t="s">
        <v>1830</v>
      </c>
      <c r="Q752" s="9" t="s">
        <v>1830</v>
      </c>
      <c r="R752" s="9" t="s">
        <v>3612</v>
      </c>
      <c r="S752" s="8">
        <v>2800000</v>
      </c>
      <c r="T752" s="8">
        <v>0</v>
      </c>
      <c r="U752" s="2">
        <v>39058006</v>
      </c>
      <c r="V752" s="2" t="s">
        <v>6502</v>
      </c>
    </row>
    <row r="753" spans="1:22">
      <c r="A753" s="2">
        <v>891780111</v>
      </c>
      <c r="B753" s="2" t="s">
        <v>19</v>
      </c>
      <c r="C753" s="2" t="s">
        <v>27</v>
      </c>
      <c r="D753" s="2" t="s">
        <v>20</v>
      </c>
      <c r="E753" s="2" t="s">
        <v>6507</v>
      </c>
      <c r="F753" s="2" t="s">
        <v>21</v>
      </c>
      <c r="G753" s="2" t="s">
        <v>165</v>
      </c>
      <c r="H753" s="2" t="s">
        <v>166</v>
      </c>
      <c r="I753" s="8">
        <v>3200000</v>
      </c>
      <c r="J753" s="8">
        <v>0</v>
      </c>
      <c r="K753" s="8">
        <v>0</v>
      </c>
      <c r="L753" s="8">
        <v>0</v>
      </c>
      <c r="M753" s="2">
        <v>1082908015</v>
      </c>
      <c r="N753" s="2" t="s">
        <v>1131</v>
      </c>
      <c r="O753" s="2" t="s">
        <v>6508</v>
      </c>
      <c r="P753" s="9" t="s">
        <v>1830</v>
      </c>
      <c r="Q753" s="9" t="s">
        <v>1830</v>
      </c>
      <c r="R753" s="9" t="s">
        <v>3612</v>
      </c>
      <c r="S753" s="8">
        <v>3200000</v>
      </c>
      <c r="T753" s="8">
        <v>0</v>
      </c>
      <c r="U753" s="2">
        <v>7632607</v>
      </c>
      <c r="V753" s="2" t="s">
        <v>5861</v>
      </c>
    </row>
    <row r="754" spans="1:22">
      <c r="A754" s="2">
        <v>891780111</v>
      </c>
      <c r="B754" s="2" t="s">
        <v>19</v>
      </c>
      <c r="C754" s="2" t="s">
        <v>27</v>
      </c>
      <c r="D754" s="2" t="s">
        <v>20</v>
      </c>
      <c r="E754" s="2" t="s">
        <v>6509</v>
      </c>
      <c r="F754" s="2" t="s">
        <v>21</v>
      </c>
      <c r="G754" s="2" t="s">
        <v>165</v>
      </c>
      <c r="H754" s="2" t="s">
        <v>166</v>
      </c>
      <c r="I754" s="8">
        <v>2500000</v>
      </c>
      <c r="J754" s="8">
        <v>0</v>
      </c>
      <c r="K754" s="8">
        <v>0</v>
      </c>
      <c r="L754" s="8">
        <v>0</v>
      </c>
      <c r="M754" s="2">
        <v>1083017290</v>
      </c>
      <c r="N754" s="2" t="s">
        <v>2033</v>
      </c>
      <c r="O754" s="2" t="s">
        <v>6510</v>
      </c>
      <c r="P754" s="9" t="s">
        <v>1830</v>
      </c>
      <c r="Q754" s="9" t="s">
        <v>1830</v>
      </c>
      <c r="R754" s="9" t="s">
        <v>3612</v>
      </c>
      <c r="S754" s="8">
        <v>2500000</v>
      </c>
      <c r="T754" s="8">
        <v>0</v>
      </c>
      <c r="U754" s="2">
        <v>7632607</v>
      </c>
      <c r="V754" s="2" t="s">
        <v>5861</v>
      </c>
    </row>
    <row r="755" spans="1:22">
      <c r="A755" s="2">
        <v>891780111</v>
      </c>
      <c r="B755" s="2" t="s">
        <v>19</v>
      </c>
      <c r="C755" s="2" t="s">
        <v>27</v>
      </c>
      <c r="D755" s="2" t="s">
        <v>20</v>
      </c>
      <c r="E755" s="2" t="s">
        <v>6511</v>
      </c>
      <c r="F755" s="2" t="s">
        <v>21</v>
      </c>
      <c r="G755" s="2" t="s">
        <v>165</v>
      </c>
      <c r="H755" s="2" t="s">
        <v>166</v>
      </c>
      <c r="I755" s="8">
        <v>3200000</v>
      </c>
      <c r="J755" s="8">
        <v>0</v>
      </c>
      <c r="K755" s="8">
        <v>0</v>
      </c>
      <c r="L755" s="8">
        <v>0</v>
      </c>
      <c r="M755" s="2">
        <v>1082976788</v>
      </c>
      <c r="N755" s="2" t="s">
        <v>1135</v>
      </c>
      <c r="O755" s="2" t="s">
        <v>6512</v>
      </c>
      <c r="P755" s="9" t="s">
        <v>1830</v>
      </c>
      <c r="Q755" s="9" t="s">
        <v>1830</v>
      </c>
      <c r="R755" s="9" t="s">
        <v>3612</v>
      </c>
      <c r="S755" s="8">
        <v>3200000</v>
      </c>
      <c r="T755" s="8">
        <v>0</v>
      </c>
      <c r="U755" s="2">
        <v>7632607</v>
      </c>
      <c r="V755" s="2" t="s">
        <v>5861</v>
      </c>
    </row>
    <row r="756" spans="1:22">
      <c r="A756" s="2">
        <v>891780111</v>
      </c>
      <c r="B756" s="2" t="s">
        <v>19</v>
      </c>
      <c r="C756" s="2" t="s">
        <v>27</v>
      </c>
      <c r="D756" s="2" t="s">
        <v>20</v>
      </c>
      <c r="E756" s="2" t="s">
        <v>6513</v>
      </c>
      <c r="F756" s="2" t="s">
        <v>21</v>
      </c>
      <c r="G756" s="2" t="s">
        <v>165</v>
      </c>
      <c r="H756" s="2" t="s">
        <v>166</v>
      </c>
      <c r="I756" s="8">
        <v>2500000</v>
      </c>
      <c r="J756" s="8">
        <v>0</v>
      </c>
      <c r="K756" s="8">
        <v>0</v>
      </c>
      <c r="L756" s="8">
        <v>0</v>
      </c>
      <c r="M756" s="2">
        <v>1083037089</v>
      </c>
      <c r="N756" s="2" t="s">
        <v>2011</v>
      </c>
      <c r="O756" s="2" t="s">
        <v>6514</v>
      </c>
      <c r="P756" s="9" t="s">
        <v>1830</v>
      </c>
      <c r="Q756" s="9" t="s">
        <v>1830</v>
      </c>
      <c r="R756" s="9" t="s">
        <v>3612</v>
      </c>
      <c r="S756" s="8">
        <v>2500000</v>
      </c>
      <c r="T756" s="8">
        <v>0</v>
      </c>
      <c r="U756" s="2">
        <v>7632607</v>
      </c>
      <c r="V756" s="2" t="s">
        <v>5861</v>
      </c>
    </row>
    <row r="757" spans="1:22">
      <c r="A757" s="2">
        <v>891780111</v>
      </c>
      <c r="B757" s="2" t="s">
        <v>19</v>
      </c>
      <c r="C757" s="2" t="s">
        <v>27</v>
      </c>
      <c r="D757" s="2" t="s">
        <v>20</v>
      </c>
      <c r="E757" s="2" t="s">
        <v>6515</v>
      </c>
      <c r="F757" s="2" t="s">
        <v>21</v>
      </c>
      <c r="G757" s="2" t="s">
        <v>165</v>
      </c>
      <c r="H757" s="2" t="s">
        <v>166</v>
      </c>
      <c r="I757" s="8">
        <v>2800000</v>
      </c>
      <c r="J757" s="8">
        <v>0</v>
      </c>
      <c r="K757" s="8">
        <v>0</v>
      </c>
      <c r="L757" s="8">
        <v>0</v>
      </c>
      <c r="M757" s="2">
        <v>57463967</v>
      </c>
      <c r="N757" s="2" t="s">
        <v>1193</v>
      </c>
      <c r="O757" s="2" t="s">
        <v>6516</v>
      </c>
      <c r="P757" s="9" t="s">
        <v>1830</v>
      </c>
      <c r="Q757" s="9" t="s">
        <v>1830</v>
      </c>
      <c r="R757" s="9" t="s">
        <v>3612</v>
      </c>
      <c r="S757" s="8">
        <v>2800000</v>
      </c>
      <c r="T757" s="8">
        <v>0</v>
      </c>
      <c r="U757" s="2">
        <v>55313591</v>
      </c>
      <c r="V757" s="2" t="s">
        <v>6517</v>
      </c>
    </row>
    <row r="758" spans="1:22">
      <c r="A758" s="2">
        <v>891780111</v>
      </c>
      <c r="B758" s="2" t="s">
        <v>19</v>
      </c>
      <c r="C758" s="2" t="s">
        <v>27</v>
      </c>
      <c r="D758" s="2" t="s">
        <v>20</v>
      </c>
      <c r="E758" s="2" t="s">
        <v>6518</v>
      </c>
      <c r="F758" s="2" t="s">
        <v>21</v>
      </c>
      <c r="G758" s="2" t="s">
        <v>165</v>
      </c>
      <c r="H758" s="2" t="s">
        <v>166</v>
      </c>
      <c r="I758" s="8">
        <v>2500000</v>
      </c>
      <c r="J758" s="8">
        <v>0</v>
      </c>
      <c r="K758" s="8">
        <v>0</v>
      </c>
      <c r="L758" s="8">
        <v>0</v>
      </c>
      <c r="M758" s="2">
        <v>1082904561</v>
      </c>
      <c r="N758" s="2" t="s">
        <v>909</v>
      </c>
      <c r="O758" s="2" t="s">
        <v>6519</v>
      </c>
      <c r="P758" s="9" t="s">
        <v>1830</v>
      </c>
      <c r="Q758" s="9" t="s">
        <v>1830</v>
      </c>
      <c r="R758" s="9" t="s">
        <v>3612</v>
      </c>
      <c r="S758" s="8">
        <v>2500000</v>
      </c>
      <c r="T758" s="8">
        <v>0</v>
      </c>
      <c r="U758" s="2">
        <v>72255882</v>
      </c>
      <c r="V758" s="2" t="s">
        <v>911</v>
      </c>
    </row>
    <row r="759" spans="1:22">
      <c r="A759" s="2">
        <v>891780111</v>
      </c>
      <c r="B759" s="2" t="s">
        <v>19</v>
      </c>
      <c r="C759" s="2" t="s">
        <v>27</v>
      </c>
      <c r="D759" s="2" t="s">
        <v>20</v>
      </c>
      <c r="E759" s="2" t="s">
        <v>6520</v>
      </c>
      <c r="F759" s="2" t="s">
        <v>21</v>
      </c>
      <c r="G759" s="2" t="s">
        <v>165</v>
      </c>
      <c r="H759" s="2" t="s">
        <v>166</v>
      </c>
      <c r="I759" s="8">
        <v>1600000</v>
      </c>
      <c r="J759" s="8">
        <v>0</v>
      </c>
      <c r="K759" s="8">
        <v>0</v>
      </c>
      <c r="L759" s="8">
        <v>0</v>
      </c>
      <c r="M759" s="2">
        <v>1129536214</v>
      </c>
      <c r="N759" s="2" t="s">
        <v>4681</v>
      </c>
      <c r="O759" s="2" t="s">
        <v>6521</v>
      </c>
      <c r="P759" s="9" t="s">
        <v>1830</v>
      </c>
      <c r="Q759" s="9" t="s">
        <v>1830</v>
      </c>
      <c r="R759" s="9" t="s">
        <v>3612</v>
      </c>
      <c r="S759" s="8">
        <v>1600000</v>
      </c>
      <c r="T759" s="8">
        <v>0</v>
      </c>
      <c r="U759" s="33">
        <v>1084738403</v>
      </c>
      <c r="V759" s="2" t="s">
        <v>6522</v>
      </c>
    </row>
    <row r="760" spans="1:22">
      <c r="A760" s="2">
        <v>891780111</v>
      </c>
      <c r="B760" s="2" t="s">
        <v>19</v>
      </c>
      <c r="C760" s="2" t="s">
        <v>5799</v>
      </c>
      <c r="D760" s="2" t="s">
        <v>20</v>
      </c>
      <c r="E760" s="2" t="s">
        <v>6523</v>
      </c>
      <c r="F760" s="2" t="s">
        <v>21</v>
      </c>
      <c r="G760" s="2" t="s">
        <v>165</v>
      </c>
      <c r="H760" s="2" t="s">
        <v>166</v>
      </c>
      <c r="I760" s="8">
        <v>2100000</v>
      </c>
      <c r="J760" s="8">
        <v>0</v>
      </c>
      <c r="K760" s="8">
        <v>0</v>
      </c>
      <c r="L760" s="8">
        <v>0</v>
      </c>
      <c r="M760" s="2">
        <v>1082991400</v>
      </c>
      <c r="N760" s="2" t="s">
        <v>2031</v>
      </c>
      <c r="O760" s="2" t="s">
        <v>6524</v>
      </c>
      <c r="P760" s="9" t="s">
        <v>1830</v>
      </c>
      <c r="Q760" s="9" t="s">
        <v>1830</v>
      </c>
      <c r="R760" s="9" t="s">
        <v>3612</v>
      </c>
      <c r="S760" s="8">
        <v>2100000</v>
      </c>
      <c r="T760" s="8">
        <v>0</v>
      </c>
      <c r="U760" s="2">
        <v>36726018</v>
      </c>
      <c r="V760" s="2" t="s">
        <v>5803</v>
      </c>
    </row>
    <row r="761" spans="1:22">
      <c r="A761" s="2">
        <v>891780111</v>
      </c>
      <c r="B761" s="2" t="s">
        <v>19</v>
      </c>
      <c r="C761" s="2" t="s">
        <v>5799</v>
      </c>
      <c r="D761" s="2" t="s">
        <v>20</v>
      </c>
      <c r="E761" s="2" t="s">
        <v>6525</v>
      </c>
      <c r="F761" s="2" t="s">
        <v>21</v>
      </c>
      <c r="G761" s="2" t="s">
        <v>165</v>
      </c>
      <c r="H761" s="2" t="s">
        <v>166</v>
      </c>
      <c r="I761" s="8">
        <v>2100000</v>
      </c>
      <c r="J761" s="8">
        <v>0</v>
      </c>
      <c r="K761" s="8">
        <v>0</v>
      </c>
      <c r="L761" s="8">
        <v>0</v>
      </c>
      <c r="M761" s="2">
        <v>57466769</v>
      </c>
      <c r="N761" s="2" t="s">
        <v>2018</v>
      </c>
      <c r="O761" s="2" t="s">
        <v>6526</v>
      </c>
      <c r="P761" s="9" t="s">
        <v>1830</v>
      </c>
      <c r="Q761" s="9" t="s">
        <v>1830</v>
      </c>
      <c r="R761" s="9" t="s">
        <v>3612</v>
      </c>
      <c r="S761" s="8">
        <v>2100000</v>
      </c>
      <c r="T761" s="8">
        <v>0</v>
      </c>
      <c r="U761" s="2">
        <v>36726018</v>
      </c>
      <c r="V761" s="2" t="s">
        <v>5803</v>
      </c>
    </row>
    <row r="762" spans="1:22">
      <c r="A762" s="2">
        <v>891780111</v>
      </c>
      <c r="B762" s="2" t="s">
        <v>19</v>
      </c>
      <c r="C762" s="2" t="s">
        <v>5799</v>
      </c>
      <c r="D762" s="2" t="s">
        <v>20</v>
      </c>
      <c r="E762" s="2" t="s">
        <v>6527</v>
      </c>
      <c r="F762" s="2" t="s">
        <v>21</v>
      </c>
      <c r="G762" s="2" t="s">
        <v>165</v>
      </c>
      <c r="H762" s="2" t="s">
        <v>166</v>
      </c>
      <c r="I762" s="8">
        <v>2100000</v>
      </c>
      <c r="J762" s="8">
        <v>0</v>
      </c>
      <c r="K762" s="8">
        <v>0</v>
      </c>
      <c r="L762" s="8">
        <v>0</v>
      </c>
      <c r="M762" s="2">
        <v>84457372</v>
      </c>
      <c r="N762" s="2" t="s">
        <v>2028</v>
      </c>
      <c r="O762" s="2" t="s">
        <v>6528</v>
      </c>
      <c r="P762" s="9" t="s">
        <v>1830</v>
      </c>
      <c r="Q762" s="9" t="s">
        <v>1830</v>
      </c>
      <c r="R762" s="9" t="s">
        <v>3612</v>
      </c>
      <c r="S762" s="8">
        <v>2100000</v>
      </c>
      <c r="T762" s="8">
        <v>0</v>
      </c>
      <c r="U762" s="2">
        <v>36726018</v>
      </c>
      <c r="V762" s="2" t="s">
        <v>5803</v>
      </c>
    </row>
    <row r="763" spans="1:22">
      <c r="A763" s="2">
        <v>891780111</v>
      </c>
      <c r="B763" s="2" t="s">
        <v>19</v>
      </c>
      <c r="C763" s="2" t="s">
        <v>5799</v>
      </c>
      <c r="D763" s="2" t="s">
        <v>20</v>
      </c>
      <c r="E763" s="2" t="s">
        <v>6529</v>
      </c>
      <c r="F763" s="2" t="s">
        <v>21</v>
      </c>
      <c r="G763" s="2" t="s">
        <v>165</v>
      </c>
      <c r="H763" s="2" t="s">
        <v>166</v>
      </c>
      <c r="I763" s="8">
        <v>2100000</v>
      </c>
      <c r="J763" s="8">
        <v>0</v>
      </c>
      <c r="K763" s="8">
        <v>0</v>
      </c>
      <c r="L763" s="8">
        <v>0</v>
      </c>
      <c r="M763" s="2">
        <v>1082935774</v>
      </c>
      <c r="N763" s="2" t="s">
        <v>5869</v>
      </c>
      <c r="O763" s="2" t="s">
        <v>6530</v>
      </c>
      <c r="P763" s="9" t="s">
        <v>1830</v>
      </c>
      <c r="Q763" s="9" t="s">
        <v>1830</v>
      </c>
      <c r="R763" s="9" t="s">
        <v>3612</v>
      </c>
      <c r="S763" s="8">
        <v>2100000</v>
      </c>
      <c r="T763" s="8">
        <v>0</v>
      </c>
      <c r="U763" s="2">
        <v>36726018</v>
      </c>
      <c r="V763" s="2" t="s">
        <v>5803</v>
      </c>
    </row>
    <row r="764" spans="1:22">
      <c r="A764" s="2">
        <v>891780111</v>
      </c>
      <c r="B764" s="2" t="s">
        <v>19</v>
      </c>
      <c r="C764" s="2" t="s">
        <v>27</v>
      </c>
      <c r="D764" s="2" t="s">
        <v>20</v>
      </c>
      <c r="E764" s="2" t="s">
        <v>6531</v>
      </c>
      <c r="F764" s="2" t="s">
        <v>21</v>
      </c>
      <c r="G764" s="2" t="s">
        <v>165</v>
      </c>
      <c r="H764" s="2" t="s">
        <v>166</v>
      </c>
      <c r="I764" s="8">
        <v>2500000</v>
      </c>
      <c r="J764" s="8">
        <v>0</v>
      </c>
      <c r="K764" s="8">
        <v>0</v>
      </c>
      <c r="L764" s="8">
        <v>0</v>
      </c>
      <c r="M764" s="2">
        <v>1004370372</v>
      </c>
      <c r="N764" s="2" t="s">
        <v>1047</v>
      </c>
      <c r="O764" s="2" t="s">
        <v>6532</v>
      </c>
      <c r="P764" s="9" t="s">
        <v>1830</v>
      </c>
      <c r="Q764" s="9" t="s">
        <v>1830</v>
      </c>
      <c r="R764" s="9" t="s">
        <v>3612</v>
      </c>
      <c r="S764" s="8">
        <v>2500000</v>
      </c>
      <c r="T764" s="8">
        <v>0</v>
      </c>
      <c r="U764" s="2">
        <v>1082245649</v>
      </c>
      <c r="V764" s="2" t="s">
        <v>1049</v>
      </c>
    </row>
    <row r="765" spans="1:22">
      <c r="A765" s="2">
        <v>891780111</v>
      </c>
      <c r="B765" s="2" t="s">
        <v>19</v>
      </c>
      <c r="C765" s="2" t="s">
        <v>27</v>
      </c>
      <c r="D765" s="2" t="s">
        <v>20</v>
      </c>
      <c r="E765" s="2" t="s">
        <v>6533</v>
      </c>
      <c r="F765" s="2" t="s">
        <v>21</v>
      </c>
      <c r="G765" s="2" t="s">
        <v>165</v>
      </c>
      <c r="H765" s="2" t="s">
        <v>166</v>
      </c>
      <c r="I765" s="8">
        <v>2800000</v>
      </c>
      <c r="J765" s="8">
        <v>0</v>
      </c>
      <c r="K765" s="8">
        <v>0</v>
      </c>
      <c r="L765" s="8">
        <v>0</v>
      </c>
      <c r="M765" s="2">
        <v>1082977841</v>
      </c>
      <c r="N765" s="2" t="s">
        <v>1051</v>
      </c>
      <c r="O765" s="2" t="s">
        <v>6534</v>
      </c>
      <c r="P765" s="9" t="s">
        <v>1830</v>
      </c>
      <c r="Q765" s="9" t="s">
        <v>1830</v>
      </c>
      <c r="R765" s="9" t="s">
        <v>3612</v>
      </c>
      <c r="S765" s="8">
        <v>2800000</v>
      </c>
      <c r="T765" s="8">
        <v>0</v>
      </c>
      <c r="U765" s="2">
        <v>1082245649</v>
      </c>
      <c r="V765" s="2" t="s">
        <v>1049</v>
      </c>
    </row>
    <row r="766" spans="1:22">
      <c r="A766" s="2">
        <v>891780111</v>
      </c>
      <c r="B766" s="2" t="s">
        <v>19</v>
      </c>
      <c r="C766" s="2" t="s">
        <v>27</v>
      </c>
      <c r="D766" s="2" t="s">
        <v>20</v>
      </c>
      <c r="E766" s="2" t="s">
        <v>6535</v>
      </c>
      <c r="F766" s="2" t="s">
        <v>21</v>
      </c>
      <c r="G766" s="2" t="s">
        <v>165</v>
      </c>
      <c r="H766" s="2" t="s">
        <v>166</v>
      </c>
      <c r="I766" s="8">
        <v>2500000</v>
      </c>
      <c r="J766" s="8">
        <v>0</v>
      </c>
      <c r="K766" s="8">
        <v>0</v>
      </c>
      <c r="L766" s="8">
        <v>0</v>
      </c>
      <c r="M766" s="2">
        <v>1065836973</v>
      </c>
      <c r="N766" s="2" t="s">
        <v>1278</v>
      </c>
      <c r="O766" s="2" t="s">
        <v>6536</v>
      </c>
      <c r="P766" s="9" t="s">
        <v>1830</v>
      </c>
      <c r="Q766" s="9" t="s">
        <v>1830</v>
      </c>
      <c r="R766" s="9" t="s">
        <v>3612</v>
      </c>
      <c r="S766" s="8">
        <v>2500000</v>
      </c>
      <c r="T766" s="8">
        <v>0</v>
      </c>
      <c r="U766" s="33">
        <v>57461757</v>
      </c>
      <c r="V766" s="2" t="s">
        <v>657</v>
      </c>
    </row>
    <row r="767" spans="1:22">
      <c r="A767" s="2">
        <v>891780111</v>
      </c>
      <c r="B767" s="2" t="s">
        <v>19</v>
      </c>
      <c r="C767" s="2" t="s">
        <v>27</v>
      </c>
      <c r="D767" s="2" t="s">
        <v>20</v>
      </c>
      <c r="E767" s="2" t="s">
        <v>6537</v>
      </c>
      <c r="F767" s="2" t="s">
        <v>21</v>
      </c>
      <c r="G767" s="2" t="s">
        <v>165</v>
      </c>
      <c r="H767" s="2" t="s">
        <v>166</v>
      </c>
      <c r="I767" s="8">
        <v>2200000</v>
      </c>
      <c r="J767" s="8">
        <v>0</v>
      </c>
      <c r="K767" s="8">
        <v>0</v>
      </c>
      <c r="L767" s="8">
        <v>0</v>
      </c>
      <c r="M767" s="2">
        <v>57465032</v>
      </c>
      <c r="N767" s="2" t="s">
        <v>4517</v>
      </c>
      <c r="O767" s="2" t="s">
        <v>6538</v>
      </c>
      <c r="P767" s="9" t="s">
        <v>1830</v>
      </c>
      <c r="Q767" s="9" t="s">
        <v>1830</v>
      </c>
      <c r="R767" s="9" t="s">
        <v>3612</v>
      </c>
      <c r="S767" s="8">
        <v>2200000</v>
      </c>
      <c r="T767" s="8">
        <v>0</v>
      </c>
      <c r="U767" s="33">
        <v>72175282</v>
      </c>
      <c r="V767" s="2" t="s">
        <v>5808</v>
      </c>
    </row>
    <row r="768" spans="1:22">
      <c r="A768" s="2">
        <v>891780111</v>
      </c>
      <c r="B768" s="2" t="s">
        <v>19</v>
      </c>
      <c r="C768" s="2" t="s">
        <v>27</v>
      </c>
      <c r="D768" s="2" t="s">
        <v>20</v>
      </c>
      <c r="E768" s="2" t="s">
        <v>6539</v>
      </c>
      <c r="F768" s="2" t="s">
        <v>21</v>
      </c>
      <c r="G768" s="2" t="s">
        <v>165</v>
      </c>
      <c r="H768" s="2" t="s">
        <v>166</v>
      </c>
      <c r="I768" s="8">
        <v>1600000</v>
      </c>
      <c r="J768" s="8">
        <v>0</v>
      </c>
      <c r="K768" s="8">
        <v>0</v>
      </c>
      <c r="L768" s="8">
        <v>0</v>
      </c>
      <c r="M768" s="2">
        <v>36548123</v>
      </c>
      <c r="N768" s="2" t="s">
        <v>4511</v>
      </c>
      <c r="O768" s="2" t="s">
        <v>6540</v>
      </c>
      <c r="P768" s="9" t="s">
        <v>1830</v>
      </c>
      <c r="Q768" s="9" t="s">
        <v>1830</v>
      </c>
      <c r="R768" s="9" t="s">
        <v>3612</v>
      </c>
      <c r="S768" s="8">
        <v>1600000</v>
      </c>
      <c r="T768" s="8">
        <v>0</v>
      </c>
      <c r="U768" s="33">
        <v>72175282</v>
      </c>
      <c r="V768" s="2" t="s">
        <v>5808</v>
      </c>
    </row>
    <row r="769" spans="1:22">
      <c r="A769" s="2">
        <v>891780111</v>
      </c>
      <c r="B769" s="2" t="s">
        <v>19</v>
      </c>
      <c r="C769" s="2" t="s">
        <v>27</v>
      </c>
      <c r="D769" s="2" t="s">
        <v>20</v>
      </c>
      <c r="E769" s="2" t="s">
        <v>6541</v>
      </c>
      <c r="F769" s="2" t="s">
        <v>21</v>
      </c>
      <c r="G769" s="2" t="s">
        <v>165</v>
      </c>
      <c r="H769" s="2" t="s">
        <v>166</v>
      </c>
      <c r="I769" s="8">
        <v>2500000</v>
      </c>
      <c r="J769" s="8">
        <v>0</v>
      </c>
      <c r="K769" s="8">
        <v>0</v>
      </c>
      <c r="L769" s="8">
        <v>0</v>
      </c>
      <c r="M769" s="2">
        <v>1083020695</v>
      </c>
      <c r="N769" s="2" t="s">
        <v>4789</v>
      </c>
      <c r="O769" s="2" t="s">
        <v>6542</v>
      </c>
      <c r="P769" s="9" t="s">
        <v>1830</v>
      </c>
      <c r="Q769" s="9" t="s">
        <v>1830</v>
      </c>
      <c r="R769" s="9" t="s">
        <v>3612</v>
      </c>
      <c r="S769" s="8">
        <v>2500000</v>
      </c>
      <c r="T769" s="8">
        <v>0</v>
      </c>
      <c r="U769" s="33">
        <v>72175282</v>
      </c>
      <c r="V769" s="2" t="s">
        <v>5808</v>
      </c>
    </row>
    <row r="770" spans="1:22">
      <c r="A770" s="2">
        <v>891780111</v>
      </c>
      <c r="B770" s="2" t="s">
        <v>19</v>
      </c>
      <c r="C770" s="2" t="s">
        <v>27</v>
      </c>
      <c r="D770" s="2" t="s">
        <v>20</v>
      </c>
      <c r="E770" s="2" t="s">
        <v>6543</v>
      </c>
      <c r="F770" s="2" t="s">
        <v>21</v>
      </c>
      <c r="G770" s="2" t="s">
        <v>165</v>
      </c>
      <c r="H770" s="2" t="s">
        <v>166</v>
      </c>
      <c r="I770" s="8">
        <v>1600000</v>
      </c>
      <c r="J770" s="8">
        <v>0</v>
      </c>
      <c r="K770" s="8">
        <v>0</v>
      </c>
      <c r="L770" s="8">
        <v>0</v>
      </c>
      <c r="M770" s="2">
        <v>1083464676</v>
      </c>
      <c r="N770" s="2" t="s">
        <v>4596</v>
      </c>
      <c r="O770" s="2" t="s">
        <v>6544</v>
      </c>
      <c r="P770" s="9" t="s">
        <v>1830</v>
      </c>
      <c r="Q770" s="9" t="s">
        <v>1830</v>
      </c>
      <c r="R770" s="9" t="s">
        <v>3612</v>
      </c>
      <c r="S770" s="8">
        <v>1600000</v>
      </c>
      <c r="T770" s="8">
        <v>0</v>
      </c>
      <c r="U770" s="33">
        <v>85468582</v>
      </c>
      <c r="V770" s="2" t="s">
        <v>6545</v>
      </c>
    </row>
    <row r="771" spans="1:22">
      <c r="A771" s="2">
        <v>891780111</v>
      </c>
      <c r="B771" s="2" t="s">
        <v>19</v>
      </c>
      <c r="C771" s="2" t="s">
        <v>27</v>
      </c>
      <c r="D771" s="2" t="s">
        <v>20</v>
      </c>
      <c r="E771" s="2" t="s">
        <v>6546</v>
      </c>
      <c r="F771" s="2" t="s">
        <v>21</v>
      </c>
      <c r="G771" s="2" t="s">
        <v>165</v>
      </c>
      <c r="H771" s="2" t="s">
        <v>166</v>
      </c>
      <c r="I771" s="8">
        <v>2500000</v>
      </c>
      <c r="J771" s="8">
        <v>0</v>
      </c>
      <c r="K771" s="8">
        <v>0</v>
      </c>
      <c r="L771" s="8">
        <v>0</v>
      </c>
      <c r="M771" s="2">
        <v>1082984161</v>
      </c>
      <c r="N771" s="2" t="s">
        <v>1142</v>
      </c>
      <c r="O771" s="2" t="s">
        <v>6547</v>
      </c>
      <c r="P771" s="9" t="s">
        <v>1830</v>
      </c>
      <c r="Q771" s="9" t="s">
        <v>1830</v>
      </c>
      <c r="R771" s="9" t="s">
        <v>3612</v>
      </c>
      <c r="S771" s="8">
        <v>2500000</v>
      </c>
      <c r="T771" s="8">
        <v>0</v>
      </c>
      <c r="U771" s="33">
        <v>85468582</v>
      </c>
      <c r="V771" s="2" t="s">
        <v>6545</v>
      </c>
    </row>
    <row r="772" spans="1:22">
      <c r="A772" s="2">
        <v>891780111</v>
      </c>
      <c r="B772" s="2" t="s">
        <v>19</v>
      </c>
      <c r="C772" s="2" t="s">
        <v>27</v>
      </c>
      <c r="D772" s="2" t="s">
        <v>20</v>
      </c>
      <c r="E772" s="2" t="s">
        <v>6548</v>
      </c>
      <c r="F772" s="2" t="s">
        <v>21</v>
      </c>
      <c r="G772" s="2" t="s">
        <v>165</v>
      </c>
      <c r="H772" s="2" t="s">
        <v>166</v>
      </c>
      <c r="I772" s="8">
        <v>1600000</v>
      </c>
      <c r="J772" s="8">
        <v>0</v>
      </c>
      <c r="K772" s="8">
        <v>0</v>
      </c>
      <c r="L772" s="8">
        <v>0</v>
      </c>
      <c r="M772" s="2">
        <v>1081928917</v>
      </c>
      <c r="N772" s="2" t="s">
        <v>1203</v>
      </c>
      <c r="O772" s="2" t="s">
        <v>6549</v>
      </c>
      <c r="P772" s="9" t="s">
        <v>1830</v>
      </c>
      <c r="Q772" s="9" t="s">
        <v>1830</v>
      </c>
      <c r="R772" s="9" t="s">
        <v>3612</v>
      </c>
      <c r="S772" s="8">
        <v>1600000</v>
      </c>
      <c r="T772" s="8">
        <v>0</v>
      </c>
      <c r="U772" s="33">
        <v>85468582</v>
      </c>
      <c r="V772" s="2" t="s">
        <v>6545</v>
      </c>
    </row>
    <row r="773" spans="1:22">
      <c r="A773" s="2">
        <v>891780111</v>
      </c>
      <c r="B773" s="2" t="s">
        <v>19</v>
      </c>
      <c r="C773" s="2" t="s">
        <v>27</v>
      </c>
      <c r="D773" s="2" t="s">
        <v>20</v>
      </c>
      <c r="E773" s="2" t="s">
        <v>6550</v>
      </c>
      <c r="F773" s="2" t="s">
        <v>21</v>
      </c>
      <c r="G773" s="2" t="s">
        <v>165</v>
      </c>
      <c r="H773" s="2" t="s">
        <v>166</v>
      </c>
      <c r="I773" s="8">
        <v>35500000</v>
      </c>
      <c r="J773" s="8">
        <v>0</v>
      </c>
      <c r="K773" s="8">
        <v>0</v>
      </c>
      <c r="L773" s="8">
        <v>0</v>
      </c>
      <c r="M773" s="2">
        <v>85468614</v>
      </c>
      <c r="N773" s="2" t="s">
        <v>1067</v>
      </c>
      <c r="O773" s="2" t="s">
        <v>6551</v>
      </c>
      <c r="P773" s="9" t="s">
        <v>1830</v>
      </c>
      <c r="Q773" s="9" t="s">
        <v>1830</v>
      </c>
      <c r="R773" s="9" t="s">
        <v>3612</v>
      </c>
      <c r="S773" s="8">
        <v>14200000</v>
      </c>
      <c r="T773" s="8">
        <v>21300000</v>
      </c>
      <c r="U773" s="2">
        <v>85455983</v>
      </c>
      <c r="V773" s="2" t="s">
        <v>5920</v>
      </c>
    </row>
    <row r="774" spans="1:22">
      <c r="A774" s="2">
        <v>891780111</v>
      </c>
      <c r="B774" s="2" t="s">
        <v>19</v>
      </c>
      <c r="C774" s="2" t="s">
        <v>27</v>
      </c>
      <c r="D774" s="2" t="s">
        <v>20</v>
      </c>
      <c r="E774" s="2" t="s">
        <v>6552</v>
      </c>
      <c r="F774" s="2" t="s">
        <v>21</v>
      </c>
      <c r="G774" s="2" t="s">
        <v>165</v>
      </c>
      <c r="H774" s="2" t="s">
        <v>166</v>
      </c>
      <c r="I774" s="8">
        <v>6100000</v>
      </c>
      <c r="J774" s="8">
        <v>0</v>
      </c>
      <c r="K774" s="8">
        <v>0</v>
      </c>
      <c r="L774" s="8">
        <v>0</v>
      </c>
      <c r="M774" s="2">
        <v>85450384</v>
      </c>
      <c r="N774" s="2" t="s">
        <v>1263</v>
      </c>
      <c r="O774" s="2" t="s">
        <v>6553</v>
      </c>
      <c r="P774" s="9" t="s">
        <v>1830</v>
      </c>
      <c r="Q774" s="9" t="s">
        <v>1830</v>
      </c>
      <c r="R774" s="9" t="s">
        <v>3612</v>
      </c>
      <c r="S774" s="8">
        <v>6100000</v>
      </c>
      <c r="T774" s="8">
        <v>0</v>
      </c>
      <c r="U774" s="2">
        <v>85455983</v>
      </c>
      <c r="V774" s="2" t="s">
        <v>5920</v>
      </c>
    </row>
    <row r="775" spans="1:22">
      <c r="A775" s="2">
        <v>891780111</v>
      </c>
      <c r="B775" s="2" t="s">
        <v>19</v>
      </c>
      <c r="C775" s="2" t="s">
        <v>27</v>
      </c>
      <c r="D775" s="2" t="s">
        <v>20</v>
      </c>
      <c r="E775" s="2" t="s">
        <v>6554</v>
      </c>
      <c r="F775" s="2" t="s">
        <v>21</v>
      </c>
      <c r="G775" s="2" t="s">
        <v>165</v>
      </c>
      <c r="H775" s="2" t="s">
        <v>166</v>
      </c>
      <c r="I775" s="8">
        <v>2200000</v>
      </c>
      <c r="J775" s="8">
        <v>0</v>
      </c>
      <c r="K775" s="8">
        <v>0</v>
      </c>
      <c r="L775" s="8">
        <v>0</v>
      </c>
      <c r="M775" s="2">
        <v>1082926550</v>
      </c>
      <c r="N775" s="2" t="s">
        <v>4687</v>
      </c>
      <c r="O775" s="2" t="s">
        <v>6555</v>
      </c>
      <c r="P775" s="9" t="s">
        <v>1830</v>
      </c>
      <c r="Q775" s="9" t="s">
        <v>1830</v>
      </c>
      <c r="R775" s="9" t="s">
        <v>3612</v>
      </c>
      <c r="S775" s="8">
        <v>2200000</v>
      </c>
      <c r="T775" s="8">
        <v>0</v>
      </c>
      <c r="U775" s="2">
        <v>85455983</v>
      </c>
      <c r="V775" s="2" t="s">
        <v>5920</v>
      </c>
    </row>
    <row r="776" spans="1:22">
      <c r="A776" s="2">
        <v>891780111</v>
      </c>
      <c r="B776" s="2" t="s">
        <v>19</v>
      </c>
      <c r="C776" s="2" t="s">
        <v>27</v>
      </c>
      <c r="D776" s="2" t="s">
        <v>20</v>
      </c>
      <c r="E776" s="2" t="s">
        <v>6556</v>
      </c>
      <c r="F776" s="2" t="s">
        <v>21</v>
      </c>
      <c r="G776" s="2" t="s">
        <v>165</v>
      </c>
      <c r="H776" s="2" t="s">
        <v>166</v>
      </c>
      <c r="I776" s="8">
        <v>3500000</v>
      </c>
      <c r="J776" s="8">
        <v>0</v>
      </c>
      <c r="K776" s="8">
        <v>0</v>
      </c>
      <c r="L776" s="8">
        <v>0</v>
      </c>
      <c r="M776" s="2">
        <v>1045725304</v>
      </c>
      <c r="N776" s="2" t="s">
        <v>1318</v>
      </c>
      <c r="O776" s="2" t="s">
        <v>6557</v>
      </c>
      <c r="P776" s="9" t="s">
        <v>1830</v>
      </c>
      <c r="Q776" s="9" t="s">
        <v>1830</v>
      </c>
      <c r="R776" s="9" t="s">
        <v>3612</v>
      </c>
      <c r="S776" s="8">
        <v>3500000</v>
      </c>
      <c r="T776" s="8">
        <v>0</v>
      </c>
      <c r="U776" s="2">
        <v>16078654</v>
      </c>
      <c r="V776" s="2" t="s">
        <v>5811</v>
      </c>
    </row>
    <row r="777" spans="1:22">
      <c r="A777" s="2">
        <v>891780111</v>
      </c>
      <c r="B777" s="2" t="s">
        <v>19</v>
      </c>
      <c r="C777" s="2" t="s">
        <v>27</v>
      </c>
      <c r="D777" s="2" t="s">
        <v>20</v>
      </c>
      <c r="E777" s="2" t="s">
        <v>6558</v>
      </c>
      <c r="F777" s="2" t="s">
        <v>21</v>
      </c>
      <c r="G777" s="2" t="s">
        <v>165</v>
      </c>
      <c r="H777" s="2" t="s">
        <v>166</v>
      </c>
      <c r="I777" s="8">
        <v>3200000</v>
      </c>
      <c r="J777" s="8">
        <v>0</v>
      </c>
      <c r="K777" s="8">
        <v>0</v>
      </c>
      <c r="L777" s="8">
        <v>0</v>
      </c>
      <c r="M777" s="2">
        <v>85470058</v>
      </c>
      <c r="N777" s="2" t="s">
        <v>975</v>
      </c>
      <c r="O777" s="2" t="s">
        <v>6559</v>
      </c>
      <c r="P777" s="9" t="s">
        <v>1830</v>
      </c>
      <c r="Q777" s="9" t="s">
        <v>1830</v>
      </c>
      <c r="R777" s="9" t="s">
        <v>3612</v>
      </c>
      <c r="S777" s="8">
        <v>3200000</v>
      </c>
      <c r="T777" s="8">
        <v>0</v>
      </c>
      <c r="U777" s="2">
        <v>16078654</v>
      </c>
      <c r="V777" s="2" t="s">
        <v>5811</v>
      </c>
    </row>
    <row r="778" spans="1:22">
      <c r="A778" s="2">
        <v>891780111</v>
      </c>
      <c r="B778" s="2" t="s">
        <v>19</v>
      </c>
      <c r="C778" s="2" t="s">
        <v>27</v>
      </c>
      <c r="D778" s="2" t="s">
        <v>20</v>
      </c>
      <c r="E778" s="2" t="s">
        <v>6560</v>
      </c>
      <c r="F778" s="2" t="s">
        <v>21</v>
      </c>
      <c r="G778" s="2" t="s">
        <v>165</v>
      </c>
      <c r="H778" s="2" t="s">
        <v>166</v>
      </c>
      <c r="I778" s="8">
        <v>2800000</v>
      </c>
      <c r="J778" s="8">
        <v>0</v>
      </c>
      <c r="K778" s="8">
        <v>0</v>
      </c>
      <c r="L778" s="8">
        <v>0</v>
      </c>
      <c r="M778" s="2">
        <v>85449890</v>
      </c>
      <c r="N778" s="2" t="s">
        <v>971</v>
      </c>
      <c r="O778" s="2" t="s">
        <v>6561</v>
      </c>
      <c r="P778" s="9" t="s">
        <v>1830</v>
      </c>
      <c r="Q778" s="9" t="s">
        <v>1830</v>
      </c>
      <c r="R778" s="9" t="s">
        <v>3612</v>
      </c>
      <c r="S778" s="8">
        <v>2800000</v>
      </c>
      <c r="T778" s="8">
        <v>0</v>
      </c>
      <c r="U778" s="2">
        <v>16078654</v>
      </c>
      <c r="V778" s="2" t="s">
        <v>5811</v>
      </c>
    </row>
    <row r="779" spans="1:22">
      <c r="A779" s="2">
        <v>891780111</v>
      </c>
      <c r="B779" s="2" t="s">
        <v>19</v>
      </c>
      <c r="C779" s="2" t="s">
        <v>27</v>
      </c>
      <c r="D779" s="2" t="s">
        <v>20</v>
      </c>
      <c r="E779" s="2" t="s">
        <v>6562</v>
      </c>
      <c r="F779" s="2" t="s">
        <v>21</v>
      </c>
      <c r="G779" s="2" t="s">
        <v>165</v>
      </c>
      <c r="H779" s="2" t="s">
        <v>166</v>
      </c>
      <c r="I779" s="8">
        <v>2500000</v>
      </c>
      <c r="J779" s="8">
        <v>0</v>
      </c>
      <c r="K779" s="8">
        <v>0</v>
      </c>
      <c r="L779" s="8">
        <v>0</v>
      </c>
      <c r="M779" s="2">
        <v>1032477240</v>
      </c>
      <c r="N779" s="2" t="s">
        <v>2044</v>
      </c>
      <c r="O779" s="2" t="s">
        <v>6563</v>
      </c>
      <c r="P779" s="9" t="s">
        <v>1830</v>
      </c>
      <c r="Q779" s="9" t="s">
        <v>1830</v>
      </c>
      <c r="R779" s="9" t="s">
        <v>3612</v>
      </c>
      <c r="S779" s="8">
        <v>2500000</v>
      </c>
      <c r="T779" s="8">
        <v>0</v>
      </c>
      <c r="U779" s="2">
        <v>16078654</v>
      </c>
      <c r="V779" s="2" t="s">
        <v>5811</v>
      </c>
    </row>
    <row r="780" spans="1:22">
      <c r="A780" s="2">
        <v>891780111</v>
      </c>
      <c r="B780" s="2" t="s">
        <v>19</v>
      </c>
      <c r="C780" s="2" t="s">
        <v>27</v>
      </c>
      <c r="D780" s="2" t="s">
        <v>20</v>
      </c>
      <c r="E780" s="2" t="s">
        <v>6564</v>
      </c>
      <c r="F780" s="2" t="s">
        <v>21</v>
      </c>
      <c r="G780" s="2" t="s">
        <v>165</v>
      </c>
      <c r="H780" s="2" t="s">
        <v>166</v>
      </c>
      <c r="I780" s="8">
        <v>2200000</v>
      </c>
      <c r="J780" s="8">
        <v>0</v>
      </c>
      <c r="K780" s="8">
        <v>0</v>
      </c>
      <c r="L780" s="8">
        <v>0</v>
      </c>
      <c r="M780" s="2">
        <v>57303000</v>
      </c>
      <c r="N780" s="2" t="s">
        <v>4715</v>
      </c>
      <c r="O780" s="2" t="s">
        <v>6565</v>
      </c>
      <c r="P780" s="9" t="s">
        <v>1830</v>
      </c>
      <c r="Q780" s="9" t="s">
        <v>1830</v>
      </c>
      <c r="R780" s="9" t="s">
        <v>3612</v>
      </c>
      <c r="S780" s="8">
        <v>2200000</v>
      </c>
      <c r="T780" s="8">
        <v>0</v>
      </c>
      <c r="U780" s="2">
        <v>16078654</v>
      </c>
      <c r="V780" s="2" t="s">
        <v>5811</v>
      </c>
    </row>
    <row r="781" spans="1:22">
      <c r="A781" s="2">
        <v>891780111</v>
      </c>
      <c r="B781" s="2" t="s">
        <v>19</v>
      </c>
      <c r="C781" s="2" t="s">
        <v>27</v>
      </c>
      <c r="D781" s="2" t="s">
        <v>20</v>
      </c>
      <c r="E781" s="2" t="s">
        <v>6566</v>
      </c>
      <c r="F781" s="2" t="s">
        <v>21</v>
      </c>
      <c r="G781" s="2" t="s">
        <v>165</v>
      </c>
      <c r="H781" s="2" t="s">
        <v>166</v>
      </c>
      <c r="I781" s="8">
        <v>2800000</v>
      </c>
      <c r="J781" s="8">
        <v>0</v>
      </c>
      <c r="K781" s="8">
        <v>0</v>
      </c>
      <c r="L781" s="8">
        <v>0</v>
      </c>
      <c r="M781" s="2">
        <v>1082984154</v>
      </c>
      <c r="N781" s="2" t="s">
        <v>1219</v>
      </c>
      <c r="O781" s="2" t="s">
        <v>6567</v>
      </c>
      <c r="P781" s="9" t="s">
        <v>1830</v>
      </c>
      <c r="Q781" s="9" t="s">
        <v>1830</v>
      </c>
      <c r="R781" s="9" t="s">
        <v>3612</v>
      </c>
      <c r="S781" s="8">
        <v>2800000</v>
      </c>
      <c r="T781" s="8">
        <v>0</v>
      </c>
      <c r="U781" s="2">
        <v>16078654</v>
      </c>
      <c r="V781" s="2" t="s">
        <v>5811</v>
      </c>
    </row>
    <row r="782" spans="1:22">
      <c r="A782" s="2">
        <v>891780111</v>
      </c>
      <c r="B782" s="2" t="s">
        <v>19</v>
      </c>
      <c r="C782" s="2" t="s">
        <v>27</v>
      </c>
      <c r="D782" s="2" t="s">
        <v>20</v>
      </c>
      <c r="E782" s="2" t="s">
        <v>6568</v>
      </c>
      <c r="F782" s="2" t="s">
        <v>21</v>
      </c>
      <c r="G782" s="2" t="s">
        <v>165</v>
      </c>
      <c r="H782" s="2" t="s">
        <v>166</v>
      </c>
      <c r="I782" s="8">
        <v>3200000</v>
      </c>
      <c r="J782" s="8">
        <v>0</v>
      </c>
      <c r="K782" s="8">
        <v>0</v>
      </c>
      <c r="L782" s="8">
        <v>0</v>
      </c>
      <c r="M782" s="2">
        <v>1140877757</v>
      </c>
      <c r="N782" s="2" t="s">
        <v>978</v>
      </c>
      <c r="O782" s="2" t="s">
        <v>6569</v>
      </c>
      <c r="P782" s="9" t="s">
        <v>1830</v>
      </c>
      <c r="Q782" s="9" t="s">
        <v>1830</v>
      </c>
      <c r="R782" s="9" t="s">
        <v>3612</v>
      </c>
      <c r="S782" s="8">
        <v>3200000</v>
      </c>
      <c r="T782" s="8">
        <v>0</v>
      </c>
      <c r="U782" s="2">
        <v>16078654</v>
      </c>
      <c r="V782" s="2" t="s">
        <v>5811</v>
      </c>
    </row>
    <row r="783" spans="1:22">
      <c r="A783" s="2">
        <v>891780111</v>
      </c>
      <c r="B783" s="2" t="s">
        <v>19</v>
      </c>
      <c r="C783" s="2" t="s">
        <v>6393</v>
      </c>
      <c r="D783" s="2" t="s">
        <v>20</v>
      </c>
      <c r="E783" s="2" t="s">
        <v>6570</v>
      </c>
      <c r="F783" s="2" t="s">
        <v>21</v>
      </c>
      <c r="G783" s="2" t="s">
        <v>165</v>
      </c>
      <c r="H783" s="2" t="s">
        <v>166</v>
      </c>
      <c r="I783" s="8">
        <v>1200000</v>
      </c>
      <c r="J783" s="8">
        <v>0</v>
      </c>
      <c r="K783" s="8">
        <v>0</v>
      </c>
      <c r="L783" s="8">
        <v>0</v>
      </c>
      <c r="M783" s="2">
        <v>1082870484</v>
      </c>
      <c r="N783" s="2" t="s">
        <v>6571</v>
      </c>
      <c r="O783" s="2" t="s">
        <v>6572</v>
      </c>
      <c r="P783" s="9" t="s">
        <v>6573</v>
      </c>
      <c r="Q783" s="9" t="s">
        <v>6573</v>
      </c>
      <c r="R783" s="9" t="s">
        <v>3662</v>
      </c>
      <c r="S783" s="8">
        <v>1200000</v>
      </c>
      <c r="T783" s="8">
        <v>0</v>
      </c>
      <c r="U783" s="2">
        <v>36726018</v>
      </c>
      <c r="V783" s="2" t="s">
        <v>5803</v>
      </c>
    </row>
    <row r="784" spans="1:22">
      <c r="A784" s="2">
        <v>891780111</v>
      </c>
      <c r="B784" s="2" t="s">
        <v>19</v>
      </c>
      <c r="C784" s="2" t="s">
        <v>27</v>
      </c>
      <c r="D784" s="2" t="s">
        <v>20</v>
      </c>
      <c r="E784" s="2" t="s">
        <v>6574</v>
      </c>
      <c r="F784" s="2" t="s">
        <v>21</v>
      </c>
      <c r="G784" s="2" t="s">
        <v>165</v>
      </c>
      <c r="H784" s="2" t="s">
        <v>166</v>
      </c>
      <c r="I784" s="8">
        <v>1900000</v>
      </c>
      <c r="J784" s="8">
        <v>0</v>
      </c>
      <c r="K784" s="8">
        <v>0</v>
      </c>
      <c r="L784" s="8">
        <v>0</v>
      </c>
      <c r="M784" s="2">
        <v>1083018887</v>
      </c>
      <c r="N784" s="2" t="s">
        <v>4759</v>
      </c>
      <c r="O784" s="2" t="s">
        <v>6575</v>
      </c>
      <c r="P784" s="9" t="s">
        <v>6573</v>
      </c>
      <c r="Q784" s="9" t="s">
        <v>6573</v>
      </c>
      <c r="R784" s="9" t="s">
        <v>3612</v>
      </c>
      <c r="S784" s="8">
        <v>1900000</v>
      </c>
      <c r="T784" s="8">
        <v>0</v>
      </c>
      <c r="U784" s="2">
        <v>1082866408</v>
      </c>
      <c r="V784" s="2" t="s">
        <v>5837</v>
      </c>
    </row>
    <row r="785" spans="1:22">
      <c r="A785" s="2">
        <v>891780111</v>
      </c>
      <c r="B785" s="2" t="s">
        <v>19</v>
      </c>
      <c r="C785" s="2" t="s">
        <v>27</v>
      </c>
      <c r="D785" s="2" t="s">
        <v>20</v>
      </c>
      <c r="E785" s="2" t="s">
        <v>6576</v>
      </c>
      <c r="F785" s="2" t="s">
        <v>21</v>
      </c>
      <c r="G785" s="2" t="s">
        <v>165</v>
      </c>
      <c r="H785" s="2" t="s">
        <v>166</v>
      </c>
      <c r="I785" s="8">
        <v>5500000</v>
      </c>
      <c r="J785" s="8">
        <v>0</v>
      </c>
      <c r="K785" s="8">
        <v>0</v>
      </c>
      <c r="L785" s="8">
        <v>0</v>
      </c>
      <c r="M785" s="2">
        <v>45558062</v>
      </c>
      <c r="N785" s="2" t="s">
        <v>872</v>
      </c>
      <c r="O785" s="2" t="s">
        <v>6577</v>
      </c>
      <c r="P785" s="9" t="s">
        <v>6573</v>
      </c>
      <c r="Q785" s="9" t="s">
        <v>6573</v>
      </c>
      <c r="R785" s="9" t="s">
        <v>3612</v>
      </c>
      <c r="S785" s="8">
        <v>5500000</v>
      </c>
      <c r="T785" s="8">
        <v>0</v>
      </c>
      <c r="U785" s="2">
        <v>26668285</v>
      </c>
      <c r="V785" s="2" t="s">
        <v>874</v>
      </c>
    </row>
    <row r="786" spans="1:22">
      <c r="A786" s="2">
        <v>891780111</v>
      </c>
      <c r="B786" s="2" t="s">
        <v>19</v>
      </c>
      <c r="C786" s="2" t="s">
        <v>27</v>
      </c>
      <c r="D786" s="2" t="s">
        <v>20</v>
      </c>
      <c r="E786" s="2" t="s">
        <v>6578</v>
      </c>
      <c r="F786" s="2" t="s">
        <v>21</v>
      </c>
      <c r="G786" s="2" t="s">
        <v>165</v>
      </c>
      <c r="H786" s="2" t="s">
        <v>166</v>
      </c>
      <c r="I786" s="8">
        <v>1600000</v>
      </c>
      <c r="J786" s="8">
        <v>0</v>
      </c>
      <c r="K786" s="8">
        <v>0</v>
      </c>
      <c r="L786" s="8">
        <v>0</v>
      </c>
      <c r="M786" s="2">
        <v>1082954479</v>
      </c>
      <c r="N786" s="2" t="s">
        <v>4651</v>
      </c>
      <c r="O786" s="2" t="s">
        <v>6442</v>
      </c>
      <c r="P786" s="9" t="s">
        <v>6573</v>
      </c>
      <c r="Q786" s="9" t="s">
        <v>6573</v>
      </c>
      <c r="R786" s="9" t="s">
        <v>3612</v>
      </c>
      <c r="S786" s="8">
        <v>1600000</v>
      </c>
      <c r="T786" s="8">
        <v>0</v>
      </c>
      <c r="U786" s="2">
        <v>26668285</v>
      </c>
      <c r="V786" s="2" t="s">
        <v>874</v>
      </c>
    </row>
    <row r="787" spans="1:22">
      <c r="A787" s="2">
        <v>891780111</v>
      </c>
      <c r="B787" s="2" t="s">
        <v>19</v>
      </c>
      <c r="C787" s="2" t="s">
        <v>27</v>
      </c>
      <c r="D787" s="2" t="s">
        <v>20</v>
      </c>
      <c r="E787" s="2" t="s">
        <v>6579</v>
      </c>
      <c r="F787" s="2" t="s">
        <v>21</v>
      </c>
      <c r="G787" s="2" t="s">
        <v>165</v>
      </c>
      <c r="H787" s="2" t="s">
        <v>166</v>
      </c>
      <c r="I787" s="8">
        <v>1600000</v>
      </c>
      <c r="J787" s="8">
        <v>0</v>
      </c>
      <c r="K787" s="8">
        <v>0</v>
      </c>
      <c r="L787" s="8">
        <v>0</v>
      </c>
      <c r="M787" s="2">
        <v>57298171</v>
      </c>
      <c r="N787" s="2" t="s">
        <v>4666</v>
      </c>
      <c r="O787" s="2" t="s">
        <v>6580</v>
      </c>
      <c r="P787" s="9" t="s">
        <v>6573</v>
      </c>
      <c r="Q787" s="9" t="s">
        <v>6573</v>
      </c>
      <c r="R787" s="9" t="s">
        <v>3612</v>
      </c>
      <c r="S787" s="8">
        <v>1600000</v>
      </c>
      <c r="T787" s="8">
        <v>0</v>
      </c>
      <c r="U787" s="33">
        <v>84452087</v>
      </c>
      <c r="V787" s="2" t="s">
        <v>1963</v>
      </c>
    </row>
    <row r="788" spans="1:22">
      <c r="A788" s="2">
        <v>891780111</v>
      </c>
      <c r="B788" s="2" t="s">
        <v>19</v>
      </c>
      <c r="C788" s="2" t="s">
        <v>27</v>
      </c>
      <c r="D788" s="2" t="s">
        <v>20</v>
      </c>
      <c r="E788" s="2" t="s">
        <v>6581</v>
      </c>
      <c r="F788" s="2" t="s">
        <v>21</v>
      </c>
      <c r="G788" s="2" t="s">
        <v>165</v>
      </c>
      <c r="H788" s="2" t="s">
        <v>166</v>
      </c>
      <c r="I788" s="8">
        <v>3700000</v>
      </c>
      <c r="J788" s="8">
        <v>0</v>
      </c>
      <c r="K788" s="8">
        <v>0</v>
      </c>
      <c r="L788" s="8">
        <v>0</v>
      </c>
      <c r="M788" s="2">
        <v>1083553861</v>
      </c>
      <c r="N788" s="2" t="s">
        <v>1118</v>
      </c>
      <c r="O788" s="2" t="s">
        <v>6582</v>
      </c>
      <c r="P788" s="9" t="s">
        <v>6573</v>
      </c>
      <c r="Q788" s="9" t="s">
        <v>6573</v>
      </c>
      <c r="R788" s="9" t="s">
        <v>3612</v>
      </c>
      <c r="S788" s="8">
        <v>3700000</v>
      </c>
      <c r="T788" s="8">
        <v>0</v>
      </c>
      <c r="U788" s="2">
        <v>85449357</v>
      </c>
      <c r="V788" s="2" t="s">
        <v>5904</v>
      </c>
    </row>
    <row r="789" spans="1:22">
      <c r="A789" s="2">
        <v>891780111</v>
      </c>
      <c r="B789" s="2" t="s">
        <v>19</v>
      </c>
      <c r="C789" s="2" t="s">
        <v>27</v>
      </c>
      <c r="D789" s="2" t="s">
        <v>20</v>
      </c>
      <c r="E789" s="2" t="s">
        <v>6583</v>
      </c>
      <c r="F789" s="2" t="s">
        <v>21</v>
      </c>
      <c r="G789" s="2" t="s">
        <v>165</v>
      </c>
      <c r="H789" s="2" t="s">
        <v>166</v>
      </c>
      <c r="I789" s="8">
        <v>3600000</v>
      </c>
      <c r="J789" s="8">
        <v>0</v>
      </c>
      <c r="K789" s="8">
        <v>0</v>
      </c>
      <c r="L789" s="8">
        <v>0</v>
      </c>
      <c r="M789" s="2">
        <v>85472840</v>
      </c>
      <c r="N789" s="2" t="s">
        <v>1112</v>
      </c>
      <c r="O789" s="2" t="s">
        <v>6584</v>
      </c>
      <c r="P789" s="9" t="s">
        <v>6573</v>
      </c>
      <c r="Q789" s="9" t="s">
        <v>6573</v>
      </c>
      <c r="R789" s="9" t="s">
        <v>3612</v>
      </c>
      <c r="S789" s="8">
        <v>3600000</v>
      </c>
      <c r="T789" s="8">
        <v>0</v>
      </c>
      <c r="U789" s="2">
        <v>85449357</v>
      </c>
      <c r="V789" s="2" t="s">
        <v>5904</v>
      </c>
    </row>
    <row r="790" spans="1:22">
      <c r="A790" s="2">
        <v>891780111</v>
      </c>
      <c r="B790" s="2" t="s">
        <v>19</v>
      </c>
      <c r="C790" s="2" t="s">
        <v>27</v>
      </c>
      <c r="D790" s="2" t="s">
        <v>20</v>
      </c>
      <c r="E790" s="2" t="s">
        <v>6585</v>
      </c>
      <c r="F790" s="2" t="s">
        <v>21</v>
      </c>
      <c r="G790" s="2" t="s">
        <v>165</v>
      </c>
      <c r="H790" s="2" t="s">
        <v>166</v>
      </c>
      <c r="I790" s="8">
        <v>2800000</v>
      </c>
      <c r="J790" s="8">
        <v>0</v>
      </c>
      <c r="K790" s="8">
        <v>0</v>
      </c>
      <c r="L790" s="8">
        <v>0</v>
      </c>
      <c r="M790" s="2">
        <v>57106762</v>
      </c>
      <c r="N790" s="2" t="s">
        <v>1184</v>
      </c>
      <c r="O790" s="2" t="s">
        <v>6586</v>
      </c>
      <c r="P790" s="9" t="s">
        <v>6573</v>
      </c>
      <c r="Q790" s="9" t="s">
        <v>6573</v>
      </c>
      <c r="R790" s="9" t="s">
        <v>3612</v>
      </c>
      <c r="S790" s="8">
        <v>2800000</v>
      </c>
      <c r="T790" s="8">
        <v>0</v>
      </c>
      <c r="U790" s="2">
        <v>85449357</v>
      </c>
      <c r="V790" s="2" t="s">
        <v>5904</v>
      </c>
    </row>
    <row r="791" spans="1:22">
      <c r="A791" s="2">
        <v>891780111</v>
      </c>
      <c r="B791" s="2" t="s">
        <v>19</v>
      </c>
      <c r="C791" s="2" t="s">
        <v>27</v>
      </c>
      <c r="D791" s="2" t="s">
        <v>20</v>
      </c>
      <c r="E791" s="2" t="s">
        <v>6587</v>
      </c>
      <c r="F791" s="2" t="s">
        <v>21</v>
      </c>
      <c r="G791" s="2" t="s">
        <v>165</v>
      </c>
      <c r="H791" s="2" t="s">
        <v>166</v>
      </c>
      <c r="I791" s="8">
        <v>1600000</v>
      </c>
      <c r="J791" s="8">
        <v>0</v>
      </c>
      <c r="K791" s="8">
        <v>0</v>
      </c>
      <c r="L791" s="8">
        <v>0</v>
      </c>
      <c r="M791" s="2">
        <v>85455874</v>
      </c>
      <c r="N791" s="2" t="s">
        <v>4385</v>
      </c>
      <c r="O791" s="2" t="s">
        <v>5914</v>
      </c>
      <c r="P791" s="9" t="s">
        <v>6573</v>
      </c>
      <c r="Q791" s="9" t="s">
        <v>6573</v>
      </c>
      <c r="R791" s="9" t="s">
        <v>3612</v>
      </c>
      <c r="S791" s="8">
        <v>1600000</v>
      </c>
      <c r="T791" s="8">
        <v>0</v>
      </c>
      <c r="U791" s="2">
        <v>85459497</v>
      </c>
      <c r="V791" s="2" t="s">
        <v>555</v>
      </c>
    </row>
    <row r="792" spans="1:22">
      <c r="A792" s="2">
        <v>891780111</v>
      </c>
      <c r="B792" s="2" t="s">
        <v>19</v>
      </c>
      <c r="C792" s="2" t="s">
        <v>27</v>
      </c>
      <c r="D792" s="2" t="s">
        <v>20</v>
      </c>
      <c r="E792" s="2" t="s">
        <v>6588</v>
      </c>
      <c r="F792" s="2" t="s">
        <v>21</v>
      </c>
      <c r="G792" s="2" t="s">
        <v>165</v>
      </c>
      <c r="H792" s="2" t="s">
        <v>166</v>
      </c>
      <c r="I792" s="8">
        <v>5400000</v>
      </c>
      <c r="J792" s="8">
        <v>0</v>
      </c>
      <c r="K792" s="8">
        <v>0</v>
      </c>
      <c r="L792" s="8">
        <v>0</v>
      </c>
      <c r="M792" s="2">
        <v>41612964</v>
      </c>
      <c r="N792" s="2" t="s">
        <v>969</v>
      </c>
      <c r="O792" s="2" t="s">
        <v>6589</v>
      </c>
      <c r="P792" s="9" t="s">
        <v>6573</v>
      </c>
      <c r="Q792" s="9" t="s">
        <v>6573</v>
      </c>
      <c r="R792" s="9" t="s">
        <v>3612</v>
      </c>
      <c r="S792" s="8">
        <v>5400000</v>
      </c>
      <c r="T792" s="8">
        <v>0</v>
      </c>
      <c r="U792" s="2">
        <v>12621405</v>
      </c>
      <c r="V792" s="2" t="s">
        <v>5735</v>
      </c>
    </row>
    <row r="793" spans="1:22">
      <c r="A793" s="2">
        <v>891780111</v>
      </c>
      <c r="B793" s="2" t="s">
        <v>19</v>
      </c>
      <c r="C793" s="2" t="s">
        <v>27</v>
      </c>
      <c r="D793" s="2" t="s">
        <v>20</v>
      </c>
      <c r="E793" s="2" t="s">
        <v>6590</v>
      </c>
      <c r="F793" s="2" t="s">
        <v>21</v>
      </c>
      <c r="G793" s="2" t="s">
        <v>165</v>
      </c>
      <c r="H793" s="2" t="s">
        <v>166</v>
      </c>
      <c r="I793" s="8">
        <v>2800000</v>
      </c>
      <c r="J793" s="8">
        <v>0</v>
      </c>
      <c r="K793" s="8">
        <v>0</v>
      </c>
      <c r="L793" s="8">
        <v>0</v>
      </c>
      <c r="M793" s="2">
        <v>1082410248</v>
      </c>
      <c r="N793" s="2" t="s">
        <v>786</v>
      </c>
      <c r="O793" s="2" t="s">
        <v>6591</v>
      </c>
      <c r="P793" s="9" t="s">
        <v>2221</v>
      </c>
      <c r="Q793" s="9" t="s">
        <v>2221</v>
      </c>
      <c r="R793" s="9" t="s">
        <v>3612</v>
      </c>
      <c r="S793" s="8">
        <v>2800000</v>
      </c>
      <c r="T793" s="8">
        <v>0</v>
      </c>
      <c r="U793" s="33">
        <v>1192791759</v>
      </c>
      <c r="V793" s="2" t="s">
        <v>434</v>
      </c>
    </row>
    <row r="794" spans="1:22">
      <c r="A794" s="2">
        <v>891780111</v>
      </c>
      <c r="B794" s="2" t="s">
        <v>19</v>
      </c>
      <c r="C794" s="2" t="s">
        <v>27</v>
      </c>
      <c r="D794" s="2" t="s">
        <v>20</v>
      </c>
      <c r="E794" s="2" t="s">
        <v>6592</v>
      </c>
      <c r="F794" s="2" t="s">
        <v>21</v>
      </c>
      <c r="G794" s="2" t="s">
        <v>165</v>
      </c>
      <c r="H794" s="2" t="s">
        <v>166</v>
      </c>
      <c r="I794" s="8">
        <v>2800000</v>
      </c>
      <c r="J794" s="8">
        <v>0</v>
      </c>
      <c r="K794" s="8">
        <v>0</v>
      </c>
      <c r="L794" s="8">
        <v>0</v>
      </c>
      <c r="M794" s="2">
        <v>1084739561</v>
      </c>
      <c r="N794" s="2" t="s">
        <v>789</v>
      </c>
      <c r="O794" s="2" t="s">
        <v>6593</v>
      </c>
      <c r="P794" s="9" t="s">
        <v>2221</v>
      </c>
      <c r="Q794" s="9" t="s">
        <v>2221</v>
      </c>
      <c r="R794" s="9" t="s">
        <v>3612</v>
      </c>
      <c r="S794" s="8">
        <v>2800000</v>
      </c>
      <c r="T794" s="8">
        <v>0</v>
      </c>
      <c r="U794" s="33">
        <v>1192791759</v>
      </c>
      <c r="V794" s="2" t="s">
        <v>434</v>
      </c>
    </row>
    <row r="795" spans="1:22">
      <c r="A795" s="2">
        <v>891780111</v>
      </c>
      <c r="B795" s="2" t="s">
        <v>19</v>
      </c>
      <c r="C795" s="2" t="s">
        <v>27</v>
      </c>
      <c r="D795" s="2" t="s">
        <v>20</v>
      </c>
      <c r="E795" s="2" t="s">
        <v>6594</v>
      </c>
      <c r="F795" s="2" t="s">
        <v>21</v>
      </c>
      <c r="G795" s="2" t="s">
        <v>165</v>
      </c>
      <c r="H795" s="2" t="s">
        <v>166</v>
      </c>
      <c r="I795" s="8">
        <v>2800000</v>
      </c>
      <c r="J795" s="8">
        <v>0</v>
      </c>
      <c r="K795" s="8">
        <v>0</v>
      </c>
      <c r="L795" s="8">
        <v>0</v>
      </c>
      <c r="M795" s="2">
        <v>1081826881</v>
      </c>
      <c r="N795" s="2" t="s">
        <v>1151</v>
      </c>
      <c r="O795" s="2" t="s">
        <v>6595</v>
      </c>
      <c r="P795" s="9" t="s">
        <v>2221</v>
      </c>
      <c r="Q795" s="9" t="s">
        <v>2221</v>
      </c>
      <c r="R795" s="9" t="s">
        <v>3612</v>
      </c>
      <c r="S795" s="8">
        <v>2800000</v>
      </c>
      <c r="T795" s="8">
        <v>0</v>
      </c>
      <c r="U795" s="33">
        <v>1192791759</v>
      </c>
      <c r="V795" s="2" t="s">
        <v>434</v>
      </c>
    </row>
    <row r="796" spans="1:22">
      <c r="A796" s="2">
        <v>891780111</v>
      </c>
      <c r="B796" s="2" t="s">
        <v>19</v>
      </c>
      <c r="C796" s="2" t="s">
        <v>27</v>
      </c>
      <c r="D796" s="2" t="s">
        <v>20</v>
      </c>
      <c r="E796" s="2" t="s">
        <v>6596</v>
      </c>
      <c r="F796" s="2" t="s">
        <v>21</v>
      </c>
      <c r="G796" s="2" t="s">
        <v>165</v>
      </c>
      <c r="H796" s="2" t="s">
        <v>166</v>
      </c>
      <c r="I796" s="8">
        <v>3200000</v>
      </c>
      <c r="J796" s="8">
        <v>0</v>
      </c>
      <c r="K796" s="8">
        <v>0</v>
      </c>
      <c r="L796" s="8">
        <v>0</v>
      </c>
      <c r="M796" s="2">
        <v>1082982258</v>
      </c>
      <c r="N796" s="2" t="s">
        <v>848</v>
      </c>
      <c r="O796" s="2" t="s">
        <v>6597</v>
      </c>
      <c r="P796" s="9" t="s">
        <v>2221</v>
      </c>
      <c r="Q796" s="9" t="s">
        <v>2221</v>
      </c>
      <c r="R796" s="9" t="s">
        <v>3612</v>
      </c>
      <c r="S796" s="8">
        <v>3200000</v>
      </c>
      <c r="T796" s="8">
        <v>0</v>
      </c>
      <c r="U796" s="33">
        <v>1192791759</v>
      </c>
      <c r="V796" s="2" t="s">
        <v>434</v>
      </c>
    </row>
    <row r="797" spans="1:22">
      <c r="A797" s="2">
        <v>891780111</v>
      </c>
      <c r="B797" s="2" t="s">
        <v>19</v>
      </c>
      <c r="C797" s="2" t="s">
        <v>27</v>
      </c>
      <c r="D797" s="2" t="s">
        <v>20</v>
      </c>
      <c r="E797" s="2" t="s">
        <v>6598</v>
      </c>
      <c r="F797" s="2" t="s">
        <v>21</v>
      </c>
      <c r="G797" s="2" t="s">
        <v>165</v>
      </c>
      <c r="H797" s="2" t="s">
        <v>166</v>
      </c>
      <c r="I797" s="8">
        <v>2800000</v>
      </c>
      <c r="J797" s="8">
        <v>0</v>
      </c>
      <c r="K797" s="8">
        <v>0</v>
      </c>
      <c r="L797" s="8">
        <v>0</v>
      </c>
      <c r="M797" s="2">
        <v>1081820476</v>
      </c>
      <c r="N797" s="2" t="s">
        <v>994</v>
      </c>
      <c r="O797" s="2" t="s">
        <v>6599</v>
      </c>
      <c r="P797" s="9" t="s">
        <v>2221</v>
      </c>
      <c r="Q797" s="9" t="s">
        <v>2221</v>
      </c>
      <c r="R797" s="9" t="s">
        <v>3612</v>
      </c>
      <c r="S797" s="8">
        <v>2800000</v>
      </c>
      <c r="T797" s="8">
        <v>0</v>
      </c>
      <c r="U797" s="33">
        <v>1192791759</v>
      </c>
      <c r="V797" s="2" t="s">
        <v>434</v>
      </c>
    </row>
    <row r="798" spans="1:22">
      <c r="A798" s="2">
        <v>891780111</v>
      </c>
      <c r="B798" s="2" t="s">
        <v>19</v>
      </c>
      <c r="C798" s="2" t="s">
        <v>27</v>
      </c>
      <c r="D798" s="2" t="s">
        <v>20</v>
      </c>
      <c r="E798" s="2" t="s">
        <v>6600</v>
      </c>
      <c r="F798" s="2" t="s">
        <v>21</v>
      </c>
      <c r="G798" s="2" t="s">
        <v>165</v>
      </c>
      <c r="H798" s="2" t="s">
        <v>166</v>
      </c>
      <c r="I798" s="8">
        <v>2800000</v>
      </c>
      <c r="J798" s="8">
        <v>0</v>
      </c>
      <c r="K798" s="8">
        <v>0</v>
      </c>
      <c r="L798" s="8">
        <v>0</v>
      </c>
      <c r="M798" s="2">
        <v>1082875128</v>
      </c>
      <c r="N798" s="2" t="s">
        <v>1285</v>
      </c>
      <c r="O798" s="2" t="s">
        <v>5924</v>
      </c>
      <c r="P798" s="9" t="s">
        <v>2221</v>
      </c>
      <c r="Q798" s="9" t="s">
        <v>2221</v>
      </c>
      <c r="R798" s="9" t="s">
        <v>3612</v>
      </c>
      <c r="S798" s="8">
        <v>2800000</v>
      </c>
      <c r="T798" s="8">
        <v>0</v>
      </c>
      <c r="U798" s="2">
        <v>1082868728</v>
      </c>
      <c r="V798" s="2" t="s">
        <v>1014</v>
      </c>
    </row>
    <row r="799" spans="1:22">
      <c r="A799" s="2">
        <v>891780111</v>
      </c>
      <c r="B799" s="2" t="s">
        <v>19</v>
      </c>
      <c r="C799" s="2" t="s">
        <v>27</v>
      </c>
      <c r="D799" s="2" t="s">
        <v>20</v>
      </c>
      <c r="E799" s="2" t="s">
        <v>6601</v>
      </c>
      <c r="F799" s="2" t="s">
        <v>21</v>
      </c>
      <c r="G799" s="2" t="s">
        <v>165</v>
      </c>
      <c r="H799" s="2" t="s">
        <v>166</v>
      </c>
      <c r="I799" s="8">
        <v>2200000</v>
      </c>
      <c r="J799" s="8">
        <v>0</v>
      </c>
      <c r="K799" s="8">
        <v>0</v>
      </c>
      <c r="L799" s="8">
        <v>0</v>
      </c>
      <c r="M799" s="2">
        <v>1004278346</v>
      </c>
      <c r="N799" s="2" t="s">
        <v>1017</v>
      </c>
      <c r="O799" s="2" t="s">
        <v>6602</v>
      </c>
      <c r="P799" s="9" t="s">
        <v>2221</v>
      </c>
      <c r="Q799" s="9" t="s">
        <v>2221</v>
      </c>
      <c r="R799" s="9" t="s">
        <v>3612</v>
      </c>
      <c r="S799" s="8">
        <v>2200000</v>
      </c>
      <c r="T799" s="8">
        <v>0</v>
      </c>
      <c r="U799" s="2">
        <v>1082868728</v>
      </c>
      <c r="V799" s="2" t="s">
        <v>1014</v>
      </c>
    </row>
    <row r="800" spans="1:22">
      <c r="A800" s="2">
        <v>891780111</v>
      </c>
      <c r="B800" s="2" t="s">
        <v>19</v>
      </c>
      <c r="C800" s="2" t="s">
        <v>27</v>
      </c>
      <c r="D800" s="2" t="s">
        <v>20</v>
      </c>
      <c r="E800" s="2" t="s">
        <v>6603</v>
      </c>
      <c r="F800" s="2" t="s">
        <v>21</v>
      </c>
      <c r="G800" s="2" t="s">
        <v>165</v>
      </c>
      <c r="H800" s="2" t="s">
        <v>166</v>
      </c>
      <c r="I800" s="8">
        <v>3800000</v>
      </c>
      <c r="J800" s="8">
        <v>0</v>
      </c>
      <c r="K800" s="8">
        <v>0</v>
      </c>
      <c r="L800" s="8">
        <v>0</v>
      </c>
      <c r="M800" s="2">
        <v>84459987</v>
      </c>
      <c r="N800" s="2" t="s">
        <v>6604</v>
      </c>
      <c r="O800" s="2" t="s">
        <v>6605</v>
      </c>
      <c r="P800" s="9" t="s">
        <v>2221</v>
      </c>
      <c r="Q800" s="9" t="s">
        <v>2221</v>
      </c>
      <c r="R800" s="9" t="s">
        <v>6606</v>
      </c>
      <c r="S800" s="8">
        <v>3800000</v>
      </c>
      <c r="T800" s="8">
        <v>0</v>
      </c>
      <c r="U800" s="2">
        <v>1082868728</v>
      </c>
      <c r="V800" s="2" t="s">
        <v>1014</v>
      </c>
    </row>
    <row r="801" spans="1:22">
      <c r="A801" s="2">
        <v>891780111</v>
      </c>
      <c r="B801" s="2" t="s">
        <v>19</v>
      </c>
      <c r="C801" s="2" t="s">
        <v>27</v>
      </c>
      <c r="D801" s="2" t="s">
        <v>20</v>
      </c>
      <c r="E801" s="2" t="s">
        <v>6607</v>
      </c>
      <c r="F801" s="2" t="s">
        <v>21</v>
      </c>
      <c r="G801" s="2" t="s">
        <v>165</v>
      </c>
      <c r="H801" s="2" t="s">
        <v>166</v>
      </c>
      <c r="I801" s="8">
        <v>1900000</v>
      </c>
      <c r="J801" s="8">
        <v>0</v>
      </c>
      <c r="K801" s="8">
        <v>0</v>
      </c>
      <c r="L801" s="8">
        <v>0</v>
      </c>
      <c r="M801" s="2">
        <v>1143139441</v>
      </c>
      <c r="N801" s="2" t="s">
        <v>4783</v>
      </c>
      <c r="O801" s="2" t="s">
        <v>6608</v>
      </c>
      <c r="P801" s="9" t="s">
        <v>2221</v>
      </c>
      <c r="Q801" s="9" t="s">
        <v>2221</v>
      </c>
      <c r="R801" s="9" t="s">
        <v>3612</v>
      </c>
      <c r="S801" s="8">
        <v>1900000</v>
      </c>
      <c r="T801" s="8">
        <v>0</v>
      </c>
      <c r="U801" s="33">
        <v>84452087</v>
      </c>
      <c r="V801" s="2" t="s">
        <v>1963</v>
      </c>
    </row>
    <row r="802" spans="1:22">
      <c r="A802" s="2">
        <v>891780111</v>
      </c>
      <c r="B802" s="2" t="s">
        <v>19</v>
      </c>
      <c r="C802" s="2" t="s">
        <v>27</v>
      </c>
      <c r="D802" s="2" t="s">
        <v>20</v>
      </c>
      <c r="E802" s="2" t="s">
        <v>6609</v>
      </c>
      <c r="F802" s="2" t="s">
        <v>21</v>
      </c>
      <c r="G802" s="2" t="s">
        <v>165</v>
      </c>
      <c r="H802" s="2" t="s">
        <v>166</v>
      </c>
      <c r="I802" s="8">
        <v>5600000</v>
      </c>
      <c r="J802" s="8">
        <v>0</v>
      </c>
      <c r="K802" s="8">
        <v>0</v>
      </c>
      <c r="L802" s="8">
        <v>0</v>
      </c>
      <c r="M802" s="2">
        <v>12564670</v>
      </c>
      <c r="N802" s="2" t="s">
        <v>1293</v>
      </c>
      <c r="O802" s="2" t="s">
        <v>6610</v>
      </c>
      <c r="P802" s="9" t="s">
        <v>2221</v>
      </c>
      <c r="Q802" s="9" t="s">
        <v>2221</v>
      </c>
      <c r="R802" s="9" t="s">
        <v>3612</v>
      </c>
      <c r="S802" s="8">
        <v>5600000</v>
      </c>
      <c r="T802" s="8">
        <v>0</v>
      </c>
      <c r="U802" s="33">
        <v>84452087</v>
      </c>
      <c r="V802" s="2" t="s">
        <v>1963</v>
      </c>
    </row>
    <row r="803" spans="1:22">
      <c r="A803" s="2">
        <v>891780111</v>
      </c>
      <c r="B803" s="2" t="s">
        <v>19</v>
      </c>
      <c r="C803" s="2" t="s">
        <v>27</v>
      </c>
      <c r="D803" s="2" t="s">
        <v>20</v>
      </c>
      <c r="E803" s="2" t="s">
        <v>6611</v>
      </c>
      <c r="F803" s="2" t="s">
        <v>21</v>
      </c>
      <c r="G803" s="2" t="s">
        <v>165</v>
      </c>
      <c r="H803" s="2" t="s">
        <v>166</v>
      </c>
      <c r="I803" s="8">
        <v>5100000</v>
      </c>
      <c r="J803" s="8">
        <v>0</v>
      </c>
      <c r="K803" s="8">
        <v>0</v>
      </c>
      <c r="L803" s="8">
        <v>0</v>
      </c>
      <c r="M803" s="2">
        <v>84457585</v>
      </c>
      <c r="N803" s="2" t="s">
        <v>1161</v>
      </c>
      <c r="O803" s="2" t="s">
        <v>6612</v>
      </c>
      <c r="P803" s="9" t="s">
        <v>2221</v>
      </c>
      <c r="Q803" s="9" t="s">
        <v>2221</v>
      </c>
      <c r="R803" s="9" t="s">
        <v>3612</v>
      </c>
      <c r="S803" s="8">
        <v>5100000</v>
      </c>
      <c r="T803" s="8">
        <v>0</v>
      </c>
      <c r="U803" s="33">
        <v>84452087</v>
      </c>
      <c r="V803" s="2" t="s">
        <v>1963</v>
      </c>
    </row>
    <row r="804" spans="1:22">
      <c r="A804" s="2">
        <v>891780111</v>
      </c>
      <c r="B804" s="2" t="s">
        <v>19</v>
      </c>
      <c r="C804" s="2" t="s">
        <v>27</v>
      </c>
      <c r="D804" s="2" t="s">
        <v>20</v>
      </c>
      <c r="E804" s="2" t="s">
        <v>6613</v>
      </c>
      <c r="F804" s="2" t="s">
        <v>21</v>
      </c>
      <c r="G804" s="2" t="s">
        <v>165</v>
      </c>
      <c r="H804" s="2" t="s">
        <v>166</v>
      </c>
      <c r="I804" s="8">
        <v>2200000</v>
      </c>
      <c r="J804" s="8">
        <v>0</v>
      </c>
      <c r="K804" s="8">
        <v>0</v>
      </c>
      <c r="L804" s="8">
        <v>0</v>
      </c>
      <c r="M804" s="2">
        <v>85449538</v>
      </c>
      <c r="N804" s="2" t="s">
        <v>4643</v>
      </c>
      <c r="O804" s="2" t="s">
        <v>6614</v>
      </c>
      <c r="P804" s="9" t="s">
        <v>2221</v>
      </c>
      <c r="Q804" s="9" t="s">
        <v>2221</v>
      </c>
      <c r="R804" s="9" t="s">
        <v>3612</v>
      </c>
      <c r="S804" s="8">
        <v>2200000</v>
      </c>
      <c r="T804" s="8">
        <v>0</v>
      </c>
      <c r="U804" s="2">
        <v>85152695</v>
      </c>
      <c r="V804" s="2" t="s">
        <v>5746</v>
      </c>
    </row>
    <row r="805" spans="1:22">
      <c r="A805" s="2">
        <v>891780111</v>
      </c>
      <c r="B805" s="2" t="s">
        <v>19</v>
      </c>
      <c r="C805" s="2" t="s">
        <v>27</v>
      </c>
      <c r="D805" s="2" t="s">
        <v>20</v>
      </c>
      <c r="E805" s="2" t="s">
        <v>6615</v>
      </c>
      <c r="F805" s="2" t="s">
        <v>21</v>
      </c>
      <c r="G805" s="2" t="s">
        <v>165</v>
      </c>
      <c r="H805" s="2" t="s">
        <v>166</v>
      </c>
      <c r="I805" s="8">
        <v>2800000</v>
      </c>
      <c r="J805" s="8">
        <v>0</v>
      </c>
      <c r="K805" s="8">
        <v>0</v>
      </c>
      <c r="L805" s="8">
        <v>0</v>
      </c>
      <c r="M805" s="2">
        <v>1082964829</v>
      </c>
      <c r="N805" s="2" t="s">
        <v>921</v>
      </c>
      <c r="O805" s="2" t="s">
        <v>6616</v>
      </c>
      <c r="P805" s="9" t="s">
        <v>2221</v>
      </c>
      <c r="Q805" s="9" t="s">
        <v>2221</v>
      </c>
      <c r="R805" s="9" t="s">
        <v>3612</v>
      </c>
      <c r="S805" s="8">
        <v>2800000</v>
      </c>
      <c r="T805" s="8">
        <v>0</v>
      </c>
      <c r="U805" s="2">
        <v>85152695</v>
      </c>
      <c r="V805" s="2" t="s">
        <v>5746</v>
      </c>
    </row>
    <row r="806" spans="1:22">
      <c r="A806" s="2">
        <v>891780111</v>
      </c>
      <c r="B806" s="2" t="s">
        <v>19</v>
      </c>
      <c r="C806" s="2" t="s">
        <v>27</v>
      </c>
      <c r="D806" s="2" t="s">
        <v>20</v>
      </c>
      <c r="E806" s="2" t="s">
        <v>6617</v>
      </c>
      <c r="F806" s="2" t="s">
        <v>21</v>
      </c>
      <c r="G806" s="2" t="s">
        <v>165</v>
      </c>
      <c r="H806" s="2" t="s">
        <v>166</v>
      </c>
      <c r="I806" s="8">
        <v>1900000</v>
      </c>
      <c r="J806" s="8">
        <v>0</v>
      </c>
      <c r="K806" s="8">
        <v>0</v>
      </c>
      <c r="L806" s="8">
        <v>0</v>
      </c>
      <c r="M806" s="2">
        <v>1007642968</v>
      </c>
      <c r="N806" s="2" t="s">
        <v>4833</v>
      </c>
      <c r="O806" s="2" t="s">
        <v>5926</v>
      </c>
      <c r="P806" s="9" t="s">
        <v>2221</v>
      </c>
      <c r="Q806" s="9" t="s">
        <v>2221</v>
      </c>
      <c r="R806" s="9" t="s">
        <v>3612</v>
      </c>
      <c r="S806" s="8">
        <v>1900000</v>
      </c>
      <c r="T806" s="8">
        <v>0</v>
      </c>
      <c r="U806" s="2">
        <v>85152695</v>
      </c>
      <c r="V806" s="2" t="s">
        <v>5746</v>
      </c>
    </row>
    <row r="807" spans="1:22">
      <c r="A807" s="2">
        <v>891780111</v>
      </c>
      <c r="B807" s="2" t="s">
        <v>19</v>
      </c>
      <c r="C807" s="2" t="s">
        <v>27</v>
      </c>
      <c r="D807" s="2" t="s">
        <v>20</v>
      </c>
      <c r="E807" s="2" t="s">
        <v>6618</v>
      </c>
      <c r="F807" s="2" t="s">
        <v>21</v>
      </c>
      <c r="G807" s="2" t="s">
        <v>165</v>
      </c>
      <c r="H807" s="2" t="s">
        <v>166</v>
      </c>
      <c r="I807" s="8">
        <v>2500000</v>
      </c>
      <c r="J807" s="8">
        <v>0</v>
      </c>
      <c r="K807" s="8">
        <v>0</v>
      </c>
      <c r="L807" s="8">
        <v>0</v>
      </c>
      <c r="M807" s="2">
        <v>1082943061</v>
      </c>
      <c r="N807" s="2" t="s">
        <v>1179</v>
      </c>
      <c r="O807" s="2" t="s">
        <v>6619</v>
      </c>
      <c r="P807" s="9" t="s">
        <v>2221</v>
      </c>
      <c r="Q807" s="9" t="s">
        <v>2221</v>
      </c>
      <c r="R807" s="9" t="s">
        <v>3612</v>
      </c>
      <c r="S807" s="8">
        <v>2500000</v>
      </c>
      <c r="T807" s="8">
        <v>0</v>
      </c>
      <c r="U807" s="2">
        <v>85152695</v>
      </c>
      <c r="V807" s="2" t="s">
        <v>5746</v>
      </c>
    </row>
    <row r="808" spans="1:22">
      <c r="A808" s="2">
        <v>891780111</v>
      </c>
      <c r="B808" s="2" t="s">
        <v>19</v>
      </c>
      <c r="C808" s="2" t="s">
        <v>27</v>
      </c>
      <c r="D808" s="2" t="s">
        <v>20</v>
      </c>
      <c r="E808" s="2" t="s">
        <v>6620</v>
      </c>
      <c r="F808" s="2" t="s">
        <v>21</v>
      </c>
      <c r="G808" s="2" t="s">
        <v>165</v>
      </c>
      <c r="H808" s="2" t="s">
        <v>166</v>
      </c>
      <c r="I808" s="8">
        <v>2500000</v>
      </c>
      <c r="J808" s="8">
        <v>0</v>
      </c>
      <c r="K808" s="8">
        <v>0</v>
      </c>
      <c r="L808" s="8">
        <v>0</v>
      </c>
      <c r="M808" s="2">
        <v>1082929855</v>
      </c>
      <c r="N808" s="2" t="s">
        <v>1076</v>
      </c>
      <c r="O808" s="2" t="s">
        <v>6621</v>
      </c>
      <c r="P808" s="9" t="s">
        <v>2221</v>
      </c>
      <c r="Q808" s="9" t="s">
        <v>2221</v>
      </c>
      <c r="R808" s="9" t="s">
        <v>3612</v>
      </c>
      <c r="S808" s="8">
        <v>2500000</v>
      </c>
      <c r="T808" s="8">
        <v>0</v>
      </c>
      <c r="U808" s="2">
        <v>85152695</v>
      </c>
      <c r="V808" s="2" t="s">
        <v>5746</v>
      </c>
    </row>
    <row r="809" spans="1:22">
      <c r="A809" s="2">
        <v>891780111</v>
      </c>
      <c r="B809" s="2" t="s">
        <v>19</v>
      </c>
      <c r="C809" s="2" t="s">
        <v>27</v>
      </c>
      <c r="D809" s="2" t="s">
        <v>20</v>
      </c>
      <c r="E809" s="2" t="s">
        <v>6622</v>
      </c>
      <c r="F809" s="2" t="s">
        <v>21</v>
      </c>
      <c r="G809" s="2" t="s">
        <v>165</v>
      </c>
      <c r="H809" s="2" t="s">
        <v>166</v>
      </c>
      <c r="I809" s="8">
        <v>2800000</v>
      </c>
      <c r="J809" s="8">
        <v>0</v>
      </c>
      <c r="K809" s="8">
        <v>0</v>
      </c>
      <c r="L809" s="8">
        <v>0</v>
      </c>
      <c r="M809" s="2">
        <v>1047397631</v>
      </c>
      <c r="N809" s="2" t="s">
        <v>1981</v>
      </c>
      <c r="O809" s="2" t="s">
        <v>6623</v>
      </c>
      <c r="P809" s="9" t="s">
        <v>2221</v>
      </c>
      <c r="Q809" s="9" t="s">
        <v>2221</v>
      </c>
      <c r="R809" s="9" t="s">
        <v>3612</v>
      </c>
      <c r="S809" s="8">
        <v>2800000</v>
      </c>
      <c r="T809" s="8">
        <v>0</v>
      </c>
      <c r="U809" s="2">
        <v>85152695</v>
      </c>
      <c r="V809" s="2" t="s">
        <v>5746</v>
      </c>
    </row>
    <row r="810" spans="1:22">
      <c r="A810" s="2">
        <v>891780111</v>
      </c>
      <c r="B810" s="2" t="s">
        <v>19</v>
      </c>
      <c r="C810" s="2" t="s">
        <v>27</v>
      </c>
      <c r="D810" s="2" t="s">
        <v>20</v>
      </c>
      <c r="E810" s="2" t="s">
        <v>6624</v>
      </c>
      <c r="F810" s="2" t="s">
        <v>21</v>
      </c>
      <c r="G810" s="2" t="s">
        <v>165</v>
      </c>
      <c r="H810" s="2" t="s">
        <v>166</v>
      </c>
      <c r="I810" s="8">
        <v>2500000</v>
      </c>
      <c r="J810" s="8">
        <v>0</v>
      </c>
      <c r="K810" s="8">
        <v>0</v>
      </c>
      <c r="L810" s="8">
        <v>0</v>
      </c>
      <c r="M810" s="2">
        <v>1082881245</v>
      </c>
      <c r="N810" s="2" t="s">
        <v>1205</v>
      </c>
      <c r="O810" s="2" t="s">
        <v>6625</v>
      </c>
      <c r="P810" s="9" t="s">
        <v>2221</v>
      </c>
      <c r="Q810" s="9" t="s">
        <v>2221</v>
      </c>
      <c r="R810" s="9" t="s">
        <v>3612</v>
      </c>
      <c r="S810" s="8">
        <v>2500000</v>
      </c>
      <c r="T810" s="8">
        <v>0</v>
      </c>
      <c r="U810" s="2">
        <v>85152695</v>
      </c>
      <c r="V810" s="2" t="s">
        <v>5746</v>
      </c>
    </row>
    <row r="811" spans="1:22">
      <c r="A811" s="2">
        <v>891780111</v>
      </c>
      <c r="B811" s="2" t="s">
        <v>19</v>
      </c>
      <c r="C811" s="2" t="s">
        <v>27</v>
      </c>
      <c r="D811" s="2" t="s">
        <v>20</v>
      </c>
      <c r="E811" s="2" t="s">
        <v>6626</v>
      </c>
      <c r="F811" s="2" t="s">
        <v>21</v>
      </c>
      <c r="G811" s="2" t="s">
        <v>165</v>
      </c>
      <c r="H811" s="2" t="s">
        <v>166</v>
      </c>
      <c r="I811" s="8">
        <v>2500000</v>
      </c>
      <c r="J811" s="8">
        <v>0</v>
      </c>
      <c r="K811" s="8">
        <v>0</v>
      </c>
      <c r="L811" s="8">
        <v>0</v>
      </c>
      <c r="M811" s="2">
        <v>1118863030</v>
      </c>
      <c r="N811" s="2" t="s">
        <v>1164</v>
      </c>
      <c r="O811" s="2" t="s">
        <v>6619</v>
      </c>
      <c r="P811" s="9" t="s">
        <v>2221</v>
      </c>
      <c r="Q811" s="9" t="s">
        <v>2221</v>
      </c>
      <c r="R811" s="9" t="s">
        <v>3612</v>
      </c>
      <c r="S811" s="8">
        <v>2500000</v>
      </c>
      <c r="T811" s="8">
        <v>0</v>
      </c>
      <c r="U811" s="2">
        <v>85152695</v>
      </c>
      <c r="V811" s="2" t="s">
        <v>5746</v>
      </c>
    </row>
    <row r="812" spans="1:22">
      <c r="A812" s="2">
        <v>891780111</v>
      </c>
      <c r="B812" s="2" t="s">
        <v>19</v>
      </c>
      <c r="C812" s="2" t="s">
        <v>27</v>
      </c>
      <c r="D812" s="2" t="s">
        <v>20</v>
      </c>
      <c r="E812" s="2" t="s">
        <v>6627</v>
      </c>
      <c r="F812" s="2" t="s">
        <v>21</v>
      </c>
      <c r="G812" s="2" t="s">
        <v>165</v>
      </c>
      <c r="H812" s="2" t="s">
        <v>166</v>
      </c>
      <c r="I812" s="8">
        <v>1900000</v>
      </c>
      <c r="J812" s="8">
        <v>0</v>
      </c>
      <c r="K812" s="8">
        <v>0</v>
      </c>
      <c r="L812" s="8">
        <v>0</v>
      </c>
      <c r="M812" s="2">
        <v>1082949505</v>
      </c>
      <c r="N812" s="2" t="s">
        <v>4696</v>
      </c>
      <c r="O812" s="2" t="s">
        <v>6628</v>
      </c>
      <c r="P812" s="9" t="s">
        <v>2221</v>
      </c>
      <c r="Q812" s="9" t="s">
        <v>2221</v>
      </c>
      <c r="R812" s="9" t="s">
        <v>3612</v>
      </c>
      <c r="S812" s="8">
        <v>1900000</v>
      </c>
      <c r="T812" s="8">
        <v>0</v>
      </c>
      <c r="U812" s="2">
        <v>85152695</v>
      </c>
      <c r="V812" s="2" t="s">
        <v>5746</v>
      </c>
    </row>
    <row r="813" spans="1:22">
      <c r="A813" s="2">
        <v>891780111</v>
      </c>
      <c r="B813" s="2" t="s">
        <v>19</v>
      </c>
      <c r="C813" s="2" t="s">
        <v>27</v>
      </c>
      <c r="D813" s="2" t="s">
        <v>20</v>
      </c>
      <c r="E813" s="2" t="s">
        <v>6629</v>
      </c>
      <c r="F813" s="2" t="s">
        <v>21</v>
      </c>
      <c r="G813" s="2" t="s">
        <v>165</v>
      </c>
      <c r="H813" s="2" t="s">
        <v>166</v>
      </c>
      <c r="I813" s="8">
        <v>2500000</v>
      </c>
      <c r="J813" s="8">
        <v>0</v>
      </c>
      <c r="K813" s="8">
        <v>0</v>
      </c>
      <c r="L813" s="8">
        <v>0</v>
      </c>
      <c r="M813" s="2">
        <v>1149451463</v>
      </c>
      <c r="N813" s="2" t="s">
        <v>986</v>
      </c>
      <c r="O813" s="2" t="s">
        <v>6630</v>
      </c>
      <c r="P813" s="9" t="s">
        <v>2221</v>
      </c>
      <c r="Q813" s="9" t="s">
        <v>2221</v>
      </c>
      <c r="R813" s="9" t="s">
        <v>3612</v>
      </c>
      <c r="S813" s="8">
        <v>2500000</v>
      </c>
      <c r="T813" s="8">
        <v>0</v>
      </c>
      <c r="U813" s="2">
        <v>72175282</v>
      </c>
      <c r="V813" s="2" t="s">
        <v>5785</v>
      </c>
    </row>
    <row r="814" spans="1:22">
      <c r="A814" s="2">
        <v>891780111</v>
      </c>
      <c r="B814" s="2" t="s">
        <v>19</v>
      </c>
      <c r="C814" s="2" t="s">
        <v>27</v>
      </c>
      <c r="D814" s="2" t="s">
        <v>20</v>
      </c>
      <c r="E814" s="2" t="s">
        <v>6631</v>
      </c>
      <c r="F814" s="2" t="s">
        <v>21</v>
      </c>
      <c r="G814" s="2" t="s">
        <v>165</v>
      </c>
      <c r="H814" s="2" t="s">
        <v>166</v>
      </c>
      <c r="I814" s="8">
        <v>4000000</v>
      </c>
      <c r="J814" s="8">
        <v>0</v>
      </c>
      <c r="K814" s="8">
        <v>0</v>
      </c>
      <c r="L814" s="8">
        <v>0</v>
      </c>
      <c r="M814" s="2">
        <v>85474227</v>
      </c>
      <c r="N814" s="2" t="s">
        <v>1311</v>
      </c>
      <c r="O814" s="2" t="s">
        <v>6632</v>
      </c>
      <c r="P814" s="9" t="s">
        <v>2221</v>
      </c>
      <c r="Q814" s="9" t="s">
        <v>2221</v>
      </c>
      <c r="R814" s="9" t="s">
        <v>3612</v>
      </c>
      <c r="S814" s="8">
        <v>4000000</v>
      </c>
      <c r="T814" s="8">
        <v>0</v>
      </c>
      <c r="U814" s="2">
        <v>72175282</v>
      </c>
      <c r="V814" s="2" t="s">
        <v>5785</v>
      </c>
    </row>
    <row r="815" spans="1:22">
      <c r="A815" s="2">
        <v>891780111</v>
      </c>
      <c r="B815" s="2" t="s">
        <v>19</v>
      </c>
      <c r="C815" s="2" t="s">
        <v>27</v>
      </c>
      <c r="D815" s="2" t="s">
        <v>20</v>
      </c>
      <c r="E815" s="2" t="s">
        <v>6633</v>
      </c>
      <c r="F815" s="2" t="s">
        <v>21</v>
      </c>
      <c r="G815" s="2" t="s">
        <v>165</v>
      </c>
      <c r="H815" s="2" t="s">
        <v>166</v>
      </c>
      <c r="I815" s="8">
        <v>2200000</v>
      </c>
      <c r="J815" s="8">
        <v>0</v>
      </c>
      <c r="K815" s="8">
        <v>0</v>
      </c>
      <c r="L815" s="8">
        <v>0</v>
      </c>
      <c r="M815" s="2">
        <v>1082961732</v>
      </c>
      <c r="N815" s="2" t="s">
        <v>4935</v>
      </c>
      <c r="O815" s="2" t="s">
        <v>6632</v>
      </c>
      <c r="P815" s="9" t="s">
        <v>2221</v>
      </c>
      <c r="Q815" s="9" t="s">
        <v>2221</v>
      </c>
      <c r="R815" s="9" t="s">
        <v>3612</v>
      </c>
      <c r="S815" s="8">
        <v>2200000</v>
      </c>
      <c r="T815" s="8">
        <v>0</v>
      </c>
      <c r="U815" s="2">
        <v>72175282</v>
      </c>
      <c r="V815" s="2" t="s">
        <v>5785</v>
      </c>
    </row>
    <row r="816" spans="1:22">
      <c r="A816" s="2">
        <v>891780111</v>
      </c>
      <c r="B816" s="2" t="s">
        <v>19</v>
      </c>
      <c r="C816" s="2" t="s">
        <v>5832</v>
      </c>
      <c r="D816" s="2" t="s">
        <v>20</v>
      </c>
      <c r="E816" s="2" t="s">
        <v>6634</v>
      </c>
      <c r="F816" s="2" t="s">
        <v>21</v>
      </c>
      <c r="G816" s="2" t="s">
        <v>165</v>
      </c>
      <c r="H816" s="2" t="s">
        <v>166</v>
      </c>
      <c r="I816" s="8">
        <v>2560000</v>
      </c>
      <c r="J816" s="8">
        <v>0</v>
      </c>
      <c r="K816" s="8">
        <v>0</v>
      </c>
      <c r="L816" s="8">
        <v>0</v>
      </c>
      <c r="M816" s="2">
        <v>84082554</v>
      </c>
      <c r="N816" s="2" t="s">
        <v>4792</v>
      </c>
      <c r="O816" s="2" t="s">
        <v>6635</v>
      </c>
      <c r="P816" s="9" t="s">
        <v>2221</v>
      </c>
      <c r="Q816" s="9" t="s">
        <v>2221</v>
      </c>
      <c r="R816" s="9" t="s">
        <v>3612</v>
      </c>
      <c r="S816" s="8">
        <v>2560000</v>
      </c>
      <c r="T816" s="8">
        <v>0</v>
      </c>
      <c r="U816" s="2">
        <v>57461216</v>
      </c>
      <c r="V816" s="2" t="s">
        <v>801</v>
      </c>
    </row>
    <row r="817" spans="1:22">
      <c r="A817" s="2">
        <v>891780111</v>
      </c>
      <c r="B817" s="2" t="s">
        <v>19</v>
      </c>
      <c r="C817" s="2" t="s">
        <v>5832</v>
      </c>
      <c r="D817" s="2" t="s">
        <v>20</v>
      </c>
      <c r="E817" s="2" t="s">
        <v>6636</v>
      </c>
      <c r="F817" s="2" t="s">
        <v>21</v>
      </c>
      <c r="G817" s="2" t="s">
        <v>165</v>
      </c>
      <c r="H817" s="2" t="s">
        <v>166</v>
      </c>
      <c r="I817" s="8">
        <v>2560000</v>
      </c>
      <c r="J817" s="8">
        <v>0</v>
      </c>
      <c r="K817" s="8">
        <v>0</v>
      </c>
      <c r="L817" s="8">
        <v>0</v>
      </c>
      <c r="M817" s="2">
        <v>79994976</v>
      </c>
      <c r="N817" s="2" t="s">
        <v>4878</v>
      </c>
      <c r="O817" s="2" t="s">
        <v>6637</v>
      </c>
      <c r="P817" s="9" t="s">
        <v>2221</v>
      </c>
      <c r="Q817" s="9" t="s">
        <v>2221</v>
      </c>
      <c r="R817" s="9" t="s">
        <v>3612</v>
      </c>
      <c r="S817" s="8">
        <v>2560000</v>
      </c>
      <c r="T817" s="8">
        <v>0</v>
      </c>
      <c r="U817" s="2">
        <v>57461216</v>
      </c>
      <c r="V817" s="2" t="s">
        <v>801</v>
      </c>
    </row>
    <row r="818" spans="1:22">
      <c r="A818" s="2">
        <v>891780111</v>
      </c>
      <c r="B818" s="2" t="s">
        <v>19</v>
      </c>
      <c r="C818" s="2" t="s">
        <v>5832</v>
      </c>
      <c r="D818" s="2" t="s">
        <v>20</v>
      </c>
      <c r="E818" s="2" t="s">
        <v>6638</v>
      </c>
      <c r="F818" s="2" t="s">
        <v>21</v>
      </c>
      <c r="G818" s="2" t="s">
        <v>165</v>
      </c>
      <c r="H818" s="2" t="s">
        <v>166</v>
      </c>
      <c r="I818" s="8">
        <v>2560000</v>
      </c>
      <c r="J818" s="8">
        <v>0</v>
      </c>
      <c r="K818" s="8">
        <v>0</v>
      </c>
      <c r="L818" s="8">
        <v>0</v>
      </c>
      <c r="M818" s="2">
        <v>1026568546</v>
      </c>
      <c r="N818" s="2" t="s">
        <v>4804</v>
      </c>
      <c r="O818" s="2" t="s">
        <v>6639</v>
      </c>
      <c r="P818" s="9" t="s">
        <v>2221</v>
      </c>
      <c r="Q818" s="9" t="s">
        <v>2221</v>
      </c>
      <c r="R818" s="9" t="s">
        <v>3612</v>
      </c>
      <c r="S818" s="8">
        <v>2560000</v>
      </c>
      <c r="T818" s="8">
        <v>0</v>
      </c>
      <c r="U818" s="2">
        <v>57461216</v>
      </c>
      <c r="V818" s="2" t="s">
        <v>801</v>
      </c>
    </row>
    <row r="819" spans="1:22">
      <c r="A819" s="2">
        <v>891780111</v>
      </c>
      <c r="B819" s="2" t="s">
        <v>19</v>
      </c>
      <c r="C819" s="2" t="s">
        <v>5832</v>
      </c>
      <c r="D819" s="2" t="s">
        <v>20</v>
      </c>
      <c r="E819" s="2" t="s">
        <v>6640</v>
      </c>
      <c r="F819" s="2" t="s">
        <v>21</v>
      </c>
      <c r="G819" s="2" t="s">
        <v>165</v>
      </c>
      <c r="H819" s="2" t="s">
        <v>166</v>
      </c>
      <c r="I819" s="8">
        <v>2560000</v>
      </c>
      <c r="J819" s="8">
        <v>0</v>
      </c>
      <c r="K819" s="8">
        <v>0</v>
      </c>
      <c r="L819" s="8">
        <v>0</v>
      </c>
      <c r="M819" s="2">
        <v>1065824081</v>
      </c>
      <c r="N819" s="2" t="s">
        <v>4795</v>
      </c>
      <c r="O819" s="2" t="s">
        <v>6635</v>
      </c>
      <c r="P819" s="9" t="s">
        <v>2221</v>
      </c>
      <c r="Q819" s="9" t="s">
        <v>2221</v>
      </c>
      <c r="R819" s="9" t="s">
        <v>3612</v>
      </c>
      <c r="S819" s="8">
        <v>2560000</v>
      </c>
      <c r="T819" s="8">
        <v>0</v>
      </c>
      <c r="U819" s="2">
        <v>57461216</v>
      </c>
      <c r="V819" s="2" t="s">
        <v>801</v>
      </c>
    </row>
    <row r="820" spans="1:22">
      <c r="A820" s="2">
        <v>891780111</v>
      </c>
      <c r="B820" s="2" t="s">
        <v>19</v>
      </c>
      <c r="C820" s="2" t="s">
        <v>27</v>
      </c>
      <c r="D820" s="2" t="s">
        <v>20</v>
      </c>
      <c r="E820" s="2" t="s">
        <v>6641</v>
      </c>
      <c r="F820" s="2" t="s">
        <v>21</v>
      </c>
      <c r="G820" s="2" t="s">
        <v>165</v>
      </c>
      <c r="H820" s="2" t="s">
        <v>166</v>
      </c>
      <c r="I820" s="8">
        <v>2200000</v>
      </c>
      <c r="J820" s="8">
        <v>0</v>
      </c>
      <c r="K820" s="8">
        <v>0</v>
      </c>
      <c r="L820" s="8">
        <v>0</v>
      </c>
      <c r="M820" s="2">
        <v>1065837255</v>
      </c>
      <c r="N820" s="2" t="s">
        <v>1984</v>
      </c>
      <c r="O820" s="2" t="s">
        <v>6642</v>
      </c>
      <c r="P820" s="9" t="s">
        <v>2221</v>
      </c>
      <c r="Q820" s="9" t="s">
        <v>2221</v>
      </c>
      <c r="R820" s="9" t="s">
        <v>3612</v>
      </c>
      <c r="S820" s="8">
        <v>2200000</v>
      </c>
      <c r="T820" s="8">
        <v>0</v>
      </c>
      <c r="U820" s="2">
        <v>1082866408</v>
      </c>
      <c r="V820" s="2" t="s">
        <v>5837</v>
      </c>
    </row>
    <row r="821" spans="1:22">
      <c r="A821" s="2">
        <v>891780111</v>
      </c>
      <c r="B821" s="2" t="s">
        <v>19</v>
      </c>
      <c r="C821" s="2" t="s">
        <v>27</v>
      </c>
      <c r="D821" s="2" t="s">
        <v>20</v>
      </c>
      <c r="E821" s="2" t="s">
        <v>6643</v>
      </c>
      <c r="F821" s="2" t="s">
        <v>21</v>
      </c>
      <c r="G821" s="2" t="s">
        <v>165</v>
      </c>
      <c r="H821" s="2" t="s">
        <v>166</v>
      </c>
      <c r="I821" s="8">
        <v>2800000</v>
      </c>
      <c r="J821" s="8">
        <v>0</v>
      </c>
      <c r="K821" s="8">
        <v>0</v>
      </c>
      <c r="L821" s="8">
        <v>0</v>
      </c>
      <c r="M821" s="2">
        <v>30766322</v>
      </c>
      <c r="N821" s="2" t="s">
        <v>1990</v>
      </c>
      <c r="O821" s="2" t="s">
        <v>6644</v>
      </c>
      <c r="P821" s="9" t="s">
        <v>2221</v>
      </c>
      <c r="Q821" s="9" t="s">
        <v>2221</v>
      </c>
      <c r="R821" s="9" t="s">
        <v>3612</v>
      </c>
      <c r="S821" s="8">
        <v>2800000</v>
      </c>
      <c r="T821" s="8">
        <v>0</v>
      </c>
      <c r="U821" s="2">
        <v>1082866408</v>
      </c>
      <c r="V821" s="2" t="s">
        <v>5837</v>
      </c>
    </row>
    <row r="822" spans="1:22">
      <c r="A822" s="2">
        <v>891780111</v>
      </c>
      <c r="B822" s="2" t="s">
        <v>19</v>
      </c>
      <c r="C822" s="2" t="s">
        <v>27</v>
      </c>
      <c r="D822" s="2" t="s">
        <v>20</v>
      </c>
      <c r="E822" s="2" t="s">
        <v>6645</v>
      </c>
      <c r="F822" s="2" t="s">
        <v>21</v>
      </c>
      <c r="G822" s="2" t="s">
        <v>165</v>
      </c>
      <c r="H822" s="2" t="s">
        <v>166</v>
      </c>
      <c r="I822" s="8">
        <v>6100000</v>
      </c>
      <c r="J822" s="8">
        <v>0</v>
      </c>
      <c r="K822" s="8">
        <v>0</v>
      </c>
      <c r="L822" s="8">
        <v>0</v>
      </c>
      <c r="M822" s="2">
        <v>39029599</v>
      </c>
      <c r="N822" s="2" t="s">
        <v>1088</v>
      </c>
      <c r="O822" s="2" t="s">
        <v>6646</v>
      </c>
      <c r="P822" s="9" t="s">
        <v>2221</v>
      </c>
      <c r="Q822" s="9" t="s">
        <v>2221</v>
      </c>
      <c r="R822" s="9" t="s">
        <v>3612</v>
      </c>
      <c r="S822" s="8">
        <v>6100000</v>
      </c>
      <c r="T822" s="8">
        <v>0</v>
      </c>
      <c r="U822" s="2">
        <v>26668285</v>
      </c>
      <c r="V822" s="2" t="s">
        <v>874</v>
      </c>
    </row>
    <row r="823" spans="1:22">
      <c r="A823" s="2">
        <v>891780111</v>
      </c>
      <c r="B823" s="2" t="s">
        <v>19</v>
      </c>
      <c r="C823" s="2" t="s">
        <v>27</v>
      </c>
      <c r="D823" s="2" t="s">
        <v>20</v>
      </c>
      <c r="E823" s="2" t="s">
        <v>6647</v>
      </c>
      <c r="F823" s="2" t="s">
        <v>21</v>
      </c>
      <c r="G823" s="2" t="s">
        <v>165</v>
      </c>
      <c r="H823" s="2" t="s">
        <v>166</v>
      </c>
      <c r="I823" s="8">
        <v>1600000</v>
      </c>
      <c r="J823" s="8">
        <v>0</v>
      </c>
      <c r="K823" s="8">
        <v>0</v>
      </c>
      <c r="L823" s="8">
        <v>0</v>
      </c>
      <c r="M823" s="2">
        <v>1079916249</v>
      </c>
      <c r="N823" s="2" t="s">
        <v>4457</v>
      </c>
      <c r="O823" s="2" t="s">
        <v>6648</v>
      </c>
      <c r="P823" s="9" t="s">
        <v>2221</v>
      </c>
      <c r="Q823" s="9" t="s">
        <v>2221</v>
      </c>
      <c r="R823" s="9" t="s">
        <v>3612</v>
      </c>
      <c r="S823" s="8">
        <v>1600000</v>
      </c>
      <c r="T823" s="8">
        <v>0</v>
      </c>
      <c r="U823" s="2">
        <v>26668285</v>
      </c>
      <c r="V823" s="2" t="s">
        <v>874</v>
      </c>
    </row>
    <row r="824" spans="1:22">
      <c r="A824" s="2">
        <v>891780111</v>
      </c>
      <c r="B824" s="2" t="s">
        <v>19</v>
      </c>
      <c r="C824" s="2" t="s">
        <v>27</v>
      </c>
      <c r="D824" s="2" t="s">
        <v>20</v>
      </c>
      <c r="E824" s="2" t="s">
        <v>6649</v>
      </c>
      <c r="F824" s="2" t="s">
        <v>21</v>
      </c>
      <c r="G824" s="2" t="s">
        <v>165</v>
      </c>
      <c r="H824" s="2" t="s">
        <v>166</v>
      </c>
      <c r="I824" s="8">
        <v>5500000</v>
      </c>
      <c r="J824" s="8">
        <v>0</v>
      </c>
      <c r="K824" s="8">
        <v>0</v>
      </c>
      <c r="L824" s="8">
        <v>0</v>
      </c>
      <c r="M824" s="2">
        <v>63315351</v>
      </c>
      <c r="N824" s="2" t="s">
        <v>1101</v>
      </c>
      <c r="O824" s="2" t="s">
        <v>6650</v>
      </c>
      <c r="P824" s="9" t="s">
        <v>2221</v>
      </c>
      <c r="Q824" s="9" t="s">
        <v>2221</v>
      </c>
      <c r="R824" s="9" t="s">
        <v>3612</v>
      </c>
      <c r="S824" s="8">
        <v>5500000</v>
      </c>
      <c r="T824" s="8">
        <v>0</v>
      </c>
      <c r="U824" s="2">
        <v>41947381</v>
      </c>
      <c r="V824" s="2" t="s">
        <v>6651</v>
      </c>
    </row>
    <row r="825" spans="1:22">
      <c r="A825" s="2">
        <v>891780111</v>
      </c>
      <c r="B825" s="2" t="s">
        <v>19</v>
      </c>
      <c r="C825" s="2" t="s">
        <v>27</v>
      </c>
      <c r="D825" s="2" t="s">
        <v>20</v>
      </c>
      <c r="E825" s="2" t="s">
        <v>6652</v>
      </c>
      <c r="F825" s="2" t="s">
        <v>21</v>
      </c>
      <c r="G825" s="2" t="s">
        <v>165</v>
      </c>
      <c r="H825" s="2" t="s">
        <v>166</v>
      </c>
      <c r="I825" s="8">
        <v>2200000</v>
      </c>
      <c r="J825" s="8">
        <v>0</v>
      </c>
      <c r="K825" s="8">
        <v>0</v>
      </c>
      <c r="L825" s="8">
        <v>0</v>
      </c>
      <c r="M825" s="2">
        <v>1082950841</v>
      </c>
      <c r="N825" s="2" t="s">
        <v>4748</v>
      </c>
      <c r="O825" s="2" t="s">
        <v>6653</v>
      </c>
      <c r="P825" s="9" t="s">
        <v>2221</v>
      </c>
      <c r="Q825" s="9" t="s">
        <v>2221</v>
      </c>
      <c r="R825" s="9" t="s">
        <v>3612</v>
      </c>
      <c r="S825" s="8">
        <v>2200000</v>
      </c>
      <c r="T825" s="8">
        <v>0</v>
      </c>
      <c r="U825" s="2">
        <v>57438212</v>
      </c>
      <c r="V825" s="2" t="s">
        <v>1211</v>
      </c>
    </row>
    <row r="826" spans="1:22">
      <c r="A826" s="2">
        <v>891780111</v>
      </c>
      <c r="B826" s="2" t="s">
        <v>19</v>
      </c>
      <c r="C826" s="2" t="s">
        <v>27</v>
      </c>
      <c r="D826" s="2" t="s">
        <v>20</v>
      </c>
      <c r="E826" s="2" t="s">
        <v>6654</v>
      </c>
      <c r="F826" s="2" t="s">
        <v>21</v>
      </c>
      <c r="G826" s="2" t="s">
        <v>165</v>
      </c>
      <c r="H826" s="2" t="s">
        <v>166</v>
      </c>
      <c r="I826" s="8">
        <v>1600000</v>
      </c>
      <c r="J826" s="8">
        <v>0</v>
      </c>
      <c r="K826" s="8">
        <v>0</v>
      </c>
      <c r="L826" s="8">
        <v>0</v>
      </c>
      <c r="M826" s="2">
        <v>1082956525</v>
      </c>
      <c r="N826" s="2" t="s">
        <v>4663</v>
      </c>
      <c r="O826" s="2" t="s">
        <v>6450</v>
      </c>
      <c r="P826" s="9" t="s">
        <v>2221</v>
      </c>
      <c r="Q826" s="9" t="s">
        <v>2221</v>
      </c>
      <c r="R826" s="9" t="s">
        <v>3612</v>
      </c>
      <c r="S826" s="8">
        <v>1600000</v>
      </c>
      <c r="T826" s="8">
        <v>0</v>
      </c>
      <c r="U826" s="33">
        <v>84452087</v>
      </c>
      <c r="V826" s="2" t="s">
        <v>1963</v>
      </c>
    </row>
    <row r="827" spans="1:22">
      <c r="A827" s="2">
        <v>891780111</v>
      </c>
      <c r="B827" s="2" t="s">
        <v>19</v>
      </c>
      <c r="C827" s="2" t="s">
        <v>27</v>
      </c>
      <c r="D827" s="2" t="s">
        <v>20</v>
      </c>
      <c r="E827" s="2" t="s">
        <v>6655</v>
      </c>
      <c r="F827" s="2" t="s">
        <v>21</v>
      </c>
      <c r="G827" s="2" t="s">
        <v>165</v>
      </c>
      <c r="H827" s="2" t="s">
        <v>166</v>
      </c>
      <c r="I827" s="8">
        <v>1900000</v>
      </c>
      <c r="J827" s="8">
        <v>0</v>
      </c>
      <c r="K827" s="8">
        <v>0</v>
      </c>
      <c r="L827" s="8">
        <v>0</v>
      </c>
      <c r="M827" s="2">
        <v>85462989</v>
      </c>
      <c r="N827" s="2" t="s">
        <v>4541</v>
      </c>
      <c r="O827" s="2" t="s">
        <v>6656</v>
      </c>
      <c r="P827" s="9" t="s">
        <v>2221</v>
      </c>
      <c r="Q827" s="9" t="s">
        <v>2221</v>
      </c>
      <c r="R827" s="9" t="s">
        <v>3612</v>
      </c>
      <c r="S827" s="8">
        <v>1900000</v>
      </c>
      <c r="T827" s="8">
        <v>0</v>
      </c>
      <c r="U827" s="2">
        <v>36665858</v>
      </c>
      <c r="V827" s="2" t="s">
        <v>6453</v>
      </c>
    </row>
    <row r="828" spans="1:22">
      <c r="A828" s="2">
        <v>891780111</v>
      </c>
      <c r="B828" s="2" t="s">
        <v>19</v>
      </c>
      <c r="C828" s="2" t="s">
        <v>27</v>
      </c>
      <c r="D828" s="2" t="s">
        <v>20</v>
      </c>
      <c r="E828" s="2" t="s">
        <v>6657</v>
      </c>
      <c r="F828" s="2" t="s">
        <v>21</v>
      </c>
      <c r="G828" s="2" t="s">
        <v>165</v>
      </c>
      <c r="H828" s="2" t="s">
        <v>166</v>
      </c>
      <c r="I828" s="8">
        <v>1900000</v>
      </c>
      <c r="J828" s="8">
        <v>0</v>
      </c>
      <c r="K828" s="8">
        <v>0</v>
      </c>
      <c r="L828" s="8">
        <v>0</v>
      </c>
      <c r="M828" s="2">
        <v>1082968345</v>
      </c>
      <c r="N828" s="2" t="s">
        <v>4538</v>
      </c>
      <c r="O828" s="2" t="s">
        <v>6656</v>
      </c>
      <c r="P828" s="9" t="s">
        <v>2221</v>
      </c>
      <c r="Q828" s="9" t="s">
        <v>2221</v>
      </c>
      <c r="R828" s="9" t="s">
        <v>3612</v>
      </c>
      <c r="S828" s="8">
        <v>1900000</v>
      </c>
      <c r="T828" s="8">
        <v>0</v>
      </c>
      <c r="U828" s="2">
        <v>36665858</v>
      </c>
      <c r="V828" s="2" t="s">
        <v>6453</v>
      </c>
    </row>
    <row r="829" spans="1:22">
      <c r="A829" s="2">
        <v>891780111</v>
      </c>
      <c r="B829" s="2" t="s">
        <v>19</v>
      </c>
      <c r="C829" s="2" t="s">
        <v>27</v>
      </c>
      <c r="D829" s="2" t="s">
        <v>20</v>
      </c>
      <c r="E829" s="2" t="s">
        <v>6658</v>
      </c>
      <c r="F829" s="2" t="s">
        <v>21</v>
      </c>
      <c r="G829" s="2" t="s">
        <v>165</v>
      </c>
      <c r="H829" s="2" t="s">
        <v>166</v>
      </c>
      <c r="I829" s="8">
        <v>1900000</v>
      </c>
      <c r="J829" s="8">
        <v>0</v>
      </c>
      <c r="K829" s="8">
        <v>0</v>
      </c>
      <c r="L829" s="8">
        <v>0</v>
      </c>
      <c r="M829" s="2">
        <v>1082966865</v>
      </c>
      <c r="N829" s="2" t="s">
        <v>4472</v>
      </c>
      <c r="O829" s="2" t="s">
        <v>6659</v>
      </c>
      <c r="P829" s="9" t="s">
        <v>2221</v>
      </c>
      <c r="Q829" s="9" t="s">
        <v>2221</v>
      </c>
      <c r="R829" s="9" t="s">
        <v>3612</v>
      </c>
      <c r="S829" s="8">
        <v>1900000</v>
      </c>
      <c r="T829" s="8">
        <v>0</v>
      </c>
      <c r="U829" s="2">
        <v>72004252</v>
      </c>
      <c r="V829" s="2" t="s">
        <v>6660</v>
      </c>
    </row>
    <row r="830" spans="1:22">
      <c r="A830" s="2">
        <v>891780111</v>
      </c>
      <c r="B830" s="2" t="s">
        <v>19</v>
      </c>
      <c r="C830" s="2" t="s">
        <v>27</v>
      </c>
      <c r="D830" s="2" t="s">
        <v>20</v>
      </c>
      <c r="E830" s="2" t="s">
        <v>6661</v>
      </c>
      <c r="F830" s="2" t="s">
        <v>21</v>
      </c>
      <c r="G830" s="2" t="s">
        <v>165</v>
      </c>
      <c r="H830" s="2" t="s">
        <v>166</v>
      </c>
      <c r="I830" s="8">
        <v>2200000</v>
      </c>
      <c r="J830" s="8">
        <v>0</v>
      </c>
      <c r="K830" s="8">
        <v>0</v>
      </c>
      <c r="L830" s="8">
        <v>0</v>
      </c>
      <c r="M830" s="2">
        <v>1081827299</v>
      </c>
      <c r="N830" s="2" t="s">
        <v>4984</v>
      </c>
      <c r="O830" s="2" t="s">
        <v>6659</v>
      </c>
      <c r="P830" s="9" t="s">
        <v>2221</v>
      </c>
      <c r="Q830" s="9" t="s">
        <v>2221</v>
      </c>
      <c r="R830" s="9" t="s">
        <v>3612</v>
      </c>
      <c r="S830" s="8">
        <v>2200000</v>
      </c>
      <c r="T830" s="8">
        <v>0</v>
      </c>
      <c r="U830" s="2">
        <v>72004252</v>
      </c>
      <c r="V830" s="2" t="s">
        <v>6660</v>
      </c>
    </row>
    <row r="831" spans="1:22">
      <c r="A831" s="2">
        <v>891780111</v>
      </c>
      <c r="B831" s="2" t="s">
        <v>19</v>
      </c>
      <c r="C831" s="2" t="s">
        <v>27</v>
      </c>
      <c r="D831" s="2" t="s">
        <v>20</v>
      </c>
      <c r="E831" s="2" t="s">
        <v>6662</v>
      </c>
      <c r="F831" s="2" t="s">
        <v>21</v>
      </c>
      <c r="G831" s="2" t="s">
        <v>165</v>
      </c>
      <c r="H831" s="2" t="s">
        <v>166</v>
      </c>
      <c r="I831" s="8">
        <v>2800000</v>
      </c>
      <c r="J831" s="8">
        <v>0</v>
      </c>
      <c r="K831" s="8">
        <v>0</v>
      </c>
      <c r="L831" s="8">
        <v>0</v>
      </c>
      <c r="M831" s="2">
        <v>1082892888</v>
      </c>
      <c r="N831" s="2" t="s">
        <v>1109</v>
      </c>
      <c r="O831" s="2" t="s">
        <v>6659</v>
      </c>
      <c r="P831" s="9" t="s">
        <v>2221</v>
      </c>
      <c r="Q831" s="9" t="s">
        <v>2221</v>
      </c>
      <c r="R831" s="9" t="s">
        <v>3612</v>
      </c>
      <c r="S831" s="8">
        <v>2800000</v>
      </c>
      <c r="T831" s="8">
        <v>0</v>
      </c>
      <c r="U831" s="2">
        <v>85449357</v>
      </c>
      <c r="V831" s="2" t="s">
        <v>5904</v>
      </c>
    </row>
    <row r="832" spans="1:22">
      <c r="A832" s="2">
        <v>891780111</v>
      </c>
      <c r="B832" s="2" t="s">
        <v>19</v>
      </c>
      <c r="C832" s="2" t="s">
        <v>27</v>
      </c>
      <c r="D832" s="2" t="s">
        <v>20</v>
      </c>
      <c r="E832" s="2" t="s">
        <v>6663</v>
      </c>
      <c r="F832" s="2" t="s">
        <v>21</v>
      </c>
      <c r="G832" s="2" t="s">
        <v>165</v>
      </c>
      <c r="H832" s="2" t="s">
        <v>166</v>
      </c>
      <c r="I832" s="8">
        <v>2800000</v>
      </c>
      <c r="J832" s="8">
        <v>0</v>
      </c>
      <c r="K832" s="8">
        <v>0</v>
      </c>
      <c r="L832" s="8">
        <v>0</v>
      </c>
      <c r="M832" s="2">
        <v>1004278559</v>
      </c>
      <c r="N832" s="2" t="s">
        <v>1105</v>
      </c>
      <c r="O832" s="2" t="s">
        <v>6659</v>
      </c>
      <c r="P832" s="9" t="s">
        <v>2221</v>
      </c>
      <c r="Q832" s="9" t="s">
        <v>2221</v>
      </c>
      <c r="R832" s="9" t="s">
        <v>3612</v>
      </c>
      <c r="S832" s="8">
        <v>2800000</v>
      </c>
      <c r="T832" s="8">
        <v>0</v>
      </c>
      <c r="U832" s="2">
        <v>85449357</v>
      </c>
      <c r="V832" s="2" t="s">
        <v>5904</v>
      </c>
    </row>
    <row r="833" spans="1:22">
      <c r="A833" s="2">
        <v>891780111</v>
      </c>
      <c r="B833" s="2" t="s">
        <v>19</v>
      </c>
      <c r="C833" s="2" t="s">
        <v>27</v>
      </c>
      <c r="D833" s="2" t="s">
        <v>20</v>
      </c>
      <c r="E833" s="2" t="s">
        <v>6664</v>
      </c>
      <c r="F833" s="2" t="s">
        <v>21</v>
      </c>
      <c r="G833" s="2" t="s">
        <v>165</v>
      </c>
      <c r="H833" s="2" t="s">
        <v>166</v>
      </c>
      <c r="I833" s="8">
        <v>2800000</v>
      </c>
      <c r="J833" s="8">
        <v>0</v>
      </c>
      <c r="K833" s="8">
        <v>0</v>
      </c>
      <c r="L833" s="8">
        <v>0</v>
      </c>
      <c r="M833" s="2">
        <v>85370967</v>
      </c>
      <c r="N833" s="2" t="s">
        <v>2005</v>
      </c>
      <c r="O833" s="2" t="s">
        <v>6659</v>
      </c>
      <c r="P833" s="9" t="s">
        <v>2221</v>
      </c>
      <c r="Q833" s="9" t="s">
        <v>2221</v>
      </c>
      <c r="R833" s="9" t="s">
        <v>3612</v>
      </c>
      <c r="S833" s="8">
        <v>2800000</v>
      </c>
      <c r="T833" s="8">
        <v>0</v>
      </c>
      <c r="U833" s="2">
        <v>85449357</v>
      </c>
      <c r="V833" s="2" t="s">
        <v>5904</v>
      </c>
    </row>
    <row r="834" spans="1:22">
      <c r="A834" s="2">
        <v>891780111</v>
      </c>
      <c r="B834" s="2" t="s">
        <v>19</v>
      </c>
      <c r="C834" s="2" t="s">
        <v>27</v>
      </c>
      <c r="D834" s="2" t="s">
        <v>20</v>
      </c>
      <c r="E834" s="2" t="s">
        <v>6665</v>
      </c>
      <c r="F834" s="2" t="s">
        <v>21</v>
      </c>
      <c r="G834" s="2" t="s">
        <v>165</v>
      </c>
      <c r="H834" s="2" t="s">
        <v>166</v>
      </c>
      <c r="I834" s="8">
        <v>4000000</v>
      </c>
      <c r="J834" s="8">
        <v>0</v>
      </c>
      <c r="K834" s="8">
        <v>0</v>
      </c>
      <c r="L834" s="8">
        <v>0</v>
      </c>
      <c r="M834" s="2">
        <v>1083000350</v>
      </c>
      <c r="N834" s="2" t="s">
        <v>2002</v>
      </c>
      <c r="O834" s="2" t="s">
        <v>6659</v>
      </c>
      <c r="P834" s="9" t="s">
        <v>2221</v>
      </c>
      <c r="Q834" s="9" t="s">
        <v>2221</v>
      </c>
      <c r="R834" s="9" t="s">
        <v>3612</v>
      </c>
      <c r="S834" s="8">
        <v>4000000</v>
      </c>
      <c r="T834" s="8">
        <v>0</v>
      </c>
      <c r="U834" s="2">
        <v>85449357</v>
      </c>
      <c r="V834" s="2" t="s">
        <v>5904</v>
      </c>
    </row>
    <row r="835" spans="1:22">
      <c r="A835" s="2">
        <v>891780111</v>
      </c>
      <c r="B835" s="2" t="s">
        <v>19</v>
      </c>
      <c r="C835" s="2" t="s">
        <v>27</v>
      </c>
      <c r="D835" s="2" t="s">
        <v>20</v>
      </c>
      <c r="E835" s="2" t="s">
        <v>6666</v>
      </c>
      <c r="F835" s="2" t="s">
        <v>21</v>
      </c>
      <c r="G835" s="2" t="s">
        <v>165</v>
      </c>
      <c r="H835" s="2" t="s">
        <v>166</v>
      </c>
      <c r="I835" s="8">
        <v>4000000</v>
      </c>
      <c r="J835" s="8">
        <v>0</v>
      </c>
      <c r="K835" s="8">
        <v>0</v>
      </c>
      <c r="L835" s="8">
        <v>0</v>
      </c>
      <c r="M835" s="2">
        <v>36535996</v>
      </c>
      <c r="N835" s="2" t="s">
        <v>1190</v>
      </c>
      <c r="O835" s="2" t="s">
        <v>6667</v>
      </c>
      <c r="P835" s="9" t="s">
        <v>2221</v>
      </c>
      <c r="Q835" s="9" t="s">
        <v>2221</v>
      </c>
      <c r="R835" s="9" t="s">
        <v>3612</v>
      </c>
      <c r="S835" s="8">
        <v>4000000</v>
      </c>
      <c r="T835" s="8">
        <v>0</v>
      </c>
      <c r="U835" s="2">
        <v>85449357</v>
      </c>
      <c r="V835" s="2" t="s">
        <v>5904</v>
      </c>
    </row>
    <row r="836" spans="1:22">
      <c r="A836" s="2">
        <v>891780111</v>
      </c>
      <c r="B836" s="2" t="s">
        <v>19</v>
      </c>
      <c r="C836" s="2" t="s">
        <v>27</v>
      </c>
      <c r="D836" s="2" t="s">
        <v>20</v>
      </c>
      <c r="E836" s="2" t="s">
        <v>6668</v>
      </c>
      <c r="F836" s="2" t="s">
        <v>21</v>
      </c>
      <c r="G836" s="2" t="s">
        <v>165</v>
      </c>
      <c r="H836" s="2" t="s">
        <v>166</v>
      </c>
      <c r="I836" s="8">
        <v>2800000</v>
      </c>
      <c r="J836" s="8">
        <v>0</v>
      </c>
      <c r="K836" s="8">
        <v>0</v>
      </c>
      <c r="L836" s="8">
        <v>0</v>
      </c>
      <c r="M836" s="2">
        <v>1082992942</v>
      </c>
      <c r="N836" s="2" t="s">
        <v>1254</v>
      </c>
      <c r="O836" s="2" t="s">
        <v>6669</v>
      </c>
      <c r="P836" s="9" t="s">
        <v>2221</v>
      </c>
      <c r="Q836" s="9" t="s">
        <v>2221</v>
      </c>
      <c r="R836" s="9" t="s">
        <v>3612</v>
      </c>
      <c r="S836" s="8">
        <v>2800000</v>
      </c>
      <c r="T836" s="8">
        <v>0</v>
      </c>
      <c r="U836" s="2">
        <v>85449357</v>
      </c>
      <c r="V836" s="2" t="s">
        <v>5904</v>
      </c>
    </row>
    <row r="837" spans="1:22">
      <c r="A837" s="2">
        <v>891780111</v>
      </c>
      <c r="B837" s="2" t="s">
        <v>19</v>
      </c>
      <c r="C837" s="2" t="s">
        <v>27</v>
      </c>
      <c r="D837" s="2" t="s">
        <v>20</v>
      </c>
      <c r="E837" s="2" t="s">
        <v>6670</v>
      </c>
      <c r="F837" s="2" t="s">
        <v>21</v>
      </c>
      <c r="G837" s="2" t="s">
        <v>165</v>
      </c>
      <c r="H837" s="2" t="s">
        <v>166</v>
      </c>
      <c r="I837" s="8">
        <v>2800000</v>
      </c>
      <c r="J837" s="8">
        <v>0</v>
      </c>
      <c r="K837" s="8">
        <v>0</v>
      </c>
      <c r="L837" s="8">
        <v>0</v>
      </c>
      <c r="M837" s="2">
        <v>1082874500</v>
      </c>
      <c r="N837" s="2" t="s">
        <v>1187</v>
      </c>
      <c r="O837" s="2" t="s">
        <v>6671</v>
      </c>
      <c r="P837" s="9" t="s">
        <v>2221</v>
      </c>
      <c r="Q837" s="9" t="s">
        <v>2221</v>
      </c>
      <c r="R837" s="9" t="s">
        <v>3612</v>
      </c>
      <c r="S837" s="8">
        <v>2800000</v>
      </c>
      <c r="T837" s="8">
        <v>0</v>
      </c>
      <c r="U837" s="2">
        <v>85449357</v>
      </c>
      <c r="V837" s="2" t="s">
        <v>5904</v>
      </c>
    </row>
    <row r="838" spans="1:22">
      <c r="A838" s="2">
        <v>891780111</v>
      </c>
      <c r="B838" s="2" t="s">
        <v>19</v>
      </c>
      <c r="C838" s="2" t="s">
        <v>27</v>
      </c>
      <c r="D838" s="2" t="s">
        <v>20</v>
      </c>
      <c r="E838" s="2" t="s">
        <v>6672</v>
      </c>
      <c r="F838" s="2" t="s">
        <v>21</v>
      </c>
      <c r="G838" s="2" t="s">
        <v>165</v>
      </c>
      <c r="H838" s="2" t="s">
        <v>166</v>
      </c>
      <c r="I838" s="8">
        <v>2800000</v>
      </c>
      <c r="J838" s="8">
        <v>0</v>
      </c>
      <c r="K838" s="8">
        <v>0</v>
      </c>
      <c r="L838" s="8">
        <v>0</v>
      </c>
      <c r="M838" s="2">
        <v>1082869757</v>
      </c>
      <c r="N838" s="2" t="s">
        <v>1115</v>
      </c>
      <c r="O838" s="2" t="s">
        <v>6671</v>
      </c>
      <c r="P838" s="9" t="s">
        <v>2221</v>
      </c>
      <c r="Q838" s="9" t="s">
        <v>2221</v>
      </c>
      <c r="R838" s="9" t="s">
        <v>3612</v>
      </c>
      <c r="S838" s="8">
        <v>2800000</v>
      </c>
      <c r="T838" s="8">
        <v>0</v>
      </c>
      <c r="U838" s="2">
        <v>85449357</v>
      </c>
      <c r="V838" s="2" t="s">
        <v>5904</v>
      </c>
    </row>
    <row r="839" spans="1:22">
      <c r="A839" s="2">
        <v>891780111</v>
      </c>
      <c r="B839" s="2" t="s">
        <v>19</v>
      </c>
      <c r="C839" s="2" t="s">
        <v>27</v>
      </c>
      <c r="D839" s="2" t="s">
        <v>20</v>
      </c>
      <c r="E839" s="2" t="s">
        <v>6673</v>
      </c>
      <c r="F839" s="2" t="s">
        <v>21</v>
      </c>
      <c r="G839" s="2" t="s">
        <v>165</v>
      </c>
      <c r="H839" s="2" t="s">
        <v>166</v>
      </c>
      <c r="I839" s="8">
        <v>1600000</v>
      </c>
      <c r="J839" s="8">
        <v>0</v>
      </c>
      <c r="K839" s="8">
        <v>0</v>
      </c>
      <c r="L839" s="8">
        <v>0</v>
      </c>
      <c r="M839" s="2">
        <v>1082941397</v>
      </c>
      <c r="N839" s="2" t="s">
        <v>4481</v>
      </c>
      <c r="O839" s="2" t="s">
        <v>6674</v>
      </c>
      <c r="P839" s="9" t="s">
        <v>2221</v>
      </c>
      <c r="Q839" s="9" t="s">
        <v>2221</v>
      </c>
      <c r="R839" s="9" t="s">
        <v>3612</v>
      </c>
      <c r="S839" s="8">
        <v>1600000</v>
      </c>
      <c r="T839" s="8">
        <v>0</v>
      </c>
      <c r="U839" s="2">
        <v>57435262</v>
      </c>
      <c r="V839" s="2" t="s">
        <v>6675</v>
      </c>
    </row>
    <row r="840" spans="1:22">
      <c r="A840" s="2">
        <v>891780111</v>
      </c>
      <c r="B840" s="2" t="s">
        <v>19</v>
      </c>
      <c r="C840" s="2" t="s">
        <v>27</v>
      </c>
      <c r="D840" s="2" t="s">
        <v>20</v>
      </c>
      <c r="E840" s="2" t="s">
        <v>6676</v>
      </c>
      <c r="F840" s="2" t="s">
        <v>21</v>
      </c>
      <c r="G840" s="2" t="s">
        <v>165</v>
      </c>
      <c r="H840" s="2" t="s">
        <v>166</v>
      </c>
      <c r="I840" s="8">
        <v>1600000</v>
      </c>
      <c r="J840" s="8">
        <v>0</v>
      </c>
      <c r="K840" s="8">
        <v>0</v>
      </c>
      <c r="L840" s="8">
        <v>0</v>
      </c>
      <c r="M840" s="2">
        <v>84455698</v>
      </c>
      <c r="N840" s="2" t="s">
        <v>4431</v>
      </c>
      <c r="O840" s="2" t="s">
        <v>5914</v>
      </c>
      <c r="P840" s="9" t="s">
        <v>2221</v>
      </c>
      <c r="Q840" s="9" t="s">
        <v>2221</v>
      </c>
      <c r="R840" s="9" t="s">
        <v>3612</v>
      </c>
      <c r="S840" s="8">
        <v>1600000</v>
      </c>
      <c r="T840" s="8">
        <v>0</v>
      </c>
      <c r="U840" s="2">
        <v>85459497</v>
      </c>
      <c r="V840" s="2" t="s">
        <v>555</v>
      </c>
    </row>
    <row r="841" spans="1:22">
      <c r="A841" s="2">
        <v>891780111</v>
      </c>
      <c r="B841" s="2" t="s">
        <v>19</v>
      </c>
      <c r="C841" s="2" t="s">
        <v>27</v>
      </c>
      <c r="D841" s="2" t="s">
        <v>20</v>
      </c>
      <c r="E841" s="2" t="s">
        <v>6677</v>
      </c>
      <c r="F841" s="2" t="s">
        <v>21</v>
      </c>
      <c r="G841" s="2" t="s">
        <v>165</v>
      </c>
      <c r="H841" s="2" t="s">
        <v>166</v>
      </c>
      <c r="I841" s="8">
        <v>1600000</v>
      </c>
      <c r="J841" s="8">
        <v>0</v>
      </c>
      <c r="K841" s="8">
        <v>0</v>
      </c>
      <c r="L841" s="8">
        <v>0</v>
      </c>
      <c r="M841" s="2">
        <v>85153213</v>
      </c>
      <c r="N841" s="2" t="s">
        <v>4494</v>
      </c>
      <c r="O841" s="2" t="s">
        <v>5914</v>
      </c>
      <c r="P841" s="9" t="s">
        <v>2221</v>
      </c>
      <c r="Q841" s="9" t="s">
        <v>2221</v>
      </c>
      <c r="R841" s="9" t="s">
        <v>3612</v>
      </c>
      <c r="S841" s="8">
        <v>1600000</v>
      </c>
      <c r="T841" s="8">
        <v>0</v>
      </c>
      <c r="U841" s="2">
        <v>85459497</v>
      </c>
      <c r="V841" s="2" t="s">
        <v>555</v>
      </c>
    </row>
    <row r="842" spans="1:22">
      <c r="A842" s="2">
        <v>891780111</v>
      </c>
      <c r="B842" s="2" t="s">
        <v>19</v>
      </c>
      <c r="C842" s="2" t="s">
        <v>27</v>
      </c>
      <c r="D842" s="2" t="s">
        <v>20</v>
      </c>
      <c r="E842" s="2" t="s">
        <v>6678</v>
      </c>
      <c r="F842" s="2" t="s">
        <v>21</v>
      </c>
      <c r="G842" s="2" t="s">
        <v>165</v>
      </c>
      <c r="H842" s="2" t="s">
        <v>166</v>
      </c>
      <c r="I842" s="8">
        <v>1600000</v>
      </c>
      <c r="J842" s="8">
        <v>0</v>
      </c>
      <c r="K842" s="8">
        <v>0</v>
      </c>
      <c r="L842" s="8">
        <v>0</v>
      </c>
      <c r="M842" s="2">
        <v>84092041</v>
      </c>
      <c r="N842" s="2" t="s">
        <v>4496</v>
      </c>
      <c r="O842" s="2" t="s">
        <v>5914</v>
      </c>
      <c r="P842" s="9" t="s">
        <v>2221</v>
      </c>
      <c r="Q842" s="9" t="s">
        <v>2221</v>
      </c>
      <c r="R842" s="9" t="s">
        <v>3612</v>
      </c>
      <c r="S842" s="8">
        <v>1600000</v>
      </c>
      <c r="T842" s="8">
        <v>0</v>
      </c>
      <c r="U842" s="2">
        <v>85459497</v>
      </c>
      <c r="V842" s="2" t="s">
        <v>555</v>
      </c>
    </row>
    <row r="843" spans="1:22">
      <c r="A843" s="2">
        <v>891780111</v>
      </c>
      <c r="B843" s="2" t="s">
        <v>19</v>
      </c>
      <c r="C843" s="2" t="s">
        <v>27</v>
      </c>
      <c r="D843" s="2" t="s">
        <v>20</v>
      </c>
      <c r="E843" s="2" t="s">
        <v>6679</v>
      </c>
      <c r="F843" s="2" t="s">
        <v>21</v>
      </c>
      <c r="G843" s="2" t="s">
        <v>165</v>
      </c>
      <c r="H843" s="2" t="s">
        <v>166</v>
      </c>
      <c r="I843" s="8">
        <v>1600000</v>
      </c>
      <c r="J843" s="8">
        <v>0</v>
      </c>
      <c r="K843" s="8">
        <v>0</v>
      </c>
      <c r="L843" s="8">
        <v>0</v>
      </c>
      <c r="M843" s="2">
        <v>1082989145</v>
      </c>
      <c r="N843" s="2" t="s">
        <v>4492</v>
      </c>
      <c r="O843" s="2" t="s">
        <v>5914</v>
      </c>
      <c r="P843" s="9" t="s">
        <v>2221</v>
      </c>
      <c r="Q843" s="9" t="s">
        <v>2221</v>
      </c>
      <c r="R843" s="9" t="s">
        <v>3612</v>
      </c>
      <c r="S843" s="8">
        <v>1600000</v>
      </c>
      <c r="T843" s="8">
        <v>0</v>
      </c>
      <c r="U843" s="2">
        <v>85459497</v>
      </c>
      <c r="V843" s="2" t="s">
        <v>555</v>
      </c>
    </row>
    <row r="844" spans="1:22">
      <c r="A844" s="2">
        <v>891780111</v>
      </c>
      <c r="B844" s="2" t="s">
        <v>19</v>
      </c>
      <c r="C844" s="2" t="s">
        <v>27</v>
      </c>
      <c r="D844" s="2" t="s">
        <v>20</v>
      </c>
      <c r="E844" s="2" t="s">
        <v>6680</v>
      </c>
      <c r="F844" s="2" t="s">
        <v>21</v>
      </c>
      <c r="G844" s="2" t="s">
        <v>165</v>
      </c>
      <c r="H844" s="2" t="s">
        <v>166</v>
      </c>
      <c r="I844" s="8">
        <v>1600000</v>
      </c>
      <c r="J844" s="8">
        <v>0</v>
      </c>
      <c r="K844" s="8">
        <v>0</v>
      </c>
      <c r="L844" s="8">
        <v>0</v>
      </c>
      <c r="M844" s="2">
        <v>84459314</v>
      </c>
      <c r="N844" s="2" t="s">
        <v>4383</v>
      </c>
      <c r="O844" s="2" t="s">
        <v>6681</v>
      </c>
      <c r="P844" s="9" t="s">
        <v>2221</v>
      </c>
      <c r="Q844" s="9" t="s">
        <v>2221</v>
      </c>
      <c r="R844" s="9" t="s">
        <v>3612</v>
      </c>
      <c r="S844" s="8">
        <v>1600000</v>
      </c>
      <c r="T844" s="8">
        <v>0</v>
      </c>
      <c r="U844" s="2">
        <v>85459497</v>
      </c>
      <c r="V844" s="2" t="s">
        <v>555</v>
      </c>
    </row>
    <row r="845" spans="1:22">
      <c r="A845" s="2">
        <v>891780111</v>
      </c>
      <c r="B845" s="2" t="s">
        <v>19</v>
      </c>
      <c r="C845" s="2" t="s">
        <v>27</v>
      </c>
      <c r="D845" s="2" t="s">
        <v>20</v>
      </c>
      <c r="E845" s="2" t="s">
        <v>6682</v>
      </c>
      <c r="F845" s="2" t="s">
        <v>21</v>
      </c>
      <c r="G845" s="2" t="s">
        <v>165</v>
      </c>
      <c r="H845" s="2" t="s">
        <v>166</v>
      </c>
      <c r="I845" s="8">
        <v>1600000</v>
      </c>
      <c r="J845" s="8">
        <v>0</v>
      </c>
      <c r="K845" s="8">
        <v>0</v>
      </c>
      <c r="L845" s="8">
        <v>0</v>
      </c>
      <c r="M845" s="2">
        <v>1140877472</v>
      </c>
      <c r="N845" s="2" t="s">
        <v>4956</v>
      </c>
      <c r="O845" s="2" t="s">
        <v>5914</v>
      </c>
      <c r="P845" s="9" t="s">
        <v>2221</v>
      </c>
      <c r="Q845" s="9" t="s">
        <v>2221</v>
      </c>
      <c r="R845" s="9" t="s">
        <v>3612</v>
      </c>
      <c r="S845" s="8">
        <v>1600000</v>
      </c>
      <c r="T845" s="8">
        <v>0</v>
      </c>
      <c r="U845" s="2">
        <v>85459497</v>
      </c>
      <c r="V845" s="2" t="s">
        <v>555</v>
      </c>
    </row>
    <row r="846" spans="1:22">
      <c r="A846" s="2">
        <v>891780111</v>
      </c>
      <c r="B846" s="2" t="s">
        <v>19</v>
      </c>
      <c r="C846" s="2" t="s">
        <v>27</v>
      </c>
      <c r="D846" s="2" t="s">
        <v>20</v>
      </c>
      <c r="E846" s="2" t="s">
        <v>6683</v>
      </c>
      <c r="F846" s="2" t="s">
        <v>21</v>
      </c>
      <c r="G846" s="2" t="s">
        <v>165</v>
      </c>
      <c r="H846" s="2" t="s">
        <v>166</v>
      </c>
      <c r="I846" s="8">
        <v>1600000</v>
      </c>
      <c r="J846" s="8">
        <v>0</v>
      </c>
      <c r="K846" s="8">
        <v>0</v>
      </c>
      <c r="L846" s="8">
        <v>0</v>
      </c>
      <c r="M846" s="2">
        <v>85466757</v>
      </c>
      <c r="N846" s="2" t="s">
        <v>4387</v>
      </c>
      <c r="O846" s="2" t="s">
        <v>5914</v>
      </c>
      <c r="P846" s="9" t="s">
        <v>2221</v>
      </c>
      <c r="Q846" s="9" t="s">
        <v>2221</v>
      </c>
      <c r="R846" s="9" t="s">
        <v>3612</v>
      </c>
      <c r="S846" s="8">
        <v>1600000</v>
      </c>
      <c r="T846" s="8">
        <v>0</v>
      </c>
      <c r="U846" s="2">
        <v>85459497</v>
      </c>
      <c r="V846" s="2" t="s">
        <v>555</v>
      </c>
    </row>
    <row r="847" spans="1:22">
      <c r="A847" s="2">
        <v>891780111</v>
      </c>
      <c r="B847" s="2" t="s">
        <v>19</v>
      </c>
      <c r="C847" s="2" t="s">
        <v>27</v>
      </c>
      <c r="D847" s="2" t="s">
        <v>20</v>
      </c>
      <c r="E847" s="2" t="s">
        <v>6684</v>
      </c>
      <c r="F847" s="2" t="s">
        <v>21</v>
      </c>
      <c r="G847" s="2" t="s">
        <v>165</v>
      </c>
      <c r="H847" s="2" t="s">
        <v>166</v>
      </c>
      <c r="I847" s="8">
        <v>1600000</v>
      </c>
      <c r="J847" s="8">
        <v>0</v>
      </c>
      <c r="K847" s="8">
        <v>0</v>
      </c>
      <c r="L847" s="8">
        <v>0</v>
      </c>
      <c r="M847" s="2">
        <v>85451015</v>
      </c>
      <c r="N847" s="2" t="s">
        <v>4389</v>
      </c>
      <c r="O847" s="2" t="s">
        <v>5914</v>
      </c>
      <c r="P847" s="9" t="s">
        <v>2221</v>
      </c>
      <c r="Q847" s="9" t="s">
        <v>2221</v>
      </c>
      <c r="R847" s="9" t="s">
        <v>3612</v>
      </c>
      <c r="S847" s="8">
        <v>1600000</v>
      </c>
      <c r="T847" s="8">
        <v>0</v>
      </c>
      <c r="U847" s="2">
        <v>85459497</v>
      </c>
      <c r="V847" s="2" t="s">
        <v>555</v>
      </c>
    </row>
    <row r="848" spans="1:22">
      <c r="A848" s="2">
        <v>891780111</v>
      </c>
      <c r="B848" s="2" t="s">
        <v>19</v>
      </c>
      <c r="C848" s="2" t="s">
        <v>27</v>
      </c>
      <c r="D848" s="2" t="s">
        <v>20</v>
      </c>
      <c r="E848" s="2" t="s">
        <v>6685</v>
      </c>
      <c r="F848" s="2" t="s">
        <v>21</v>
      </c>
      <c r="G848" s="2" t="s">
        <v>165</v>
      </c>
      <c r="H848" s="2" t="s">
        <v>166</v>
      </c>
      <c r="I848" s="8">
        <v>1600000</v>
      </c>
      <c r="J848" s="8">
        <v>0</v>
      </c>
      <c r="K848" s="8">
        <v>0</v>
      </c>
      <c r="L848" s="8">
        <v>0</v>
      </c>
      <c r="M848" s="2">
        <v>1083030981</v>
      </c>
      <c r="N848" s="2" t="s">
        <v>4396</v>
      </c>
      <c r="O848" s="2" t="s">
        <v>5914</v>
      </c>
      <c r="P848" s="9" t="s">
        <v>2221</v>
      </c>
      <c r="Q848" s="9" t="s">
        <v>2221</v>
      </c>
      <c r="R848" s="9" t="s">
        <v>3612</v>
      </c>
      <c r="S848" s="8">
        <v>1600000</v>
      </c>
      <c r="T848" s="8">
        <v>0</v>
      </c>
      <c r="U848" s="2">
        <v>85459497</v>
      </c>
      <c r="V848" s="2" t="s">
        <v>555</v>
      </c>
    </row>
    <row r="849" spans="1:22">
      <c r="A849" s="2">
        <v>891780111</v>
      </c>
      <c r="B849" s="2" t="s">
        <v>19</v>
      </c>
      <c r="C849" s="2" t="s">
        <v>27</v>
      </c>
      <c r="D849" s="2" t="s">
        <v>20</v>
      </c>
      <c r="E849" s="2" t="s">
        <v>6686</v>
      </c>
      <c r="F849" s="2" t="s">
        <v>21</v>
      </c>
      <c r="G849" s="2" t="s">
        <v>165</v>
      </c>
      <c r="H849" s="2" t="s">
        <v>166</v>
      </c>
      <c r="I849" s="8">
        <v>1900000</v>
      </c>
      <c r="J849" s="8">
        <v>0</v>
      </c>
      <c r="K849" s="8">
        <v>0</v>
      </c>
      <c r="L849" s="8">
        <v>0</v>
      </c>
      <c r="M849" s="2">
        <v>57436904</v>
      </c>
      <c r="N849" s="2" t="s">
        <v>4708</v>
      </c>
      <c r="O849" s="2" t="s">
        <v>6687</v>
      </c>
      <c r="P849" s="9" t="s">
        <v>2221</v>
      </c>
      <c r="Q849" s="9" t="s">
        <v>2221</v>
      </c>
      <c r="R849" s="9" t="s">
        <v>3612</v>
      </c>
      <c r="S849" s="8">
        <v>1900000</v>
      </c>
      <c r="T849" s="8">
        <v>0</v>
      </c>
      <c r="U849" s="2">
        <v>85459497</v>
      </c>
      <c r="V849" s="2" t="s">
        <v>555</v>
      </c>
    </row>
    <row r="850" spans="1:22">
      <c r="A850" s="2">
        <v>891780111</v>
      </c>
      <c r="B850" s="2" t="s">
        <v>19</v>
      </c>
      <c r="C850" s="2" t="s">
        <v>27</v>
      </c>
      <c r="D850" s="2" t="s">
        <v>20</v>
      </c>
      <c r="E850" s="2" t="s">
        <v>6688</v>
      </c>
      <c r="F850" s="2" t="s">
        <v>21</v>
      </c>
      <c r="G850" s="2" t="s">
        <v>165</v>
      </c>
      <c r="H850" s="2" t="s">
        <v>166</v>
      </c>
      <c r="I850" s="8">
        <v>2800000</v>
      </c>
      <c r="J850" s="8">
        <v>0</v>
      </c>
      <c r="K850" s="8">
        <v>0</v>
      </c>
      <c r="L850" s="8">
        <v>0</v>
      </c>
      <c r="M850" s="2">
        <v>7634651</v>
      </c>
      <c r="N850" s="2" t="s">
        <v>805</v>
      </c>
      <c r="O850" s="2" t="s">
        <v>6689</v>
      </c>
      <c r="P850" s="9" t="s">
        <v>2221</v>
      </c>
      <c r="Q850" s="9" t="s">
        <v>2221</v>
      </c>
      <c r="R850" s="9" t="s">
        <v>3612</v>
      </c>
      <c r="S850" s="8">
        <v>2800000</v>
      </c>
      <c r="T850" s="8">
        <v>0</v>
      </c>
      <c r="U850" s="2">
        <v>85459497</v>
      </c>
      <c r="V850" s="2" t="s">
        <v>555</v>
      </c>
    </row>
    <row r="851" spans="1:22">
      <c r="A851" s="2">
        <v>891780111</v>
      </c>
      <c r="B851" s="2" t="s">
        <v>19</v>
      </c>
      <c r="C851" s="2" t="s">
        <v>27</v>
      </c>
      <c r="D851" s="2" t="s">
        <v>20</v>
      </c>
      <c r="E851" s="2" t="s">
        <v>6690</v>
      </c>
      <c r="F851" s="2" t="s">
        <v>21</v>
      </c>
      <c r="G851" s="2" t="s">
        <v>165</v>
      </c>
      <c r="H851" s="2" t="s">
        <v>166</v>
      </c>
      <c r="I851" s="8">
        <v>1600000</v>
      </c>
      <c r="J851" s="8">
        <v>0</v>
      </c>
      <c r="K851" s="8">
        <v>0</v>
      </c>
      <c r="L851" s="8">
        <v>0</v>
      </c>
      <c r="M851" s="2">
        <v>12637472</v>
      </c>
      <c r="N851" s="2" t="s">
        <v>4487</v>
      </c>
      <c r="O851" s="2" t="s">
        <v>5914</v>
      </c>
      <c r="P851" s="9" t="s">
        <v>2221</v>
      </c>
      <c r="Q851" s="9" t="s">
        <v>2221</v>
      </c>
      <c r="R851" s="9" t="s">
        <v>3612</v>
      </c>
      <c r="S851" s="8">
        <v>1600000</v>
      </c>
      <c r="T851" s="8">
        <v>0</v>
      </c>
      <c r="U851" s="2">
        <v>85459497</v>
      </c>
      <c r="V851" s="2" t="s">
        <v>555</v>
      </c>
    </row>
    <row r="852" spans="1:22">
      <c r="A852" s="2">
        <v>891780111</v>
      </c>
      <c r="B852" s="2" t="s">
        <v>19</v>
      </c>
      <c r="C852" s="2" t="s">
        <v>27</v>
      </c>
      <c r="D852" s="2" t="s">
        <v>20</v>
      </c>
      <c r="E852" s="2" t="s">
        <v>6691</v>
      </c>
      <c r="F852" s="2" t="s">
        <v>21</v>
      </c>
      <c r="G852" s="2" t="s">
        <v>165</v>
      </c>
      <c r="H852" s="2" t="s">
        <v>166</v>
      </c>
      <c r="I852" s="8">
        <v>1900000</v>
      </c>
      <c r="J852" s="8">
        <v>0</v>
      </c>
      <c r="K852" s="8">
        <v>0</v>
      </c>
      <c r="L852" s="8">
        <v>0</v>
      </c>
      <c r="M852" s="2">
        <v>36667908</v>
      </c>
      <c r="N852" s="2" t="s">
        <v>819</v>
      </c>
      <c r="O852" s="2" t="s">
        <v>6692</v>
      </c>
      <c r="P852" s="9" t="s">
        <v>2221</v>
      </c>
      <c r="Q852" s="9" t="s">
        <v>2221</v>
      </c>
      <c r="R852" s="9" t="s">
        <v>3612</v>
      </c>
      <c r="S852" s="8">
        <v>1900000</v>
      </c>
      <c r="T852" s="8">
        <v>0</v>
      </c>
      <c r="U852" s="2">
        <v>36694483</v>
      </c>
      <c r="V852" s="2" t="s">
        <v>4407</v>
      </c>
    </row>
    <row r="853" spans="1:22">
      <c r="A853" s="2">
        <v>891780111</v>
      </c>
      <c r="B853" s="2" t="s">
        <v>19</v>
      </c>
      <c r="C853" s="2" t="s">
        <v>27</v>
      </c>
      <c r="D853" s="2" t="s">
        <v>20</v>
      </c>
      <c r="E853" s="2" t="s">
        <v>6693</v>
      </c>
      <c r="F853" s="2" t="s">
        <v>21</v>
      </c>
      <c r="G853" s="2" t="s">
        <v>165</v>
      </c>
      <c r="H853" s="2" t="s">
        <v>166</v>
      </c>
      <c r="I853" s="8">
        <v>1900000</v>
      </c>
      <c r="J853" s="8">
        <v>0</v>
      </c>
      <c r="K853" s="8">
        <v>0</v>
      </c>
      <c r="L853" s="8">
        <v>0</v>
      </c>
      <c r="M853" s="2">
        <v>7631155</v>
      </c>
      <c r="N853" s="2" t="s">
        <v>4590</v>
      </c>
      <c r="O853" s="2" t="s">
        <v>6694</v>
      </c>
      <c r="P853" s="9" t="s">
        <v>2221</v>
      </c>
      <c r="Q853" s="9" t="s">
        <v>2221</v>
      </c>
      <c r="R853" s="9" t="s">
        <v>3612</v>
      </c>
      <c r="S853" s="8">
        <v>1900000</v>
      </c>
      <c r="T853" s="8">
        <v>0</v>
      </c>
      <c r="U853" s="2">
        <v>36694483</v>
      </c>
      <c r="V853" s="2" t="s">
        <v>4407</v>
      </c>
    </row>
    <row r="854" spans="1:22">
      <c r="A854" s="2">
        <v>891780111</v>
      </c>
      <c r="B854" s="2" t="s">
        <v>19</v>
      </c>
      <c r="C854" s="2" t="s">
        <v>27</v>
      </c>
      <c r="D854" s="2" t="s">
        <v>20</v>
      </c>
      <c r="E854" s="2" t="s">
        <v>6695</v>
      </c>
      <c r="F854" s="2" t="s">
        <v>21</v>
      </c>
      <c r="G854" s="2" t="s">
        <v>165</v>
      </c>
      <c r="H854" s="2" t="s">
        <v>166</v>
      </c>
      <c r="I854" s="8">
        <v>1600000</v>
      </c>
      <c r="J854" s="8">
        <v>0</v>
      </c>
      <c r="K854" s="8">
        <v>0</v>
      </c>
      <c r="L854" s="8">
        <v>0</v>
      </c>
      <c r="M854" s="2">
        <v>1083046036</v>
      </c>
      <c r="N854" s="2" t="s">
        <v>4924</v>
      </c>
      <c r="O854" s="2" t="s">
        <v>5732</v>
      </c>
      <c r="P854" s="9" t="s">
        <v>2221</v>
      </c>
      <c r="Q854" s="9" t="s">
        <v>2221</v>
      </c>
      <c r="R854" s="9" t="s">
        <v>3612</v>
      </c>
      <c r="S854" s="8">
        <v>1600000</v>
      </c>
      <c r="T854" s="8">
        <v>0</v>
      </c>
      <c r="U854" s="2">
        <v>7631392</v>
      </c>
      <c r="V854" s="2" t="s">
        <v>4500</v>
      </c>
    </row>
    <row r="855" spans="1:22">
      <c r="A855" s="2">
        <v>891780111</v>
      </c>
      <c r="B855" s="2" t="s">
        <v>19</v>
      </c>
      <c r="C855" s="2" t="s">
        <v>27</v>
      </c>
      <c r="D855" s="2" t="s">
        <v>20</v>
      </c>
      <c r="E855" s="2" t="s">
        <v>6696</v>
      </c>
      <c r="F855" s="2" t="s">
        <v>21</v>
      </c>
      <c r="G855" s="2" t="s">
        <v>165</v>
      </c>
      <c r="H855" s="2" t="s">
        <v>166</v>
      </c>
      <c r="I855" s="8">
        <v>2200000</v>
      </c>
      <c r="J855" s="8">
        <v>0</v>
      </c>
      <c r="K855" s="8">
        <v>0</v>
      </c>
      <c r="L855" s="8">
        <v>0</v>
      </c>
      <c r="M855" s="2">
        <v>1082885364</v>
      </c>
      <c r="N855" s="2" t="s">
        <v>4441</v>
      </c>
      <c r="O855" s="2" t="s">
        <v>6697</v>
      </c>
      <c r="P855" s="9" t="s">
        <v>2221</v>
      </c>
      <c r="Q855" s="9" t="s">
        <v>2221</v>
      </c>
      <c r="R855" s="9" t="s">
        <v>3612</v>
      </c>
      <c r="S855" s="8">
        <v>2200000</v>
      </c>
      <c r="T855" s="8">
        <v>0</v>
      </c>
      <c r="U855" s="2">
        <v>7631392</v>
      </c>
      <c r="V855" s="2" t="s">
        <v>4500</v>
      </c>
    </row>
    <row r="856" spans="1:22">
      <c r="A856" s="2">
        <v>891780111</v>
      </c>
      <c r="B856" s="2" t="s">
        <v>19</v>
      </c>
      <c r="C856" s="2" t="s">
        <v>27</v>
      </c>
      <c r="D856" s="2" t="s">
        <v>20</v>
      </c>
      <c r="E856" s="2" t="s">
        <v>6698</v>
      </c>
      <c r="F856" s="2" t="s">
        <v>21</v>
      </c>
      <c r="G856" s="2" t="s">
        <v>165</v>
      </c>
      <c r="H856" s="2" t="s">
        <v>166</v>
      </c>
      <c r="I856" s="8">
        <v>1600000</v>
      </c>
      <c r="J856" s="8">
        <v>0</v>
      </c>
      <c r="K856" s="8">
        <v>0</v>
      </c>
      <c r="L856" s="8">
        <v>0</v>
      </c>
      <c r="M856" s="2">
        <v>39049110</v>
      </c>
      <c r="N856" s="2" t="s">
        <v>958</v>
      </c>
      <c r="O856" s="2" t="s">
        <v>6699</v>
      </c>
      <c r="P856" s="9" t="s">
        <v>2221</v>
      </c>
      <c r="Q856" s="9" t="s">
        <v>2221</v>
      </c>
      <c r="R856" s="9" t="s">
        <v>3612</v>
      </c>
      <c r="S856" s="8">
        <v>1600000</v>
      </c>
      <c r="T856" s="8">
        <v>0</v>
      </c>
      <c r="U856" s="2">
        <v>7631392</v>
      </c>
      <c r="V856" s="2" t="s">
        <v>4500</v>
      </c>
    </row>
    <row r="857" spans="1:22">
      <c r="A857" s="2">
        <v>891780111</v>
      </c>
      <c r="B857" s="2" t="s">
        <v>19</v>
      </c>
      <c r="C857" s="2" t="s">
        <v>27</v>
      </c>
      <c r="D857" s="2" t="s">
        <v>20</v>
      </c>
      <c r="E857" s="2" t="s">
        <v>6700</v>
      </c>
      <c r="F857" s="2" t="s">
        <v>21</v>
      </c>
      <c r="G857" s="2" t="s">
        <v>165</v>
      </c>
      <c r="H857" s="2" t="s">
        <v>166</v>
      </c>
      <c r="I857" s="8">
        <v>2800000</v>
      </c>
      <c r="J857" s="8">
        <v>0</v>
      </c>
      <c r="K857" s="8">
        <v>0</v>
      </c>
      <c r="L857" s="8">
        <v>0</v>
      </c>
      <c r="M857" s="2">
        <v>1216966715</v>
      </c>
      <c r="N857" s="2" t="s">
        <v>961</v>
      </c>
      <c r="O857" s="2" t="s">
        <v>6701</v>
      </c>
      <c r="P857" s="9" t="s">
        <v>2221</v>
      </c>
      <c r="Q857" s="9" t="s">
        <v>2221</v>
      </c>
      <c r="R857" s="9" t="s">
        <v>3612</v>
      </c>
      <c r="S857" s="8">
        <v>2800000</v>
      </c>
      <c r="T857" s="8">
        <v>0</v>
      </c>
      <c r="U857" s="33">
        <v>1032388270</v>
      </c>
      <c r="V857" s="2" t="s">
        <v>1967</v>
      </c>
    </row>
    <row r="858" spans="1:22">
      <c r="A858" s="2">
        <v>891780111</v>
      </c>
      <c r="B858" s="2" t="s">
        <v>19</v>
      </c>
      <c r="C858" s="2" t="s">
        <v>27</v>
      </c>
      <c r="D858" s="2" t="s">
        <v>20</v>
      </c>
      <c r="E858" s="2" t="s">
        <v>6702</v>
      </c>
      <c r="F858" s="2" t="s">
        <v>21</v>
      </c>
      <c r="G858" s="2" t="s">
        <v>165</v>
      </c>
      <c r="H858" s="2" t="s">
        <v>166</v>
      </c>
      <c r="I858" s="8">
        <v>5000000</v>
      </c>
      <c r="J858" s="8">
        <v>0</v>
      </c>
      <c r="K858" s="8">
        <v>0</v>
      </c>
      <c r="L858" s="8">
        <v>0</v>
      </c>
      <c r="M858" s="2">
        <v>1082841776</v>
      </c>
      <c r="N858" s="2" t="s">
        <v>1064</v>
      </c>
      <c r="O858" s="2" t="s">
        <v>6703</v>
      </c>
      <c r="P858" s="9" t="s">
        <v>2221</v>
      </c>
      <c r="Q858" s="9" t="s">
        <v>2221</v>
      </c>
      <c r="R858" s="9" t="s">
        <v>3612</v>
      </c>
      <c r="S858" s="8">
        <v>5000000</v>
      </c>
      <c r="T858" s="8">
        <v>0</v>
      </c>
      <c r="U858" s="2">
        <v>12621405</v>
      </c>
      <c r="V858" s="2" t="s">
        <v>5735</v>
      </c>
    </row>
    <row r="859" spans="1:22">
      <c r="A859" s="2">
        <v>891780111</v>
      </c>
      <c r="B859" s="2" t="s">
        <v>19</v>
      </c>
      <c r="C859" s="2" t="s">
        <v>27</v>
      </c>
      <c r="D859" s="2" t="s">
        <v>20</v>
      </c>
      <c r="E859" s="2" t="s">
        <v>6704</v>
      </c>
      <c r="F859" s="2" t="s">
        <v>21</v>
      </c>
      <c r="G859" s="2" t="s">
        <v>165</v>
      </c>
      <c r="H859" s="2" t="s">
        <v>166</v>
      </c>
      <c r="I859" s="8">
        <v>3200000</v>
      </c>
      <c r="J859" s="8">
        <v>0</v>
      </c>
      <c r="K859" s="8">
        <v>0</v>
      </c>
      <c r="L859" s="8">
        <v>0</v>
      </c>
      <c r="M859" s="2">
        <v>1082961349</v>
      </c>
      <c r="N859" s="2" t="s">
        <v>1216</v>
      </c>
      <c r="O859" s="2" t="s">
        <v>6705</v>
      </c>
      <c r="P859" s="9" t="s">
        <v>2221</v>
      </c>
      <c r="Q859" s="9" t="s">
        <v>2221</v>
      </c>
      <c r="R859" s="9" t="s">
        <v>3612</v>
      </c>
      <c r="S859" s="8">
        <v>3200000</v>
      </c>
      <c r="T859" s="8">
        <v>0</v>
      </c>
      <c r="U859" s="2">
        <v>12621405</v>
      </c>
      <c r="V859" s="2" t="s">
        <v>5735</v>
      </c>
    </row>
    <row r="860" spans="1:22">
      <c r="A860" s="2">
        <v>891780111</v>
      </c>
      <c r="B860" s="2" t="s">
        <v>19</v>
      </c>
      <c r="C860" s="2" t="s">
        <v>27</v>
      </c>
      <c r="D860" s="2" t="s">
        <v>20</v>
      </c>
      <c r="E860" s="2" t="s">
        <v>6706</v>
      </c>
      <c r="F860" s="2" t="s">
        <v>21</v>
      </c>
      <c r="G860" s="2" t="s">
        <v>165</v>
      </c>
      <c r="H860" s="2" t="s">
        <v>166</v>
      </c>
      <c r="I860" s="8">
        <v>6100000</v>
      </c>
      <c r="J860" s="8">
        <v>0</v>
      </c>
      <c r="K860" s="8">
        <v>0</v>
      </c>
      <c r="L860" s="8">
        <v>0</v>
      </c>
      <c r="M860" s="2">
        <v>7603745</v>
      </c>
      <c r="N860" s="2" t="s">
        <v>984</v>
      </c>
      <c r="O860" s="2" t="s">
        <v>6589</v>
      </c>
      <c r="P860" s="9" t="s">
        <v>2221</v>
      </c>
      <c r="Q860" s="9" t="s">
        <v>2221</v>
      </c>
      <c r="R860" s="9" t="s">
        <v>3612</v>
      </c>
      <c r="S860" s="8">
        <v>6100000</v>
      </c>
      <c r="T860" s="8">
        <v>0</v>
      </c>
      <c r="U860" s="2">
        <v>12621405</v>
      </c>
      <c r="V860" s="2" t="s">
        <v>5735</v>
      </c>
    </row>
    <row r="861" spans="1:22">
      <c r="A861" s="2">
        <v>891780111</v>
      </c>
      <c r="B861" s="2" t="s">
        <v>19</v>
      </c>
      <c r="C861" s="2" t="s">
        <v>27</v>
      </c>
      <c r="D861" s="2" t="s">
        <v>20</v>
      </c>
      <c r="E861" s="2" t="s">
        <v>6707</v>
      </c>
      <c r="F861" s="2" t="s">
        <v>21</v>
      </c>
      <c r="G861" s="2" t="s">
        <v>165</v>
      </c>
      <c r="H861" s="2" t="s">
        <v>166</v>
      </c>
      <c r="I861" s="8">
        <v>3600000</v>
      </c>
      <c r="J861" s="8">
        <v>0</v>
      </c>
      <c r="K861" s="8">
        <v>0</v>
      </c>
      <c r="L861" s="8">
        <v>0</v>
      </c>
      <c r="M861" s="2">
        <v>85460949</v>
      </c>
      <c r="N861" s="2" t="s">
        <v>6708</v>
      </c>
      <c r="O861" s="2" t="s">
        <v>6709</v>
      </c>
      <c r="P861" s="9" t="s">
        <v>2221</v>
      </c>
      <c r="Q861" s="9" t="s">
        <v>2221</v>
      </c>
      <c r="R861" s="9" t="s">
        <v>3612</v>
      </c>
      <c r="S861" s="8">
        <v>3600000</v>
      </c>
      <c r="T861" s="8">
        <v>0</v>
      </c>
      <c r="U861" s="2">
        <v>12621405</v>
      </c>
      <c r="V861" s="2" t="s">
        <v>5735</v>
      </c>
    </row>
    <row r="862" spans="1:22">
      <c r="A862" s="2">
        <v>891780111</v>
      </c>
      <c r="B862" s="2" t="s">
        <v>19</v>
      </c>
      <c r="C862" s="2" t="s">
        <v>27</v>
      </c>
      <c r="D862" s="2" t="s">
        <v>20</v>
      </c>
      <c r="E862" s="2" t="s">
        <v>6710</v>
      </c>
      <c r="F862" s="2" t="s">
        <v>21</v>
      </c>
      <c r="G862" s="2" t="s">
        <v>165</v>
      </c>
      <c r="H862" s="2" t="s">
        <v>166</v>
      </c>
      <c r="I862" s="8">
        <v>3200000</v>
      </c>
      <c r="J862" s="8">
        <v>0</v>
      </c>
      <c r="K862" s="8">
        <v>0</v>
      </c>
      <c r="L862" s="8">
        <v>0</v>
      </c>
      <c r="M862" s="2">
        <v>1082968283</v>
      </c>
      <c r="N862" s="2" t="s">
        <v>6711</v>
      </c>
      <c r="O862" s="2" t="s">
        <v>6712</v>
      </c>
      <c r="P862" s="9" t="s">
        <v>2221</v>
      </c>
      <c r="Q862" s="9" t="s">
        <v>2221</v>
      </c>
      <c r="R862" s="9" t="s">
        <v>3612</v>
      </c>
      <c r="S862" s="8">
        <v>3200000</v>
      </c>
      <c r="T862" s="8">
        <v>0</v>
      </c>
      <c r="U862" s="2">
        <v>12621405</v>
      </c>
      <c r="V862" s="2" t="s">
        <v>5735</v>
      </c>
    </row>
    <row r="863" spans="1:22">
      <c r="A863" s="2">
        <v>891780111</v>
      </c>
      <c r="B863" s="2" t="s">
        <v>19</v>
      </c>
      <c r="C863" s="2" t="s">
        <v>27</v>
      </c>
      <c r="D863" s="2" t="s">
        <v>20</v>
      </c>
      <c r="E863" s="2" t="s">
        <v>6713</v>
      </c>
      <c r="F863" s="2" t="s">
        <v>21</v>
      </c>
      <c r="G863" s="2" t="s">
        <v>165</v>
      </c>
      <c r="H863" s="2" t="s">
        <v>166</v>
      </c>
      <c r="I863" s="8">
        <v>2200000</v>
      </c>
      <c r="J863" s="8">
        <v>0</v>
      </c>
      <c r="K863" s="8">
        <v>0</v>
      </c>
      <c r="L863" s="8">
        <v>0</v>
      </c>
      <c r="M863" s="2">
        <v>1007744426</v>
      </c>
      <c r="N863" s="2" t="s">
        <v>4895</v>
      </c>
      <c r="O863" s="2" t="s">
        <v>5796</v>
      </c>
      <c r="P863" s="9" t="s">
        <v>2221</v>
      </c>
      <c r="Q863" s="9" t="s">
        <v>2221</v>
      </c>
      <c r="R863" s="9" t="s">
        <v>3612</v>
      </c>
      <c r="S863" s="8">
        <v>2200000</v>
      </c>
      <c r="T863" s="8">
        <v>0</v>
      </c>
      <c r="U863" s="2">
        <v>12621405</v>
      </c>
      <c r="V863" s="2" t="s">
        <v>5735</v>
      </c>
    </row>
    <row r="864" spans="1:22">
      <c r="A864" s="2">
        <v>891780111</v>
      </c>
      <c r="B864" s="2" t="s">
        <v>19</v>
      </c>
      <c r="C864" s="2" t="s">
        <v>27</v>
      </c>
      <c r="D864" s="2" t="s">
        <v>20</v>
      </c>
      <c r="E864" s="2" t="s">
        <v>6714</v>
      </c>
      <c r="F864" s="2" t="s">
        <v>21</v>
      </c>
      <c r="G864" s="2" t="s">
        <v>165</v>
      </c>
      <c r="H864" s="2" t="s">
        <v>166</v>
      </c>
      <c r="I864" s="8">
        <v>3400000</v>
      </c>
      <c r="J864" s="8">
        <v>0</v>
      </c>
      <c r="K864" s="8">
        <v>0</v>
      </c>
      <c r="L864" s="8">
        <v>0</v>
      </c>
      <c r="M864" s="2">
        <v>1082941370</v>
      </c>
      <c r="N864" s="2" t="s">
        <v>1305</v>
      </c>
      <c r="O864" s="2" t="s">
        <v>5798</v>
      </c>
      <c r="P864" s="9" t="s">
        <v>2221</v>
      </c>
      <c r="Q864" s="9" t="s">
        <v>2221</v>
      </c>
      <c r="R864" s="9" t="s">
        <v>3612</v>
      </c>
      <c r="S864" s="8">
        <v>3400000</v>
      </c>
      <c r="T864" s="8">
        <v>0</v>
      </c>
      <c r="U864" s="2">
        <v>12621405</v>
      </c>
      <c r="V864" s="2" t="s">
        <v>5735</v>
      </c>
    </row>
    <row r="865" spans="1:22">
      <c r="A865" s="2">
        <v>891780111</v>
      </c>
      <c r="B865" s="2" t="s">
        <v>19</v>
      </c>
      <c r="C865" s="2" t="s">
        <v>27</v>
      </c>
      <c r="D865" s="2" t="s">
        <v>20</v>
      </c>
      <c r="E865" s="2" t="s">
        <v>6715</v>
      </c>
      <c r="F865" s="2" t="s">
        <v>21</v>
      </c>
      <c r="G865" s="2" t="s">
        <v>165</v>
      </c>
      <c r="H865" s="2" t="s">
        <v>166</v>
      </c>
      <c r="I865" s="8">
        <v>2500000</v>
      </c>
      <c r="J865" s="8">
        <v>0</v>
      </c>
      <c r="K865" s="8">
        <v>0</v>
      </c>
      <c r="L865" s="8">
        <v>0</v>
      </c>
      <c r="M865" s="2">
        <v>7602309</v>
      </c>
      <c r="N865" s="2" t="s">
        <v>834</v>
      </c>
      <c r="O865" s="2" t="s">
        <v>6699</v>
      </c>
      <c r="P865" s="9" t="s">
        <v>2221</v>
      </c>
      <c r="Q865" s="9" t="s">
        <v>2221</v>
      </c>
      <c r="R865" s="9" t="s">
        <v>3612</v>
      </c>
      <c r="S865" s="8">
        <v>2500000</v>
      </c>
      <c r="T865" s="8">
        <v>0</v>
      </c>
      <c r="U865" s="2">
        <v>39058006</v>
      </c>
      <c r="V865" s="2" t="s">
        <v>6502</v>
      </c>
    </row>
    <row r="866" spans="1:22">
      <c r="A866" s="2">
        <v>891780111</v>
      </c>
      <c r="B866" s="2" t="s">
        <v>19</v>
      </c>
      <c r="C866" s="2" t="s">
        <v>27</v>
      </c>
      <c r="D866" s="2" t="s">
        <v>20</v>
      </c>
      <c r="E866" s="2" t="s">
        <v>6716</v>
      </c>
      <c r="F866" s="2" t="s">
        <v>21</v>
      </c>
      <c r="G866" s="2" t="s">
        <v>165</v>
      </c>
      <c r="H866" s="2" t="s">
        <v>166</v>
      </c>
      <c r="I866" s="8">
        <v>4300000</v>
      </c>
      <c r="J866" s="8">
        <v>0</v>
      </c>
      <c r="K866" s="8">
        <v>0</v>
      </c>
      <c r="L866" s="8">
        <v>0</v>
      </c>
      <c r="M866" s="2">
        <v>65742222</v>
      </c>
      <c r="N866" s="2" t="s">
        <v>1127</v>
      </c>
      <c r="O866" s="2" t="s">
        <v>6699</v>
      </c>
      <c r="P866" s="9" t="s">
        <v>2221</v>
      </c>
      <c r="Q866" s="9" t="s">
        <v>2221</v>
      </c>
      <c r="R866" s="9" t="s">
        <v>3612</v>
      </c>
      <c r="S866" s="8">
        <v>4300000</v>
      </c>
      <c r="T866" s="8">
        <v>0</v>
      </c>
      <c r="U866" s="33">
        <v>57461690</v>
      </c>
      <c r="V866" s="2" t="s">
        <v>1129</v>
      </c>
    </row>
    <row r="867" spans="1:22">
      <c r="A867" s="2">
        <v>891780111</v>
      </c>
      <c r="B867" s="2" t="s">
        <v>19</v>
      </c>
      <c r="C867" s="2" t="s">
        <v>27</v>
      </c>
      <c r="D867" s="2" t="s">
        <v>20</v>
      </c>
      <c r="E867" s="2" t="s">
        <v>6717</v>
      </c>
      <c r="F867" s="2" t="s">
        <v>21</v>
      </c>
      <c r="G867" s="2" t="s">
        <v>165</v>
      </c>
      <c r="H867" s="2" t="s">
        <v>166</v>
      </c>
      <c r="I867" s="8">
        <v>3200000</v>
      </c>
      <c r="J867" s="8">
        <v>0</v>
      </c>
      <c r="K867" s="8">
        <v>0</v>
      </c>
      <c r="L867" s="8">
        <v>0</v>
      </c>
      <c r="M867" s="2">
        <v>1124066542</v>
      </c>
      <c r="N867" s="2" t="s">
        <v>1138</v>
      </c>
      <c r="O867" s="2" t="s">
        <v>6699</v>
      </c>
      <c r="P867" s="9" t="s">
        <v>2221</v>
      </c>
      <c r="Q867" s="9" t="s">
        <v>2221</v>
      </c>
      <c r="R867" s="9" t="s">
        <v>3612</v>
      </c>
      <c r="S867" s="8">
        <v>3200000</v>
      </c>
      <c r="T867" s="8">
        <v>0</v>
      </c>
      <c r="U867" s="2">
        <v>7632607</v>
      </c>
      <c r="V867" s="2" t="s">
        <v>5861</v>
      </c>
    </row>
    <row r="868" spans="1:22">
      <c r="A868" s="2">
        <v>891780111</v>
      </c>
      <c r="B868" s="2" t="s">
        <v>19</v>
      </c>
      <c r="C868" s="2" t="s">
        <v>27</v>
      </c>
      <c r="D868" s="2" t="s">
        <v>20</v>
      </c>
      <c r="E868" s="2" t="s">
        <v>6718</v>
      </c>
      <c r="F868" s="2" t="s">
        <v>21</v>
      </c>
      <c r="G868" s="2" t="s">
        <v>165</v>
      </c>
      <c r="H868" s="2" t="s">
        <v>166</v>
      </c>
      <c r="I868" s="8">
        <v>2800000</v>
      </c>
      <c r="J868" s="8">
        <v>0</v>
      </c>
      <c r="K868" s="8">
        <v>0</v>
      </c>
      <c r="L868" s="8">
        <v>0</v>
      </c>
      <c r="M868" s="2">
        <v>1082915137</v>
      </c>
      <c r="N868" s="2" t="s">
        <v>1197</v>
      </c>
      <c r="O868" s="2" t="s">
        <v>6699</v>
      </c>
      <c r="P868" s="9" t="s">
        <v>2221</v>
      </c>
      <c r="Q868" s="9" t="s">
        <v>2221</v>
      </c>
      <c r="R868" s="9" t="s">
        <v>3612</v>
      </c>
      <c r="S868" s="8">
        <v>2800000</v>
      </c>
      <c r="T868" s="8">
        <v>0</v>
      </c>
      <c r="U868" s="2">
        <v>55313591</v>
      </c>
      <c r="V868" s="2" t="s">
        <v>6517</v>
      </c>
    </row>
    <row r="869" spans="1:22">
      <c r="A869" s="2">
        <v>891780111</v>
      </c>
      <c r="B869" s="2" t="s">
        <v>19</v>
      </c>
      <c r="C869" s="2" t="s">
        <v>27</v>
      </c>
      <c r="D869" s="2" t="s">
        <v>20</v>
      </c>
      <c r="E869" s="2" t="s">
        <v>6719</v>
      </c>
      <c r="F869" s="2" t="s">
        <v>21</v>
      </c>
      <c r="G869" s="2" t="s">
        <v>165</v>
      </c>
      <c r="H869" s="2" t="s">
        <v>166</v>
      </c>
      <c r="I869" s="8">
        <v>2500000</v>
      </c>
      <c r="J869" s="8">
        <v>0</v>
      </c>
      <c r="K869" s="8">
        <v>0</v>
      </c>
      <c r="L869" s="8">
        <v>0</v>
      </c>
      <c r="M869" s="2">
        <v>1057571636</v>
      </c>
      <c r="N869" s="2" t="s">
        <v>2040</v>
      </c>
      <c r="O869" s="2" t="s">
        <v>6699</v>
      </c>
      <c r="P869" s="9" t="s">
        <v>2221</v>
      </c>
      <c r="Q869" s="9" t="s">
        <v>2221</v>
      </c>
      <c r="R869" s="9" t="s">
        <v>3612</v>
      </c>
      <c r="S869" s="8">
        <v>2500000</v>
      </c>
      <c r="T869" s="8">
        <v>0</v>
      </c>
      <c r="U869" s="2">
        <v>7634027</v>
      </c>
      <c r="V869" s="2" t="s">
        <v>2042</v>
      </c>
    </row>
    <row r="870" spans="1:22">
      <c r="A870" s="2">
        <v>891780111</v>
      </c>
      <c r="B870" s="2" t="s">
        <v>19</v>
      </c>
      <c r="C870" s="2" t="s">
        <v>5799</v>
      </c>
      <c r="D870" s="2" t="s">
        <v>20</v>
      </c>
      <c r="E870" s="2" t="s">
        <v>6720</v>
      </c>
      <c r="F870" s="2" t="s">
        <v>21</v>
      </c>
      <c r="G870" s="2" t="s">
        <v>165</v>
      </c>
      <c r="H870" s="2" t="s">
        <v>166</v>
      </c>
      <c r="I870" s="8">
        <v>2100000</v>
      </c>
      <c r="J870" s="8">
        <v>0</v>
      </c>
      <c r="K870" s="8">
        <v>0</v>
      </c>
      <c r="L870" s="8">
        <v>0</v>
      </c>
      <c r="M870" s="2">
        <v>1103111491</v>
      </c>
      <c r="N870" s="2" t="s">
        <v>507</v>
      </c>
      <c r="O870" s="2" t="s">
        <v>6699</v>
      </c>
      <c r="P870" s="9" t="s">
        <v>2221</v>
      </c>
      <c r="Q870" s="9" t="s">
        <v>2221</v>
      </c>
      <c r="R870" s="9" t="s">
        <v>3612</v>
      </c>
      <c r="S870" s="8">
        <v>2100000</v>
      </c>
      <c r="T870" s="8">
        <v>0</v>
      </c>
      <c r="U870" s="2">
        <v>36726018</v>
      </c>
      <c r="V870" s="2" t="s">
        <v>5803</v>
      </c>
    </row>
    <row r="871" spans="1:22">
      <c r="A871" s="2">
        <v>891780111</v>
      </c>
      <c r="B871" s="2" t="s">
        <v>19</v>
      </c>
      <c r="C871" s="2" t="s">
        <v>5799</v>
      </c>
      <c r="D871" s="2" t="s">
        <v>20</v>
      </c>
      <c r="E871" s="2" t="s">
        <v>6721</v>
      </c>
      <c r="F871" s="2" t="s">
        <v>21</v>
      </c>
      <c r="G871" s="2" t="s">
        <v>165</v>
      </c>
      <c r="H871" s="2" t="s">
        <v>166</v>
      </c>
      <c r="I871" s="8">
        <v>2100000</v>
      </c>
      <c r="J871" s="8">
        <v>0</v>
      </c>
      <c r="K871" s="8">
        <v>0</v>
      </c>
      <c r="L871" s="8">
        <v>0</v>
      </c>
      <c r="M871" s="2">
        <v>1082926063</v>
      </c>
      <c r="N871" s="2" t="s">
        <v>2021</v>
      </c>
      <c r="O871" s="2" t="s">
        <v>6699</v>
      </c>
      <c r="P871" s="9" t="s">
        <v>2221</v>
      </c>
      <c r="Q871" s="9" t="s">
        <v>2221</v>
      </c>
      <c r="R871" s="9" t="s">
        <v>3612</v>
      </c>
      <c r="S871" s="8">
        <v>2100000</v>
      </c>
      <c r="T871" s="8">
        <v>0</v>
      </c>
      <c r="U871" s="2">
        <v>36726018</v>
      </c>
      <c r="V871" s="2" t="s">
        <v>5803</v>
      </c>
    </row>
    <row r="872" spans="1:22">
      <c r="A872" s="2">
        <v>891780111</v>
      </c>
      <c r="B872" s="2" t="s">
        <v>19</v>
      </c>
      <c r="C872" s="2" t="s">
        <v>27</v>
      </c>
      <c r="D872" s="2" t="s">
        <v>20</v>
      </c>
      <c r="E872" s="2" t="s">
        <v>6722</v>
      </c>
      <c r="F872" s="2" t="s">
        <v>21</v>
      </c>
      <c r="G872" s="2" t="s">
        <v>165</v>
      </c>
      <c r="H872" s="2" t="s">
        <v>166</v>
      </c>
      <c r="I872" s="8">
        <v>1900000</v>
      </c>
      <c r="J872" s="8">
        <v>0</v>
      </c>
      <c r="K872" s="8">
        <v>0</v>
      </c>
      <c r="L872" s="8">
        <v>0</v>
      </c>
      <c r="M872" s="2">
        <v>57444371</v>
      </c>
      <c r="N872" s="2" t="s">
        <v>4514</v>
      </c>
      <c r="O872" s="2" t="s">
        <v>6699</v>
      </c>
      <c r="P872" s="9" t="s">
        <v>2221</v>
      </c>
      <c r="Q872" s="9" t="s">
        <v>2221</v>
      </c>
      <c r="R872" s="9" t="s">
        <v>3612</v>
      </c>
      <c r="S872" s="8">
        <v>1900000</v>
      </c>
      <c r="T872" s="8">
        <v>0</v>
      </c>
      <c r="U872" s="33">
        <v>72175282</v>
      </c>
      <c r="V872" s="2" t="s">
        <v>5808</v>
      </c>
    </row>
    <row r="873" spans="1:22">
      <c r="A873" s="2">
        <v>891780111</v>
      </c>
      <c r="B873" s="2" t="s">
        <v>19</v>
      </c>
      <c r="C873" s="2" t="s">
        <v>5832</v>
      </c>
      <c r="D873" s="2" t="s">
        <v>20</v>
      </c>
      <c r="E873" s="2" t="s">
        <v>6723</v>
      </c>
      <c r="F873" s="2" t="s">
        <v>21</v>
      </c>
      <c r="G873" s="2" t="s">
        <v>165</v>
      </c>
      <c r="H873" s="2" t="s">
        <v>166</v>
      </c>
      <c r="I873" s="8">
        <v>2560000</v>
      </c>
      <c r="J873" s="8">
        <v>0</v>
      </c>
      <c r="K873" s="8">
        <v>0</v>
      </c>
      <c r="L873" s="8">
        <v>0</v>
      </c>
      <c r="M873" s="2">
        <v>1085038618</v>
      </c>
      <c r="N873" s="2" t="s">
        <v>5933</v>
      </c>
      <c r="O873" s="2" t="s">
        <v>6637</v>
      </c>
      <c r="P873" s="9" t="s">
        <v>2221</v>
      </c>
      <c r="Q873" s="9" t="s">
        <v>2221</v>
      </c>
      <c r="R873" s="9" t="s">
        <v>3612</v>
      </c>
      <c r="S873" s="8">
        <v>2560000</v>
      </c>
      <c r="T873" s="8">
        <v>0</v>
      </c>
      <c r="U873" s="2">
        <v>57461216</v>
      </c>
      <c r="V873" s="2" t="s">
        <v>801</v>
      </c>
    </row>
    <row r="874" spans="1:22">
      <c r="A874" s="2">
        <v>891780111</v>
      </c>
      <c r="B874" s="2" t="s">
        <v>19</v>
      </c>
      <c r="C874" s="2" t="s">
        <v>27</v>
      </c>
      <c r="D874" s="2" t="s">
        <v>20</v>
      </c>
      <c r="E874" s="2" t="s">
        <v>6724</v>
      </c>
      <c r="F874" s="2" t="s">
        <v>21</v>
      </c>
      <c r="G874" s="2" t="s">
        <v>165</v>
      </c>
      <c r="H874" s="2" t="s">
        <v>166</v>
      </c>
      <c r="I874" s="8">
        <v>5000000</v>
      </c>
      <c r="J874" s="8">
        <v>0</v>
      </c>
      <c r="K874" s="8">
        <v>0</v>
      </c>
      <c r="L874" s="8">
        <v>0</v>
      </c>
      <c r="M874" s="2">
        <v>1082939683</v>
      </c>
      <c r="N874" s="2" t="s">
        <v>1231</v>
      </c>
      <c r="O874" s="2" t="s">
        <v>6725</v>
      </c>
      <c r="P874" s="9" t="s">
        <v>2221</v>
      </c>
      <c r="Q874" s="9" t="s">
        <v>2221</v>
      </c>
      <c r="R874" s="9" t="s">
        <v>3612</v>
      </c>
      <c r="S874" s="8">
        <v>5000000</v>
      </c>
      <c r="T874" s="8">
        <v>0</v>
      </c>
      <c r="U874" s="2">
        <v>85455983</v>
      </c>
      <c r="V874" s="2" t="s">
        <v>5920</v>
      </c>
    </row>
    <row r="875" spans="1:22">
      <c r="A875" s="2">
        <v>891780111</v>
      </c>
      <c r="B875" s="2" t="s">
        <v>19</v>
      </c>
      <c r="C875" s="2" t="s">
        <v>27</v>
      </c>
      <c r="D875" s="2" t="s">
        <v>20</v>
      </c>
      <c r="E875" s="2" t="s">
        <v>6726</v>
      </c>
      <c r="F875" s="2" t="s">
        <v>21</v>
      </c>
      <c r="G875" s="2" t="s">
        <v>165</v>
      </c>
      <c r="H875" s="2" t="s">
        <v>166</v>
      </c>
      <c r="I875" s="8">
        <v>3200000</v>
      </c>
      <c r="J875" s="8">
        <v>0</v>
      </c>
      <c r="K875" s="8">
        <v>0</v>
      </c>
      <c r="L875" s="8">
        <v>0</v>
      </c>
      <c r="M875" s="2">
        <v>36669977</v>
      </c>
      <c r="N875" s="2" t="s">
        <v>1335</v>
      </c>
      <c r="O875" s="2" t="s">
        <v>6699</v>
      </c>
      <c r="P875" s="9" t="s">
        <v>2221</v>
      </c>
      <c r="Q875" s="9" t="s">
        <v>2221</v>
      </c>
      <c r="R875" s="9" t="s">
        <v>3612</v>
      </c>
      <c r="S875" s="8">
        <v>2134000</v>
      </c>
      <c r="T875" s="8">
        <v>1066000</v>
      </c>
      <c r="U875" s="2">
        <v>16078654</v>
      </c>
      <c r="V875" s="2" t="s">
        <v>5811</v>
      </c>
    </row>
    <row r="876" spans="1:22">
      <c r="A876" s="2">
        <v>891780111</v>
      </c>
      <c r="B876" s="2" t="s">
        <v>19</v>
      </c>
      <c r="C876" s="2" t="s">
        <v>27</v>
      </c>
      <c r="D876" s="2" t="s">
        <v>20</v>
      </c>
      <c r="E876" s="2" t="s">
        <v>6727</v>
      </c>
      <c r="F876" s="2" t="s">
        <v>21</v>
      </c>
      <c r="G876" s="2" t="s">
        <v>165</v>
      </c>
      <c r="H876" s="2" t="s">
        <v>166</v>
      </c>
      <c r="I876" s="8">
        <v>1900000</v>
      </c>
      <c r="J876" s="8">
        <v>0</v>
      </c>
      <c r="K876" s="8">
        <v>0</v>
      </c>
      <c r="L876" s="8">
        <v>0</v>
      </c>
      <c r="M876" s="2">
        <v>1083016337</v>
      </c>
      <c r="N876" s="2" t="s">
        <v>1018</v>
      </c>
      <c r="O876" s="2" t="s">
        <v>6728</v>
      </c>
      <c r="P876" s="9" t="s">
        <v>3754</v>
      </c>
      <c r="Q876" s="9" t="s">
        <v>3754</v>
      </c>
      <c r="R876" s="9" t="s">
        <v>3612</v>
      </c>
      <c r="S876" s="8">
        <v>1900000</v>
      </c>
      <c r="T876" s="8">
        <v>0</v>
      </c>
      <c r="U876" s="2">
        <v>1082868728</v>
      </c>
      <c r="V876" s="2" t="s">
        <v>1014</v>
      </c>
    </row>
    <row r="877" spans="1:22">
      <c r="A877" s="2">
        <v>891780111</v>
      </c>
      <c r="B877" s="2" t="s">
        <v>19</v>
      </c>
      <c r="C877" s="2" t="s">
        <v>27</v>
      </c>
      <c r="D877" s="2" t="s">
        <v>20</v>
      </c>
      <c r="E877" s="2" t="s">
        <v>6729</v>
      </c>
      <c r="F877" s="2" t="s">
        <v>21</v>
      </c>
      <c r="G877" s="2" t="s">
        <v>165</v>
      </c>
      <c r="H877" s="2" t="s">
        <v>166</v>
      </c>
      <c r="I877" s="8">
        <v>7000000</v>
      </c>
      <c r="J877" s="8">
        <v>0</v>
      </c>
      <c r="K877" s="8">
        <v>0</v>
      </c>
      <c r="L877" s="8">
        <v>0</v>
      </c>
      <c r="M877" s="2">
        <v>12561555</v>
      </c>
      <c r="N877" s="2" t="s">
        <v>2178</v>
      </c>
      <c r="O877" s="2" t="s">
        <v>6730</v>
      </c>
      <c r="P877" s="9" t="s">
        <v>3754</v>
      </c>
      <c r="Q877" s="9" t="s">
        <v>3754</v>
      </c>
      <c r="R877" s="9" t="s">
        <v>6731</v>
      </c>
      <c r="S877" s="8">
        <v>7000000</v>
      </c>
      <c r="T877" s="8">
        <v>0</v>
      </c>
      <c r="U877" s="33">
        <v>85471791</v>
      </c>
      <c r="V877" s="2" t="s">
        <v>2145</v>
      </c>
    </row>
    <row r="878" spans="1:22">
      <c r="A878" s="2">
        <v>891780111</v>
      </c>
      <c r="B878" s="2" t="s">
        <v>19</v>
      </c>
      <c r="C878" s="2" t="s">
        <v>27</v>
      </c>
      <c r="D878" s="2" t="s">
        <v>20</v>
      </c>
      <c r="E878" s="2" t="s">
        <v>6732</v>
      </c>
      <c r="F878" s="2" t="s">
        <v>21</v>
      </c>
      <c r="G878" s="2" t="s">
        <v>165</v>
      </c>
      <c r="H878" s="2" t="s">
        <v>166</v>
      </c>
      <c r="I878" s="8">
        <v>1800000</v>
      </c>
      <c r="J878" s="8">
        <v>0</v>
      </c>
      <c r="K878" s="8">
        <v>0</v>
      </c>
      <c r="L878" s="8">
        <v>0</v>
      </c>
      <c r="M878" s="2">
        <v>1004374583</v>
      </c>
      <c r="N878" s="2" t="s">
        <v>4948</v>
      </c>
      <c r="O878" s="2" t="s">
        <v>6699</v>
      </c>
      <c r="P878" s="9" t="s">
        <v>3754</v>
      </c>
      <c r="Q878" s="9" t="s">
        <v>3754</v>
      </c>
      <c r="R878" s="9" t="s">
        <v>3612</v>
      </c>
      <c r="S878" s="8">
        <v>1800000</v>
      </c>
      <c r="T878" s="8">
        <v>0</v>
      </c>
      <c r="U878" s="2">
        <v>12560219</v>
      </c>
      <c r="V878" s="2" t="s">
        <v>1156</v>
      </c>
    </row>
    <row r="879" spans="1:22">
      <c r="A879" s="2">
        <v>891780111</v>
      </c>
      <c r="B879" s="2" t="s">
        <v>19</v>
      </c>
      <c r="C879" s="2" t="s">
        <v>27</v>
      </c>
      <c r="D879" s="2" t="s">
        <v>20</v>
      </c>
      <c r="E879" s="2" t="s">
        <v>6733</v>
      </c>
      <c r="F879" s="2" t="s">
        <v>21</v>
      </c>
      <c r="G879" s="2" t="s">
        <v>165</v>
      </c>
      <c r="H879" s="2" t="s">
        <v>166</v>
      </c>
      <c r="I879" s="8">
        <v>2500000</v>
      </c>
      <c r="J879" s="8">
        <v>0</v>
      </c>
      <c r="K879" s="8">
        <v>0</v>
      </c>
      <c r="L879" s="8">
        <v>0</v>
      </c>
      <c r="M879" s="2">
        <v>57293604</v>
      </c>
      <c r="N879" s="2" t="s">
        <v>429</v>
      </c>
      <c r="O879" s="2" t="s">
        <v>6699</v>
      </c>
      <c r="P879" s="9" t="s">
        <v>3754</v>
      </c>
      <c r="Q879" s="9" t="s">
        <v>3754</v>
      </c>
      <c r="R879" s="9" t="s">
        <v>3612</v>
      </c>
      <c r="S879" s="8">
        <v>1250000</v>
      </c>
      <c r="T879" s="8">
        <v>1250000</v>
      </c>
      <c r="U879" s="2">
        <v>85152695</v>
      </c>
      <c r="V879" s="2" t="s">
        <v>5746</v>
      </c>
    </row>
    <row r="880" spans="1:22">
      <c r="A880" s="2">
        <v>891780111</v>
      </c>
      <c r="B880" s="2" t="s">
        <v>19</v>
      </c>
      <c r="C880" s="2" t="s">
        <v>27</v>
      </c>
      <c r="D880" s="2" t="s">
        <v>20</v>
      </c>
      <c r="E880" s="2" t="s">
        <v>6734</v>
      </c>
      <c r="F880" s="2" t="s">
        <v>21</v>
      </c>
      <c r="G880" s="2" t="s">
        <v>165</v>
      </c>
      <c r="H880" s="2" t="s">
        <v>166</v>
      </c>
      <c r="I880" s="8">
        <v>2500000</v>
      </c>
      <c r="J880" s="8">
        <v>0</v>
      </c>
      <c r="K880" s="8">
        <v>0</v>
      </c>
      <c r="L880" s="8">
        <v>0</v>
      </c>
      <c r="M880" s="2">
        <v>36556562</v>
      </c>
      <c r="N880" s="2" t="s">
        <v>5824</v>
      </c>
      <c r="O880" s="2" t="s">
        <v>6699</v>
      </c>
      <c r="P880" s="9" t="s">
        <v>3754</v>
      </c>
      <c r="Q880" s="9" t="s">
        <v>3754</v>
      </c>
      <c r="R880" s="9" t="s">
        <v>3612</v>
      </c>
      <c r="S880" s="8">
        <v>2500000</v>
      </c>
      <c r="T880" s="8">
        <v>0</v>
      </c>
      <c r="U880" s="2">
        <v>85152695</v>
      </c>
      <c r="V880" s="2" t="s">
        <v>5746</v>
      </c>
    </row>
    <row r="881" spans="1:22">
      <c r="A881" s="2">
        <v>891780111</v>
      </c>
      <c r="B881" s="2" t="s">
        <v>19</v>
      </c>
      <c r="C881" s="2" t="s">
        <v>27</v>
      </c>
      <c r="D881" s="2" t="s">
        <v>20</v>
      </c>
      <c r="E881" s="2" t="s">
        <v>6735</v>
      </c>
      <c r="F881" s="2" t="s">
        <v>21</v>
      </c>
      <c r="G881" s="2" t="s">
        <v>165</v>
      </c>
      <c r="H881" s="2" t="s">
        <v>166</v>
      </c>
      <c r="I881" s="8">
        <v>2800000</v>
      </c>
      <c r="J881" s="8">
        <v>0</v>
      </c>
      <c r="K881" s="8">
        <v>0</v>
      </c>
      <c r="L881" s="8">
        <v>0</v>
      </c>
      <c r="M881" s="2">
        <v>75035405</v>
      </c>
      <c r="N881" s="2" t="s">
        <v>851</v>
      </c>
      <c r="O881" s="2" t="s">
        <v>6699</v>
      </c>
      <c r="P881" s="9" t="s">
        <v>3754</v>
      </c>
      <c r="Q881" s="9" t="s">
        <v>3754</v>
      </c>
      <c r="R881" s="9" t="s">
        <v>3612</v>
      </c>
      <c r="S881" s="8">
        <v>2800000</v>
      </c>
      <c r="T881" s="8">
        <v>0</v>
      </c>
      <c r="U881" s="2">
        <v>85152695</v>
      </c>
      <c r="V881" s="2" t="s">
        <v>5746</v>
      </c>
    </row>
    <row r="882" spans="1:22">
      <c r="A882" s="2">
        <v>891780111</v>
      </c>
      <c r="B882" s="2" t="s">
        <v>19</v>
      </c>
      <c r="C882" s="2" t="s">
        <v>27</v>
      </c>
      <c r="D882" s="2" t="s">
        <v>20</v>
      </c>
      <c r="E882" s="2" t="s">
        <v>6736</v>
      </c>
      <c r="F882" s="2" t="s">
        <v>21</v>
      </c>
      <c r="G882" s="2" t="s">
        <v>165</v>
      </c>
      <c r="H882" s="2" t="s">
        <v>166</v>
      </c>
      <c r="I882" s="8">
        <v>3200000</v>
      </c>
      <c r="J882" s="8">
        <v>0</v>
      </c>
      <c r="K882" s="8">
        <v>0</v>
      </c>
      <c r="L882" s="8">
        <v>0</v>
      </c>
      <c r="M882" s="2">
        <v>85474255</v>
      </c>
      <c r="N882" s="2" t="s">
        <v>1170</v>
      </c>
      <c r="O882" s="2" t="s">
        <v>6699</v>
      </c>
      <c r="P882" s="9" t="s">
        <v>3754</v>
      </c>
      <c r="Q882" s="9" t="s">
        <v>3754</v>
      </c>
      <c r="R882" s="9" t="s">
        <v>3612</v>
      </c>
      <c r="S882" s="8">
        <v>3200000</v>
      </c>
      <c r="T882" s="8">
        <v>0</v>
      </c>
      <c r="U882" s="2">
        <v>85152695</v>
      </c>
      <c r="V882" s="2" t="s">
        <v>5746</v>
      </c>
    </row>
    <row r="883" spans="1:22">
      <c r="A883" s="2">
        <v>891780111</v>
      </c>
      <c r="B883" s="2" t="s">
        <v>19</v>
      </c>
      <c r="C883" s="2" t="s">
        <v>27</v>
      </c>
      <c r="D883" s="2" t="s">
        <v>20</v>
      </c>
      <c r="E883" s="2" t="s">
        <v>6737</v>
      </c>
      <c r="F883" s="2" t="s">
        <v>21</v>
      </c>
      <c r="G883" s="2" t="s">
        <v>165</v>
      </c>
      <c r="H883" s="2" t="s">
        <v>166</v>
      </c>
      <c r="I883" s="8">
        <v>2500000</v>
      </c>
      <c r="J883" s="8">
        <v>0</v>
      </c>
      <c r="K883" s="8">
        <v>0</v>
      </c>
      <c r="L883" s="8">
        <v>0</v>
      </c>
      <c r="M883" s="2">
        <v>1082889419</v>
      </c>
      <c r="N883" s="2" t="s">
        <v>1167</v>
      </c>
      <c r="O883" s="2" t="s">
        <v>6699</v>
      </c>
      <c r="P883" s="9" t="s">
        <v>3754</v>
      </c>
      <c r="Q883" s="9" t="s">
        <v>3754</v>
      </c>
      <c r="R883" s="9" t="s">
        <v>3612</v>
      </c>
      <c r="S883" s="8">
        <v>2500000</v>
      </c>
      <c r="T883" s="8">
        <v>0</v>
      </c>
      <c r="U883" s="2">
        <v>85152695</v>
      </c>
      <c r="V883" s="2" t="s">
        <v>5746</v>
      </c>
    </row>
    <row r="884" spans="1:22">
      <c r="A884" s="2">
        <v>891780111</v>
      </c>
      <c r="B884" s="2" t="s">
        <v>19</v>
      </c>
      <c r="C884" s="2" t="s">
        <v>27</v>
      </c>
      <c r="D884" s="2" t="s">
        <v>20</v>
      </c>
      <c r="E884" s="2" t="s">
        <v>6738</v>
      </c>
      <c r="F884" s="2" t="s">
        <v>21</v>
      </c>
      <c r="G884" s="2" t="s">
        <v>165</v>
      </c>
      <c r="H884" s="2" t="s">
        <v>166</v>
      </c>
      <c r="I884" s="8">
        <v>1900000</v>
      </c>
      <c r="J884" s="8">
        <v>0</v>
      </c>
      <c r="K884" s="8">
        <v>0</v>
      </c>
      <c r="L884" s="8">
        <v>0</v>
      </c>
      <c r="M884" s="2">
        <v>36537033</v>
      </c>
      <c r="N884" s="2" t="s">
        <v>1969</v>
      </c>
      <c r="O884" s="2" t="s">
        <v>6699</v>
      </c>
      <c r="P884" s="9" t="s">
        <v>3754</v>
      </c>
      <c r="Q884" s="9" t="s">
        <v>3754</v>
      </c>
      <c r="R884" s="9" t="s">
        <v>3612</v>
      </c>
      <c r="S884" s="8">
        <v>1900000</v>
      </c>
      <c r="T884" s="8">
        <v>0</v>
      </c>
      <c r="U884" s="2">
        <v>85152695</v>
      </c>
      <c r="V884" s="2" t="s">
        <v>5746</v>
      </c>
    </row>
    <row r="885" spans="1:22">
      <c r="A885" s="2">
        <v>891780111</v>
      </c>
      <c r="B885" s="2" t="s">
        <v>19</v>
      </c>
      <c r="C885" s="2" t="s">
        <v>27</v>
      </c>
      <c r="D885" s="2" t="s">
        <v>20</v>
      </c>
      <c r="E885" s="2" t="s">
        <v>6739</v>
      </c>
      <c r="F885" s="2" t="s">
        <v>21</v>
      </c>
      <c r="G885" s="2" t="s">
        <v>165</v>
      </c>
      <c r="H885" s="2" t="s">
        <v>166</v>
      </c>
      <c r="I885" s="8">
        <v>1900000</v>
      </c>
      <c r="J885" s="8">
        <v>0</v>
      </c>
      <c r="K885" s="8">
        <v>0</v>
      </c>
      <c r="L885" s="8">
        <v>0</v>
      </c>
      <c r="M885" s="2">
        <v>36726740</v>
      </c>
      <c r="N885" s="2" t="s">
        <v>1972</v>
      </c>
      <c r="O885" s="2" t="s">
        <v>6740</v>
      </c>
      <c r="P885" s="9" t="s">
        <v>3754</v>
      </c>
      <c r="Q885" s="9" t="s">
        <v>3754</v>
      </c>
      <c r="R885" s="9" t="s">
        <v>3612</v>
      </c>
      <c r="S885" s="8">
        <v>1900000</v>
      </c>
      <c r="T885" s="8">
        <v>0</v>
      </c>
      <c r="U885" s="2">
        <v>85152695</v>
      </c>
      <c r="V885" s="2" t="s">
        <v>5746</v>
      </c>
    </row>
    <row r="886" spans="1:22">
      <c r="A886" s="2">
        <v>891780111</v>
      </c>
      <c r="B886" s="2" t="s">
        <v>19</v>
      </c>
      <c r="C886" s="2" t="s">
        <v>27</v>
      </c>
      <c r="D886" s="2" t="s">
        <v>20</v>
      </c>
      <c r="E886" s="2" t="s">
        <v>6741</v>
      </c>
      <c r="F886" s="2" t="s">
        <v>21</v>
      </c>
      <c r="G886" s="2" t="s">
        <v>165</v>
      </c>
      <c r="H886" s="2" t="s">
        <v>166</v>
      </c>
      <c r="I886" s="8">
        <v>2500000</v>
      </c>
      <c r="J886" s="8">
        <v>0</v>
      </c>
      <c r="K886" s="8">
        <v>0</v>
      </c>
      <c r="L886" s="8">
        <v>0</v>
      </c>
      <c r="M886" s="2">
        <v>57414091</v>
      </c>
      <c r="N886" s="2" t="s">
        <v>1073</v>
      </c>
      <c r="O886" s="2" t="s">
        <v>6742</v>
      </c>
      <c r="P886" s="9" t="s">
        <v>3754</v>
      </c>
      <c r="Q886" s="9" t="s">
        <v>3754</v>
      </c>
      <c r="R886" s="9" t="s">
        <v>3612</v>
      </c>
      <c r="S886" s="8">
        <v>2500000</v>
      </c>
      <c r="T886" s="8">
        <v>0</v>
      </c>
      <c r="U886" s="2">
        <v>85152695</v>
      </c>
      <c r="V886" s="2" t="s">
        <v>5746</v>
      </c>
    </row>
    <row r="887" spans="1:22">
      <c r="A887" s="2">
        <v>891780111</v>
      </c>
      <c r="B887" s="2" t="s">
        <v>19</v>
      </c>
      <c r="C887" s="2" t="s">
        <v>27</v>
      </c>
      <c r="D887" s="2" t="s">
        <v>20</v>
      </c>
      <c r="E887" s="2" t="s">
        <v>6743</v>
      </c>
      <c r="F887" s="2" t="s">
        <v>21</v>
      </c>
      <c r="G887" s="2" t="s">
        <v>165</v>
      </c>
      <c r="H887" s="2" t="s">
        <v>166</v>
      </c>
      <c r="I887" s="8">
        <v>2500000</v>
      </c>
      <c r="J887" s="8">
        <v>0</v>
      </c>
      <c r="K887" s="8">
        <v>0</v>
      </c>
      <c r="L887" s="8">
        <v>0</v>
      </c>
      <c r="M887" s="2">
        <v>1082848177</v>
      </c>
      <c r="N887" s="2" t="s">
        <v>4508</v>
      </c>
      <c r="O887" s="2" t="s">
        <v>6744</v>
      </c>
      <c r="P887" s="9" t="s">
        <v>3754</v>
      </c>
      <c r="Q887" s="9" t="s">
        <v>3754</v>
      </c>
      <c r="R887" s="9" t="s">
        <v>3612</v>
      </c>
      <c r="S887" s="8">
        <v>2500000</v>
      </c>
      <c r="T887" s="8">
        <v>0</v>
      </c>
      <c r="U887" s="2">
        <v>85152695</v>
      </c>
      <c r="V887" s="2" t="s">
        <v>5746</v>
      </c>
    </row>
    <row r="888" spans="1:22">
      <c r="A888" s="2">
        <v>891780111</v>
      </c>
      <c r="B888" s="2" t="s">
        <v>19</v>
      </c>
      <c r="C888" s="2" t="s">
        <v>27</v>
      </c>
      <c r="D888" s="2" t="s">
        <v>20</v>
      </c>
      <c r="E888" s="2" t="s">
        <v>6745</v>
      </c>
      <c r="F888" s="2" t="s">
        <v>21</v>
      </c>
      <c r="G888" s="2" t="s">
        <v>165</v>
      </c>
      <c r="H888" s="2" t="s">
        <v>166</v>
      </c>
      <c r="I888" s="8">
        <v>2500000</v>
      </c>
      <c r="J888" s="8">
        <v>0</v>
      </c>
      <c r="K888" s="8">
        <v>0</v>
      </c>
      <c r="L888" s="8">
        <v>0</v>
      </c>
      <c r="M888" s="2">
        <v>1082957621</v>
      </c>
      <c r="N888" s="2" t="s">
        <v>1208</v>
      </c>
      <c r="O888" s="2" t="s">
        <v>5780</v>
      </c>
      <c r="P888" s="9" t="s">
        <v>3754</v>
      </c>
      <c r="Q888" s="9" t="s">
        <v>3754</v>
      </c>
      <c r="R888" s="9" t="s">
        <v>3612</v>
      </c>
      <c r="S888" s="8">
        <v>2500000</v>
      </c>
      <c r="T888" s="8">
        <v>0</v>
      </c>
      <c r="U888" s="2">
        <v>85152695</v>
      </c>
      <c r="V888" s="2" t="s">
        <v>5746</v>
      </c>
    </row>
    <row r="889" spans="1:22">
      <c r="A889" s="2">
        <v>891780111</v>
      </c>
      <c r="B889" s="2" t="s">
        <v>19</v>
      </c>
      <c r="C889" s="2" t="s">
        <v>27</v>
      </c>
      <c r="D889" s="2" t="s">
        <v>20</v>
      </c>
      <c r="E889" s="2" t="s">
        <v>6746</v>
      </c>
      <c r="F889" s="2" t="s">
        <v>21</v>
      </c>
      <c r="G889" s="2" t="s">
        <v>165</v>
      </c>
      <c r="H889" s="2" t="s">
        <v>166</v>
      </c>
      <c r="I889" s="8">
        <v>2800000</v>
      </c>
      <c r="J889" s="8">
        <v>0</v>
      </c>
      <c r="K889" s="8">
        <v>0</v>
      </c>
      <c r="L889" s="8">
        <v>0</v>
      </c>
      <c r="M889" s="2">
        <v>1083017229</v>
      </c>
      <c r="N889" s="2" t="s">
        <v>1274</v>
      </c>
      <c r="O889" s="2" t="s">
        <v>6747</v>
      </c>
      <c r="P889" s="9" t="s">
        <v>3754</v>
      </c>
      <c r="Q889" s="9" t="s">
        <v>3754</v>
      </c>
      <c r="R889" s="9" t="s">
        <v>3612</v>
      </c>
      <c r="S889" s="8">
        <v>2800000</v>
      </c>
      <c r="T889" s="8">
        <v>0</v>
      </c>
      <c r="U889" s="2">
        <v>72175282</v>
      </c>
      <c r="V889" s="2" t="s">
        <v>5785</v>
      </c>
    </row>
    <row r="890" spans="1:22">
      <c r="A890" s="2">
        <v>891780111</v>
      </c>
      <c r="B890" s="2" t="s">
        <v>19</v>
      </c>
      <c r="C890" s="2" t="s">
        <v>27</v>
      </c>
      <c r="D890" s="2" t="s">
        <v>20</v>
      </c>
      <c r="E890" s="2" t="s">
        <v>6748</v>
      </c>
      <c r="F890" s="2" t="s">
        <v>21</v>
      </c>
      <c r="G890" s="2" t="s">
        <v>165</v>
      </c>
      <c r="H890" s="2" t="s">
        <v>166</v>
      </c>
      <c r="I890" s="8">
        <v>2800000</v>
      </c>
      <c r="J890" s="8">
        <v>0</v>
      </c>
      <c r="K890" s="8">
        <v>0</v>
      </c>
      <c r="L890" s="8">
        <v>0</v>
      </c>
      <c r="M890" s="2">
        <v>1083027986</v>
      </c>
      <c r="N890" s="2" t="s">
        <v>1237</v>
      </c>
      <c r="O890" s="2" t="s">
        <v>6749</v>
      </c>
      <c r="P890" s="9" t="s">
        <v>3754</v>
      </c>
      <c r="Q890" s="9" t="s">
        <v>3754</v>
      </c>
      <c r="R890" s="9" t="s">
        <v>3612</v>
      </c>
      <c r="S890" s="8">
        <v>2800000</v>
      </c>
      <c r="T890" s="8">
        <v>0</v>
      </c>
      <c r="U890" s="2">
        <v>72175282</v>
      </c>
      <c r="V890" s="2" t="s">
        <v>5785</v>
      </c>
    </row>
    <row r="891" spans="1:22">
      <c r="A891" s="2">
        <v>891780111</v>
      </c>
      <c r="B891" s="2" t="s">
        <v>19</v>
      </c>
      <c r="C891" s="2" t="s">
        <v>27</v>
      </c>
      <c r="D891" s="2" t="s">
        <v>20</v>
      </c>
      <c r="E891" s="2" t="s">
        <v>6750</v>
      </c>
      <c r="F891" s="2" t="s">
        <v>21</v>
      </c>
      <c r="G891" s="2" t="s">
        <v>165</v>
      </c>
      <c r="H891" s="2" t="s">
        <v>166</v>
      </c>
      <c r="I891" s="8">
        <v>2800000</v>
      </c>
      <c r="J891" s="8">
        <v>0</v>
      </c>
      <c r="K891" s="8">
        <v>0</v>
      </c>
      <c r="L891" s="8">
        <v>0</v>
      </c>
      <c r="M891" s="2">
        <v>1067900773</v>
      </c>
      <c r="N891" s="2" t="s">
        <v>1314</v>
      </c>
      <c r="O891" s="2" t="s">
        <v>6751</v>
      </c>
      <c r="P891" s="9" t="s">
        <v>3754</v>
      </c>
      <c r="Q891" s="9" t="s">
        <v>3754</v>
      </c>
      <c r="R891" s="9" t="s">
        <v>3612</v>
      </c>
      <c r="S891" s="8">
        <v>2800000</v>
      </c>
      <c r="T891" s="8">
        <v>0</v>
      </c>
      <c r="U891" s="2">
        <v>72175282</v>
      </c>
      <c r="V891" s="2" t="s">
        <v>5785</v>
      </c>
    </row>
    <row r="892" spans="1:22">
      <c r="A892" s="2">
        <v>891780111</v>
      </c>
      <c r="B892" s="2" t="s">
        <v>19</v>
      </c>
      <c r="C892" s="2" t="s">
        <v>27</v>
      </c>
      <c r="D892" s="2" t="s">
        <v>20</v>
      </c>
      <c r="E892" s="2" t="s">
        <v>6752</v>
      </c>
      <c r="F892" s="2" t="s">
        <v>21</v>
      </c>
      <c r="G892" s="2" t="s">
        <v>165</v>
      </c>
      <c r="H892" s="2" t="s">
        <v>166</v>
      </c>
      <c r="I892" s="8">
        <v>2800000</v>
      </c>
      <c r="J892" s="8">
        <v>0</v>
      </c>
      <c r="K892" s="8">
        <v>0</v>
      </c>
      <c r="L892" s="8">
        <v>0</v>
      </c>
      <c r="M892" s="2">
        <v>1082934067</v>
      </c>
      <c r="N892" s="2" t="s">
        <v>1299</v>
      </c>
      <c r="O892" s="2" t="s">
        <v>6753</v>
      </c>
      <c r="P892" s="9" t="s">
        <v>3754</v>
      </c>
      <c r="Q892" s="9" t="s">
        <v>3754</v>
      </c>
      <c r="R892" s="9" t="s">
        <v>3612</v>
      </c>
      <c r="S892" s="8">
        <v>2800000</v>
      </c>
      <c r="T892" s="8">
        <v>0</v>
      </c>
      <c r="U892" s="2">
        <v>72175282</v>
      </c>
      <c r="V892" s="2" t="s">
        <v>5785</v>
      </c>
    </row>
    <row r="893" spans="1:22">
      <c r="A893" s="2">
        <v>891780111</v>
      </c>
      <c r="B893" s="2" t="s">
        <v>19</v>
      </c>
      <c r="C893" s="2" t="s">
        <v>27</v>
      </c>
      <c r="D893" s="2" t="s">
        <v>20</v>
      </c>
      <c r="E893" s="2" t="s">
        <v>6754</v>
      </c>
      <c r="F893" s="2" t="s">
        <v>21</v>
      </c>
      <c r="G893" s="2" t="s">
        <v>165</v>
      </c>
      <c r="H893" s="2" t="s">
        <v>166</v>
      </c>
      <c r="I893" s="8">
        <v>2500000</v>
      </c>
      <c r="J893" s="8">
        <v>0</v>
      </c>
      <c r="K893" s="8">
        <v>0</v>
      </c>
      <c r="L893" s="8">
        <v>0</v>
      </c>
      <c r="M893" s="2">
        <v>1020736975</v>
      </c>
      <c r="N893" s="2" t="s">
        <v>1291</v>
      </c>
      <c r="O893" s="2" t="s">
        <v>6755</v>
      </c>
      <c r="P893" s="9" t="s">
        <v>3754</v>
      </c>
      <c r="Q893" s="9" t="s">
        <v>3754</v>
      </c>
      <c r="R893" s="9" t="s">
        <v>3612</v>
      </c>
      <c r="S893" s="8">
        <v>2500000</v>
      </c>
      <c r="T893" s="8">
        <v>0</v>
      </c>
      <c r="U893" s="2">
        <v>72175282</v>
      </c>
      <c r="V893" s="2" t="s">
        <v>5785</v>
      </c>
    </row>
    <row r="894" spans="1:22">
      <c r="A894" s="2">
        <v>891780111</v>
      </c>
      <c r="B894" s="2" t="s">
        <v>19</v>
      </c>
      <c r="C894" s="2" t="s">
        <v>27</v>
      </c>
      <c r="D894" s="2" t="s">
        <v>20</v>
      </c>
      <c r="E894" s="2" t="s">
        <v>6756</v>
      </c>
      <c r="F894" s="2" t="s">
        <v>21</v>
      </c>
      <c r="G894" s="2" t="s">
        <v>165</v>
      </c>
      <c r="H894" s="2" t="s">
        <v>166</v>
      </c>
      <c r="I894" s="8">
        <v>3800000</v>
      </c>
      <c r="J894" s="8">
        <v>0</v>
      </c>
      <c r="K894" s="8">
        <v>0</v>
      </c>
      <c r="L894" s="8">
        <v>0</v>
      </c>
      <c r="M894" s="2">
        <v>1018414715</v>
      </c>
      <c r="N894" s="2" t="s">
        <v>1003</v>
      </c>
      <c r="O894" s="2" t="s">
        <v>6757</v>
      </c>
      <c r="P894" s="9" t="s">
        <v>3754</v>
      </c>
      <c r="Q894" s="9" t="s">
        <v>3754</v>
      </c>
      <c r="R894" s="9" t="s">
        <v>3612</v>
      </c>
      <c r="S894" s="8">
        <v>3800000</v>
      </c>
      <c r="T894" s="8">
        <v>0</v>
      </c>
      <c r="U894" s="2">
        <v>72175282</v>
      </c>
      <c r="V894" s="2" t="s">
        <v>5785</v>
      </c>
    </row>
    <row r="895" spans="1:22">
      <c r="A895" s="2">
        <v>891780111</v>
      </c>
      <c r="B895" s="2" t="s">
        <v>19</v>
      </c>
      <c r="C895" s="2" t="s">
        <v>27</v>
      </c>
      <c r="D895" s="2" t="s">
        <v>20</v>
      </c>
      <c r="E895" s="2" t="s">
        <v>6758</v>
      </c>
      <c r="F895" s="2" t="s">
        <v>21</v>
      </c>
      <c r="G895" s="2" t="s">
        <v>165</v>
      </c>
      <c r="H895" s="2" t="s">
        <v>166</v>
      </c>
      <c r="I895" s="8">
        <v>2500000</v>
      </c>
      <c r="J895" s="8">
        <v>0</v>
      </c>
      <c r="K895" s="8">
        <v>0</v>
      </c>
      <c r="L895" s="8">
        <v>0</v>
      </c>
      <c r="M895" s="2">
        <v>1082976463</v>
      </c>
      <c r="N895" s="2" t="s">
        <v>1281</v>
      </c>
      <c r="O895" s="2" t="s">
        <v>6759</v>
      </c>
      <c r="P895" s="9" t="s">
        <v>3754</v>
      </c>
      <c r="Q895" s="9" t="s">
        <v>3754</v>
      </c>
      <c r="R895" s="9" t="s">
        <v>3612</v>
      </c>
      <c r="S895" s="8">
        <v>2500000</v>
      </c>
      <c r="T895" s="8">
        <v>0</v>
      </c>
      <c r="U895" s="33">
        <v>85154788</v>
      </c>
      <c r="V895" s="2" t="s">
        <v>1283</v>
      </c>
    </row>
    <row r="896" spans="1:22">
      <c r="A896" s="2">
        <v>891780111</v>
      </c>
      <c r="B896" s="2" t="s">
        <v>19</v>
      </c>
      <c r="C896" s="2" t="s">
        <v>27</v>
      </c>
      <c r="D896" s="2" t="s">
        <v>20</v>
      </c>
      <c r="E896" s="2" t="s">
        <v>6760</v>
      </c>
      <c r="F896" s="2" t="s">
        <v>21</v>
      </c>
      <c r="G896" s="2" t="s">
        <v>165</v>
      </c>
      <c r="H896" s="2" t="s">
        <v>166</v>
      </c>
      <c r="I896" s="8">
        <v>2500000</v>
      </c>
      <c r="J896" s="8">
        <v>0</v>
      </c>
      <c r="K896" s="8">
        <v>0</v>
      </c>
      <c r="L896" s="8">
        <v>0</v>
      </c>
      <c r="M896" s="2">
        <v>1100547297</v>
      </c>
      <c r="N896" s="2" t="s">
        <v>1148</v>
      </c>
      <c r="O896" s="2" t="s">
        <v>6761</v>
      </c>
      <c r="P896" s="9" t="s">
        <v>3754</v>
      </c>
      <c r="Q896" s="9" t="s">
        <v>3754</v>
      </c>
      <c r="R896" s="9" t="s">
        <v>3612</v>
      </c>
      <c r="S896" s="8">
        <v>2500000</v>
      </c>
      <c r="T896" s="8">
        <v>0</v>
      </c>
      <c r="U896" s="2">
        <v>12548945</v>
      </c>
      <c r="V896" s="2" t="s">
        <v>1099</v>
      </c>
    </row>
    <row r="897" spans="1:22">
      <c r="A897" s="2">
        <v>891780111</v>
      </c>
      <c r="B897" s="2" t="s">
        <v>19</v>
      </c>
      <c r="C897" s="2" t="s">
        <v>27</v>
      </c>
      <c r="D897" s="2" t="s">
        <v>20</v>
      </c>
      <c r="E897" s="2" t="s">
        <v>6762</v>
      </c>
      <c r="F897" s="2" t="s">
        <v>21</v>
      </c>
      <c r="G897" s="2" t="s">
        <v>165</v>
      </c>
      <c r="H897" s="2" t="s">
        <v>166</v>
      </c>
      <c r="I897" s="8">
        <v>4000000</v>
      </c>
      <c r="J897" s="8">
        <v>0</v>
      </c>
      <c r="K897" s="8">
        <v>0</v>
      </c>
      <c r="L897" s="8">
        <v>0</v>
      </c>
      <c r="M897" s="2">
        <v>1004188433</v>
      </c>
      <c r="N897" s="2" t="s">
        <v>416</v>
      </c>
      <c r="O897" s="2" t="s">
        <v>6763</v>
      </c>
      <c r="P897" s="9" t="s">
        <v>3754</v>
      </c>
      <c r="Q897" s="9" t="s">
        <v>3754</v>
      </c>
      <c r="R897" s="9" t="s">
        <v>3612</v>
      </c>
      <c r="S897" s="8">
        <v>4000000</v>
      </c>
      <c r="T897" s="8">
        <v>0</v>
      </c>
      <c r="U897" s="2">
        <v>85449357</v>
      </c>
      <c r="V897" s="2" t="s">
        <v>5904</v>
      </c>
    </row>
    <row r="898" spans="1:22">
      <c r="A898" s="2">
        <v>891780111</v>
      </c>
      <c r="B898" s="2" t="s">
        <v>19</v>
      </c>
      <c r="C898" s="2" t="s">
        <v>27</v>
      </c>
      <c r="D898" s="2" t="s">
        <v>20</v>
      </c>
      <c r="E898" s="2" t="s">
        <v>6764</v>
      </c>
      <c r="F898" s="2" t="s">
        <v>21</v>
      </c>
      <c r="G898" s="2" t="s">
        <v>165</v>
      </c>
      <c r="H898" s="2" t="s">
        <v>166</v>
      </c>
      <c r="I898" s="8">
        <v>2800000</v>
      </c>
      <c r="J898" s="8">
        <v>0</v>
      </c>
      <c r="K898" s="8">
        <v>0</v>
      </c>
      <c r="L898" s="8">
        <v>0</v>
      </c>
      <c r="M898" s="2">
        <v>91255340</v>
      </c>
      <c r="N898" s="2" t="s">
        <v>2063</v>
      </c>
      <c r="O898" s="2" t="s">
        <v>6765</v>
      </c>
      <c r="P898" s="9" t="s">
        <v>3754</v>
      </c>
      <c r="Q898" s="9" t="s">
        <v>3754</v>
      </c>
      <c r="R898" s="9" t="s">
        <v>3612</v>
      </c>
      <c r="S898" s="8">
        <v>2800000</v>
      </c>
      <c r="T898" s="8">
        <v>0</v>
      </c>
      <c r="U898" s="2">
        <v>85449357</v>
      </c>
      <c r="V898" s="2" t="s">
        <v>5904</v>
      </c>
    </row>
    <row r="899" spans="1:22">
      <c r="A899" s="2">
        <v>891780111</v>
      </c>
      <c r="B899" s="2" t="s">
        <v>19</v>
      </c>
      <c r="C899" s="2" t="s">
        <v>27</v>
      </c>
      <c r="D899" s="2" t="s">
        <v>20</v>
      </c>
      <c r="E899" s="2" t="s">
        <v>6766</v>
      </c>
      <c r="F899" s="2" t="s">
        <v>21</v>
      </c>
      <c r="G899" s="2" t="s">
        <v>165</v>
      </c>
      <c r="H899" s="2" t="s">
        <v>166</v>
      </c>
      <c r="I899" s="8">
        <v>2500000</v>
      </c>
      <c r="J899" s="8">
        <v>0</v>
      </c>
      <c r="K899" s="8">
        <v>0</v>
      </c>
      <c r="L899" s="8">
        <v>0</v>
      </c>
      <c r="M899" s="2">
        <v>92642274</v>
      </c>
      <c r="N899" s="2" t="s">
        <v>1341</v>
      </c>
      <c r="O899" s="2" t="s">
        <v>6767</v>
      </c>
      <c r="P899" s="9" t="s">
        <v>3754</v>
      </c>
      <c r="Q899" s="9" t="s">
        <v>3754</v>
      </c>
      <c r="R899" s="9" t="s">
        <v>3612</v>
      </c>
      <c r="S899" s="8">
        <v>2500000</v>
      </c>
      <c r="T899" s="8">
        <v>0</v>
      </c>
      <c r="U899" s="2">
        <v>85473390</v>
      </c>
      <c r="V899" s="2" t="s">
        <v>5792</v>
      </c>
    </row>
    <row r="900" spans="1:22">
      <c r="A900" s="2">
        <v>891780111</v>
      </c>
      <c r="B900" s="2" t="s">
        <v>19</v>
      </c>
      <c r="C900" s="2" t="s">
        <v>27</v>
      </c>
      <c r="D900" s="2" t="s">
        <v>20</v>
      </c>
      <c r="E900" s="2" t="s">
        <v>6768</v>
      </c>
      <c r="F900" s="2" t="s">
        <v>21</v>
      </c>
      <c r="G900" s="2" t="s">
        <v>165</v>
      </c>
      <c r="H900" s="2" t="s">
        <v>166</v>
      </c>
      <c r="I900" s="8">
        <v>2500000</v>
      </c>
      <c r="J900" s="8">
        <v>0</v>
      </c>
      <c r="K900" s="8">
        <v>0</v>
      </c>
      <c r="L900" s="8">
        <v>0</v>
      </c>
      <c r="M900" s="2">
        <v>1082927274</v>
      </c>
      <c r="N900" s="2" t="s">
        <v>1327</v>
      </c>
      <c r="O900" s="2" t="s">
        <v>6769</v>
      </c>
      <c r="P900" s="9" t="s">
        <v>3754</v>
      </c>
      <c r="Q900" s="9" t="s">
        <v>3754</v>
      </c>
      <c r="R900" s="9" t="s">
        <v>3612</v>
      </c>
      <c r="S900" s="8">
        <v>2500000</v>
      </c>
      <c r="T900" s="8">
        <v>0</v>
      </c>
      <c r="U900" s="2">
        <v>85473390</v>
      </c>
      <c r="V900" s="2" t="s">
        <v>5792</v>
      </c>
    </row>
    <row r="901" spans="1:22">
      <c r="A901" s="2">
        <v>891780111</v>
      </c>
      <c r="B901" s="2" t="s">
        <v>19</v>
      </c>
      <c r="C901" s="2" t="s">
        <v>27</v>
      </c>
      <c r="D901" s="2" t="s">
        <v>20</v>
      </c>
      <c r="E901" s="2" t="s">
        <v>6770</v>
      </c>
      <c r="F901" s="2" t="s">
        <v>21</v>
      </c>
      <c r="G901" s="2" t="s">
        <v>165</v>
      </c>
      <c r="H901" s="2" t="s">
        <v>166</v>
      </c>
      <c r="I901" s="8">
        <v>1600000</v>
      </c>
      <c r="J901" s="8">
        <v>0</v>
      </c>
      <c r="K901" s="8">
        <v>0</v>
      </c>
      <c r="L901" s="8">
        <v>0</v>
      </c>
      <c r="M901" s="2">
        <v>1026256729</v>
      </c>
      <c r="N901" s="2" t="s">
        <v>4484</v>
      </c>
      <c r="O901" s="2" t="s">
        <v>5791</v>
      </c>
      <c r="P901" s="9" t="s">
        <v>3754</v>
      </c>
      <c r="Q901" s="9" t="s">
        <v>3754</v>
      </c>
      <c r="R901" s="9" t="s">
        <v>3612</v>
      </c>
      <c r="S901" s="8">
        <v>1600000</v>
      </c>
      <c r="T901" s="8">
        <v>0</v>
      </c>
      <c r="U901" s="2">
        <v>85473390</v>
      </c>
      <c r="V901" s="2" t="s">
        <v>5792</v>
      </c>
    </row>
    <row r="902" spans="1:22">
      <c r="A902" s="2">
        <v>891780111</v>
      </c>
      <c r="B902" s="2" t="s">
        <v>19</v>
      </c>
      <c r="C902" s="2" t="s">
        <v>27</v>
      </c>
      <c r="D902" s="2" t="s">
        <v>20</v>
      </c>
      <c r="E902" s="2" t="s">
        <v>6771</v>
      </c>
      <c r="F902" s="2" t="s">
        <v>21</v>
      </c>
      <c r="G902" s="2" t="s">
        <v>165</v>
      </c>
      <c r="H902" s="2" t="s">
        <v>166</v>
      </c>
      <c r="I902" s="8">
        <v>2500000</v>
      </c>
      <c r="J902" s="8">
        <v>0</v>
      </c>
      <c r="K902" s="8">
        <v>0</v>
      </c>
      <c r="L902" s="8">
        <v>0</v>
      </c>
      <c r="M902" s="2">
        <v>1118880367</v>
      </c>
      <c r="N902" s="2" t="s">
        <v>4128</v>
      </c>
      <c r="O902" s="2" t="s">
        <v>6772</v>
      </c>
      <c r="P902" s="9" t="s">
        <v>3754</v>
      </c>
      <c r="Q902" s="9" t="s">
        <v>3754</v>
      </c>
      <c r="R902" s="9" t="s">
        <v>3612</v>
      </c>
      <c r="S902" s="8">
        <v>2500000</v>
      </c>
      <c r="T902" s="8">
        <v>0</v>
      </c>
      <c r="U902" s="2">
        <v>85473390</v>
      </c>
      <c r="V902" s="2" t="s">
        <v>5792</v>
      </c>
    </row>
    <row r="903" spans="1:22">
      <c r="A903" s="2">
        <v>891780111</v>
      </c>
      <c r="B903" s="2" t="s">
        <v>19</v>
      </c>
      <c r="C903" s="2" t="s">
        <v>27</v>
      </c>
      <c r="D903" s="2" t="s">
        <v>20</v>
      </c>
      <c r="E903" s="2" t="s">
        <v>6773</v>
      </c>
      <c r="F903" s="2" t="s">
        <v>21</v>
      </c>
      <c r="G903" s="2" t="s">
        <v>165</v>
      </c>
      <c r="H903" s="2" t="s">
        <v>166</v>
      </c>
      <c r="I903" s="8">
        <v>2500000</v>
      </c>
      <c r="J903" s="8">
        <v>0</v>
      </c>
      <c r="K903" s="8">
        <v>0</v>
      </c>
      <c r="L903" s="8">
        <v>0</v>
      </c>
      <c r="M903" s="2">
        <v>84453261</v>
      </c>
      <c r="N903" s="2" t="s">
        <v>808</v>
      </c>
      <c r="O903" s="2" t="s">
        <v>6774</v>
      </c>
      <c r="P903" s="9" t="s">
        <v>3754</v>
      </c>
      <c r="Q903" s="9" t="s">
        <v>3754</v>
      </c>
      <c r="R903" s="9" t="s">
        <v>3612</v>
      </c>
      <c r="S903" s="8">
        <v>2500000</v>
      </c>
      <c r="T903" s="8">
        <v>0</v>
      </c>
      <c r="U903" s="2">
        <v>85459497</v>
      </c>
      <c r="V903" s="2" t="s">
        <v>555</v>
      </c>
    </row>
    <row r="904" spans="1:22">
      <c r="A904" s="2">
        <v>891780111</v>
      </c>
      <c r="B904" s="2" t="s">
        <v>19</v>
      </c>
      <c r="C904" s="2" t="s">
        <v>27</v>
      </c>
      <c r="D904" s="2" t="s">
        <v>20</v>
      </c>
      <c r="E904" s="2" t="s">
        <v>6775</v>
      </c>
      <c r="F904" s="2" t="s">
        <v>21</v>
      </c>
      <c r="G904" s="2" t="s">
        <v>165</v>
      </c>
      <c r="H904" s="2" t="s">
        <v>166</v>
      </c>
      <c r="I904" s="8">
        <v>1600000</v>
      </c>
      <c r="J904" s="8">
        <v>0</v>
      </c>
      <c r="K904" s="8">
        <v>0</v>
      </c>
      <c r="L904" s="8">
        <v>0</v>
      </c>
      <c r="M904" s="2">
        <v>1079941098</v>
      </c>
      <c r="N904" s="2" t="s">
        <v>4582</v>
      </c>
      <c r="O904" s="2" t="s">
        <v>6776</v>
      </c>
      <c r="P904" s="9" t="s">
        <v>3754</v>
      </c>
      <c r="Q904" s="9" t="s">
        <v>3754</v>
      </c>
      <c r="R904" s="9" t="s">
        <v>3612</v>
      </c>
      <c r="S904" s="8">
        <v>1600000</v>
      </c>
      <c r="T904" s="8">
        <v>0</v>
      </c>
      <c r="U904" s="2">
        <v>85459497</v>
      </c>
      <c r="V904" s="2" t="s">
        <v>555</v>
      </c>
    </row>
    <row r="905" spans="1:22">
      <c r="A905" s="2">
        <v>891780111</v>
      </c>
      <c r="B905" s="2" t="s">
        <v>19</v>
      </c>
      <c r="C905" s="2" t="s">
        <v>27</v>
      </c>
      <c r="D905" s="2" t="s">
        <v>20</v>
      </c>
      <c r="E905" s="2" t="s">
        <v>6777</v>
      </c>
      <c r="F905" s="2" t="s">
        <v>21</v>
      </c>
      <c r="G905" s="2" t="s">
        <v>165</v>
      </c>
      <c r="H905" s="2" t="s">
        <v>166</v>
      </c>
      <c r="I905" s="8">
        <v>2500000</v>
      </c>
      <c r="J905" s="8">
        <v>0</v>
      </c>
      <c r="K905" s="8">
        <v>0</v>
      </c>
      <c r="L905" s="8">
        <v>0</v>
      </c>
      <c r="M905" s="2">
        <v>1083567834</v>
      </c>
      <c r="N905" s="2" t="s">
        <v>4403</v>
      </c>
      <c r="O905" s="2" t="s">
        <v>6778</v>
      </c>
      <c r="P905" s="9" t="s">
        <v>3754</v>
      </c>
      <c r="Q905" s="9" t="s">
        <v>3754</v>
      </c>
      <c r="R905" s="9" t="s">
        <v>3612</v>
      </c>
      <c r="S905" s="8">
        <v>2500000</v>
      </c>
      <c r="T905" s="8">
        <v>0</v>
      </c>
      <c r="U905" s="2">
        <v>85465146</v>
      </c>
      <c r="V905" s="2" t="s">
        <v>5724</v>
      </c>
    </row>
    <row r="906" spans="1:22">
      <c r="A906" s="2">
        <v>891780111</v>
      </c>
      <c r="B906" s="2" t="s">
        <v>19</v>
      </c>
      <c r="C906" s="2" t="s">
        <v>27</v>
      </c>
      <c r="D906" s="2" t="s">
        <v>20</v>
      </c>
      <c r="E906" s="2" t="s">
        <v>6779</v>
      </c>
      <c r="F906" s="2" t="s">
        <v>21</v>
      </c>
      <c r="G906" s="2" t="s">
        <v>165</v>
      </c>
      <c r="H906" s="2" t="s">
        <v>166</v>
      </c>
      <c r="I906" s="8">
        <v>5600000</v>
      </c>
      <c r="J906" s="8">
        <v>0</v>
      </c>
      <c r="K906" s="8">
        <v>0</v>
      </c>
      <c r="L906" s="8">
        <v>0</v>
      </c>
      <c r="M906" s="2">
        <v>19601307</v>
      </c>
      <c r="N906" s="2" t="s">
        <v>811</v>
      </c>
      <c r="O906" s="2" t="s">
        <v>6780</v>
      </c>
      <c r="P906" s="9" t="s">
        <v>3754</v>
      </c>
      <c r="Q906" s="9" t="s">
        <v>3754</v>
      </c>
      <c r="R906" s="9" t="s">
        <v>3612</v>
      </c>
      <c r="S906" s="8">
        <v>5600000</v>
      </c>
      <c r="T906" s="8">
        <v>0</v>
      </c>
      <c r="U906" s="2">
        <v>85465146</v>
      </c>
      <c r="V906" s="2" t="s">
        <v>5724</v>
      </c>
    </row>
    <row r="907" spans="1:22">
      <c r="A907" s="2">
        <v>891780111</v>
      </c>
      <c r="B907" s="2" t="s">
        <v>19</v>
      </c>
      <c r="C907" s="2" t="s">
        <v>27</v>
      </c>
      <c r="D907" s="2" t="s">
        <v>20</v>
      </c>
      <c r="E907" s="2" t="s">
        <v>6781</v>
      </c>
      <c r="F907" s="2" t="s">
        <v>21</v>
      </c>
      <c r="G907" s="2" t="s">
        <v>165</v>
      </c>
      <c r="H907" s="2" t="s">
        <v>166</v>
      </c>
      <c r="I907" s="8">
        <v>2200000</v>
      </c>
      <c r="J907" s="8">
        <v>0</v>
      </c>
      <c r="K907" s="8">
        <v>0</v>
      </c>
      <c r="L907" s="8">
        <v>0</v>
      </c>
      <c r="M907" s="2">
        <v>35117743</v>
      </c>
      <c r="N907" s="2" t="s">
        <v>4678</v>
      </c>
      <c r="O907" s="2" t="s">
        <v>6782</v>
      </c>
      <c r="P907" s="9" t="s">
        <v>3754</v>
      </c>
      <c r="Q907" s="9" t="s">
        <v>3754</v>
      </c>
      <c r="R907" s="9" t="s">
        <v>3612</v>
      </c>
      <c r="S907" s="8">
        <v>2200000</v>
      </c>
      <c r="T907" s="8">
        <v>0</v>
      </c>
      <c r="U907" s="2">
        <v>85465146</v>
      </c>
      <c r="V907" s="2" t="s">
        <v>5724</v>
      </c>
    </row>
    <row r="908" spans="1:22">
      <c r="A908" s="2">
        <v>891780111</v>
      </c>
      <c r="B908" s="2" t="s">
        <v>19</v>
      </c>
      <c r="C908" s="2" t="s">
        <v>27</v>
      </c>
      <c r="D908" s="2" t="s">
        <v>20</v>
      </c>
      <c r="E908" s="2" t="s">
        <v>6783</v>
      </c>
      <c r="F908" s="2" t="s">
        <v>21</v>
      </c>
      <c r="G908" s="2" t="s">
        <v>165</v>
      </c>
      <c r="H908" s="2" t="s">
        <v>166</v>
      </c>
      <c r="I908" s="8">
        <v>2200000</v>
      </c>
      <c r="J908" s="8">
        <v>0</v>
      </c>
      <c r="K908" s="8">
        <v>0</v>
      </c>
      <c r="L908" s="8">
        <v>0</v>
      </c>
      <c r="M908" s="2">
        <v>1082925612</v>
      </c>
      <c r="N908" s="2" t="s">
        <v>4433</v>
      </c>
      <c r="O908" s="2" t="s">
        <v>6784</v>
      </c>
      <c r="P908" s="9" t="s">
        <v>3754</v>
      </c>
      <c r="Q908" s="9" t="s">
        <v>3754</v>
      </c>
      <c r="R908" s="9" t="s">
        <v>3612</v>
      </c>
      <c r="S908" s="8">
        <v>2200000</v>
      </c>
      <c r="T908" s="8">
        <v>0</v>
      </c>
      <c r="U908" s="2">
        <v>85465146</v>
      </c>
      <c r="V908" s="2" t="s">
        <v>5724</v>
      </c>
    </row>
    <row r="909" spans="1:22">
      <c r="A909" s="2">
        <v>891780111</v>
      </c>
      <c r="B909" s="2" t="s">
        <v>19</v>
      </c>
      <c r="C909" s="2" t="s">
        <v>27</v>
      </c>
      <c r="D909" s="2" t="s">
        <v>20</v>
      </c>
      <c r="E909" s="2" t="s">
        <v>6785</v>
      </c>
      <c r="F909" s="2" t="s">
        <v>21</v>
      </c>
      <c r="G909" s="2" t="s">
        <v>165</v>
      </c>
      <c r="H909" s="2" t="s">
        <v>166</v>
      </c>
      <c r="I909" s="8">
        <v>1900000</v>
      </c>
      <c r="J909" s="8">
        <v>0</v>
      </c>
      <c r="K909" s="8">
        <v>0</v>
      </c>
      <c r="L909" s="8">
        <v>0</v>
      </c>
      <c r="M909" s="2">
        <v>1082972337</v>
      </c>
      <c r="N909" s="2" t="s">
        <v>4401</v>
      </c>
      <c r="O909" s="2" t="s">
        <v>6786</v>
      </c>
      <c r="P909" s="9" t="s">
        <v>3754</v>
      </c>
      <c r="Q909" s="9" t="s">
        <v>3754</v>
      </c>
      <c r="R909" s="9" t="s">
        <v>3612</v>
      </c>
      <c r="S909" s="8">
        <v>1900000</v>
      </c>
      <c r="T909" s="8">
        <v>0</v>
      </c>
      <c r="U909" s="2">
        <v>85465146</v>
      </c>
      <c r="V909" s="2" t="s">
        <v>5724</v>
      </c>
    </row>
    <row r="910" spans="1:22">
      <c r="A910" s="2">
        <v>891780111</v>
      </c>
      <c r="B910" s="2" t="s">
        <v>19</v>
      </c>
      <c r="C910" s="2" t="s">
        <v>27</v>
      </c>
      <c r="D910" s="2" t="s">
        <v>20</v>
      </c>
      <c r="E910" s="2" t="s">
        <v>6787</v>
      </c>
      <c r="F910" s="2" t="s">
        <v>21</v>
      </c>
      <c r="G910" s="2" t="s">
        <v>165</v>
      </c>
      <c r="H910" s="2" t="s">
        <v>166</v>
      </c>
      <c r="I910" s="8">
        <v>2200000</v>
      </c>
      <c r="J910" s="8">
        <v>0</v>
      </c>
      <c r="K910" s="8">
        <v>0</v>
      </c>
      <c r="L910" s="8">
        <v>0</v>
      </c>
      <c r="M910" s="2">
        <v>36720698</v>
      </c>
      <c r="N910" s="2" t="s">
        <v>4739</v>
      </c>
      <c r="O910" s="2" t="s">
        <v>6788</v>
      </c>
      <c r="P910" s="9" t="s">
        <v>3754</v>
      </c>
      <c r="Q910" s="9" t="s">
        <v>3754</v>
      </c>
      <c r="R910" s="9" t="s">
        <v>3612</v>
      </c>
      <c r="S910" s="8">
        <v>2200000</v>
      </c>
      <c r="T910" s="8">
        <v>0</v>
      </c>
      <c r="U910" s="2">
        <v>85465146</v>
      </c>
      <c r="V910" s="2" t="s">
        <v>5724</v>
      </c>
    </row>
    <row r="911" spans="1:22">
      <c r="A911" s="2">
        <v>891780111</v>
      </c>
      <c r="B911" s="2" t="s">
        <v>19</v>
      </c>
      <c r="C911" s="2" t="s">
        <v>27</v>
      </c>
      <c r="D911" s="2" t="s">
        <v>20</v>
      </c>
      <c r="E911" s="2" t="s">
        <v>6789</v>
      </c>
      <c r="F911" s="2" t="s">
        <v>21</v>
      </c>
      <c r="G911" s="2" t="s">
        <v>165</v>
      </c>
      <c r="H911" s="2" t="s">
        <v>166</v>
      </c>
      <c r="I911" s="8">
        <v>1600000</v>
      </c>
      <c r="J911" s="8">
        <v>0</v>
      </c>
      <c r="K911" s="8">
        <v>0</v>
      </c>
      <c r="L911" s="8">
        <v>0</v>
      </c>
      <c r="M911" s="2">
        <v>1119816783</v>
      </c>
      <c r="N911" s="2" t="s">
        <v>4593</v>
      </c>
      <c r="O911" s="2" t="s">
        <v>6790</v>
      </c>
      <c r="P911" s="9" t="s">
        <v>3754</v>
      </c>
      <c r="Q911" s="9" t="s">
        <v>3754</v>
      </c>
      <c r="R911" s="9" t="s">
        <v>3612</v>
      </c>
      <c r="S911" s="8">
        <v>1600000</v>
      </c>
      <c r="T911" s="8">
        <v>0</v>
      </c>
      <c r="U911" s="2">
        <v>7631392</v>
      </c>
      <c r="V911" s="2" t="s">
        <v>4500</v>
      </c>
    </row>
    <row r="912" spans="1:22">
      <c r="A912" s="2">
        <v>891780111</v>
      </c>
      <c r="B912" s="2" t="s">
        <v>19</v>
      </c>
      <c r="C912" s="2" t="s">
        <v>27</v>
      </c>
      <c r="D912" s="2" t="s">
        <v>20</v>
      </c>
      <c r="E912" s="2" t="s">
        <v>6791</v>
      </c>
      <c r="F912" s="2" t="s">
        <v>21</v>
      </c>
      <c r="G912" s="2" t="s">
        <v>165</v>
      </c>
      <c r="H912" s="2" t="s">
        <v>166</v>
      </c>
      <c r="I912" s="8">
        <v>1600000</v>
      </c>
      <c r="J912" s="8">
        <v>0</v>
      </c>
      <c r="K912" s="8">
        <v>0</v>
      </c>
      <c r="L912" s="8">
        <v>0</v>
      </c>
      <c r="M912" s="2">
        <v>1083023147</v>
      </c>
      <c r="N912" s="2" t="s">
        <v>4532</v>
      </c>
      <c r="O912" s="2" t="s">
        <v>6792</v>
      </c>
      <c r="P912" s="9" t="s">
        <v>3754</v>
      </c>
      <c r="Q912" s="9" t="s">
        <v>3754</v>
      </c>
      <c r="R912" s="9" t="s">
        <v>3612</v>
      </c>
      <c r="S912" s="8">
        <v>1600000</v>
      </c>
      <c r="T912" s="8">
        <v>0</v>
      </c>
      <c r="U912" s="2">
        <v>93400727</v>
      </c>
      <c r="V912" s="2" t="s">
        <v>988</v>
      </c>
    </row>
    <row r="913" spans="1:22">
      <c r="A913" s="2">
        <v>891780111</v>
      </c>
      <c r="B913" s="2" t="s">
        <v>19</v>
      </c>
      <c r="C913" s="2" t="s">
        <v>27</v>
      </c>
      <c r="D913" s="2" t="s">
        <v>20</v>
      </c>
      <c r="E913" s="2" t="s">
        <v>6793</v>
      </c>
      <c r="F913" s="2" t="s">
        <v>21</v>
      </c>
      <c r="G913" s="2" t="s">
        <v>165</v>
      </c>
      <c r="H913" s="2" t="s">
        <v>166</v>
      </c>
      <c r="I913" s="8">
        <v>2500000</v>
      </c>
      <c r="J913" s="8">
        <v>0</v>
      </c>
      <c r="K913" s="8">
        <v>0</v>
      </c>
      <c r="L913" s="8">
        <v>0</v>
      </c>
      <c r="M913" s="2">
        <v>1083025029</v>
      </c>
      <c r="N913" s="2" t="s">
        <v>828</v>
      </c>
      <c r="O913" s="2" t="s">
        <v>6794</v>
      </c>
      <c r="P913" s="9" t="s">
        <v>3754</v>
      </c>
      <c r="Q913" s="9" t="s">
        <v>3754</v>
      </c>
      <c r="R913" s="9" t="s">
        <v>3612</v>
      </c>
      <c r="S913" s="8">
        <v>2500000</v>
      </c>
      <c r="T913" s="8">
        <v>0</v>
      </c>
      <c r="U913" s="2">
        <v>21400608</v>
      </c>
      <c r="V913" s="2" t="s">
        <v>6795</v>
      </c>
    </row>
    <row r="914" spans="1:22">
      <c r="A914" s="2">
        <v>891780111</v>
      </c>
      <c r="B914" s="2" t="s">
        <v>19</v>
      </c>
      <c r="C914" s="2" t="s">
        <v>27</v>
      </c>
      <c r="D914" s="2" t="s">
        <v>20</v>
      </c>
      <c r="E914" s="2" t="s">
        <v>6796</v>
      </c>
      <c r="F914" s="2" t="s">
        <v>21</v>
      </c>
      <c r="G914" s="2" t="s">
        <v>165</v>
      </c>
      <c r="H914" s="2" t="s">
        <v>166</v>
      </c>
      <c r="I914" s="8">
        <v>4000000</v>
      </c>
      <c r="J914" s="8">
        <v>0</v>
      </c>
      <c r="K914" s="8">
        <v>0</v>
      </c>
      <c r="L914" s="8">
        <v>0</v>
      </c>
      <c r="M914" s="2">
        <v>1082249510</v>
      </c>
      <c r="N914" s="2" t="s">
        <v>1000</v>
      </c>
      <c r="O914" s="2" t="s">
        <v>6797</v>
      </c>
      <c r="P914" s="9" t="s">
        <v>3754</v>
      </c>
      <c r="Q914" s="9" t="s">
        <v>3754</v>
      </c>
      <c r="R914" s="9" t="s">
        <v>3612</v>
      </c>
      <c r="S914" s="8">
        <v>4000000</v>
      </c>
      <c r="T914" s="8">
        <v>0</v>
      </c>
      <c r="U914" s="33">
        <v>1032388270</v>
      </c>
      <c r="V914" s="2" t="s">
        <v>1967</v>
      </c>
    </row>
    <row r="915" spans="1:22">
      <c r="A915" s="2">
        <v>891780111</v>
      </c>
      <c r="B915" s="2" t="s">
        <v>19</v>
      </c>
      <c r="C915" s="2" t="s">
        <v>27</v>
      </c>
      <c r="D915" s="2" t="s">
        <v>20</v>
      </c>
      <c r="E915" s="2" t="s">
        <v>6798</v>
      </c>
      <c r="F915" s="2" t="s">
        <v>21</v>
      </c>
      <c r="G915" s="2" t="s">
        <v>165</v>
      </c>
      <c r="H915" s="2" t="s">
        <v>166</v>
      </c>
      <c r="I915" s="8">
        <v>2800000</v>
      </c>
      <c r="J915" s="8">
        <v>0</v>
      </c>
      <c r="K915" s="8">
        <v>0</v>
      </c>
      <c r="L915" s="8">
        <v>0</v>
      </c>
      <c r="M915" s="2">
        <v>85472799</v>
      </c>
      <c r="N915" s="2" t="s">
        <v>4221</v>
      </c>
      <c r="O915" s="2" t="s">
        <v>6799</v>
      </c>
      <c r="P915" s="9" t="s">
        <v>3754</v>
      </c>
      <c r="Q915" s="9" t="s">
        <v>3754</v>
      </c>
      <c r="R915" s="9" t="s">
        <v>3612</v>
      </c>
      <c r="S915" s="8">
        <v>2800000</v>
      </c>
      <c r="T915" s="8">
        <v>0</v>
      </c>
      <c r="U915" s="2">
        <v>12621405</v>
      </c>
      <c r="V915" s="2" t="s">
        <v>5735</v>
      </c>
    </row>
    <row r="916" spans="1:22">
      <c r="A916" s="2">
        <v>891780111</v>
      </c>
      <c r="B916" s="2" t="s">
        <v>19</v>
      </c>
      <c r="C916" s="2" t="s">
        <v>5799</v>
      </c>
      <c r="D916" s="2" t="s">
        <v>20</v>
      </c>
      <c r="E916" s="2" t="s">
        <v>6800</v>
      </c>
      <c r="F916" s="2" t="s">
        <v>21</v>
      </c>
      <c r="G916" s="2" t="s">
        <v>165</v>
      </c>
      <c r="H916" s="2" t="s">
        <v>166</v>
      </c>
      <c r="I916" s="8">
        <v>2100000</v>
      </c>
      <c r="J916" s="8">
        <v>0</v>
      </c>
      <c r="K916" s="8">
        <v>0</v>
      </c>
      <c r="L916" s="8">
        <v>0</v>
      </c>
      <c r="M916" s="2">
        <v>1044913180</v>
      </c>
      <c r="N916" s="2" t="s">
        <v>6801</v>
      </c>
      <c r="O916" s="2" t="s">
        <v>5802</v>
      </c>
      <c r="P916" s="9" t="s">
        <v>3754</v>
      </c>
      <c r="Q916" s="9" t="s">
        <v>3754</v>
      </c>
      <c r="R916" s="9" t="s">
        <v>3612</v>
      </c>
      <c r="S916" s="8">
        <v>2100000</v>
      </c>
      <c r="T916" s="8">
        <v>0</v>
      </c>
      <c r="U916" s="2">
        <v>36726018</v>
      </c>
      <c r="V916" s="2" t="s">
        <v>5803</v>
      </c>
    </row>
    <row r="917" spans="1:22">
      <c r="A917" s="2">
        <v>891780111</v>
      </c>
      <c r="B917" s="2" t="s">
        <v>19</v>
      </c>
      <c r="C917" s="2" t="s">
        <v>27</v>
      </c>
      <c r="D917" s="2" t="s">
        <v>20</v>
      </c>
      <c r="E917" s="2" t="s">
        <v>6802</v>
      </c>
      <c r="F917" s="2" t="s">
        <v>21</v>
      </c>
      <c r="G917" s="2" t="s">
        <v>165</v>
      </c>
      <c r="H917" s="2" t="s">
        <v>166</v>
      </c>
      <c r="I917" s="8">
        <v>6100000</v>
      </c>
      <c r="J917" s="8">
        <v>0</v>
      </c>
      <c r="K917" s="8">
        <v>0</v>
      </c>
      <c r="L917" s="8">
        <v>0</v>
      </c>
      <c r="M917" s="2">
        <v>13542773</v>
      </c>
      <c r="N917" s="2" t="s">
        <v>845</v>
      </c>
      <c r="O917" s="2" t="s">
        <v>6803</v>
      </c>
      <c r="P917" s="9" t="s">
        <v>3754</v>
      </c>
      <c r="Q917" s="9" t="s">
        <v>3754</v>
      </c>
      <c r="R917" s="9" t="s">
        <v>3612</v>
      </c>
      <c r="S917" s="8">
        <v>6100000</v>
      </c>
      <c r="T917" s="8">
        <v>0</v>
      </c>
      <c r="U917" s="2">
        <v>85455983</v>
      </c>
      <c r="V917" s="2" t="s">
        <v>5920</v>
      </c>
    </row>
    <row r="918" spans="1:22">
      <c r="A918" s="2">
        <v>891780111</v>
      </c>
      <c r="B918" s="2" t="s">
        <v>19</v>
      </c>
      <c r="C918" s="2" t="s">
        <v>27</v>
      </c>
      <c r="D918" s="2" t="s">
        <v>20</v>
      </c>
      <c r="E918" s="2" t="s">
        <v>6804</v>
      </c>
      <c r="F918" s="2" t="s">
        <v>21</v>
      </c>
      <c r="G918" s="2" t="s">
        <v>165</v>
      </c>
      <c r="H918" s="2" t="s">
        <v>166</v>
      </c>
      <c r="I918" s="8">
        <v>7100000</v>
      </c>
      <c r="J918" s="8">
        <v>0</v>
      </c>
      <c r="K918" s="8">
        <v>0</v>
      </c>
      <c r="L918" s="8">
        <v>0</v>
      </c>
      <c r="M918" s="2">
        <v>79488380</v>
      </c>
      <c r="N918" s="2" t="s">
        <v>841</v>
      </c>
      <c r="O918" s="2" t="s">
        <v>6805</v>
      </c>
      <c r="P918" s="9" t="s">
        <v>3754</v>
      </c>
      <c r="Q918" s="9" t="s">
        <v>3754</v>
      </c>
      <c r="R918" s="9" t="s">
        <v>3612</v>
      </c>
      <c r="S918" s="8">
        <v>7100000</v>
      </c>
      <c r="T918" s="8">
        <v>0</v>
      </c>
      <c r="U918" s="2">
        <v>85455983</v>
      </c>
      <c r="V918" s="2" t="s">
        <v>5920</v>
      </c>
    </row>
    <row r="919" spans="1:22">
      <c r="A919" s="2">
        <v>891780111</v>
      </c>
      <c r="B919" s="2" t="s">
        <v>19</v>
      </c>
      <c r="C919" s="2" t="s">
        <v>27</v>
      </c>
      <c r="D919" s="2" t="s">
        <v>20</v>
      </c>
      <c r="E919" s="2" t="s">
        <v>6806</v>
      </c>
      <c r="F919" s="2" t="s">
        <v>21</v>
      </c>
      <c r="G919" s="2" t="s">
        <v>165</v>
      </c>
      <c r="H919" s="2" t="s">
        <v>166</v>
      </c>
      <c r="I919" s="8">
        <v>3600000</v>
      </c>
      <c r="J919" s="8">
        <v>0</v>
      </c>
      <c r="K919" s="8">
        <v>0</v>
      </c>
      <c r="L919" s="8">
        <v>0</v>
      </c>
      <c r="M919" s="2">
        <v>57299411</v>
      </c>
      <c r="N919" s="2" t="s">
        <v>981</v>
      </c>
      <c r="O919" s="2" t="s">
        <v>6807</v>
      </c>
      <c r="P919" s="9" t="s">
        <v>3754</v>
      </c>
      <c r="Q919" s="9" t="s">
        <v>3754</v>
      </c>
      <c r="R919" s="9" t="s">
        <v>3612</v>
      </c>
      <c r="S919" s="8">
        <v>3600000</v>
      </c>
      <c r="T919" s="8">
        <v>0</v>
      </c>
      <c r="U919" s="2">
        <v>16078654</v>
      </c>
      <c r="V919" s="2" t="s">
        <v>5811</v>
      </c>
    </row>
    <row r="920" spans="1:22">
      <c r="A920" s="2">
        <v>891780111</v>
      </c>
      <c r="B920" s="2" t="s">
        <v>19</v>
      </c>
      <c r="C920" s="2" t="s">
        <v>27</v>
      </c>
      <c r="D920" s="2" t="s">
        <v>20</v>
      </c>
      <c r="E920" s="2" t="s">
        <v>6808</v>
      </c>
      <c r="F920" s="2" t="s">
        <v>21</v>
      </c>
      <c r="G920" s="2" t="s">
        <v>165</v>
      </c>
      <c r="H920" s="2" t="s">
        <v>166</v>
      </c>
      <c r="I920" s="8">
        <v>2200000</v>
      </c>
      <c r="J920" s="8">
        <v>0</v>
      </c>
      <c r="K920" s="8">
        <v>0</v>
      </c>
      <c r="L920" s="8">
        <v>0</v>
      </c>
      <c r="M920" s="2">
        <v>57464653</v>
      </c>
      <c r="N920" s="2" t="s">
        <v>4733</v>
      </c>
      <c r="O920" s="2" t="s">
        <v>6809</v>
      </c>
      <c r="P920" s="9" t="s">
        <v>3754</v>
      </c>
      <c r="Q920" s="9" t="s">
        <v>3754</v>
      </c>
      <c r="R920" s="9" t="s">
        <v>3612</v>
      </c>
      <c r="S920" s="8">
        <v>2200000</v>
      </c>
      <c r="T920" s="8">
        <v>0</v>
      </c>
      <c r="U920" s="2">
        <v>16078654</v>
      </c>
      <c r="V920" s="2" t="s">
        <v>5811</v>
      </c>
    </row>
    <row r="921" spans="1:22">
      <c r="A921" s="2">
        <v>891780111</v>
      </c>
      <c r="B921" s="2" t="s">
        <v>19</v>
      </c>
      <c r="C921" s="2" t="s">
        <v>27</v>
      </c>
      <c r="D921" s="2" t="s">
        <v>20</v>
      </c>
      <c r="E921" s="2" t="s">
        <v>6810</v>
      </c>
      <c r="F921" s="2" t="s">
        <v>21</v>
      </c>
      <c r="G921" s="2" t="s">
        <v>165</v>
      </c>
      <c r="H921" s="2" t="s">
        <v>166</v>
      </c>
      <c r="I921" s="8">
        <v>14000000</v>
      </c>
      <c r="J921" s="8">
        <v>0</v>
      </c>
      <c r="K921" s="8">
        <v>0</v>
      </c>
      <c r="L921" s="8">
        <v>0</v>
      </c>
      <c r="M921" s="2">
        <v>57427903</v>
      </c>
      <c r="N921" s="2" t="s">
        <v>6811</v>
      </c>
      <c r="O921" s="2" t="s">
        <v>6812</v>
      </c>
      <c r="P921" s="9" t="s">
        <v>3754</v>
      </c>
      <c r="Q921" s="9" t="s">
        <v>3754</v>
      </c>
      <c r="R921" s="9" t="s">
        <v>6385</v>
      </c>
      <c r="S921" s="8">
        <v>7000000</v>
      </c>
      <c r="T921" s="8">
        <v>3050000</v>
      </c>
      <c r="U921" s="2">
        <v>57441846</v>
      </c>
      <c r="V921" s="2" t="s">
        <v>5730</v>
      </c>
    </row>
    <row r="922" spans="1:22">
      <c r="A922" s="2">
        <v>891780111</v>
      </c>
      <c r="B922" s="2" t="s">
        <v>19</v>
      </c>
      <c r="C922" s="2" t="s">
        <v>27</v>
      </c>
      <c r="D922" s="2" t="s">
        <v>20</v>
      </c>
      <c r="E922" s="2" t="s">
        <v>6813</v>
      </c>
      <c r="F922" s="2" t="s">
        <v>21</v>
      </c>
      <c r="G922" s="2" t="s">
        <v>165</v>
      </c>
      <c r="H922" s="2" t="s">
        <v>166</v>
      </c>
      <c r="I922" s="8">
        <v>1900000</v>
      </c>
      <c r="J922" s="8">
        <v>0</v>
      </c>
      <c r="K922" s="8">
        <v>0</v>
      </c>
      <c r="L922" s="8">
        <v>0</v>
      </c>
      <c r="M922" s="2">
        <v>1082953987</v>
      </c>
      <c r="N922" s="2" t="s">
        <v>4640</v>
      </c>
      <c r="O922" s="2" t="s">
        <v>6814</v>
      </c>
      <c r="P922" s="9" t="s">
        <v>3493</v>
      </c>
      <c r="Q922" s="9" t="s">
        <v>3493</v>
      </c>
      <c r="R922" s="9" t="s">
        <v>3612</v>
      </c>
      <c r="S922" s="8">
        <v>1900000</v>
      </c>
      <c r="T922" s="8">
        <v>0</v>
      </c>
      <c r="U922" s="2">
        <v>85152695</v>
      </c>
      <c r="V922" s="2" t="s">
        <v>5746</v>
      </c>
    </row>
    <row r="923" spans="1:22">
      <c r="A923" s="2">
        <v>891780111</v>
      </c>
      <c r="B923" s="2" t="s">
        <v>19</v>
      </c>
      <c r="C923" s="2" t="s">
        <v>27</v>
      </c>
      <c r="D923" s="2" t="s">
        <v>20</v>
      </c>
      <c r="E923" s="2" t="s">
        <v>6815</v>
      </c>
      <c r="F923" s="2" t="s">
        <v>21</v>
      </c>
      <c r="G923" s="2" t="s">
        <v>165</v>
      </c>
      <c r="H923" s="2" t="s">
        <v>166</v>
      </c>
      <c r="I923" s="8">
        <v>2200000</v>
      </c>
      <c r="J923" s="8">
        <v>0</v>
      </c>
      <c r="K923" s="8">
        <v>0</v>
      </c>
      <c r="L923" s="8">
        <v>0</v>
      </c>
      <c r="M923" s="2">
        <v>57426227</v>
      </c>
      <c r="N923" s="2" t="s">
        <v>1975</v>
      </c>
      <c r="O923" s="2" t="s">
        <v>6816</v>
      </c>
      <c r="P923" s="9" t="s">
        <v>3493</v>
      </c>
      <c r="Q923" s="9" t="s">
        <v>3493</v>
      </c>
      <c r="R923" s="9" t="s">
        <v>3612</v>
      </c>
      <c r="S923" s="8">
        <v>2200000</v>
      </c>
      <c r="T923" s="8">
        <v>0</v>
      </c>
      <c r="U923" s="2">
        <v>85152695</v>
      </c>
      <c r="V923" s="2" t="s">
        <v>5746</v>
      </c>
    </row>
    <row r="924" spans="1:22">
      <c r="A924" s="2">
        <v>891780111</v>
      </c>
      <c r="B924" s="2" t="s">
        <v>19</v>
      </c>
      <c r="C924" s="2" t="s">
        <v>27</v>
      </c>
      <c r="D924" s="2" t="s">
        <v>20</v>
      </c>
      <c r="E924" s="2" t="s">
        <v>6817</v>
      </c>
      <c r="F924" s="2" t="s">
        <v>21</v>
      </c>
      <c r="G924" s="2" t="s">
        <v>165</v>
      </c>
      <c r="H924" s="2" t="s">
        <v>166</v>
      </c>
      <c r="I924" s="8">
        <v>3500000</v>
      </c>
      <c r="J924" s="8">
        <v>0</v>
      </c>
      <c r="K924" s="8">
        <v>0</v>
      </c>
      <c r="L924" s="8">
        <v>0</v>
      </c>
      <c r="M924" s="2">
        <v>79158166</v>
      </c>
      <c r="N924" s="2" t="s">
        <v>1978</v>
      </c>
      <c r="O924" s="2" t="s">
        <v>6818</v>
      </c>
      <c r="P924" s="9" t="s">
        <v>3493</v>
      </c>
      <c r="Q924" s="9" t="s">
        <v>3493</v>
      </c>
      <c r="R924" s="9" t="s">
        <v>3612</v>
      </c>
      <c r="S924" s="8">
        <v>3500000</v>
      </c>
      <c r="T924" s="8">
        <v>0</v>
      </c>
      <c r="U924" s="2">
        <v>85152695</v>
      </c>
      <c r="V924" s="2" t="s">
        <v>5746</v>
      </c>
    </row>
    <row r="925" spans="1:22">
      <c r="A925" s="2">
        <v>891780111</v>
      </c>
      <c r="B925" s="2" t="s">
        <v>19</v>
      </c>
      <c r="C925" s="2" t="s">
        <v>27</v>
      </c>
      <c r="D925" s="2" t="s">
        <v>20</v>
      </c>
      <c r="E925" s="2" t="s">
        <v>6819</v>
      </c>
      <c r="F925" s="2" t="s">
        <v>21</v>
      </c>
      <c r="G925" s="2" t="s">
        <v>165</v>
      </c>
      <c r="H925" s="2" t="s">
        <v>166</v>
      </c>
      <c r="I925" s="8">
        <v>3200000</v>
      </c>
      <c r="J925" s="8">
        <v>0</v>
      </c>
      <c r="K925" s="8">
        <v>0</v>
      </c>
      <c r="L925" s="8">
        <v>0</v>
      </c>
      <c r="M925" s="2">
        <v>7600549</v>
      </c>
      <c r="N925" s="2" t="s">
        <v>923</v>
      </c>
      <c r="O925" s="2" t="s">
        <v>6820</v>
      </c>
      <c r="P925" s="9" t="s">
        <v>3493</v>
      </c>
      <c r="Q925" s="9" t="s">
        <v>3493</v>
      </c>
      <c r="R925" s="9" t="s">
        <v>3612</v>
      </c>
      <c r="S925" s="8">
        <v>3200000</v>
      </c>
      <c r="T925" s="8">
        <v>0</v>
      </c>
      <c r="U925" s="2">
        <v>72175282</v>
      </c>
      <c r="V925" s="2" t="s">
        <v>5785</v>
      </c>
    </row>
    <row r="926" spans="1:22">
      <c r="A926" s="2">
        <v>891780111</v>
      </c>
      <c r="B926" s="2" t="s">
        <v>19</v>
      </c>
      <c r="C926" s="2" t="s">
        <v>27</v>
      </c>
      <c r="D926" s="2" t="s">
        <v>20</v>
      </c>
      <c r="E926" s="2" t="s">
        <v>6821</v>
      </c>
      <c r="F926" s="2" t="s">
        <v>21</v>
      </c>
      <c r="G926" s="2" t="s">
        <v>165</v>
      </c>
      <c r="H926" s="2" t="s">
        <v>166</v>
      </c>
      <c r="I926" s="8">
        <v>1900000</v>
      </c>
      <c r="J926" s="8">
        <v>0</v>
      </c>
      <c r="K926" s="8">
        <v>0</v>
      </c>
      <c r="L926" s="8">
        <v>0</v>
      </c>
      <c r="M926" s="2">
        <v>1082944030</v>
      </c>
      <c r="N926" s="2" t="s">
        <v>4780</v>
      </c>
      <c r="O926" s="2" t="s">
        <v>6822</v>
      </c>
      <c r="P926" s="9" t="s">
        <v>3493</v>
      </c>
      <c r="Q926" s="9" t="s">
        <v>3493</v>
      </c>
      <c r="R926" s="9" t="s">
        <v>3612</v>
      </c>
      <c r="S926" s="8">
        <v>1900000</v>
      </c>
      <c r="T926" s="8">
        <v>0</v>
      </c>
      <c r="U926" s="2">
        <v>72175282</v>
      </c>
      <c r="V926" s="2" t="s">
        <v>5785</v>
      </c>
    </row>
    <row r="927" spans="1:22">
      <c r="A927" s="2">
        <v>891780111</v>
      </c>
      <c r="B927" s="2" t="s">
        <v>19</v>
      </c>
      <c r="C927" s="2" t="s">
        <v>27</v>
      </c>
      <c r="D927" s="2" t="s">
        <v>20</v>
      </c>
      <c r="E927" s="2" t="s">
        <v>6823</v>
      </c>
      <c r="F927" s="2" t="s">
        <v>21</v>
      </c>
      <c r="G927" s="2" t="s">
        <v>165</v>
      </c>
      <c r="H927" s="2" t="s">
        <v>166</v>
      </c>
      <c r="I927" s="8">
        <v>2800000</v>
      </c>
      <c r="J927" s="8">
        <v>0</v>
      </c>
      <c r="K927" s="8">
        <v>0</v>
      </c>
      <c r="L927" s="8">
        <v>0</v>
      </c>
      <c r="M927" s="2">
        <v>85468611</v>
      </c>
      <c r="N927" s="2" t="s">
        <v>929</v>
      </c>
      <c r="O927" s="2" t="s">
        <v>6824</v>
      </c>
      <c r="P927" s="9" t="s">
        <v>3493</v>
      </c>
      <c r="Q927" s="9" t="s">
        <v>3493</v>
      </c>
      <c r="R927" s="9" t="s">
        <v>3612</v>
      </c>
      <c r="S927" s="8">
        <v>2800000</v>
      </c>
      <c r="T927" s="8">
        <v>0</v>
      </c>
      <c r="U927" s="2">
        <v>72175282</v>
      </c>
      <c r="V927" s="2" t="s">
        <v>5785</v>
      </c>
    </row>
    <row r="928" spans="1:22">
      <c r="A928" s="2">
        <v>891780111</v>
      </c>
      <c r="B928" s="2" t="s">
        <v>19</v>
      </c>
      <c r="C928" s="2" t="s">
        <v>27</v>
      </c>
      <c r="D928" s="2" t="s">
        <v>20</v>
      </c>
      <c r="E928" s="2" t="s">
        <v>6825</v>
      </c>
      <c r="F928" s="2" t="s">
        <v>21</v>
      </c>
      <c r="G928" s="2" t="s">
        <v>165</v>
      </c>
      <c r="H928" s="2" t="s">
        <v>166</v>
      </c>
      <c r="I928" s="8">
        <v>2800000</v>
      </c>
      <c r="J928" s="8">
        <v>0</v>
      </c>
      <c r="K928" s="8">
        <v>0</v>
      </c>
      <c r="L928" s="8">
        <v>0</v>
      </c>
      <c r="M928" s="2">
        <v>1082985398</v>
      </c>
      <c r="N928" s="2" t="s">
        <v>1296</v>
      </c>
      <c r="O928" s="2" t="s">
        <v>6826</v>
      </c>
      <c r="P928" s="9" t="s">
        <v>3493</v>
      </c>
      <c r="Q928" s="9" t="s">
        <v>3493</v>
      </c>
      <c r="R928" s="9" t="s">
        <v>3612</v>
      </c>
      <c r="S928" s="8">
        <v>2800000</v>
      </c>
      <c r="T928" s="8">
        <v>0</v>
      </c>
      <c r="U928" s="2">
        <v>72175282</v>
      </c>
      <c r="V928" s="2" t="s">
        <v>5785</v>
      </c>
    </row>
    <row r="929" spans="1:22">
      <c r="A929" s="2">
        <v>891780111</v>
      </c>
      <c r="B929" s="2" t="s">
        <v>19</v>
      </c>
      <c r="C929" s="2" t="s">
        <v>27</v>
      </c>
      <c r="D929" s="2" t="s">
        <v>20</v>
      </c>
      <c r="E929" s="2" t="s">
        <v>6827</v>
      </c>
      <c r="F929" s="2" t="s">
        <v>21</v>
      </c>
      <c r="G929" s="2" t="s">
        <v>165</v>
      </c>
      <c r="H929" s="2" t="s">
        <v>166</v>
      </c>
      <c r="I929" s="8">
        <v>2800000</v>
      </c>
      <c r="J929" s="8">
        <v>0</v>
      </c>
      <c r="K929" s="8">
        <v>0</v>
      </c>
      <c r="L929" s="8">
        <v>0</v>
      </c>
      <c r="M929" s="2">
        <v>1082925821</v>
      </c>
      <c r="N929" s="2" t="s">
        <v>926</v>
      </c>
      <c r="O929" s="2" t="s">
        <v>6828</v>
      </c>
      <c r="P929" s="9" t="s">
        <v>3493</v>
      </c>
      <c r="Q929" s="9" t="s">
        <v>3493</v>
      </c>
      <c r="R929" s="9" t="s">
        <v>3612</v>
      </c>
      <c r="S929" s="8">
        <v>2800000</v>
      </c>
      <c r="T929" s="8">
        <v>0</v>
      </c>
      <c r="U929" s="2">
        <v>72175282</v>
      </c>
      <c r="V929" s="2" t="s">
        <v>5785</v>
      </c>
    </row>
    <row r="930" spans="1:22">
      <c r="A930" s="2">
        <v>891780111</v>
      </c>
      <c r="B930" s="2" t="s">
        <v>19</v>
      </c>
      <c r="C930" s="2" t="s">
        <v>27</v>
      </c>
      <c r="D930" s="2" t="s">
        <v>20</v>
      </c>
      <c r="E930" s="2" t="s">
        <v>6829</v>
      </c>
      <c r="F930" s="2" t="s">
        <v>21</v>
      </c>
      <c r="G930" s="2" t="s">
        <v>165</v>
      </c>
      <c r="H930" s="2" t="s">
        <v>166</v>
      </c>
      <c r="I930" s="8">
        <v>2800000</v>
      </c>
      <c r="J930" s="8">
        <v>0</v>
      </c>
      <c r="K930" s="8">
        <v>0</v>
      </c>
      <c r="L930" s="8">
        <v>0</v>
      </c>
      <c r="M930" s="2">
        <v>1082902423</v>
      </c>
      <c r="N930" s="2" t="s">
        <v>861</v>
      </c>
      <c r="O930" s="2" t="s">
        <v>6830</v>
      </c>
      <c r="P930" s="9" t="s">
        <v>3493</v>
      </c>
      <c r="Q930" s="9" t="s">
        <v>3493</v>
      </c>
      <c r="R930" s="9" t="s">
        <v>3612</v>
      </c>
      <c r="S930" s="8">
        <v>2800000</v>
      </c>
      <c r="T930" s="8">
        <v>0</v>
      </c>
      <c r="U930" s="2">
        <v>57461216</v>
      </c>
      <c r="V930" s="2" t="s">
        <v>801</v>
      </c>
    </row>
    <row r="931" spans="1:22">
      <c r="A931" s="2">
        <v>891780111</v>
      </c>
      <c r="B931" s="2" t="s">
        <v>19</v>
      </c>
      <c r="C931" s="2" t="s">
        <v>27</v>
      </c>
      <c r="D931" s="2" t="s">
        <v>20</v>
      </c>
      <c r="E931" s="2" t="s">
        <v>6831</v>
      </c>
      <c r="F931" s="2" t="s">
        <v>21</v>
      </c>
      <c r="G931" s="2" t="s">
        <v>165</v>
      </c>
      <c r="H931" s="2" t="s">
        <v>166</v>
      </c>
      <c r="I931" s="8">
        <v>2500000</v>
      </c>
      <c r="J931" s="8">
        <v>0</v>
      </c>
      <c r="K931" s="8">
        <v>0</v>
      </c>
      <c r="L931" s="8">
        <v>0</v>
      </c>
      <c r="M931" s="2">
        <v>1082967877</v>
      </c>
      <c r="N931" s="2" t="s">
        <v>933</v>
      </c>
      <c r="O931" s="2" t="s">
        <v>6832</v>
      </c>
      <c r="P931" s="9" t="s">
        <v>3493</v>
      </c>
      <c r="Q931" s="9" t="s">
        <v>3493</v>
      </c>
      <c r="R931" s="9" t="s">
        <v>3612</v>
      </c>
      <c r="S931" s="8">
        <v>2500000</v>
      </c>
      <c r="T931" s="8">
        <v>0</v>
      </c>
      <c r="U931" s="2">
        <v>57461216</v>
      </c>
      <c r="V931" s="2" t="s">
        <v>801</v>
      </c>
    </row>
    <row r="932" spans="1:22">
      <c r="A932" s="2">
        <v>891780111</v>
      </c>
      <c r="B932" s="2" t="s">
        <v>19</v>
      </c>
      <c r="C932" s="2" t="s">
        <v>27</v>
      </c>
      <c r="D932" s="2" t="s">
        <v>20</v>
      </c>
      <c r="E932" s="2" t="s">
        <v>6833</v>
      </c>
      <c r="F932" s="2" t="s">
        <v>21</v>
      </c>
      <c r="G932" s="2" t="s">
        <v>165</v>
      </c>
      <c r="H932" s="2" t="s">
        <v>166</v>
      </c>
      <c r="I932" s="8">
        <v>2500000</v>
      </c>
      <c r="J932" s="8">
        <v>0</v>
      </c>
      <c r="K932" s="8">
        <v>0</v>
      </c>
      <c r="L932" s="8">
        <v>0</v>
      </c>
      <c r="M932" s="2">
        <v>1082972074</v>
      </c>
      <c r="N932" s="2" t="s">
        <v>938</v>
      </c>
      <c r="O932" s="2" t="s">
        <v>6834</v>
      </c>
      <c r="P932" s="9" t="s">
        <v>3493</v>
      </c>
      <c r="Q932" s="9" t="s">
        <v>3493</v>
      </c>
      <c r="R932" s="9" t="s">
        <v>3612</v>
      </c>
      <c r="S932" s="8">
        <v>2500000</v>
      </c>
      <c r="T932" s="8">
        <v>0</v>
      </c>
      <c r="U932" s="2">
        <v>57461216</v>
      </c>
      <c r="V932" s="2" t="s">
        <v>801</v>
      </c>
    </row>
    <row r="933" spans="1:22">
      <c r="A933" s="2">
        <v>891780111</v>
      </c>
      <c r="B933" s="2" t="s">
        <v>19</v>
      </c>
      <c r="C933" s="2" t="s">
        <v>27</v>
      </c>
      <c r="D933" s="2" t="s">
        <v>20</v>
      </c>
      <c r="E933" s="2" t="s">
        <v>6835</v>
      </c>
      <c r="F933" s="2" t="s">
        <v>21</v>
      </c>
      <c r="G933" s="2" t="s">
        <v>165</v>
      </c>
      <c r="H933" s="2" t="s">
        <v>166</v>
      </c>
      <c r="I933" s="8">
        <v>2500000</v>
      </c>
      <c r="J933" s="8">
        <v>0</v>
      </c>
      <c r="K933" s="8">
        <v>0</v>
      </c>
      <c r="L933" s="8">
        <v>0</v>
      </c>
      <c r="M933" s="2">
        <v>26671795</v>
      </c>
      <c r="N933" s="2" t="s">
        <v>1097</v>
      </c>
      <c r="O933" s="2" t="s">
        <v>6836</v>
      </c>
      <c r="P933" s="9" t="s">
        <v>3493</v>
      </c>
      <c r="Q933" s="9" t="s">
        <v>3493</v>
      </c>
      <c r="R933" s="9" t="s">
        <v>3612</v>
      </c>
      <c r="S933" s="8">
        <v>2500000</v>
      </c>
      <c r="T933" s="8">
        <v>0</v>
      </c>
      <c r="U933" s="2">
        <v>12548945</v>
      </c>
      <c r="V933" s="2" t="s">
        <v>1099</v>
      </c>
    </row>
    <row r="934" spans="1:22">
      <c r="A934" s="2">
        <v>891780111</v>
      </c>
      <c r="B934" s="2" t="s">
        <v>19</v>
      </c>
      <c r="C934" s="2" t="s">
        <v>27</v>
      </c>
      <c r="D934" s="2" t="s">
        <v>20</v>
      </c>
      <c r="E934" s="2" t="s">
        <v>6837</v>
      </c>
      <c r="F934" s="2" t="s">
        <v>21</v>
      </c>
      <c r="G934" s="2" t="s">
        <v>165</v>
      </c>
      <c r="H934" s="2" t="s">
        <v>166</v>
      </c>
      <c r="I934" s="8">
        <v>2200000</v>
      </c>
      <c r="J934" s="8">
        <v>0</v>
      </c>
      <c r="K934" s="8">
        <v>0</v>
      </c>
      <c r="L934" s="8">
        <v>0</v>
      </c>
      <c r="M934" s="2">
        <v>1082973181</v>
      </c>
      <c r="N934" s="2" t="s">
        <v>4720</v>
      </c>
      <c r="O934" s="2" t="s">
        <v>6838</v>
      </c>
      <c r="P934" s="9" t="s">
        <v>3493</v>
      </c>
      <c r="Q934" s="9" t="s">
        <v>3493</v>
      </c>
      <c r="R934" s="9" t="s">
        <v>3612</v>
      </c>
      <c r="S934" s="8">
        <v>2200000</v>
      </c>
      <c r="T934" s="8">
        <v>0</v>
      </c>
      <c r="U934" s="2">
        <v>12548945</v>
      </c>
      <c r="V934" s="2" t="s">
        <v>1099</v>
      </c>
    </row>
    <row r="935" spans="1:22">
      <c r="A935" s="2">
        <v>891780111</v>
      </c>
      <c r="B935" s="2" t="s">
        <v>19</v>
      </c>
      <c r="C935" s="2" t="s">
        <v>27</v>
      </c>
      <c r="D935" s="2" t="s">
        <v>20</v>
      </c>
      <c r="E935" s="2" t="s">
        <v>6839</v>
      </c>
      <c r="F935" s="2" t="s">
        <v>21</v>
      </c>
      <c r="G935" s="2" t="s">
        <v>165</v>
      </c>
      <c r="H935" s="2" t="s">
        <v>166</v>
      </c>
      <c r="I935" s="8">
        <v>3200000</v>
      </c>
      <c r="J935" s="8">
        <v>0</v>
      </c>
      <c r="K935" s="8">
        <v>0</v>
      </c>
      <c r="L935" s="8">
        <v>0</v>
      </c>
      <c r="M935" s="2">
        <v>32790934</v>
      </c>
      <c r="N935" s="2" t="s">
        <v>1246</v>
      </c>
      <c r="O935" s="2" t="s">
        <v>6840</v>
      </c>
      <c r="P935" s="9" t="s">
        <v>3493</v>
      </c>
      <c r="Q935" s="9" t="s">
        <v>3493</v>
      </c>
      <c r="R935" s="9" t="s">
        <v>3612</v>
      </c>
      <c r="S935" s="8">
        <v>3200000</v>
      </c>
      <c r="T935" s="8">
        <v>0</v>
      </c>
      <c r="U935" s="2">
        <v>57438212</v>
      </c>
      <c r="V935" s="2" t="s">
        <v>1211</v>
      </c>
    </row>
    <row r="936" spans="1:22">
      <c r="A936" s="2">
        <v>891780111</v>
      </c>
      <c r="B936" s="2" t="s">
        <v>19</v>
      </c>
      <c r="C936" s="2" t="s">
        <v>27</v>
      </c>
      <c r="D936" s="2" t="s">
        <v>20</v>
      </c>
      <c r="E936" s="2" t="s">
        <v>6841</v>
      </c>
      <c r="F936" s="2" t="s">
        <v>21</v>
      </c>
      <c r="G936" s="2" t="s">
        <v>165</v>
      </c>
      <c r="H936" s="2" t="s">
        <v>166</v>
      </c>
      <c r="I936" s="8">
        <v>2800000</v>
      </c>
      <c r="J936" s="8">
        <v>0</v>
      </c>
      <c r="K936" s="8">
        <v>0</v>
      </c>
      <c r="L936" s="8">
        <v>0</v>
      </c>
      <c r="M936" s="2">
        <v>1140828220</v>
      </c>
      <c r="N936" s="2" t="s">
        <v>1330</v>
      </c>
      <c r="O936" s="2" t="s">
        <v>6671</v>
      </c>
      <c r="P936" s="9" t="s">
        <v>3493</v>
      </c>
      <c r="Q936" s="9" t="s">
        <v>3493</v>
      </c>
      <c r="R936" s="9" t="s">
        <v>3612</v>
      </c>
      <c r="S936" s="8">
        <v>2800000</v>
      </c>
      <c r="T936" s="8">
        <v>0</v>
      </c>
      <c r="U936" s="2">
        <v>85449357</v>
      </c>
      <c r="V936" s="2" t="s">
        <v>5904</v>
      </c>
    </row>
    <row r="937" spans="1:22">
      <c r="A937" s="2">
        <v>891780111</v>
      </c>
      <c r="B937" s="2" t="s">
        <v>19</v>
      </c>
      <c r="C937" s="2" t="s">
        <v>27</v>
      </c>
      <c r="D937" s="2" t="s">
        <v>20</v>
      </c>
      <c r="E937" s="2" t="s">
        <v>6842</v>
      </c>
      <c r="F937" s="2" t="s">
        <v>21</v>
      </c>
      <c r="G937" s="2" t="s">
        <v>165</v>
      </c>
      <c r="H937" s="2" t="s">
        <v>166</v>
      </c>
      <c r="I937" s="8">
        <v>1600000</v>
      </c>
      <c r="J937" s="8">
        <v>0</v>
      </c>
      <c r="K937" s="8">
        <v>0</v>
      </c>
      <c r="L937" s="8">
        <v>0</v>
      </c>
      <c r="M937" s="2">
        <v>1081925361</v>
      </c>
      <c r="N937" s="2" t="s">
        <v>4424</v>
      </c>
      <c r="O937" s="2" t="s">
        <v>5787</v>
      </c>
      <c r="P937" s="9" t="s">
        <v>3493</v>
      </c>
      <c r="Q937" s="9" t="s">
        <v>3493</v>
      </c>
      <c r="R937" s="9" t="s">
        <v>3612</v>
      </c>
      <c r="S937" s="8">
        <v>1600000</v>
      </c>
      <c r="T937" s="8">
        <v>0</v>
      </c>
      <c r="U937" s="2">
        <v>57444673</v>
      </c>
      <c r="V937" s="2" t="s">
        <v>575</v>
      </c>
    </row>
    <row r="938" spans="1:22">
      <c r="A938" s="2">
        <v>891780111</v>
      </c>
      <c r="B938" s="2" t="s">
        <v>19</v>
      </c>
      <c r="C938" s="2" t="s">
        <v>27</v>
      </c>
      <c r="D938" s="2" t="s">
        <v>20</v>
      </c>
      <c r="E938" s="2" t="s">
        <v>6843</v>
      </c>
      <c r="F938" s="2" t="s">
        <v>21</v>
      </c>
      <c r="G938" s="2" t="s">
        <v>165</v>
      </c>
      <c r="H938" s="2" t="s">
        <v>166</v>
      </c>
      <c r="I938" s="8">
        <v>1600000</v>
      </c>
      <c r="J938" s="8">
        <v>0</v>
      </c>
      <c r="K938" s="8">
        <v>0</v>
      </c>
      <c r="L938" s="8">
        <v>0</v>
      </c>
      <c r="M938" s="2">
        <v>1082946321</v>
      </c>
      <c r="N938" s="2" t="s">
        <v>4427</v>
      </c>
      <c r="O938" s="2" t="s">
        <v>5787</v>
      </c>
      <c r="P938" s="9" t="s">
        <v>3493</v>
      </c>
      <c r="Q938" s="9" t="s">
        <v>3493</v>
      </c>
      <c r="R938" s="9" t="s">
        <v>3612</v>
      </c>
      <c r="S938" s="8">
        <v>1600000</v>
      </c>
      <c r="T938" s="8">
        <v>0</v>
      </c>
      <c r="U938" s="2">
        <v>57444673</v>
      </c>
      <c r="V938" s="2" t="s">
        <v>575</v>
      </c>
    </row>
    <row r="939" spans="1:22">
      <c r="A939" s="2">
        <v>891780111</v>
      </c>
      <c r="B939" s="2" t="s">
        <v>19</v>
      </c>
      <c r="C939" s="2" t="s">
        <v>27</v>
      </c>
      <c r="D939" s="2" t="s">
        <v>20</v>
      </c>
      <c r="E939" s="2" t="s">
        <v>6844</v>
      </c>
      <c r="F939" s="2" t="s">
        <v>21</v>
      </c>
      <c r="G939" s="2" t="s">
        <v>165</v>
      </c>
      <c r="H939" s="2" t="s">
        <v>166</v>
      </c>
      <c r="I939" s="8">
        <v>1600000</v>
      </c>
      <c r="J939" s="8">
        <v>0</v>
      </c>
      <c r="K939" s="8">
        <v>0</v>
      </c>
      <c r="L939" s="8">
        <v>0</v>
      </c>
      <c r="M939" s="2">
        <v>57435172</v>
      </c>
      <c r="N939" s="2" t="s">
        <v>4574</v>
      </c>
      <c r="O939" s="2" t="s">
        <v>5787</v>
      </c>
      <c r="P939" s="9" t="s">
        <v>3493</v>
      </c>
      <c r="Q939" s="9" t="s">
        <v>3493</v>
      </c>
      <c r="R939" s="9" t="s">
        <v>3612</v>
      </c>
      <c r="S939" s="8">
        <v>1600000</v>
      </c>
      <c r="T939" s="8">
        <v>0</v>
      </c>
      <c r="U939" s="2">
        <v>57444673</v>
      </c>
      <c r="V939" s="2" t="s">
        <v>575</v>
      </c>
    </row>
    <row r="940" spans="1:22">
      <c r="A940" s="2">
        <v>891780111</v>
      </c>
      <c r="B940" s="2" t="s">
        <v>19</v>
      </c>
      <c r="C940" s="2" t="s">
        <v>27</v>
      </c>
      <c r="D940" s="2" t="s">
        <v>20</v>
      </c>
      <c r="E940" s="2" t="s">
        <v>6845</v>
      </c>
      <c r="F940" s="2" t="s">
        <v>21</v>
      </c>
      <c r="G940" s="2" t="s">
        <v>165</v>
      </c>
      <c r="H940" s="2" t="s">
        <v>166</v>
      </c>
      <c r="I940" s="8">
        <v>2200000</v>
      </c>
      <c r="J940" s="8">
        <v>0</v>
      </c>
      <c r="K940" s="8">
        <v>0</v>
      </c>
      <c r="L940" s="8">
        <v>0</v>
      </c>
      <c r="M940" s="2">
        <v>1081918145</v>
      </c>
      <c r="N940" s="2" t="s">
        <v>4377</v>
      </c>
      <c r="O940" s="2" t="s">
        <v>6846</v>
      </c>
      <c r="P940" s="9" t="s">
        <v>3493</v>
      </c>
      <c r="Q940" s="9" t="s">
        <v>3493</v>
      </c>
      <c r="R940" s="9" t="s">
        <v>3612</v>
      </c>
      <c r="S940" s="8">
        <v>2200000</v>
      </c>
      <c r="T940" s="8">
        <v>0</v>
      </c>
      <c r="U940" s="2">
        <v>57444673</v>
      </c>
      <c r="V940" s="2" t="s">
        <v>575</v>
      </c>
    </row>
    <row r="941" spans="1:22">
      <c r="A941" s="2">
        <v>891780111</v>
      </c>
      <c r="B941" s="2" t="s">
        <v>19</v>
      </c>
      <c r="C941" s="2" t="s">
        <v>27</v>
      </c>
      <c r="D941" s="2" t="s">
        <v>20</v>
      </c>
      <c r="E941" s="2" t="s">
        <v>6847</v>
      </c>
      <c r="F941" s="2" t="s">
        <v>21</v>
      </c>
      <c r="G941" s="2" t="s">
        <v>165</v>
      </c>
      <c r="H941" s="2" t="s">
        <v>166</v>
      </c>
      <c r="I941" s="8">
        <v>1600000</v>
      </c>
      <c r="J941" s="8">
        <v>0</v>
      </c>
      <c r="K941" s="8">
        <v>0</v>
      </c>
      <c r="L941" s="8">
        <v>0</v>
      </c>
      <c r="M941" s="2">
        <v>57466567</v>
      </c>
      <c r="N941" s="2" t="s">
        <v>4475</v>
      </c>
      <c r="O941" s="2" t="s">
        <v>6848</v>
      </c>
      <c r="P941" s="9" t="s">
        <v>3493</v>
      </c>
      <c r="Q941" s="9" t="s">
        <v>3493</v>
      </c>
      <c r="R941" s="9" t="s">
        <v>3612</v>
      </c>
      <c r="S941" s="8">
        <v>1600000</v>
      </c>
      <c r="T941" s="8">
        <v>0</v>
      </c>
      <c r="U941" s="2">
        <v>57444673</v>
      </c>
      <c r="V941" s="2" t="s">
        <v>575</v>
      </c>
    </row>
    <row r="942" spans="1:22">
      <c r="A942" s="2">
        <v>891780111</v>
      </c>
      <c r="B942" s="2" t="s">
        <v>19</v>
      </c>
      <c r="C942" s="2" t="s">
        <v>27</v>
      </c>
      <c r="D942" s="2" t="s">
        <v>20</v>
      </c>
      <c r="E942" s="2" t="s">
        <v>6849</v>
      </c>
      <c r="F942" s="2" t="s">
        <v>21</v>
      </c>
      <c r="G942" s="2" t="s">
        <v>165</v>
      </c>
      <c r="H942" s="2" t="s">
        <v>166</v>
      </c>
      <c r="I942" s="8">
        <v>1600000</v>
      </c>
      <c r="J942" s="8">
        <v>0</v>
      </c>
      <c r="K942" s="8">
        <v>0</v>
      </c>
      <c r="L942" s="8">
        <v>0</v>
      </c>
      <c r="M942" s="2">
        <v>1082977230</v>
      </c>
      <c r="N942" s="2" t="s">
        <v>4421</v>
      </c>
      <c r="O942" s="2" t="s">
        <v>5787</v>
      </c>
      <c r="P942" s="9" t="s">
        <v>3493</v>
      </c>
      <c r="Q942" s="9" t="s">
        <v>3493</v>
      </c>
      <c r="R942" s="9" t="s">
        <v>3612</v>
      </c>
      <c r="S942" s="8">
        <v>1600000</v>
      </c>
      <c r="T942" s="8">
        <v>0</v>
      </c>
      <c r="U942" s="2">
        <v>57444673</v>
      </c>
      <c r="V942" s="2" t="s">
        <v>575</v>
      </c>
    </row>
    <row r="943" spans="1:22">
      <c r="A943" s="2">
        <v>891780111</v>
      </c>
      <c r="B943" s="2" t="s">
        <v>19</v>
      </c>
      <c r="C943" s="2" t="s">
        <v>27</v>
      </c>
      <c r="D943" s="2" t="s">
        <v>20</v>
      </c>
      <c r="E943" s="2" t="s">
        <v>6850</v>
      </c>
      <c r="F943" s="2" t="s">
        <v>21</v>
      </c>
      <c r="G943" s="2" t="s">
        <v>165</v>
      </c>
      <c r="H943" s="2" t="s">
        <v>166</v>
      </c>
      <c r="I943" s="8">
        <v>1600000</v>
      </c>
      <c r="J943" s="8">
        <v>0</v>
      </c>
      <c r="K943" s="8">
        <v>0</v>
      </c>
      <c r="L943" s="8">
        <v>0</v>
      </c>
      <c r="M943" s="2">
        <v>39055352</v>
      </c>
      <c r="N943" s="2" t="s">
        <v>6851</v>
      </c>
      <c r="O943" s="2" t="s">
        <v>5787</v>
      </c>
      <c r="P943" s="9" t="s">
        <v>3493</v>
      </c>
      <c r="Q943" s="9" t="s">
        <v>3493</v>
      </c>
      <c r="R943" s="9" t="s">
        <v>3612</v>
      </c>
      <c r="S943" s="8">
        <v>1600000</v>
      </c>
      <c r="T943" s="8">
        <v>0</v>
      </c>
      <c r="U943" s="2">
        <v>57444673</v>
      </c>
      <c r="V943" s="2" t="s">
        <v>575</v>
      </c>
    </row>
    <row r="944" spans="1:22">
      <c r="A944" s="2">
        <v>891780111</v>
      </c>
      <c r="B944" s="2" t="s">
        <v>19</v>
      </c>
      <c r="C944" s="2" t="s">
        <v>27</v>
      </c>
      <c r="D944" s="2" t="s">
        <v>20</v>
      </c>
      <c r="E944" s="2" t="s">
        <v>6852</v>
      </c>
      <c r="F944" s="2" t="s">
        <v>21</v>
      </c>
      <c r="G944" s="2" t="s">
        <v>165</v>
      </c>
      <c r="H944" s="2" t="s">
        <v>166</v>
      </c>
      <c r="I944" s="8">
        <v>1900000</v>
      </c>
      <c r="J944" s="8">
        <v>0</v>
      </c>
      <c r="K944" s="8">
        <v>0</v>
      </c>
      <c r="L944" s="8">
        <v>0</v>
      </c>
      <c r="M944" s="2">
        <v>1082880869</v>
      </c>
      <c r="N944" s="2" t="s">
        <v>4478</v>
      </c>
      <c r="O944" s="2" t="s">
        <v>6853</v>
      </c>
      <c r="P944" s="9" t="s">
        <v>3493</v>
      </c>
      <c r="Q944" s="9" t="s">
        <v>3493</v>
      </c>
      <c r="R944" s="9" t="s">
        <v>3612</v>
      </c>
      <c r="S944" s="8">
        <v>1900000</v>
      </c>
      <c r="T944" s="8">
        <v>0</v>
      </c>
      <c r="U944" s="2">
        <v>57444673</v>
      </c>
      <c r="V944" s="2" t="s">
        <v>575</v>
      </c>
    </row>
    <row r="945" spans="1:22">
      <c r="A945" s="2">
        <v>891780111</v>
      </c>
      <c r="B945" s="2" t="s">
        <v>19</v>
      </c>
      <c r="C945" s="2" t="s">
        <v>27</v>
      </c>
      <c r="D945" s="2" t="s">
        <v>20</v>
      </c>
      <c r="E945" s="2" t="s">
        <v>6854</v>
      </c>
      <c r="F945" s="2" t="s">
        <v>21</v>
      </c>
      <c r="G945" s="2" t="s">
        <v>165</v>
      </c>
      <c r="H945" s="2" t="s">
        <v>166</v>
      </c>
      <c r="I945" s="8">
        <v>1600000</v>
      </c>
      <c r="J945" s="8">
        <v>0</v>
      </c>
      <c r="K945" s="8">
        <v>0</v>
      </c>
      <c r="L945" s="8">
        <v>0</v>
      </c>
      <c r="M945" s="2">
        <v>1082840247</v>
      </c>
      <c r="N945" s="2" t="s">
        <v>4930</v>
      </c>
      <c r="O945" s="2" t="s">
        <v>5787</v>
      </c>
      <c r="P945" s="9" t="s">
        <v>3493</v>
      </c>
      <c r="Q945" s="9" t="s">
        <v>3493</v>
      </c>
      <c r="R945" s="9" t="s">
        <v>3612</v>
      </c>
      <c r="S945" s="8">
        <v>1600000</v>
      </c>
      <c r="T945" s="8">
        <v>0</v>
      </c>
      <c r="U945" s="2">
        <v>57444673</v>
      </c>
      <c r="V945" s="2" t="s">
        <v>575</v>
      </c>
    </row>
    <row r="946" spans="1:22">
      <c r="A946" s="2">
        <v>891780111</v>
      </c>
      <c r="B946" s="2" t="s">
        <v>19</v>
      </c>
      <c r="C946" s="2" t="s">
        <v>27</v>
      </c>
      <c r="D946" s="2" t="s">
        <v>20</v>
      </c>
      <c r="E946" s="2" t="s">
        <v>6855</v>
      </c>
      <c r="F946" s="2" t="s">
        <v>21</v>
      </c>
      <c r="G946" s="2" t="s">
        <v>165</v>
      </c>
      <c r="H946" s="2" t="s">
        <v>166</v>
      </c>
      <c r="I946" s="8">
        <v>1600000</v>
      </c>
      <c r="J946" s="8">
        <v>0</v>
      </c>
      <c r="K946" s="8">
        <v>0</v>
      </c>
      <c r="L946" s="8">
        <v>0</v>
      </c>
      <c r="M946" s="2">
        <v>1083028723</v>
      </c>
      <c r="N946" s="2" t="s">
        <v>4954</v>
      </c>
      <c r="O946" s="2" t="s">
        <v>5787</v>
      </c>
      <c r="P946" s="9" t="s">
        <v>3493</v>
      </c>
      <c r="Q946" s="9" t="s">
        <v>3493</v>
      </c>
      <c r="R946" s="9" t="s">
        <v>3612</v>
      </c>
      <c r="S946" s="8">
        <v>1600000</v>
      </c>
      <c r="T946" s="8">
        <v>0</v>
      </c>
      <c r="U946" s="2">
        <v>57444673</v>
      </c>
      <c r="V946" s="2" t="s">
        <v>575</v>
      </c>
    </row>
    <row r="947" spans="1:22">
      <c r="A947" s="2">
        <v>891780111</v>
      </c>
      <c r="B947" s="2" t="s">
        <v>19</v>
      </c>
      <c r="C947" s="2" t="s">
        <v>27</v>
      </c>
      <c r="D947" s="2" t="s">
        <v>20</v>
      </c>
      <c r="E947" s="2" t="s">
        <v>6856</v>
      </c>
      <c r="F947" s="2" t="s">
        <v>21</v>
      </c>
      <c r="G947" s="2" t="s">
        <v>165</v>
      </c>
      <c r="H947" s="2" t="s">
        <v>166</v>
      </c>
      <c r="I947" s="8">
        <v>1900000</v>
      </c>
      <c r="J947" s="8">
        <v>0</v>
      </c>
      <c r="K947" s="8">
        <v>0</v>
      </c>
      <c r="L947" s="8">
        <v>0</v>
      </c>
      <c r="M947" s="2">
        <v>1082974742</v>
      </c>
      <c r="N947" s="2" t="s">
        <v>4529</v>
      </c>
      <c r="O947" s="2" t="s">
        <v>6857</v>
      </c>
      <c r="P947" s="9" t="s">
        <v>3493</v>
      </c>
      <c r="Q947" s="9" t="s">
        <v>3493</v>
      </c>
      <c r="R947" s="9" t="s">
        <v>3612</v>
      </c>
      <c r="S947" s="8">
        <v>1900000</v>
      </c>
      <c r="T947" s="8">
        <v>0</v>
      </c>
      <c r="U947" s="2">
        <v>85473390</v>
      </c>
      <c r="V947" s="2" t="s">
        <v>5792</v>
      </c>
    </row>
    <row r="948" spans="1:22">
      <c r="A948" s="2">
        <v>891780111</v>
      </c>
      <c r="B948" s="2" t="s">
        <v>19</v>
      </c>
      <c r="C948" s="2" t="s">
        <v>27</v>
      </c>
      <c r="D948" s="2" t="s">
        <v>20</v>
      </c>
      <c r="E948" s="2" t="s">
        <v>6858</v>
      </c>
      <c r="F948" s="2" t="s">
        <v>21</v>
      </c>
      <c r="G948" s="2" t="s">
        <v>165</v>
      </c>
      <c r="H948" s="2" t="s">
        <v>166</v>
      </c>
      <c r="I948" s="8">
        <v>1600000</v>
      </c>
      <c r="J948" s="8">
        <v>0</v>
      </c>
      <c r="K948" s="8">
        <v>0</v>
      </c>
      <c r="L948" s="8">
        <v>0</v>
      </c>
      <c r="M948" s="2">
        <v>1082973167</v>
      </c>
      <c r="N948" s="2" t="s">
        <v>4579</v>
      </c>
      <c r="O948" s="2" t="s">
        <v>5914</v>
      </c>
      <c r="P948" s="9" t="s">
        <v>3493</v>
      </c>
      <c r="Q948" s="9" t="s">
        <v>3493</v>
      </c>
      <c r="R948" s="9" t="s">
        <v>3612</v>
      </c>
      <c r="S948" s="8">
        <v>1600000</v>
      </c>
      <c r="T948" s="8">
        <v>0</v>
      </c>
      <c r="U948" s="2">
        <v>85459497</v>
      </c>
      <c r="V948" s="2" t="s">
        <v>555</v>
      </c>
    </row>
    <row r="949" spans="1:22">
      <c r="A949" s="2">
        <v>891780111</v>
      </c>
      <c r="B949" s="2" t="s">
        <v>19</v>
      </c>
      <c r="C949" s="2" t="s">
        <v>27</v>
      </c>
      <c r="D949" s="2" t="s">
        <v>20</v>
      </c>
      <c r="E949" s="2" t="s">
        <v>6859</v>
      </c>
      <c r="F949" s="2" t="s">
        <v>21</v>
      </c>
      <c r="G949" s="2" t="s">
        <v>165</v>
      </c>
      <c r="H949" s="2" t="s">
        <v>166</v>
      </c>
      <c r="I949" s="8">
        <v>2100000</v>
      </c>
      <c r="J949" s="8">
        <v>0</v>
      </c>
      <c r="K949" s="8">
        <v>0</v>
      </c>
      <c r="L949" s="8">
        <v>0</v>
      </c>
      <c r="M949" s="2">
        <v>1082852952</v>
      </c>
      <c r="N949" s="2" t="s">
        <v>5726</v>
      </c>
      <c r="O949" s="2" t="s">
        <v>5727</v>
      </c>
      <c r="P949" s="9" t="s">
        <v>3493</v>
      </c>
      <c r="Q949" s="9" t="s">
        <v>3493</v>
      </c>
      <c r="R949" s="9" t="s">
        <v>3612</v>
      </c>
      <c r="S949" s="8">
        <v>2100000</v>
      </c>
      <c r="T949" s="8">
        <v>0</v>
      </c>
      <c r="U949" s="2">
        <v>85465146</v>
      </c>
      <c r="V949" s="2" t="s">
        <v>5724</v>
      </c>
    </row>
    <row r="950" spans="1:22">
      <c r="A950" s="2">
        <v>891780111</v>
      </c>
      <c r="B950" s="2" t="s">
        <v>19</v>
      </c>
      <c r="C950" s="2" t="s">
        <v>27</v>
      </c>
      <c r="D950" s="2" t="s">
        <v>20</v>
      </c>
      <c r="E950" s="2" t="s">
        <v>6860</v>
      </c>
      <c r="F950" s="2" t="s">
        <v>21</v>
      </c>
      <c r="G950" s="2" t="s">
        <v>165</v>
      </c>
      <c r="H950" s="2" t="s">
        <v>166</v>
      </c>
      <c r="I950" s="8">
        <v>2500000</v>
      </c>
      <c r="J950" s="8">
        <v>0</v>
      </c>
      <c r="K950" s="8">
        <v>0</v>
      </c>
      <c r="L950" s="8">
        <v>0</v>
      </c>
      <c r="M950" s="2">
        <v>1004369176</v>
      </c>
      <c r="N950" s="2" t="s">
        <v>817</v>
      </c>
      <c r="O950" s="2" t="s">
        <v>6861</v>
      </c>
      <c r="P950" s="9" t="s">
        <v>3493</v>
      </c>
      <c r="Q950" s="9" t="s">
        <v>3493</v>
      </c>
      <c r="R950" s="9" t="s">
        <v>3612</v>
      </c>
      <c r="S950" s="8">
        <v>2500000</v>
      </c>
      <c r="T950" s="8">
        <v>0</v>
      </c>
      <c r="U950" s="2">
        <v>85465146</v>
      </c>
      <c r="V950" s="2" t="s">
        <v>5724</v>
      </c>
    </row>
    <row r="951" spans="1:22">
      <c r="A951" s="2">
        <v>891780111</v>
      </c>
      <c r="B951" s="2" t="s">
        <v>19</v>
      </c>
      <c r="C951" s="2" t="s">
        <v>27</v>
      </c>
      <c r="D951" s="2" t="s">
        <v>20</v>
      </c>
      <c r="E951" s="2" t="s">
        <v>6862</v>
      </c>
      <c r="F951" s="2" t="s">
        <v>21</v>
      </c>
      <c r="G951" s="2" t="s">
        <v>165</v>
      </c>
      <c r="H951" s="2" t="s">
        <v>166</v>
      </c>
      <c r="I951" s="8">
        <v>2500000</v>
      </c>
      <c r="J951" s="8">
        <v>0</v>
      </c>
      <c r="K951" s="8">
        <v>0</v>
      </c>
      <c r="L951" s="8">
        <v>0</v>
      </c>
      <c r="M951" s="2">
        <v>1082872335</v>
      </c>
      <c r="N951" s="2" t="s">
        <v>374</v>
      </c>
      <c r="O951" s="2" t="s">
        <v>6863</v>
      </c>
      <c r="P951" s="9" t="s">
        <v>3493</v>
      </c>
      <c r="Q951" s="9" t="s">
        <v>3493</v>
      </c>
      <c r="R951" s="9" t="s">
        <v>3612</v>
      </c>
      <c r="S951" s="8">
        <v>2500000</v>
      </c>
      <c r="T951" s="8">
        <v>0</v>
      </c>
      <c r="U951" s="2">
        <v>85465146</v>
      </c>
      <c r="V951" s="2" t="s">
        <v>5724</v>
      </c>
    </row>
    <row r="952" spans="1:22">
      <c r="A952" s="2">
        <v>891780111</v>
      </c>
      <c r="B952" s="2" t="s">
        <v>19</v>
      </c>
      <c r="C952" s="2" t="s">
        <v>27</v>
      </c>
      <c r="D952" s="2" t="s">
        <v>20</v>
      </c>
      <c r="E952" s="2" t="s">
        <v>6864</v>
      </c>
      <c r="F952" s="2" t="s">
        <v>21</v>
      </c>
      <c r="G952" s="2" t="s">
        <v>165</v>
      </c>
      <c r="H952" s="2" t="s">
        <v>166</v>
      </c>
      <c r="I952" s="8">
        <v>2200000</v>
      </c>
      <c r="J952" s="8">
        <v>0</v>
      </c>
      <c r="K952" s="8">
        <v>0</v>
      </c>
      <c r="L952" s="8">
        <v>0</v>
      </c>
      <c r="M952" s="2">
        <v>4979192</v>
      </c>
      <c r="N952" s="2" t="s">
        <v>4587</v>
      </c>
      <c r="O952" s="2" t="s">
        <v>6865</v>
      </c>
      <c r="P952" s="9" t="s">
        <v>3493</v>
      </c>
      <c r="Q952" s="9" t="s">
        <v>3493</v>
      </c>
      <c r="R952" s="9" t="s">
        <v>3612</v>
      </c>
      <c r="S952" s="8">
        <v>2200000</v>
      </c>
      <c r="T952" s="8">
        <v>0</v>
      </c>
      <c r="U952" s="2">
        <v>85465146</v>
      </c>
      <c r="V952" s="2" t="s">
        <v>5724</v>
      </c>
    </row>
    <row r="953" spans="1:22">
      <c r="A953" s="2">
        <v>891780111</v>
      </c>
      <c r="B953" s="2" t="s">
        <v>19</v>
      </c>
      <c r="C953" s="2" t="s">
        <v>27</v>
      </c>
      <c r="D953" s="2" t="s">
        <v>20</v>
      </c>
      <c r="E953" s="2" t="s">
        <v>6866</v>
      </c>
      <c r="F953" s="2" t="s">
        <v>21</v>
      </c>
      <c r="G953" s="2" t="s">
        <v>165</v>
      </c>
      <c r="H953" s="2" t="s">
        <v>166</v>
      </c>
      <c r="I953" s="8">
        <v>2500000</v>
      </c>
      <c r="J953" s="8">
        <v>0</v>
      </c>
      <c r="K953" s="8">
        <v>0</v>
      </c>
      <c r="L953" s="8">
        <v>0</v>
      </c>
      <c r="M953" s="2">
        <v>36718392</v>
      </c>
      <c r="N953" s="2" t="s">
        <v>1225</v>
      </c>
      <c r="O953" s="2" t="s">
        <v>6867</v>
      </c>
      <c r="P953" s="9" t="s">
        <v>3493</v>
      </c>
      <c r="Q953" s="9" t="s">
        <v>3493</v>
      </c>
      <c r="R953" s="9" t="s">
        <v>3612</v>
      </c>
      <c r="S953" s="8">
        <v>2500000</v>
      </c>
      <c r="T953" s="8">
        <v>0</v>
      </c>
      <c r="U953" s="2">
        <v>85465146</v>
      </c>
      <c r="V953" s="2" t="s">
        <v>5724</v>
      </c>
    </row>
    <row r="954" spans="1:22">
      <c r="A954" s="2">
        <v>891780111</v>
      </c>
      <c r="B954" s="2" t="s">
        <v>19</v>
      </c>
      <c r="C954" s="2" t="s">
        <v>27</v>
      </c>
      <c r="D954" s="2" t="s">
        <v>20</v>
      </c>
      <c r="E954" s="2" t="s">
        <v>6868</v>
      </c>
      <c r="F954" s="2" t="s">
        <v>21</v>
      </c>
      <c r="G954" s="2" t="s">
        <v>165</v>
      </c>
      <c r="H954" s="2" t="s">
        <v>166</v>
      </c>
      <c r="I954" s="8">
        <v>1900000</v>
      </c>
      <c r="J954" s="8">
        <v>0</v>
      </c>
      <c r="K954" s="8">
        <v>0</v>
      </c>
      <c r="L954" s="8">
        <v>0</v>
      </c>
      <c r="M954" s="2">
        <v>57461875</v>
      </c>
      <c r="N954" s="2" t="s">
        <v>4992</v>
      </c>
      <c r="O954" s="2" t="s">
        <v>6869</v>
      </c>
      <c r="P954" s="9" t="s">
        <v>3493</v>
      </c>
      <c r="Q954" s="9" t="s">
        <v>3493</v>
      </c>
      <c r="R954" s="9" t="s">
        <v>3612</v>
      </c>
      <c r="S954" s="8">
        <v>1900000</v>
      </c>
      <c r="T954" s="8">
        <v>0</v>
      </c>
      <c r="U954" s="2">
        <v>36694483</v>
      </c>
      <c r="V954" s="2" t="s">
        <v>4407</v>
      </c>
    </row>
    <row r="955" spans="1:22">
      <c r="A955" s="2">
        <v>891780111</v>
      </c>
      <c r="B955" s="2" t="s">
        <v>19</v>
      </c>
      <c r="C955" s="2" t="s">
        <v>27</v>
      </c>
      <c r="D955" s="2" t="s">
        <v>20</v>
      </c>
      <c r="E955" s="2" t="s">
        <v>6870</v>
      </c>
      <c r="F955" s="2" t="s">
        <v>21</v>
      </c>
      <c r="G955" s="2" t="s">
        <v>165</v>
      </c>
      <c r="H955" s="2" t="s">
        <v>166</v>
      </c>
      <c r="I955" s="8">
        <v>2200000</v>
      </c>
      <c r="J955" s="8">
        <v>0</v>
      </c>
      <c r="K955" s="8">
        <v>0</v>
      </c>
      <c r="L955" s="8">
        <v>0</v>
      </c>
      <c r="M955" s="2">
        <v>1128149649</v>
      </c>
      <c r="N955" s="2" t="s">
        <v>4415</v>
      </c>
      <c r="O955" s="2" t="s">
        <v>6871</v>
      </c>
      <c r="P955" s="9" t="s">
        <v>3493</v>
      </c>
      <c r="Q955" s="9" t="s">
        <v>3493</v>
      </c>
      <c r="R955" s="9" t="s">
        <v>3612</v>
      </c>
      <c r="S955" s="8">
        <v>2200000</v>
      </c>
      <c r="T955" s="8">
        <v>0</v>
      </c>
      <c r="U955" s="2">
        <v>57441846</v>
      </c>
      <c r="V955" s="2" t="s">
        <v>5730</v>
      </c>
    </row>
    <row r="956" spans="1:22">
      <c r="A956" s="2">
        <v>891780111</v>
      </c>
      <c r="B956" s="2" t="s">
        <v>19</v>
      </c>
      <c r="C956" s="2" t="s">
        <v>27</v>
      </c>
      <c r="D956" s="2" t="s">
        <v>20</v>
      </c>
      <c r="E956" s="2" t="s">
        <v>6872</v>
      </c>
      <c r="F956" s="2" t="s">
        <v>21</v>
      </c>
      <c r="G956" s="2" t="s">
        <v>165</v>
      </c>
      <c r="H956" s="2" t="s">
        <v>166</v>
      </c>
      <c r="I956" s="8">
        <v>2800000</v>
      </c>
      <c r="J956" s="8">
        <v>0</v>
      </c>
      <c r="K956" s="8">
        <v>0</v>
      </c>
      <c r="L956" s="8">
        <v>0</v>
      </c>
      <c r="M956" s="2">
        <v>1083469526</v>
      </c>
      <c r="N956" s="2" t="s">
        <v>1037</v>
      </c>
      <c r="O956" s="2" t="s">
        <v>6873</v>
      </c>
      <c r="P956" s="9" t="s">
        <v>3493</v>
      </c>
      <c r="Q956" s="9" t="s">
        <v>3493</v>
      </c>
      <c r="R956" s="9" t="s">
        <v>3612</v>
      </c>
      <c r="S956" s="8">
        <v>2800000</v>
      </c>
      <c r="T956" s="8">
        <v>0</v>
      </c>
      <c r="U956" s="33">
        <v>1032388270</v>
      </c>
      <c r="V956" s="2" t="s">
        <v>1967</v>
      </c>
    </row>
    <row r="957" spans="1:22">
      <c r="A957" s="2">
        <v>891780111</v>
      </c>
      <c r="B957" s="2" t="s">
        <v>19</v>
      </c>
      <c r="C957" s="2" t="s">
        <v>27</v>
      </c>
      <c r="D957" s="2" t="s">
        <v>20</v>
      </c>
      <c r="E957" s="2" t="s">
        <v>6874</v>
      </c>
      <c r="F957" s="2" t="s">
        <v>21</v>
      </c>
      <c r="G957" s="2" t="s">
        <v>165</v>
      </c>
      <c r="H957" s="2" t="s">
        <v>166</v>
      </c>
      <c r="I957" s="8">
        <v>3500000</v>
      </c>
      <c r="J957" s="8">
        <v>0</v>
      </c>
      <c r="K957" s="8">
        <v>0</v>
      </c>
      <c r="L957" s="8">
        <v>0</v>
      </c>
      <c r="M957" s="2">
        <v>1102838856</v>
      </c>
      <c r="N957" s="2" t="s">
        <v>1145</v>
      </c>
      <c r="O957" s="2" t="s">
        <v>6725</v>
      </c>
      <c r="P957" s="9" t="s">
        <v>3493</v>
      </c>
      <c r="Q957" s="9" t="s">
        <v>3493</v>
      </c>
      <c r="R957" s="9" t="s">
        <v>3612</v>
      </c>
      <c r="S957" s="8">
        <v>3500000</v>
      </c>
      <c r="T957" s="8">
        <v>0</v>
      </c>
      <c r="U957" s="2">
        <v>85455983</v>
      </c>
      <c r="V957" s="2" t="s">
        <v>5920</v>
      </c>
    </row>
    <row r="958" spans="1:22">
      <c r="A958" s="2">
        <v>891780111</v>
      </c>
      <c r="B958" s="2" t="s">
        <v>19</v>
      </c>
      <c r="C958" s="2" t="s">
        <v>27</v>
      </c>
      <c r="D958" s="2" t="s">
        <v>20</v>
      </c>
      <c r="E958" s="2" t="s">
        <v>6875</v>
      </c>
      <c r="F958" s="2" t="s">
        <v>21</v>
      </c>
      <c r="G958" s="2" t="s">
        <v>165</v>
      </c>
      <c r="H958" s="2" t="s">
        <v>166</v>
      </c>
      <c r="I958" s="8">
        <v>2500000</v>
      </c>
      <c r="J958" s="8">
        <v>0</v>
      </c>
      <c r="K958" s="8">
        <v>0</v>
      </c>
      <c r="L958" s="8">
        <v>0</v>
      </c>
      <c r="M958" s="2">
        <v>1082870873</v>
      </c>
      <c r="N958" s="2" t="s">
        <v>2037</v>
      </c>
      <c r="O958" s="2" t="s">
        <v>6876</v>
      </c>
      <c r="P958" s="9" t="s">
        <v>3493</v>
      </c>
      <c r="Q958" s="9" t="s">
        <v>3493</v>
      </c>
      <c r="R958" s="9" t="s">
        <v>3612</v>
      </c>
      <c r="S958" s="8">
        <v>2500000</v>
      </c>
      <c r="T958" s="8">
        <v>0</v>
      </c>
      <c r="U958" s="2">
        <v>36722626</v>
      </c>
      <c r="V958" s="2" t="s">
        <v>5917</v>
      </c>
    </row>
    <row r="959" spans="1:22">
      <c r="A959" s="2">
        <v>891780111</v>
      </c>
      <c r="B959" s="2" t="s">
        <v>19</v>
      </c>
      <c r="C959" s="2" t="s">
        <v>27</v>
      </c>
      <c r="D959" s="2" t="s">
        <v>20</v>
      </c>
      <c r="E959" s="2" t="s">
        <v>6877</v>
      </c>
      <c r="F959" s="2" t="s">
        <v>21</v>
      </c>
      <c r="G959" s="2" t="s">
        <v>165</v>
      </c>
      <c r="H959" s="2" t="s">
        <v>166</v>
      </c>
      <c r="I959" s="8">
        <v>1900000</v>
      </c>
      <c r="J959" s="8">
        <v>0</v>
      </c>
      <c r="K959" s="8">
        <v>0</v>
      </c>
      <c r="L959" s="8">
        <v>0</v>
      </c>
      <c r="M959" s="2">
        <v>1082968870</v>
      </c>
      <c r="N959" s="2" t="s">
        <v>4729</v>
      </c>
      <c r="O959" s="2" t="s">
        <v>6878</v>
      </c>
      <c r="P959" s="9" t="s">
        <v>3493</v>
      </c>
      <c r="Q959" s="9" t="s">
        <v>3493</v>
      </c>
      <c r="R959" s="9" t="s">
        <v>3612</v>
      </c>
      <c r="S959" s="8">
        <v>1900000</v>
      </c>
      <c r="T959" s="8">
        <v>0</v>
      </c>
      <c r="U959" s="2">
        <v>57426272</v>
      </c>
      <c r="V959" s="2" t="s">
        <v>4731</v>
      </c>
    </row>
    <row r="960" spans="1:22">
      <c r="A960" s="2">
        <v>891780111</v>
      </c>
      <c r="B960" s="2" t="s">
        <v>19</v>
      </c>
      <c r="C960" s="2" t="s">
        <v>27</v>
      </c>
      <c r="D960" s="2" t="s">
        <v>20</v>
      </c>
      <c r="E960" s="2" t="s">
        <v>6879</v>
      </c>
      <c r="F960" s="2" t="s">
        <v>21</v>
      </c>
      <c r="G960" s="2" t="s">
        <v>165</v>
      </c>
      <c r="H960" s="2" t="s">
        <v>166</v>
      </c>
      <c r="I960" s="8">
        <v>2500000</v>
      </c>
      <c r="J960" s="8">
        <v>0</v>
      </c>
      <c r="K960" s="8">
        <v>0</v>
      </c>
      <c r="L960" s="8">
        <v>0</v>
      </c>
      <c r="M960" s="2">
        <v>1082977003</v>
      </c>
      <c r="N960" s="2" t="s">
        <v>663</v>
      </c>
      <c r="O960" s="2" t="s">
        <v>6880</v>
      </c>
      <c r="P960" s="9" t="s">
        <v>3493</v>
      </c>
      <c r="Q960" s="9" t="s">
        <v>3493</v>
      </c>
      <c r="R960" s="9" t="s">
        <v>3612</v>
      </c>
      <c r="S960" s="8">
        <v>2500000</v>
      </c>
      <c r="T960" s="8">
        <v>0</v>
      </c>
      <c r="U960" s="33">
        <v>72220242</v>
      </c>
      <c r="V960" s="2" t="s">
        <v>6881</v>
      </c>
    </row>
    <row r="961" spans="1:22">
      <c r="A961" s="2">
        <v>891780111</v>
      </c>
      <c r="B961" s="2" t="s">
        <v>19</v>
      </c>
      <c r="C961" s="2" t="s">
        <v>27</v>
      </c>
      <c r="D961" s="2" t="s">
        <v>20</v>
      </c>
      <c r="E961" s="2" t="s">
        <v>6882</v>
      </c>
      <c r="F961" s="2" t="s">
        <v>21</v>
      </c>
      <c r="G961" s="2" t="s">
        <v>165</v>
      </c>
      <c r="H961" s="2" t="s">
        <v>166</v>
      </c>
      <c r="I961" s="8">
        <v>2500000</v>
      </c>
      <c r="J961" s="8">
        <v>0</v>
      </c>
      <c r="K961" s="8">
        <v>0</v>
      </c>
      <c r="L961" s="8">
        <v>0</v>
      </c>
      <c r="M961" s="2">
        <v>57427768</v>
      </c>
      <c r="N961" s="2" t="s">
        <v>855</v>
      </c>
      <c r="O961" s="2" t="s">
        <v>5965</v>
      </c>
      <c r="P961" s="9" t="s">
        <v>3662</v>
      </c>
      <c r="Q961" s="9" t="s">
        <v>3662</v>
      </c>
      <c r="R961" s="9" t="s">
        <v>3612</v>
      </c>
      <c r="S961" s="8">
        <v>2500000</v>
      </c>
      <c r="T961" s="8">
        <v>0</v>
      </c>
      <c r="U961" s="2">
        <v>85152695</v>
      </c>
      <c r="V961" s="2" t="s">
        <v>5746</v>
      </c>
    </row>
    <row r="962" spans="1:22">
      <c r="A962" s="2">
        <v>891780111</v>
      </c>
      <c r="B962" s="2" t="s">
        <v>19</v>
      </c>
      <c r="C962" s="2" t="s">
        <v>27</v>
      </c>
      <c r="D962" s="2" t="s">
        <v>20</v>
      </c>
      <c r="E962" s="2" t="s">
        <v>6883</v>
      </c>
      <c r="F962" s="2" t="s">
        <v>21</v>
      </c>
      <c r="G962" s="2" t="s">
        <v>165</v>
      </c>
      <c r="H962" s="2" t="s">
        <v>166</v>
      </c>
      <c r="I962" s="8">
        <v>2500000</v>
      </c>
      <c r="J962" s="8">
        <v>0</v>
      </c>
      <c r="K962" s="8">
        <v>0</v>
      </c>
      <c r="L962" s="8">
        <v>0</v>
      </c>
      <c r="M962" s="2">
        <v>1082978683</v>
      </c>
      <c r="N962" s="2" t="s">
        <v>1070</v>
      </c>
      <c r="O962" s="2" t="s">
        <v>6619</v>
      </c>
      <c r="P962" s="9" t="s">
        <v>3662</v>
      </c>
      <c r="Q962" s="9" t="s">
        <v>3662</v>
      </c>
      <c r="R962" s="9" t="s">
        <v>3612</v>
      </c>
      <c r="S962" s="8">
        <v>2500000</v>
      </c>
      <c r="T962" s="8">
        <v>0</v>
      </c>
      <c r="U962" s="2">
        <v>85152695</v>
      </c>
      <c r="V962" s="2" t="s">
        <v>5746</v>
      </c>
    </row>
    <row r="963" spans="1:22">
      <c r="A963" s="2">
        <v>891780111</v>
      </c>
      <c r="B963" s="2" t="s">
        <v>19</v>
      </c>
      <c r="C963" s="2" t="s">
        <v>27</v>
      </c>
      <c r="D963" s="2" t="s">
        <v>20</v>
      </c>
      <c r="E963" s="2" t="s">
        <v>6884</v>
      </c>
      <c r="F963" s="2" t="s">
        <v>21</v>
      </c>
      <c r="G963" s="2" t="s">
        <v>165</v>
      </c>
      <c r="H963" s="2" t="s">
        <v>166</v>
      </c>
      <c r="I963" s="8">
        <v>2800000</v>
      </c>
      <c r="J963" s="8">
        <v>0</v>
      </c>
      <c r="K963" s="8">
        <v>0</v>
      </c>
      <c r="L963" s="8">
        <v>0</v>
      </c>
      <c r="M963" s="2">
        <v>7604215</v>
      </c>
      <c r="N963" s="2" t="s">
        <v>1082</v>
      </c>
      <c r="O963" s="2" t="s">
        <v>6885</v>
      </c>
      <c r="P963" s="9" t="s">
        <v>3662</v>
      </c>
      <c r="Q963" s="9" t="s">
        <v>3662</v>
      </c>
      <c r="R963" s="9" t="s">
        <v>3612</v>
      </c>
      <c r="S963" s="8">
        <v>2800000</v>
      </c>
      <c r="T963" s="8">
        <v>0</v>
      </c>
      <c r="U963" s="2">
        <v>72175282</v>
      </c>
      <c r="V963" s="2" t="s">
        <v>5785</v>
      </c>
    </row>
    <row r="964" spans="1:22">
      <c r="A964" s="2">
        <v>891780111</v>
      </c>
      <c r="B964" s="2" t="s">
        <v>19</v>
      </c>
      <c r="C964" s="2" t="s">
        <v>27</v>
      </c>
      <c r="D964" s="2" t="s">
        <v>20</v>
      </c>
      <c r="E964" s="2" t="s">
        <v>6886</v>
      </c>
      <c r="F964" s="2" t="s">
        <v>21</v>
      </c>
      <c r="G964" s="2" t="s">
        <v>165</v>
      </c>
      <c r="H964" s="2" t="s">
        <v>166</v>
      </c>
      <c r="I964" s="8">
        <v>5700000</v>
      </c>
      <c r="J964" s="8">
        <v>0</v>
      </c>
      <c r="K964" s="8">
        <v>0</v>
      </c>
      <c r="L964" s="8">
        <v>0</v>
      </c>
      <c r="M964" s="2">
        <v>51937854</v>
      </c>
      <c r="N964" s="2" t="s">
        <v>4449</v>
      </c>
      <c r="O964" s="2" t="s">
        <v>6887</v>
      </c>
      <c r="P964" s="9" t="s">
        <v>3662</v>
      </c>
      <c r="Q964" s="9" t="s">
        <v>3662</v>
      </c>
      <c r="R964" s="9" t="s">
        <v>3612</v>
      </c>
      <c r="S964" s="8">
        <v>5700000</v>
      </c>
      <c r="T964" s="8">
        <v>0</v>
      </c>
      <c r="U964" s="2">
        <v>72175282</v>
      </c>
      <c r="V964" s="2" t="s">
        <v>5785</v>
      </c>
    </row>
    <row r="965" spans="1:22">
      <c r="A965" s="2">
        <v>891780111</v>
      </c>
      <c r="B965" s="2" t="s">
        <v>19</v>
      </c>
      <c r="C965" s="2" t="s">
        <v>27</v>
      </c>
      <c r="D965" s="2" t="s">
        <v>20</v>
      </c>
      <c r="E965" s="2" t="s">
        <v>6888</v>
      </c>
      <c r="F965" s="2" t="s">
        <v>21</v>
      </c>
      <c r="G965" s="2" t="s">
        <v>165</v>
      </c>
      <c r="H965" s="2" t="s">
        <v>166</v>
      </c>
      <c r="I965" s="8">
        <v>2200000</v>
      </c>
      <c r="J965" s="8">
        <v>0</v>
      </c>
      <c r="K965" s="8">
        <v>0</v>
      </c>
      <c r="L965" s="8">
        <v>0</v>
      </c>
      <c r="M965" s="2">
        <v>57290640</v>
      </c>
      <c r="N965" s="2" t="s">
        <v>4880</v>
      </c>
      <c r="O965" s="2" t="s">
        <v>6889</v>
      </c>
      <c r="P965" s="9" t="s">
        <v>3662</v>
      </c>
      <c r="Q965" s="9" t="s">
        <v>3662</v>
      </c>
      <c r="R965" s="9" t="s">
        <v>3612</v>
      </c>
      <c r="S965" s="8">
        <v>2200000</v>
      </c>
      <c r="T965" s="8">
        <v>0</v>
      </c>
      <c r="U965" s="2">
        <v>57461216</v>
      </c>
      <c r="V965" s="2" t="s">
        <v>801</v>
      </c>
    </row>
    <row r="966" spans="1:22">
      <c r="A966" s="2">
        <v>891780111</v>
      </c>
      <c r="B966" s="2" t="s">
        <v>19</v>
      </c>
      <c r="C966" s="2" t="s">
        <v>5832</v>
      </c>
      <c r="D966" s="2" t="s">
        <v>20</v>
      </c>
      <c r="E966" s="2" t="s">
        <v>6890</v>
      </c>
      <c r="F966" s="2" t="s">
        <v>21</v>
      </c>
      <c r="G966" s="2" t="s">
        <v>165</v>
      </c>
      <c r="H966" s="2" t="s">
        <v>166</v>
      </c>
      <c r="I966" s="8">
        <v>2560000</v>
      </c>
      <c r="J966" s="8">
        <v>0</v>
      </c>
      <c r="K966" s="8">
        <v>0</v>
      </c>
      <c r="L966" s="8">
        <v>0</v>
      </c>
      <c r="M966" s="2">
        <v>49782966</v>
      </c>
      <c r="N966" s="2" t="s">
        <v>4816</v>
      </c>
      <c r="O966" s="2" t="s">
        <v>6891</v>
      </c>
      <c r="P966" s="9" t="s">
        <v>3662</v>
      </c>
      <c r="Q966" s="9" t="s">
        <v>3662</v>
      </c>
      <c r="R966" s="9" t="s">
        <v>3612</v>
      </c>
      <c r="S966" s="8">
        <v>2560000</v>
      </c>
      <c r="T966" s="8">
        <v>0</v>
      </c>
      <c r="U966" s="2">
        <v>57461216</v>
      </c>
      <c r="V966" s="2" t="s">
        <v>801</v>
      </c>
    </row>
    <row r="967" spans="1:22">
      <c r="A967" s="2">
        <v>891780111</v>
      </c>
      <c r="B967" s="2" t="s">
        <v>19</v>
      </c>
      <c r="C967" s="2" t="s">
        <v>27</v>
      </c>
      <c r="D967" s="2" t="s">
        <v>20</v>
      </c>
      <c r="E967" s="2" t="s">
        <v>6892</v>
      </c>
      <c r="F967" s="2" t="s">
        <v>21</v>
      </c>
      <c r="G967" s="2" t="s">
        <v>165</v>
      </c>
      <c r="H967" s="2" t="s">
        <v>166</v>
      </c>
      <c r="I967" s="8">
        <v>2500000</v>
      </c>
      <c r="J967" s="8">
        <v>0</v>
      </c>
      <c r="K967" s="8">
        <v>0</v>
      </c>
      <c r="L967" s="8">
        <v>0</v>
      </c>
      <c r="M967" s="2">
        <v>1082949911</v>
      </c>
      <c r="N967" s="2" t="s">
        <v>863</v>
      </c>
      <c r="O967" s="2" t="s">
        <v>6893</v>
      </c>
      <c r="P967" s="9" t="s">
        <v>3662</v>
      </c>
      <c r="Q967" s="9" t="s">
        <v>3662</v>
      </c>
      <c r="R967" s="9" t="s">
        <v>3612</v>
      </c>
      <c r="S967" s="8">
        <v>2500000</v>
      </c>
      <c r="T967" s="8">
        <v>0</v>
      </c>
      <c r="U967" s="2">
        <v>57461216</v>
      </c>
      <c r="V967" s="2" t="s">
        <v>801</v>
      </c>
    </row>
    <row r="968" spans="1:22">
      <c r="A968" s="2">
        <v>891780111</v>
      </c>
      <c r="B968" s="2" t="s">
        <v>19</v>
      </c>
      <c r="C968" s="2" t="s">
        <v>27</v>
      </c>
      <c r="D968" s="2" t="s">
        <v>20</v>
      </c>
      <c r="E968" s="2" t="s">
        <v>6894</v>
      </c>
      <c r="F968" s="2" t="s">
        <v>21</v>
      </c>
      <c r="G968" s="2" t="s">
        <v>165</v>
      </c>
      <c r="H968" s="2" t="s">
        <v>166</v>
      </c>
      <c r="I968" s="8">
        <v>2200000</v>
      </c>
      <c r="J968" s="8">
        <v>0</v>
      </c>
      <c r="K968" s="8">
        <v>0</v>
      </c>
      <c r="L968" s="8">
        <v>0</v>
      </c>
      <c r="M968" s="2">
        <v>7143181</v>
      </c>
      <c r="N968" s="2" t="s">
        <v>4454</v>
      </c>
      <c r="O968" s="2" t="s">
        <v>6895</v>
      </c>
      <c r="P968" s="9" t="s">
        <v>3662</v>
      </c>
      <c r="Q968" s="9" t="s">
        <v>3662</v>
      </c>
      <c r="R968" s="9" t="s">
        <v>3612</v>
      </c>
      <c r="S968" s="8">
        <v>2200000</v>
      </c>
      <c r="T968" s="8">
        <v>0</v>
      </c>
      <c r="U968" s="2">
        <v>57461216</v>
      </c>
      <c r="V968" s="2" t="s">
        <v>801</v>
      </c>
    </row>
    <row r="969" spans="1:22">
      <c r="A969" s="2">
        <v>891780111</v>
      </c>
      <c r="B969" s="2" t="s">
        <v>19</v>
      </c>
      <c r="C969" s="2" t="s">
        <v>27</v>
      </c>
      <c r="D969" s="2" t="s">
        <v>20</v>
      </c>
      <c r="E969" s="2" t="s">
        <v>6896</v>
      </c>
      <c r="F969" s="2" t="s">
        <v>21</v>
      </c>
      <c r="G969" s="2" t="s">
        <v>165</v>
      </c>
      <c r="H969" s="2" t="s">
        <v>166</v>
      </c>
      <c r="I969" s="8">
        <v>2500000</v>
      </c>
      <c r="J969" s="8">
        <v>0</v>
      </c>
      <c r="K969" s="8">
        <v>0</v>
      </c>
      <c r="L969" s="8">
        <v>0</v>
      </c>
      <c r="M969" s="2">
        <v>4981247</v>
      </c>
      <c r="N969" s="2" t="s">
        <v>869</v>
      </c>
      <c r="O969" s="2" t="s">
        <v>6897</v>
      </c>
      <c r="P969" s="9" t="s">
        <v>3662</v>
      </c>
      <c r="Q969" s="9" t="s">
        <v>3662</v>
      </c>
      <c r="R969" s="9" t="s">
        <v>3612</v>
      </c>
      <c r="S969" s="8">
        <v>2500000</v>
      </c>
      <c r="T969" s="8">
        <v>0</v>
      </c>
      <c r="U969" s="2">
        <v>57461216</v>
      </c>
      <c r="V969" s="2" t="s">
        <v>801</v>
      </c>
    </row>
    <row r="970" spans="1:22">
      <c r="A970" s="2">
        <v>891780111</v>
      </c>
      <c r="B970" s="2" t="s">
        <v>19</v>
      </c>
      <c r="C970" s="2" t="s">
        <v>27</v>
      </c>
      <c r="D970" s="2" t="s">
        <v>20</v>
      </c>
      <c r="E970" s="2" t="s">
        <v>6898</v>
      </c>
      <c r="F970" s="2" t="s">
        <v>21</v>
      </c>
      <c r="G970" s="2" t="s">
        <v>165</v>
      </c>
      <c r="H970" s="2" t="s">
        <v>166</v>
      </c>
      <c r="I970" s="8">
        <v>2200000</v>
      </c>
      <c r="J970" s="8">
        <v>0</v>
      </c>
      <c r="K970" s="8">
        <v>0</v>
      </c>
      <c r="L970" s="8">
        <v>0</v>
      </c>
      <c r="M970" s="2">
        <v>85450183</v>
      </c>
      <c r="N970" s="2" t="s">
        <v>4886</v>
      </c>
      <c r="O970" s="2" t="s">
        <v>6899</v>
      </c>
      <c r="P970" s="9" t="s">
        <v>3662</v>
      </c>
      <c r="Q970" s="9" t="s">
        <v>3662</v>
      </c>
      <c r="R970" s="9" t="s">
        <v>3612</v>
      </c>
      <c r="S970" s="8">
        <v>2200000</v>
      </c>
      <c r="T970" s="8">
        <v>0</v>
      </c>
      <c r="U970" s="2">
        <v>57461216</v>
      </c>
      <c r="V970" s="2" t="s">
        <v>801</v>
      </c>
    </row>
    <row r="971" spans="1:22">
      <c r="A971" s="2">
        <v>891780111</v>
      </c>
      <c r="B971" s="2" t="s">
        <v>19</v>
      </c>
      <c r="C971" s="2" t="s">
        <v>27</v>
      </c>
      <c r="D971" s="2" t="s">
        <v>20</v>
      </c>
      <c r="E971" s="2" t="s">
        <v>6900</v>
      </c>
      <c r="F971" s="2" t="s">
        <v>21</v>
      </c>
      <c r="G971" s="2" t="s">
        <v>165</v>
      </c>
      <c r="H971" s="2" t="s">
        <v>166</v>
      </c>
      <c r="I971" s="8">
        <v>2500000</v>
      </c>
      <c r="J971" s="8">
        <v>0</v>
      </c>
      <c r="K971" s="8">
        <v>0</v>
      </c>
      <c r="L971" s="8">
        <v>0</v>
      </c>
      <c r="M971" s="2">
        <v>1082984559</v>
      </c>
      <c r="N971" s="2" t="s">
        <v>936</v>
      </c>
      <c r="O971" s="2" t="s">
        <v>6901</v>
      </c>
      <c r="P971" s="9" t="s">
        <v>3662</v>
      </c>
      <c r="Q971" s="9" t="s">
        <v>3662</v>
      </c>
      <c r="R971" s="9" t="s">
        <v>3612</v>
      </c>
      <c r="S971" s="8">
        <v>2500000</v>
      </c>
      <c r="T971" s="8">
        <v>0</v>
      </c>
      <c r="U971" s="2">
        <v>57461216</v>
      </c>
      <c r="V971" s="2" t="s">
        <v>801</v>
      </c>
    </row>
    <row r="972" spans="1:22">
      <c r="A972" s="2">
        <v>891780111</v>
      </c>
      <c r="B972" s="2" t="s">
        <v>19</v>
      </c>
      <c r="C972" s="2" t="s">
        <v>27</v>
      </c>
      <c r="D972" s="2" t="s">
        <v>20</v>
      </c>
      <c r="E972" s="2" t="s">
        <v>6902</v>
      </c>
      <c r="F972" s="2" t="s">
        <v>21</v>
      </c>
      <c r="G972" s="2" t="s">
        <v>165</v>
      </c>
      <c r="H972" s="2" t="s">
        <v>166</v>
      </c>
      <c r="I972" s="8">
        <v>2500000</v>
      </c>
      <c r="J972" s="8">
        <v>0</v>
      </c>
      <c r="K972" s="8">
        <v>0</v>
      </c>
      <c r="L972" s="8">
        <v>0</v>
      </c>
      <c r="M972" s="2">
        <v>1018413783</v>
      </c>
      <c r="N972" s="2" t="s">
        <v>990</v>
      </c>
      <c r="O972" s="2" t="s">
        <v>6903</v>
      </c>
      <c r="P972" s="9" t="s">
        <v>3662</v>
      </c>
      <c r="Q972" s="9" t="s">
        <v>3662</v>
      </c>
      <c r="R972" s="9" t="s">
        <v>654</v>
      </c>
      <c r="S972" s="8">
        <v>2500000</v>
      </c>
      <c r="T972" s="8">
        <v>0</v>
      </c>
      <c r="U972" s="2">
        <v>57461216</v>
      </c>
      <c r="V972" s="2" t="s">
        <v>801</v>
      </c>
    </row>
    <row r="973" spans="1:22">
      <c r="A973" s="2">
        <v>891780111</v>
      </c>
      <c r="B973" s="2" t="s">
        <v>19</v>
      </c>
      <c r="C973" s="2" t="s">
        <v>27</v>
      </c>
      <c r="D973" s="2" t="s">
        <v>20</v>
      </c>
      <c r="E973" s="2" t="s">
        <v>6904</v>
      </c>
      <c r="F973" s="2" t="s">
        <v>21</v>
      </c>
      <c r="G973" s="2" t="s">
        <v>165</v>
      </c>
      <c r="H973" s="2" t="s">
        <v>166</v>
      </c>
      <c r="I973" s="8">
        <v>2500000</v>
      </c>
      <c r="J973" s="8">
        <v>0</v>
      </c>
      <c r="K973" s="8">
        <v>0</v>
      </c>
      <c r="L973" s="8">
        <v>0</v>
      </c>
      <c r="M973" s="2">
        <v>1083018313</v>
      </c>
      <c r="N973" s="2" t="s">
        <v>2060</v>
      </c>
      <c r="O973" s="2" t="s">
        <v>6905</v>
      </c>
      <c r="P973" s="9" t="s">
        <v>3662</v>
      </c>
      <c r="Q973" s="9" t="s">
        <v>3662</v>
      </c>
      <c r="R973" s="9" t="s">
        <v>3612</v>
      </c>
      <c r="S973" s="8">
        <v>2500000</v>
      </c>
      <c r="T973" s="8">
        <v>0</v>
      </c>
      <c r="U973" s="2">
        <v>57461216</v>
      </c>
      <c r="V973" s="2" t="s">
        <v>801</v>
      </c>
    </row>
    <row r="974" spans="1:22">
      <c r="A974" s="2">
        <v>891780111</v>
      </c>
      <c r="B974" s="2" t="s">
        <v>19</v>
      </c>
      <c r="C974" s="2" t="s">
        <v>27</v>
      </c>
      <c r="D974" s="2" t="s">
        <v>20</v>
      </c>
      <c r="E974" s="2" t="s">
        <v>6906</v>
      </c>
      <c r="F974" s="2" t="s">
        <v>21</v>
      </c>
      <c r="G974" s="2" t="s">
        <v>165</v>
      </c>
      <c r="H974" s="2" t="s">
        <v>166</v>
      </c>
      <c r="I974" s="8">
        <v>2200000</v>
      </c>
      <c r="J974" s="8">
        <v>0</v>
      </c>
      <c r="K974" s="8">
        <v>0</v>
      </c>
      <c r="L974" s="8">
        <v>0</v>
      </c>
      <c r="M974" s="2">
        <v>85271941</v>
      </c>
      <c r="N974" s="2" t="s">
        <v>4912</v>
      </c>
      <c r="O974" s="2" t="s">
        <v>6907</v>
      </c>
      <c r="P974" s="9" t="s">
        <v>3662</v>
      </c>
      <c r="Q974" s="9" t="s">
        <v>3662</v>
      </c>
      <c r="R974" s="9" t="s">
        <v>3612</v>
      </c>
      <c r="S974" s="8">
        <v>2200000</v>
      </c>
      <c r="T974" s="8">
        <v>0</v>
      </c>
      <c r="U974" s="2">
        <v>57461216</v>
      </c>
      <c r="V974" s="2" t="s">
        <v>801</v>
      </c>
    </row>
    <row r="975" spans="1:22">
      <c r="A975" s="2">
        <v>891780111</v>
      </c>
      <c r="B975" s="2" t="s">
        <v>19</v>
      </c>
      <c r="C975" s="2" t="s">
        <v>5832</v>
      </c>
      <c r="D975" s="2" t="s">
        <v>20</v>
      </c>
      <c r="E975" s="2" t="s">
        <v>6908</v>
      </c>
      <c r="F975" s="2" t="s">
        <v>21</v>
      </c>
      <c r="G975" s="2" t="s">
        <v>165</v>
      </c>
      <c r="H975" s="2" t="s">
        <v>166</v>
      </c>
      <c r="I975" s="8">
        <v>2660000</v>
      </c>
      <c r="J975" s="8">
        <v>0</v>
      </c>
      <c r="K975" s="8">
        <v>0</v>
      </c>
      <c r="L975" s="8">
        <v>0</v>
      </c>
      <c r="M975" s="2">
        <v>1085045367</v>
      </c>
      <c r="N975" s="2" t="s">
        <v>4374</v>
      </c>
      <c r="O975" s="2" t="s">
        <v>6909</v>
      </c>
      <c r="P975" s="9" t="s">
        <v>3662</v>
      </c>
      <c r="Q975" s="9" t="s">
        <v>3662</v>
      </c>
      <c r="R975" s="9" t="s">
        <v>3612</v>
      </c>
      <c r="S975" s="8">
        <v>2660000</v>
      </c>
      <c r="T975" s="8">
        <v>0</v>
      </c>
      <c r="U975" s="2">
        <v>57461216</v>
      </c>
      <c r="V975" s="2" t="s">
        <v>801</v>
      </c>
    </row>
    <row r="976" spans="1:22">
      <c r="A976" s="2">
        <v>891780111</v>
      </c>
      <c r="B976" s="2" t="s">
        <v>19</v>
      </c>
      <c r="C976" s="2" t="s">
        <v>27</v>
      </c>
      <c r="D976" s="2" t="s">
        <v>20</v>
      </c>
      <c r="E976" s="2" t="s">
        <v>6910</v>
      </c>
      <c r="F976" s="2" t="s">
        <v>21</v>
      </c>
      <c r="G976" s="2" t="s">
        <v>165</v>
      </c>
      <c r="H976" s="2" t="s">
        <v>166</v>
      </c>
      <c r="I976" s="8">
        <v>2200000</v>
      </c>
      <c r="J976" s="8">
        <v>0</v>
      </c>
      <c r="K976" s="8">
        <v>0</v>
      </c>
      <c r="L976" s="8">
        <v>0</v>
      </c>
      <c r="M976" s="2">
        <v>1082998700</v>
      </c>
      <c r="N976" s="2" t="s">
        <v>4883</v>
      </c>
      <c r="O976" s="2" t="s">
        <v>6911</v>
      </c>
      <c r="P976" s="9" t="s">
        <v>3662</v>
      </c>
      <c r="Q976" s="9" t="s">
        <v>3662</v>
      </c>
      <c r="R976" s="9" t="s">
        <v>3612</v>
      </c>
      <c r="S976" s="8">
        <v>2200000</v>
      </c>
      <c r="T976" s="8">
        <v>0</v>
      </c>
      <c r="U976" s="2">
        <v>57461216</v>
      </c>
      <c r="V976" s="2" t="s">
        <v>801</v>
      </c>
    </row>
    <row r="977" spans="1:22">
      <c r="A977" s="2">
        <v>891780111</v>
      </c>
      <c r="B977" s="2" t="s">
        <v>19</v>
      </c>
      <c r="C977" s="2" t="s">
        <v>27</v>
      </c>
      <c r="D977" s="2" t="s">
        <v>20</v>
      </c>
      <c r="E977" s="2" t="s">
        <v>6912</v>
      </c>
      <c r="F977" s="2" t="s">
        <v>21</v>
      </c>
      <c r="G977" s="2" t="s">
        <v>165</v>
      </c>
      <c r="H977" s="2" t="s">
        <v>166</v>
      </c>
      <c r="I977" s="8">
        <v>2200000</v>
      </c>
      <c r="J977" s="8">
        <v>0</v>
      </c>
      <c r="K977" s="8">
        <v>0</v>
      </c>
      <c r="L977" s="8">
        <v>0</v>
      </c>
      <c r="M977" s="2">
        <v>57444678</v>
      </c>
      <c r="N977" s="2" t="s">
        <v>4571</v>
      </c>
      <c r="O977" s="2" t="s">
        <v>6913</v>
      </c>
      <c r="P977" s="9" t="s">
        <v>3662</v>
      </c>
      <c r="Q977" s="9" t="s">
        <v>3662</v>
      </c>
      <c r="R977" s="9" t="s">
        <v>3612</v>
      </c>
      <c r="S977" s="8">
        <v>2200000</v>
      </c>
      <c r="T977" s="8">
        <v>0</v>
      </c>
      <c r="U977" s="2">
        <v>36665858</v>
      </c>
      <c r="V977" s="2" t="s">
        <v>6914</v>
      </c>
    </row>
    <row r="978" spans="1:22">
      <c r="A978" s="2">
        <v>891780111</v>
      </c>
      <c r="B978" s="2" t="s">
        <v>19</v>
      </c>
      <c r="C978" s="2" t="s">
        <v>27</v>
      </c>
      <c r="D978" s="2" t="s">
        <v>20</v>
      </c>
      <c r="E978" s="2" t="s">
        <v>6915</v>
      </c>
      <c r="F978" s="2" t="s">
        <v>21</v>
      </c>
      <c r="G978" s="2" t="s">
        <v>165</v>
      </c>
      <c r="H978" s="2" t="s">
        <v>166</v>
      </c>
      <c r="I978" s="8">
        <v>2500000</v>
      </c>
      <c r="J978" s="8">
        <v>0</v>
      </c>
      <c r="K978" s="8">
        <v>0</v>
      </c>
      <c r="L978" s="8">
        <v>0</v>
      </c>
      <c r="M978" s="2">
        <v>39046439</v>
      </c>
      <c r="N978" s="2" t="s">
        <v>1020</v>
      </c>
      <c r="O978" s="2" t="s">
        <v>6916</v>
      </c>
      <c r="P978" s="9" t="s">
        <v>3662</v>
      </c>
      <c r="Q978" s="9" t="s">
        <v>3662</v>
      </c>
      <c r="R978" s="9" t="s">
        <v>3612</v>
      </c>
      <c r="S978" s="8">
        <v>2500000</v>
      </c>
      <c r="T978" s="8">
        <v>0</v>
      </c>
      <c r="U978" s="2">
        <v>36665858</v>
      </c>
      <c r="V978" s="2" t="s">
        <v>6914</v>
      </c>
    </row>
    <row r="979" spans="1:22">
      <c r="A979" s="2">
        <v>891780111</v>
      </c>
      <c r="B979" s="2" t="s">
        <v>19</v>
      </c>
      <c r="C979" s="2" t="s">
        <v>27</v>
      </c>
      <c r="D979" s="2" t="s">
        <v>20</v>
      </c>
      <c r="E979" s="2" t="s">
        <v>6917</v>
      </c>
      <c r="F979" s="2" t="s">
        <v>21</v>
      </c>
      <c r="G979" s="2" t="s">
        <v>165</v>
      </c>
      <c r="H979" s="2" t="s">
        <v>166</v>
      </c>
      <c r="I979" s="8">
        <v>7500000</v>
      </c>
      <c r="J979" s="8">
        <v>0</v>
      </c>
      <c r="K979" s="8">
        <v>0</v>
      </c>
      <c r="L979" s="8">
        <v>0</v>
      </c>
      <c r="M979" s="2">
        <v>84458088</v>
      </c>
      <c r="N979" s="2" t="s">
        <v>1058</v>
      </c>
      <c r="O979" s="2" t="s">
        <v>6918</v>
      </c>
      <c r="P979" s="9" t="s">
        <v>3662</v>
      </c>
      <c r="Q979" s="9" t="s">
        <v>3662</v>
      </c>
      <c r="R979" s="9" t="s">
        <v>3612</v>
      </c>
      <c r="S979" s="8">
        <v>7500000</v>
      </c>
      <c r="T979" s="8">
        <v>0</v>
      </c>
      <c r="U979" s="2">
        <v>85449357</v>
      </c>
      <c r="V979" s="2" t="s">
        <v>5904</v>
      </c>
    </row>
    <row r="980" spans="1:22">
      <c r="A980" s="2">
        <v>891780111</v>
      </c>
      <c r="B980" s="2" t="s">
        <v>19</v>
      </c>
      <c r="C980" s="2" t="s">
        <v>27</v>
      </c>
      <c r="D980" s="2" t="s">
        <v>20</v>
      </c>
      <c r="E980" s="2" t="s">
        <v>6919</v>
      </c>
      <c r="F980" s="2" t="s">
        <v>21</v>
      </c>
      <c r="G980" s="2" t="s">
        <v>165</v>
      </c>
      <c r="H980" s="2" t="s">
        <v>166</v>
      </c>
      <c r="I980" s="8">
        <v>4000000</v>
      </c>
      <c r="J980" s="8">
        <v>0</v>
      </c>
      <c r="K980" s="8">
        <v>0</v>
      </c>
      <c r="L980" s="8">
        <v>0</v>
      </c>
      <c r="M980" s="2">
        <v>85467022</v>
      </c>
      <c r="N980" s="2" t="s">
        <v>1243</v>
      </c>
      <c r="O980" s="2" t="s">
        <v>6920</v>
      </c>
      <c r="P980" s="9" t="s">
        <v>3662</v>
      </c>
      <c r="Q980" s="9" t="s">
        <v>3662</v>
      </c>
      <c r="R980" s="9" t="s">
        <v>3612</v>
      </c>
      <c r="S980" s="8">
        <v>4000000</v>
      </c>
      <c r="T980" s="8">
        <v>0</v>
      </c>
      <c r="U980" s="2">
        <v>85449357</v>
      </c>
      <c r="V980" s="2" t="s">
        <v>5904</v>
      </c>
    </row>
    <row r="981" spans="1:22">
      <c r="A981" s="2">
        <v>891780111</v>
      </c>
      <c r="B981" s="2" t="s">
        <v>19</v>
      </c>
      <c r="C981" s="2" t="s">
        <v>27</v>
      </c>
      <c r="D981" s="2" t="s">
        <v>20</v>
      </c>
      <c r="E981" s="2" t="s">
        <v>6921</v>
      </c>
      <c r="F981" s="2" t="s">
        <v>21</v>
      </c>
      <c r="G981" s="2" t="s">
        <v>165</v>
      </c>
      <c r="H981" s="2" t="s">
        <v>166</v>
      </c>
      <c r="I981" s="8">
        <v>3200000</v>
      </c>
      <c r="J981" s="8">
        <v>0</v>
      </c>
      <c r="K981" s="8">
        <v>0</v>
      </c>
      <c r="L981" s="8">
        <v>0</v>
      </c>
      <c r="M981" s="2">
        <v>85472730</v>
      </c>
      <c r="N981" s="2" t="s">
        <v>1091</v>
      </c>
      <c r="O981" s="2" t="s">
        <v>6922</v>
      </c>
      <c r="P981" s="9" t="s">
        <v>3662</v>
      </c>
      <c r="Q981" s="9" t="s">
        <v>3662</v>
      </c>
      <c r="R981" s="9" t="s">
        <v>3612</v>
      </c>
      <c r="S981" s="8">
        <v>3200000</v>
      </c>
      <c r="T981" s="8">
        <v>0</v>
      </c>
      <c r="U981" s="2">
        <v>85449357</v>
      </c>
      <c r="V981" s="2" t="s">
        <v>5904</v>
      </c>
    </row>
    <row r="982" spans="1:22">
      <c r="A982" s="2">
        <v>891780111</v>
      </c>
      <c r="B982" s="2" t="s">
        <v>19</v>
      </c>
      <c r="C982" s="2" t="s">
        <v>27</v>
      </c>
      <c r="D982" s="2" t="s">
        <v>20</v>
      </c>
      <c r="E982" s="2" t="s">
        <v>6923</v>
      </c>
      <c r="F982" s="2" t="s">
        <v>21</v>
      </c>
      <c r="G982" s="2" t="s">
        <v>165</v>
      </c>
      <c r="H982" s="2" t="s">
        <v>166</v>
      </c>
      <c r="I982" s="8">
        <v>1900000</v>
      </c>
      <c r="J982" s="8">
        <v>0</v>
      </c>
      <c r="K982" s="8">
        <v>0</v>
      </c>
      <c r="L982" s="8">
        <v>0</v>
      </c>
      <c r="M982" s="2">
        <v>1082861716</v>
      </c>
      <c r="N982" s="2" t="s">
        <v>4463</v>
      </c>
      <c r="O982" s="2" t="s">
        <v>6924</v>
      </c>
      <c r="P982" s="9" t="s">
        <v>3662</v>
      </c>
      <c r="Q982" s="9" t="s">
        <v>3662</v>
      </c>
      <c r="R982" s="9" t="s">
        <v>3612</v>
      </c>
      <c r="S982" s="8">
        <v>1900000</v>
      </c>
      <c r="T982" s="8">
        <v>0</v>
      </c>
      <c r="U982" s="2">
        <v>85449357</v>
      </c>
      <c r="V982" s="2" t="s">
        <v>5904</v>
      </c>
    </row>
    <row r="983" spans="1:22">
      <c r="A983" s="2">
        <v>891780111</v>
      </c>
      <c r="B983" s="2" t="s">
        <v>19</v>
      </c>
      <c r="C983" s="2" t="s">
        <v>27</v>
      </c>
      <c r="D983" s="2" t="s">
        <v>20</v>
      </c>
      <c r="E983" s="2" t="s">
        <v>6925</v>
      </c>
      <c r="F983" s="2" t="s">
        <v>21</v>
      </c>
      <c r="G983" s="2" t="s">
        <v>165</v>
      </c>
      <c r="H983" s="2" t="s">
        <v>166</v>
      </c>
      <c r="I983" s="8">
        <v>2200000</v>
      </c>
      <c r="J983" s="8">
        <v>0</v>
      </c>
      <c r="K983" s="8">
        <v>0</v>
      </c>
      <c r="L983" s="8">
        <v>0</v>
      </c>
      <c r="M983" s="2">
        <v>1082843374</v>
      </c>
      <c r="N983" s="2" t="s">
        <v>4460</v>
      </c>
      <c r="O983" s="2" t="s">
        <v>6926</v>
      </c>
      <c r="P983" s="9" t="s">
        <v>3662</v>
      </c>
      <c r="Q983" s="9" t="s">
        <v>3662</v>
      </c>
      <c r="R983" s="9" t="s">
        <v>3612</v>
      </c>
      <c r="S983" s="8">
        <v>2200000</v>
      </c>
      <c r="T983" s="8">
        <v>0</v>
      </c>
      <c r="U983" s="2">
        <v>85449357</v>
      </c>
      <c r="V983" s="2" t="s">
        <v>5904</v>
      </c>
    </row>
    <row r="984" spans="1:22">
      <c r="A984" s="2">
        <v>891780111</v>
      </c>
      <c r="B984" s="2" t="s">
        <v>19</v>
      </c>
      <c r="C984" s="2" t="s">
        <v>27</v>
      </c>
      <c r="D984" s="2" t="s">
        <v>20</v>
      </c>
      <c r="E984" s="2" t="s">
        <v>6927</v>
      </c>
      <c r="F984" s="2" t="s">
        <v>21</v>
      </c>
      <c r="G984" s="2" t="s">
        <v>165</v>
      </c>
      <c r="H984" s="2" t="s">
        <v>166</v>
      </c>
      <c r="I984" s="8">
        <v>2800000</v>
      </c>
      <c r="J984" s="8">
        <v>0</v>
      </c>
      <c r="K984" s="8">
        <v>0</v>
      </c>
      <c r="L984" s="8">
        <v>0</v>
      </c>
      <c r="M984" s="2">
        <v>1082851727</v>
      </c>
      <c r="N984" s="2" t="s">
        <v>1181</v>
      </c>
      <c r="O984" s="2" t="s">
        <v>6920</v>
      </c>
      <c r="P984" s="9" t="s">
        <v>3662</v>
      </c>
      <c r="Q984" s="9" t="s">
        <v>3662</v>
      </c>
      <c r="R984" s="9" t="s">
        <v>3612</v>
      </c>
      <c r="S984" s="8">
        <v>2800000</v>
      </c>
      <c r="T984" s="8">
        <v>0</v>
      </c>
      <c r="U984" s="2">
        <v>85449357</v>
      </c>
      <c r="V984" s="2" t="s">
        <v>5904</v>
      </c>
    </row>
    <row r="985" spans="1:22">
      <c r="A985" s="2">
        <v>891780111</v>
      </c>
      <c r="B985" s="2" t="s">
        <v>19</v>
      </c>
      <c r="C985" s="2" t="s">
        <v>27</v>
      </c>
      <c r="D985" s="2" t="s">
        <v>20</v>
      </c>
      <c r="E985" s="2" t="s">
        <v>6928</v>
      </c>
      <c r="F985" s="2" t="s">
        <v>21</v>
      </c>
      <c r="G985" s="2" t="s">
        <v>165</v>
      </c>
      <c r="H985" s="2" t="s">
        <v>166</v>
      </c>
      <c r="I985" s="8">
        <v>2500000</v>
      </c>
      <c r="J985" s="8">
        <v>0</v>
      </c>
      <c r="K985" s="8">
        <v>0</v>
      </c>
      <c r="L985" s="8">
        <v>0</v>
      </c>
      <c r="M985" s="2">
        <v>1083553499</v>
      </c>
      <c r="N985" s="2" t="s">
        <v>5949</v>
      </c>
      <c r="O985" s="2" t="s">
        <v>6929</v>
      </c>
      <c r="P985" s="9" t="s">
        <v>3662</v>
      </c>
      <c r="Q985" s="9" t="s">
        <v>3662</v>
      </c>
      <c r="R985" s="9" t="s">
        <v>3612</v>
      </c>
      <c r="S985" s="8">
        <v>2500000</v>
      </c>
      <c r="T985" s="8">
        <v>0</v>
      </c>
      <c r="U985" s="2">
        <v>57438212</v>
      </c>
      <c r="V985" s="2" t="s">
        <v>1211</v>
      </c>
    </row>
    <row r="986" spans="1:22">
      <c r="A986" s="2">
        <v>891780111</v>
      </c>
      <c r="B986" s="2" t="s">
        <v>19</v>
      </c>
      <c r="C986" s="2" t="s">
        <v>27</v>
      </c>
      <c r="D986" s="2" t="s">
        <v>20</v>
      </c>
      <c r="E986" s="2" t="s">
        <v>6930</v>
      </c>
      <c r="F986" s="2" t="s">
        <v>21</v>
      </c>
      <c r="G986" s="2" t="s">
        <v>165</v>
      </c>
      <c r="H986" s="2" t="s">
        <v>166</v>
      </c>
      <c r="I986" s="8">
        <v>4300000</v>
      </c>
      <c r="J986" s="8">
        <v>0</v>
      </c>
      <c r="K986" s="8">
        <v>0</v>
      </c>
      <c r="L986" s="8">
        <v>0</v>
      </c>
      <c r="M986" s="2">
        <v>15443332</v>
      </c>
      <c r="N986" s="2" t="s">
        <v>560</v>
      </c>
      <c r="O986" s="2" t="s">
        <v>6931</v>
      </c>
      <c r="P986" s="9" t="s">
        <v>3662</v>
      </c>
      <c r="Q986" s="9" t="s">
        <v>3662</v>
      </c>
      <c r="R986" s="9" t="s">
        <v>3612</v>
      </c>
      <c r="S986" s="8">
        <v>4300000</v>
      </c>
      <c r="T986" s="8">
        <v>0</v>
      </c>
      <c r="U986" s="2">
        <v>21701937</v>
      </c>
      <c r="V986" s="2" t="s">
        <v>5910</v>
      </c>
    </row>
    <row r="987" spans="1:22">
      <c r="A987" s="2">
        <v>891780111</v>
      </c>
      <c r="B987" s="2" t="s">
        <v>19</v>
      </c>
      <c r="C987" s="2" t="s">
        <v>27</v>
      </c>
      <c r="D987" s="2" t="s">
        <v>20</v>
      </c>
      <c r="E987" s="2" t="s">
        <v>6932</v>
      </c>
      <c r="F987" s="2" t="s">
        <v>21</v>
      </c>
      <c r="G987" s="2" t="s">
        <v>165</v>
      </c>
      <c r="H987" s="2" t="s">
        <v>166</v>
      </c>
      <c r="I987" s="8">
        <v>2500000</v>
      </c>
      <c r="J987" s="8">
        <v>0</v>
      </c>
      <c r="K987" s="8">
        <v>0</v>
      </c>
      <c r="L987" s="8">
        <v>0</v>
      </c>
      <c r="M987" s="2">
        <v>85152628</v>
      </c>
      <c r="N987" s="2" t="s">
        <v>5958</v>
      </c>
      <c r="O987" s="2" t="s">
        <v>5959</v>
      </c>
      <c r="P987" s="9" t="s">
        <v>3662</v>
      </c>
      <c r="Q987" s="9" t="s">
        <v>3662</v>
      </c>
      <c r="R987" s="9" t="s">
        <v>3612</v>
      </c>
      <c r="S987" s="8">
        <v>2500000</v>
      </c>
      <c r="T987" s="8">
        <v>0</v>
      </c>
      <c r="U987" s="2">
        <v>85473390</v>
      </c>
      <c r="V987" s="2" t="s">
        <v>5792</v>
      </c>
    </row>
    <row r="988" spans="1:22">
      <c r="A988" s="2">
        <v>891780111</v>
      </c>
      <c r="B988" s="2" t="s">
        <v>19</v>
      </c>
      <c r="C988" s="2" t="s">
        <v>27</v>
      </c>
      <c r="D988" s="2" t="s">
        <v>20</v>
      </c>
      <c r="E988" s="2" t="s">
        <v>6933</v>
      </c>
      <c r="F988" s="2" t="s">
        <v>21</v>
      </c>
      <c r="G988" s="2" t="s">
        <v>165</v>
      </c>
      <c r="H988" s="2" t="s">
        <v>166</v>
      </c>
      <c r="I988" s="8">
        <v>2500000</v>
      </c>
      <c r="J988" s="8">
        <v>0</v>
      </c>
      <c r="K988" s="8">
        <v>0</v>
      </c>
      <c r="L988" s="8">
        <v>0</v>
      </c>
      <c r="M988" s="2">
        <v>1083465166</v>
      </c>
      <c r="N988" s="2" t="s">
        <v>821</v>
      </c>
      <c r="O988" s="2" t="s">
        <v>6934</v>
      </c>
      <c r="P988" s="9" t="s">
        <v>3662</v>
      </c>
      <c r="Q988" s="9" t="s">
        <v>3662</v>
      </c>
      <c r="R988" s="9" t="s">
        <v>3612</v>
      </c>
      <c r="S988" s="8">
        <v>2500000</v>
      </c>
      <c r="T988" s="8">
        <v>0</v>
      </c>
      <c r="U988" s="2">
        <v>57441846</v>
      </c>
      <c r="V988" s="2" t="s">
        <v>5730</v>
      </c>
    </row>
    <row r="989" spans="1:22">
      <c r="A989" s="2">
        <v>891780111</v>
      </c>
      <c r="B989" s="2" t="s">
        <v>19</v>
      </c>
      <c r="C989" s="2" t="s">
        <v>27</v>
      </c>
      <c r="D989" s="2" t="s">
        <v>20</v>
      </c>
      <c r="E989" s="2" t="s">
        <v>6935</v>
      </c>
      <c r="F989" s="2" t="s">
        <v>21</v>
      </c>
      <c r="G989" s="2" t="s">
        <v>165</v>
      </c>
      <c r="H989" s="2" t="s">
        <v>166</v>
      </c>
      <c r="I989" s="8">
        <v>1900000</v>
      </c>
      <c r="J989" s="8">
        <v>0</v>
      </c>
      <c r="K989" s="8">
        <v>0</v>
      </c>
      <c r="L989" s="8">
        <v>0</v>
      </c>
      <c r="M989" s="2">
        <v>84455851</v>
      </c>
      <c r="N989" s="2" t="s">
        <v>4438</v>
      </c>
      <c r="O989" s="2" t="s">
        <v>6936</v>
      </c>
      <c r="P989" s="9" t="s">
        <v>3662</v>
      </c>
      <c r="Q989" s="9" t="s">
        <v>3662</v>
      </c>
      <c r="R989" s="9" t="s">
        <v>3612</v>
      </c>
      <c r="S989" s="8">
        <v>1900000</v>
      </c>
      <c r="T989" s="8">
        <v>0</v>
      </c>
      <c r="U989" s="2">
        <v>57441846</v>
      </c>
      <c r="V989" s="2" t="s">
        <v>5730</v>
      </c>
    </row>
    <row r="990" spans="1:22">
      <c r="A990" s="2">
        <v>891780111</v>
      </c>
      <c r="B990" s="2" t="s">
        <v>19</v>
      </c>
      <c r="C990" s="2" t="s">
        <v>27</v>
      </c>
      <c r="D990" s="2" t="s">
        <v>20</v>
      </c>
      <c r="E990" s="2" t="s">
        <v>6937</v>
      </c>
      <c r="F990" s="2" t="s">
        <v>21</v>
      </c>
      <c r="G990" s="2" t="s">
        <v>165</v>
      </c>
      <c r="H990" s="2" t="s">
        <v>166</v>
      </c>
      <c r="I990" s="8">
        <v>1900000</v>
      </c>
      <c r="J990" s="8">
        <v>0</v>
      </c>
      <c r="K990" s="8">
        <v>0</v>
      </c>
      <c r="L990" s="8">
        <v>0</v>
      </c>
      <c r="M990" s="2">
        <v>36729451</v>
      </c>
      <c r="N990" s="2" t="s">
        <v>4751</v>
      </c>
      <c r="O990" s="2" t="s">
        <v>6938</v>
      </c>
      <c r="P990" s="9" t="s">
        <v>3662</v>
      </c>
      <c r="Q990" s="9" t="s">
        <v>3662</v>
      </c>
      <c r="R990" s="9" t="s">
        <v>3612</v>
      </c>
      <c r="S990" s="8">
        <v>1900000</v>
      </c>
      <c r="T990" s="8">
        <v>0</v>
      </c>
      <c r="U990" s="2">
        <v>57441846</v>
      </c>
      <c r="V990" s="2" t="s">
        <v>5730</v>
      </c>
    </row>
    <row r="991" spans="1:22">
      <c r="A991" s="2">
        <v>891780111</v>
      </c>
      <c r="B991" s="2" t="s">
        <v>19</v>
      </c>
      <c r="C991" s="2" t="s">
        <v>27</v>
      </c>
      <c r="D991" s="2" t="s">
        <v>20</v>
      </c>
      <c r="E991" s="2" t="s">
        <v>6939</v>
      </c>
      <c r="F991" s="2" t="s">
        <v>21</v>
      </c>
      <c r="G991" s="2" t="s">
        <v>165</v>
      </c>
      <c r="H991" s="2" t="s">
        <v>166</v>
      </c>
      <c r="I991" s="8">
        <v>1900000</v>
      </c>
      <c r="J991" s="8">
        <v>0</v>
      </c>
      <c r="K991" s="8">
        <v>0</v>
      </c>
      <c r="L991" s="8">
        <v>0</v>
      </c>
      <c r="M991" s="2">
        <v>39047351</v>
      </c>
      <c r="N991" s="2" t="s">
        <v>4412</v>
      </c>
      <c r="O991" s="2" t="s">
        <v>6940</v>
      </c>
      <c r="P991" s="9" t="s">
        <v>3662</v>
      </c>
      <c r="Q991" s="9" t="s">
        <v>3662</v>
      </c>
      <c r="R991" s="9" t="s">
        <v>3612</v>
      </c>
      <c r="S991" s="8">
        <v>1900000</v>
      </c>
      <c r="T991" s="8">
        <v>0</v>
      </c>
      <c r="U991" s="2">
        <v>57441846</v>
      </c>
      <c r="V991" s="2" t="s">
        <v>5730</v>
      </c>
    </row>
    <row r="992" spans="1:22">
      <c r="A992" s="2">
        <v>891780111</v>
      </c>
      <c r="B992" s="2" t="s">
        <v>19</v>
      </c>
      <c r="C992" s="2" t="s">
        <v>27</v>
      </c>
      <c r="D992" s="2" t="s">
        <v>20</v>
      </c>
      <c r="E992" s="2" t="s">
        <v>6941</v>
      </c>
      <c r="F992" s="2" t="s">
        <v>21</v>
      </c>
      <c r="G992" s="2" t="s">
        <v>165</v>
      </c>
      <c r="H992" s="2" t="s">
        <v>166</v>
      </c>
      <c r="I992" s="8">
        <v>2800000</v>
      </c>
      <c r="J992" s="8">
        <v>0</v>
      </c>
      <c r="K992" s="8">
        <v>0</v>
      </c>
      <c r="L992" s="8">
        <v>0</v>
      </c>
      <c r="M992" s="2">
        <v>85152680</v>
      </c>
      <c r="N992" s="2" t="s">
        <v>778</v>
      </c>
      <c r="O992" s="2" t="s">
        <v>6942</v>
      </c>
      <c r="P992" s="9" t="s">
        <v>3662</v>
      </c>
      <c r="Q992" s="9" t="s">
        <v>3662</v>
      </c>
      <c r="R992" s="9" t="s">
        <v>3612</v>
      </c>
      <c r="S992" s="8">
        <v>2800000</v>
      </c>
      <c r="T992" s="8">
        <v>0</v>
      </c>
      <c r="U992" s="2">
        <v>57441846</v>
      </c>
      <c r="V992" s="2" t="s">
        <v>5730</v>
      </c>
    </row>
    <row r="993" spans="1:22">
      <c r="A993" s="2">
        <v>891780111</v>
      </c>
      <c r="B993" s="2" t="s">
        <v>19</v>
      </c>
      <c r="C993" s="2" t="s">
        <v>27</v>
      </c>
      <c r="D993" s="2" t="s">
        <v>20</v>
      </c>
      <c r="E993" s="2" t="s">
        <v>6943</v>
      </c>
      <c r="F993" s="2" t="s">
        <v>21</v>
      </c>
      <c r="G993" s="2" t="s">
        <v>165</v>
      </c>
      <c r="H993" s="2" t="s">
        <v>166</v>
      </c>
      <c r="I993" s="8">
        <v>1600000</v>
      </c>
      <c r="J993" s="8">
        <v>0</v>
      </c>
      <c r="K993" s="8">
        <v>0</v>
      </c>
      <c r="L993" s="8">
        <v>0</v>
      </c>
      <c r="M993" s="2">
        <v>36726629</v>
      </c>
      <c r="N993" s="2" t="s">
        <v>4754</v>
      </c>
      <c r="O993" s="2" t="s">
        <v>6944</v>
      </c>
      <c r="P993" s="9" t="s">
        <v>3662</v>
      </c>
      <c r="Q993" s="9" t="s">
        <v>3662</v>
      </c>
      <c r="R993" s="9" t="s">
        <v>3612</v>
      </c>
      <c r="S993" s="8">
        <v>1600000</v>
      </c>
      <c r="T993" s="8">
        <v>0</v>
      </c>
      <c r="U993" s="2">
        <v>57441846</v>
      </c>
      <c r="V993" s="2" t="s">
        <v>5730</v>
      </c>
    </row>
    <row r="994" spans="1:22">
      <c r="A994" s="2">
        <v>891780111</v>
      </c>
      <c r="B994" s="2" t="s">
        <v>19</v>
      </c>
      <c r="C994" s="2" t="s">
        <v>27</v>
      </c>
      <c r="D994" s="2" t="s">
        <v>20</v>
      </c>
      <c r="E994" s="2" t="s">
        <v>6945</v>
      </c>
      <c r="F994" s="2" t="s">
        <v>21</v>
      </c>
      <c r="G994" s="2" t="s">
        <v>165</v>
      </c>
      <c r="H994" s="2" t="s">
        <v>166</v>
      </c>
      <c r="I994" s="8">
        <v>2500000</v>
      </c>
      <c r="J994" s="8">
        <v>0</v>
      </c>
      <c r="K994" s="8">
        <v>0</v>
      </c>
      <c r="L994" s="8">
        <v>0</v>
      </c>
      <c r="M994" s="2">
        <v>57461182</v>
      </c>
      <c r="N994" s="2" t="s">
        <v>824</v>
      </c>
      <c r="O994" s="2" t="s">
        <v>6946</v>
      </c>
      <c r="P994" s="9" t="s">
        <v>3662</v>
      </c>
      <c r="Q994" s="9" t="s">
        <v>3662</v>
      </c>
      <c r="R994" s="9" t="s">
        <v>3612</v>
      </c>
      <c r="S994" s="8">
        <v>2500000</v>
      </c>
      <c r="T994" s="8">
        <v>0</v>
      </c>
      <c r="U994" s="2">
        <v>21400608</v>
      </c>
      <c r="V994" s="2" t="s">
        <v>6795</v>
      </c>
    </row>
    <row r="995" spans="1:22">
      <c r="A995" s="2">
        <v>891780111</v>
      </c>
      <c r="B995" s="2" t="s">
        <v>19</v>
      </c>
      <c r="C995" s="2" t="s">
        <v>27</v>
      </c>
      <c r="D995" s="2" t="s">
        <v>20</v>
      </c>
      <c r="E995" s="2" t="s">
        <v>6947</v>
      </c>
      <c r="F995" s="2" t="s">
        <v>21</v>
      </c>
      <c r="G995" s="2" t="s">
        <v>165</v>
      </c>
      <c r="H995" s="2" t="s">
        <v>166</v>
      </c>
      <c r="I995" s="8">
        <v>2500000</v>
      </c>
      <c r="J995" s="8">
        <v>0</v>
      </c>
      <c r="K995" s="8">
        <v>0</v>
      </c>
      <c r="L995" s="8">
        <v>0</v>
      </c>
      <c r="M995" s="2">
        <v>1052992321</v>
      </c>
      <c r="N995" s="2" t="s">
        <v>4418</v>
      </c>
      <c r="O995" s="2" t="s">
        <v>6948</v>
      </c>
      <c r="P995" s="9" t="s">
        <v>3662</v>
      </c>
      <c r="Q995" s="9" t="s">
        <v>3662</v>
      </c>
      <c r="R995" s="9" t="s">
        <v>3612</v>
      </c>
      <c r="S995" s="8">
        <v>2500000</v>
      </c>
      <c r="T995" s="8">
        <v>0</v>
      </c>
      <c r="U995" s="2">
        <v>21400608</v>
      </c>
      <c r="V995" s="2" t="s">
        <v>6795</v>
      </c>
    </row>
    <row r="996" spans="1:22">
      <c r="A996" s="2">
        <v>891780111</v>
      </c>
      <c r="B996" s="2" t="s">
        <v>19</v>
      </c>
      <c r="C996" s="2" t="s">
        <v>27</v>
      </c>
      <c r="D996" s="2" t="s">
        <v>20</v>
      </c>
      <c r="E996" s="2" t="s">
        <v>6949</v>
      </c>
      <c r="F996" s="2" t="s">
        <v>21</v>
      </c>
      <c r="G996" s="2" t="s">
        <v>165</v>
      </c>
      <c r="H996" s="2" t="s">
        <v>166</v>
      </c>
      <c r="I996" s="8">
        <v>2200000</v>
      </c>
      <c r="J996" s="8">
        <v>0</v>
      </c>
      <c r="K996" s="8">
        <v>0</v>
      </c>
      <c r="L996" s="8">
        <v>0</v>
      </c>
      <c r="M996" s="2">
        <v>1082885617</v>
      </c>
      <c r="N996" s="2" t="s">
        <v>4690</v>
      </c>
      <c r="O996" s="2" t="s">
        <v>6950</v>
      </c>
      <c r="P996" s="9" t="s">
        <v>3564</v>
      </c>
      <c r="Q996" s="9" t="s">
        <v>3564</v>
      </c>
      <c r="R996" s="9" t="s">
        <v>3612</v>
      </c>
      <c r="S996" s="8">
        <v>2200000</v>
      </c>
      <c r="T996" s="8">
        <v>0</v>
      </c>
      <c r="U996" s="33">
        <v>84452087</v>
      </c>
      <c r="V996" s="2" t="s">
        <v>1963</v>
      </c>
    </row>
    <row r="997" spans="1:22">
      <c r="A997" s="2">
        <v>891780111</v>
      </c>
      <c r="B997" s="2" t="s">
        <v>19</v>
      </c>
      <c r="C997" s="2" t="s">
        <v>27</v>
      </c>
      <c r="D997" s="2" t="s">
        <v>20</v>
      </c>
      <c r="E997" s="2" t="s">
        <v>6951</v>
      </c>
      <c r="F997" s="2" t="s">
        <v>21</v>
      </c>
      <c r="G997" s="2" t="s">
        <v>165</v>
      </c>
      <c r="H997" s="2" t="s">
        <v>166</v>
      </c>
      <c r="I997" s="8">
        <v>2800000</v>
      </c>
      <c r="J997" s="8">
        <v>0</v>
      </c>
      <c r="K997" s="8">
        <v>0</v>
      </c>
      <c r="L997" s="8">
        <v>0</v>
      </c>
      <c r="M997" s="2">
        <v>1082956335</v>
      </c>
      <c r="N997" s="2" t="s">
        <v>918</v>
      </c>
      <c r="O997" s="2" t="s">
        <v>6952</v>
      </c>
      <c r="P997" s="9" t="s">
        <v>3564</v>
      </c>
      <c r="Q997" s="9" t="s">
        <v>3564</v>
      </c>
      <c r="R997" s="9" t="s">
        <v>3612</v>
      </c>
      <c r="S997" s="8">
        <v>2800000</v>
      </c>
      <c r="T997" s="8">
        <v>0</v>
      </c>
      <c r="U997" s="33">
        <v>84452087</v>
      </c>
      <c r="V997" s="2" t="s">
        <v>1963</v>
      </c>
    </row>
    <row r="998" spans="1:22">
      <c r="A998" s="2">
        <v>891780111</v>
      </c>
      <c r="B998" s="2" t="s">
        <v>19</v>
      </c>
      <c r="C998" s="2" t="s">
        <v>27</v>
      </c>
      <c r="D998" s="2" t="s">
        <v>20</v>
      </c>
      <c r="E998" s="2" t="s">
        <v>6953</v>
      </c>
      <c r="F998" s="2" t="s">
        <v>21</v>
      </c>
      <c r="G998" s="2" t="s">
        <v>165</v>
      </c>
      <c r="H998" s="2" t="s">
        <v>166</v>
      </c>
      <c r="I998" s="8">
        <v>3200000</v>
      </c>
      <c r="J998" s="8">
        <v>0</v>
      </c>
      <c r="K998" s="8">
        <v>0</v>
      </c>
      <c r="L998" s="8">
        <v>0</v>
      </c>
      <c r="M998" s="2">
        <v>85154107</v>
      </c>
      <c r="N998" s="2" t="s">
        <v>792</v>
      </c>
      <c r="O998" s="2" t="s">
        <v>6954</v>
      </c>
      <c r="P998" s="9" t="s">
        <v>3564</v>
      </c>
      <c r="Q998" s="9" t="s">
        <v>3564</v>
      </c>
      <c r="R998" s="9" t="s">
        <v>3612</v>
      </c>
      <c r="S998" s="8">
        <v>3200000</v>
      </c>
      <c r="T998" s="8">
        <v>0</v>
      </c>
      <c r="U998" s="33">
        <v>84452087</v>
      </c>
      <c r="V998" s="2" t="s">
        <v>1963</v>
      </c>
    </row>
    <row r="999" spans="1:22">
      <c r="A999" s="2">
        <v>891780111</v>
      </c>
      <c r="B999" s="2" t="s">
        <v>19</v>
      </c>
      <c r="C999" s="2" t="s">
        <v>27</v>
      </c>
      <c r="D999" s="2" t="s">
        <v>20</v>
      </c>
      <c r="E999" s="2" t="s">
        <v>6955</v>
      </c>
      <c r="F999" s="2" t="s">
        <v>21</v>
      </c>
      <c r="G999" s="2" t="s">
        <v>165</v>
      </c>
      <c r="H999" s="2" t="s">
        <v>166</v>
      </c>
      <c r="I999" s="8">
        <v>2200000</v>
      </c>
      <c r="J999" s="8">
        <v>0</v>
      </c>
      <c r="K999" s="8">
        <v>0</v>
      </c>
      <c r="L999" s="8">
        <v>0</v>
      </c>
      <c r="M999" s="2">
        <v>57466453</v>
      </c>
      <c r="N999" s="2" t="s">
        <v>4693</v>
      </c>
      <c r="O999" s="2" t="s">
        <v>6956</v>
      </c>
      <c r="P999" s="9" t="s">
        <v>3564</v>
      </c>
      <c r="Q999" s="9" t="s">
        <v>3564</v>
      </c>
      <c r="R999" s="9" t="s">
        <v>3612</v>
      </c>
      <c r="S999" s="8">
        <v>2200000</v>
      </c>
      <c r="T999" s="8">
        <v>0</v>
      </c>
      <c r="U999" s="2">
        <v>85152695</v>
      </c>
      <c r="V999" s="2" t="s">
        <v>5746</v>
      </c>
    </row>
    <row r="1000" spans="1:22">
      <c r="A1000" s="2">
        <v>891780111</v>
      </c>
      <c r="B1000" s="2" t="s">
        <v>19</v>
      </c>
      <c r="C1000" s="2" t="s">
        <v>27</v>
      </c>
      <c r="D1000" s="2" t="s">
        <v>20</v>
      </c>
      <c r="E1000" s="2" t="s">
        <v>6957</v>
      </c>
      <c r="F1000" s="2" t="s">
        <v>21</v>
      </c>
      <c r="G1000" s="2" t="s">
        <v>165</v>
      </c>
      <c r="H1000" s="2" t="s">
        <v>166</v>
      </c>
      <c r="I1000" s="8">
        <v>1900000</v>
      </c>
      <c r="J1000" s="8">
        <v>0</v>
      </c>
      <c r="K1000" s="8">
        <v>0</v>
      </c>
      <c r="L1000" s="8">
        <v>0</v>
      </c>
      <c r="M1000" s="2">
        <v>9091645</v>
      </c>
      <c r="N1000" s="2" t="s">
        <v>1173</v>
      </c>
      <c r="O1000" s="2" t="s">
        <v>6958</v>
      </c>
      <c r="P1000" s="9" t="s">
        <v>3564</v>
      </c>
      <c r="Q1000" s="9" t="s">
        <v>3564</v>
      </c>
      <c r="R1000" s="9" t="s">
        <v>3612</v>
      </c>
      <c r="S1000" s="8">
        <v>1900000</v>
      </c>
      <c r="T1000" s="8">
        <v>0</v>
      </c>
      <c r="U1000" s="2">
        <v>85152695</v>
      </c>
      <c r="V1000" s="2" t="s">
        <v>5746</v>
      </c>
    </row>
    <row r="1001" spans="1:22">
      <c r="A1001" s="2">
        <v>891780111</v>
      </c>
      <c r="B1001" s="2" t="s">
        <v>19</v>
      </c>
      <c r="C1001" s="2" t="s">
        <v>27</v>
      </c>
      <c r="D1001" s="2" t="s">
        <v>20</v>
      </c>
      <c r="E1001" s="2" t="s">
        <v>6959</v>
      </c>
      <c r="F1001" s="2" t="s">
        <v>21</v>
      </c>
      <c r="G1001" s="2" t="s">
        <v>165</v>
      </c>
      <c r="H1001" s="2" t="s">
        <v>166</v>
      </c>
      <c r="I1001" s="8">
        <v>2500000</v>
      </c>
      <c r="J1001" s="8">
        <v>0</v>
      </c>
      <c r="K1001" s="8">
        <v>0</v>
      </c>
      <c r="L1001" s="8">
        <v>0</v>
      </c>
      <c r="M1001" s="2">
        <v>7602175</v>
      </c>
      <c r="N1001" s="2" t="s">
        <v>5887</v>
      </c>
      <c r="O1001" s="2" t="s">
        <v>6960</v>
      </c>
      <c r="P1001" s="9" t="s">
        <v>3564</v>
      </c>
      <c r="Q1001" s="9" t="s">
        <v>3564</v>
      </c>
      <c r="R1001" s="9" t="s">
        <v>3612</v>
      </c>
      <c r="S1001" s="8">
        <v>2500000</v>
      </c>
      <c r="T1001" s="8">
        <v>0</v>
      </c>
      <c r="U1001" s="2">
        <v>72175282</v>
      </c>
      <c r="V1001" s="2" t="s">
        <v>5785</v>
      </c>
    </row>
    <row r="1002" spans="1:22">
      <c r="A1002" s="2">
        <v>891780111</v>
      </c>
      <c r="B1002" s="2" t="s">
        <v>19</v>
      </c>
      <c r="C1002" s="2" t="s">
        <v>27</v>
      </c>
      <c r="D1002" s="2" t="s">
        <v>20</v>
      </c>
      <c r="E1002" s="2" t="s">
        <v>6961</v>
      </c>
      <c r="F1002" s="2" t="s">
        <v>21</v>
      </c>
      <c r="G1002" s="2" t="s">
        <v>165</v>
      </c>
      <c r="H1002" s="2" t="s">
        <v>166</v>
      </c>
      <c r="I1002" s="8">
        <v>3200000</v>
      </c>
      <c r="J1002" s="8">
        <v>0</v>
      </c>
      <c r="K1002" s="8">
        <v>0</v>
      </c>
      <c r="L1002" s="8">
        <v>0</v>
      </c>
      <c r="M1002" s="2">
        <v>72224800</v>
      </c>
      <c r="N1002" s="2" t="s">
        <v>931</v>
      </c>
      <c r="O1002" s="2" t="s">
        <v>6962</v>
      </c>
      <c r="P1002" s="9" t="s">
        <v>3564</v>
      </c>
      <c r="Q1002" s="9" t="s">
        <v>3564</v>
      </c>
      <c r="R1002" s="9" t="s">
        <v>3612</v>
      </c>
      <c r="S1002" s="8">
        <v>3200000</v>
      </c>
      <c r="T1002" s="8">
        <v>0</v>
      </c>
      <c r="U1002" s="2">
        <v>72175282</v>
      </c>
      <c r="V1002" s="2" t="s">
        <v>5785</v>
      </c>
    </row>
    <row r="1003" spans="1:22">
      <c r="A1003" s="2">
        <v>891780111</v>
      </c>
      <c r="B1003" s="2" t="s">
        <v>19</v>
      </c>
      <c r="C1003" s="2" t="s">
        <v>27</v>
      </c>
      <c r="D1003" s="2" t="s">
        <v>20</v>
      </c>
      <c r="E1003" s="2" t="s">
        <v>6963</v>
      </c>
      <c r="F1003" s="2" t="s">
        <v>21</v>
      </c>
      <c r="G1003" s="2" t="s">
        <v>165</v>
      </c>
      <c r="H1003" s="2" t="s">
        <v>166</v>
      </c>
      <c r="I1003" s="8">
        <v>2200000</v>
      </c>
      <c r="J1003" s="8">
        <v>0</v>
      </c>
      <c r="K1003" s="8">
        <v>0</v>
      </c>
      <c r="L1003" s="8">
        <v>0</v>
      </c>
      <c r="M1003" s="2">
        <v>1082982732</v>
      </c>
      <c r="N1003" s="2" t="s">
        <v>4745</v>
      </c>
      <c r="O1003" s="2" t="s">
        <v>6964</v>
      </c>
      <c r="P1003" s="9" t="s">
        <v>3564</v>
      </c>
      <c r="Q1003" s="9" t="s">
        <v>3564</v>
      </c>
      <c r="R1003" s="9" t="s">
        <v>3612</v>
      </c>
      <c r="S1003" s="8">
        <v>2200000</v>
      </c>
      <c r="T1003" s="8">
        <v>0</v>
      </c>
      <c r="U1003" s="2">
        <v>57461216</v>
      </c>
      <c r="V1003" s="2" t="s">
        <v>801</v>
      </c>
    </row>
    <row r="1004" spans="1:22">
      <c r="A1004" s="2">
        <v>891780111</v>
      </c>
      <c r="B1004" s="2" t="s">
        <v>19</v>
      </c>
      <c r="C1004" s="2" t="s">
        <v>27</v>
      </c>
      <c r="D1004" s="2" t="s">
        <v>20</v>
      </c>
      <c r="E1004" s="2" t="s">
        <v>6965</v>
      </c>
      <c r="F1004" s="2" t="s">
        <v>21</v>
      </c>
      <c r="G1004" s="2" t="s">
        <v>165</v>
      </c>
      <c r="H1004" s="2" t="s">
        <v>166</v>
      </c>
      <c r="I1004" s="8">
        <v>2800000</v>
      </c>
      <c r="J1004" s="8">
        <v>0</v>
      </c>
      <c r="K1004" s="8">
        <v>0</v>
      </c>
      <c r="L1004" s="8">
        <v>0</v>
      </c>
      <c r="M1004" s="2">
        <v>1082990998</v>
      </c>
      <c r="N1004" s="2" t="s">
        <v>1009</v>
      </c>
      <c r="O1004" s="2" t="s">
        <v>6966</v>
      </c>
      <c r="P1004" s="9" t="s">
        <v>3564</v>
      </c>
      <c r="Q1004" s="9" t="s">
        <v>3564</v>
      </c>
      <c r="R1004" s="9" t="s">
        <v>3612</v>
      </c>
      <c r="S1004" s="8">
        <v>2800000</v>
      </c>
      <c r="T1004" s="8">
        <v>0</v>
      </c>
      <c r="U1004" s="2">
        <v>57461216</v>
      </c>
      <c r="V1004" s="2" t="s">
        <v>801</v>
      </c>
    </row>
    <row r="1005" spans="1:22">
      <c r="A1005" s="2">
        <v>891780111</v>
      </c>
      <c r="B1005" s="2" t="s">
        <v>19</v>
      </c>
      <c r="C1005" s="2" t="s">
        <v>27</v>
      </c>
      <c r="D1005" s="2" t="s">
        <v>20</v>
      </c>
      <c r="E1005" s="2" t="s">
        <v>6967</v>
      </c>
      <c r="F1005" s="2" t="s">
        <v>21</v>
      </c>
      <c r="G1005" s="2" t="s">
        <v>165</v>
      </c>
      <c r="H1005" s="2" t="s">
        <v>166</v>
      </c>
      <c r="I1005" s="8">
        <v>3200000</v>
      </c>
      <c r="J1005" s="8">
        <v>0</v>
      </c>
      <c r="K1005" s="8">
        <v>0</v>
      </c>
      <c r="L1005" s="8">
        <v>0</v>
      </c>
      <c r="M1005" s="2">
        <v>39049050</v>
      </c>
      <c r="N1005" s="2" t="s">
        <v>866</v>
      </c>
      <c r="O1005" s="2" t="s">
        <v>6968</v>
      </c>
      <c r="P1005" s="9" t="s">
        <v>3564</v>
      </c>
      <c r="Q1005" s="9" t="s">
        <v>3564</v>
      </c>
      <c r="R1005" s="9" t="s">
        <v>3612</v>
      </c>
      <c r="S1005" s="8">
        <v>3200000</v>
      </c>
      <c r="T1005" s="8">
        <v>0</v>
      </c>
      <c r="U1005" s="2">
        <v>57461216</v>
      </c>
      <c r="V1005" s="2" t="s">
        <v>801</v>
      </c>
    </row>
    <row r="1006" spans="1:22">
      <c r="A1006" s="2">
        <v>891780111</v>
      </c>
      <c r="B1006" s="2" t="s">
        <v>19</v>
      </c>
      <c r="C1006" s="2" t="s">
        <v>27</v>
      </c>
      <c r="D1006" s="2" t="s">
        <v>20</v>
      </c>
      <c r="E1006" s="2" t="s">
        <v>6969</v>
      </c>
      <c r="F1006" s="2" t="s">
        <v>21</v>
      </c>
      <c r="G1006" s="2" t="s">
        <v>165</v>
      </c>
      <c r="H1006" s="2" t="s">
        <v>166</v>
      </c>
      <c r="I1006" s="8">
        <v>2500000</v>
      </c>
      <c r="J1006" s="8">
        <v>0</v>
      </c>
      <c r="K1006" s="8">
        <v>0</v>
      </c>
      <c r="L1006" s="8">
        <v>0</v>
      </c>
      <c r="M1006" s="2">
        <v>1143379940</v>
      </c>
      <c r="N1006" s="2" t="s">
        <v>858</v>
      </c>
      <c r="O1006" s="2" t="s">
        <v>6970</v>
      </c>
      <c r="P1006" s="9" t="s">
        <v>3564</v>
      </c>
      <c r="Q1006" s="9" t="s">
        <v>3564</v>
      </c>
      <c r="R1006" s="9" t="s">
        <v>3612</v>
      </c>
      <c r="S1006" s="8">
        <v>2500000</v>
      </c>
      <c r="T1006" s="8">
        <v>0</v>
      </c>
      <c r="U1006" s="2">
        <v>57461216</v>
      </c>
      <c r="V1006" s="2" t="s">
        <v>801</v>
      </c>
    </row>
    <row r="1007" spans="1:22">
      <c r="A1007" s="2">
        <v>891780111</v>
      </c>
      <c r="B1007" s="2" t="s">
        <v>19</v>
      </c>
      <c r="C1007" s="2" t="s">
        <v>27</v>
      </c>
      <c r="D1007" s="2" t="s">
        <v>20</v>
      </c>
      <c r="E1007" s="2" t="s">
        <v>6971</v>
      </c>
      <c r="F1007" s="2" t="s">
        <v>21</v>
      </c>
      <c r="G1007" s="2" t="s">
        <v>165</v>
      </c>
      <c r="H1007" s="2" t="s">
        <v>166</v>
      </c>
      <c r="I1007" s="8">
        <v>2500000</v>
      </c>
      <c r="J1007" s="8">
        <v>0</v>
      </c>
      <c r="K1007" s="8">
        <v>0</v>
      </c>
      <c r="L1007" s="8">
        <v>0</v>
      </c>
      <c r="M1007" s="2">
        <v>1082953501</v>
      </c>
      <c r="N1007" s="2" t="s">
        <v>1987</v>
      </c>
      <c r="O1007" s="2" t="s">
        <v>6972</v>
      </c>
      <c r="P1007" s="9" t="s">
        <v>3564</v>
      </c>
      <c r="Q1007" s="9" t="s">
        <v>3564</v>
      </c>
      <c r="R1007" s="9" t="s">
        <v>3612</v>
      </c>
      <c r="S1007" s="8">
        <v>2500000</v>
      </c>
      <c r="T1007" s="8">
        <v>0</v>
      </c>
      <c r="U1007" s="2">
        <v>1082866408</v>
      </c>
      <c r="V1007" s="2" t="s">
        <v>5837</v>
      </c>
    </row>
    <row r="1008" spans="1:22">
      <c r="A1008" s="2">
        <v>891780111</v>
      </c>
      <c r="B1008" s="2" t="s">
        <v>19</v>
      </c>
      <c r="C1008" s="2" t="s">
        <v>27</v>
      </c>
      <c r="D1008" s="2" t="s">
        <v>20</v>
      </c>
      <c r="E1008" s="2" t="s">
        <v>6973</v>
      </c>
      <c r="F1008" s="2" t="s">
        <v>21</v>
      </c>
      <c r="G1008" s="2" t="s">
        <v>165</v>
      </c>
      <c r="H1008" s="2" t="s">
        <v>166</v>
      </c>
      <c r="I1008" s="8">
        <v>2200000</v>
      </c>
      <c r="J1008" s="8">
        <v>0</v>
      </c>
      <c r="K1008" s="8">
        <v>0</v>
      </c>
      <c r="L1008" s="8">
        <v>0</v>
      </c>
      <c r="M1008" s="2">
        <v>1216977563</v>
      </c>
      <c r="N1008" s="2" t="s">
        <v>1210</v>
      </c>
      <c r="O1008" s="2" t="s">
        <v>6974</v>
      </c>
      <c r="P1008" s="9" t="s">
        <v>3564</v>
      </c>
      <c r="Q1008" s="9" t="s">
        <v>3564</v>
      </c>
      <c r="R1008" s="9" t="s">
        <v>3612</v>
      </c>
      <c r="S1008" s="8">
        <v>2200000</v>
      </c>
      <c r="T1008" s="8">
        <v>0</v>
      </c>
      <c r="U1008" s="2">
        <v>57438212</v>
      </c>
      <c r="V1008" s="2" t="s">
        <v>1211</v>
      </c>
    </row>
    <row r="1009" spans="1:22">
      <c r="A1009" s="2">
        <v>891780111</v>
      </c>
      <c r="B1009" s="2" t="s">
        <v>19</v>
      </c>
      <c r="C1009" s="2" t="s">
        <v>27</v>
      </c>
      <c r="D1009" s="2" t="s">
        <v>20</v>
      </c>
      <c r="E1009" s="2" t="s">
        <v>6975</v>
      </c>
      <c r="F1009" s="2" t="s">
        <v>21</v>
      </c>
      <c r="G1009" s="2" t="s">
        <v>165</v>
      </c>
      <c r="H1009" s="2" t="s">
        <v>166</v>
      </c>
      <c r="I1009" s="8">
        <v>2500000</v>
      </c>
      <c r="J1009" s="8">
        <v>0</v>
      </c>
      <c r="K1009" s="8">
        <v>0</v>
      </c>
      <c r="L1009" s="8">
        <v>0</v>
      </c>
      <c r="M1009" s="2">
        <v>1082973913</v>
      </c>
      <c r="N1009" s="2" t="s">
        <v>944</v>
      </c>
      <c r="O1009" s="2" t="s">
        <v>6976</v>
      </c>
      <c r="P1009" s="9" t="s">
        <v>3564</v>
      </c>
      <c r="Q1009" s="9" t="s">
        <v>3564</v>
      </c>
      <c r="R1009" s="9" t="s">
        <v>3612</v>
      </c>
      <c r="S1009" s="8">
        <v>2500000</v>
      </c>
      <c r="T1009" s="8">
        <v>0</v>
      </c>
      <c r="U1009" s="2">
        <v>26668285</v>
      </c>
      <c r="V1009" s="2" t="s">
        <v>874</v>
      </c>
    </row>
    <row r="1010" spans="1:22">
      <c r="A1010" s="2">
        <v>891780111</v>
      </c>
      <c r="B1010" s="2" t="s">
        <v>19</v>
      </c>
      <c r="C1010" s="2" t="s">
        <v>27</v>
      </c>
      <c r="D1010" s="2" t="s">
        <v>20</v>
      </c>
      <c r="E1010" s="2" t="s">
        <v>6977</v>
      </c>
      <c r="F1010" s="2" t="s">
        <v>21</v>
      </c>
      <c r="G1010" s="2" t="s">
        <v>165</v>
      </c>
      <c r="H1010" s="2" t="s">
        <v>166</v>
      </c>
      <c r="I1010" s="8">
        <v>2800000</v>
      </c>
      <c r="J1010" s="8">
        <v>0</v>
      </c>
      <c r="K1010" s="8">
        <v>0</v>
      </c>
      <c r="L1010" s="8">
        <v>0</v>
      </c>
      <c r="M1010" s="2">
        <v>39091281</v>
      </c>
      <c r="N1010" s="2" t="s">
        <v>6978</v>
      </c>
      <c r="O1010" s="2" t="s">
        <v>6979</v>
      </c>
      <c r="P1010" s="9" t="s">
        <v>3564</v>
      </c>
      <c r="Q1010" s="9" t="s">
        <v>3564</v>
      </c>
      <c r="R1010" s="9" t="s">
        <v>3612</v>
      </c>
      <c r="S1010" s="8">
        <v>2800000</v>
      </c>
      <c r="T1010" s="8">
        <v>0</v>
      </c>
      <c r="U1010" s="2">
        <v>85449357</v>
      </c>
      <c r="V1010" s="2" t="s">
        <v>5904</v>
      </c>
    </row>
    <row r="1011" spans="1:22">
      <c r="A1011" s="2">
        <v>891780111</v>
      </c>
      <c r="B1011" s="2" t="s">
        <v>19</v>
      </c>
      <c r="C1011" s="2" t="s">
        <v>27</v>
      </c>
      <c r="D1011" s="2" t="s">
        <v>20</v>
      </c>
      <c r="E1011" s="2" t="s">
        <v>6980</v>
      </c>
      <c r="F1011" s="2" t="s">
        <v>21</v>
      </c>
      <c r="G1011" s="2" t="s">
        <v>165</v>
      </c>
      <c r="H1011" s="2" t="s">
        <v>166</v>
      </c>
      <c r="I1011" s="8">
        <v>3000000</v>
      </c>
      <c r="J1011" s="8">
        <v>0</v>
      </c>
      <c r="K1011" s="8">
        <v>0</v>
      </c>
      <c r="L1011" s="8">
        <v>0</v>
      </c>
      <c r="M1011" s="2">
        <v>1082901626</v>
      </c>
      <c r="N1011" s="2" t="s">
        <v>4151</v>
      </c>
      <c r="O1011" s="2" t="s">
        <v>6981</v>
      </c>
      <c r="P1011" s="9" t="s">
        <v>3564</v>
      </c>
      <c r="Q1011" s="9" t="s">
        <v>3564</v>
      </c>
      <c r="R1011" s="9" t="s">
        <v>3612</v>
      </c>
      <c r="S1011" s="8">
        <v>3000000</v>
      </c>
      <c r="T1011" s="8">
        <v>0</v>
      </c>
      <c r="U1011" s="2">
        <v>85449357</v>
      </c>
      <c r="V1011" s="2" t="s">
        <v>5904</v>
      </c>
    </row>
    <row r="1012" spans="1:22">
      <c r="A1012" s="2">
        <v>891780111</v>
      </c>
      <c r="B1012" s="2" t="s">
        <v>19</v>
      </c>
      <c r="C1012" s="2" t="s">
        <v>27</v>
      </c>
      <c r="D1012" s="2" t="s">
        <v>20</v>
      </c>
      <c r="E1012" s="2" t="s">
        <v>6982</v>
      </c>
      <c r="F1012" s="2" t="s">
        <v>21</v>
      </c>
      <c r="G1012" s="2" t="s">
        <v>165</v>
      </c>
      <c r="H1012" s="2" t="s">
        <v>166</v>
      </c>
      <c r="I1012" s="8">
        <v>5100000</v>
      </c>
      <c r="J1012" s="8">
        <v>0</v>
      </c>
      <c r="K1012" s="8">
        <v>0</v>
      </c>
      <c r="L1012" s="8">
        <v>0</v>
      </c>
      <c r="M1012" s="2">
        <v>51807152</v>
      </c>
      <c r="N1012" s="2" t="s">
        <v>1094</v>
      </c>
      <c r="O1012" s="2" t="s">
        <v>6983</v>
      </c>
      <c r="P1012" s="9" t="s">
        <v>3564</v>
      </c>
      <c r="Q1012" s="9" t="s">
        <v>3564</v>
      </c>
      <c r="R1012" s="9" t="s">
        <v>3612</v>
      </c>
      <c r="S1012" s="8">
        <v>5100000</v>
      </c>
      <c r="T1012" s="8">
        <v>0</v>
      </c>
      <c r="U1012" s="2">
        <v>85449357</v>
      </c>
      <c r="V1012" s="2" t="s">
        <v>5904</v>
      </c>
    </row>
    <row r="1013" spans="1:22">
      <c r="A1013" s="2">
        <v>891780111</v>
      </c>
      <c r="B1013" s="2" t="s">
        <v>19</v>
      </c>
      <c r="C1013" s="2" t="s">
        <v>27</v>
      </c>
      <c r="D1013" s="2" t="s">
        <v>20</v>
      </c>
      <c r="E1013" s="2" t="s">
        <v>6984</v>
      </c>
      <c r="F1013" s="2" t="s">
        <v>21</v>
      </c>
      <c r="G1013" s="2" t="s">
        <v>165</v>
      </c>
      <c r="H1013" s="2" t="s">
        <v>166</v>
      </c>
      <c r="I1013" s="8">
        <v>3000000</v>
      </c>
      <c r="J1013" s="8">
        <v>0</v>
      </c>
      <c r="K1013" s="8">
        <v>0</v>
      </c>
      <c r="L1013" s="8">
        <v>0</v>
      </c>
      <c r="M1013" s="2">
        <v>85472349</v>
      </c>
      <c r="N1013" s="2" t="s">
        <v>950</v>
      </c>
      <c r="O1013" s="2" t="s">
        <v>6985</v>
      </c>
      <c r="P1013" s="9" t="s">
        <v>3564</v>
      </c>
      <c r="Q1013" s="9" t="s">
        <v>3564</v>
      </c>
      <c r="R1013" s="9" t="s">
        <v>3612</v>
      </c>
      <c r="S1013" s="8">
        <v>3000000</v>
      </c>
      <c r="T1013" s="8">
        <v>0</v>
      </c>
      <c r="U1013" s="2">
        <v>85449357</v>
      </c>
      <c r="V1013" s="2" t="s">
        <v>5904</v>
      </c>
    </row>
    <row r="1014" spans="1:22">
      <c r="A1014" s="2">
        <v>891780111</v>
      </c>
      <c r="B1014" s="2" t="s">
        <v>19</v>
      </c>
      <c r="C1014" s="2" t="s">
        <v>27</v>
      </c>
      <c r="D1014" s="2" t="s">
        <v>20</v>
      </c>
      <c r="E1014" s="2" t="s">
        <v>6986</v>
      </c>
      <c r="F1014" s="2" t="s">
        <v>21</v>
      </c>
      <c r="G1014" s="2" t="s">
        <v>165</v>
      </c>
      <c r="H1014" s="2" t="s">
        <v>166</v>
      </c>
      <c r="I1014" s="8">
        <v>1900000</v>
      </c>
      <c r="J1014" s="8">
        <v>0</v>
      </c>
      <c r="K1014" s="8">
        <v>0</v>
      </c>
      <c r="L1014" s="8">
        <v>0</v>
      </c>
      <c r="M1014" s="2">
        <v>1082903282</v>
      </c>
      <c r="N1014" s="2" t="s">
        <v>372</v>
      </c>
      <c r="O1014" s="2" t="s">
        <v>6987</v>
      </c>
      <c r="P1014" s="9" t="s">
        <v>3564</v>
      </c>
      <c r="Q1014" s="9" t="s">
        <v>3564</v>
      </c>
      <c r="R1014" s="9" t="s">
        <v>3612</v>
      </c>
      <c r="S1014" s="8">
        <v>1900000</v>
      </c>
      <c r="T1014" s="8">
        <v>0</v>
      </c>
      <c r="U1014" s="2">
        <v>85449357</v>
      </c>
      <c r="V1014" s="2" t="s">
        <v>5904</v>
      </c>
    </row>
    <row r="1015" spans="1:22">
      <c r="A1015" s="2">
        <v>891780111</v>
      </c>
      <c r="B1015" s="2" t="s">
        <v>19</v>
      </c>
      <c r="C1015" s="2" t="s">
        <v>27</v>
      </c>
      <c r="D1015" s="2" t="s">
        <v>20</v>
      </c>
      <c r="E1015" s="2" t="s">
        <v>6988</v>
      </c>
      <c r="F1015" s="2" t="s">
        <v>21</v>
      </c>
      <c r="G1015" s="2" t="s">
        <v>165</v>
      </c>
      <c r="H1015" s="2" t="s">
        <v>166</v>
      </c>
      <c r="I1015" s="8">
        <v>2500000</v>
      </c>
      <c r="J1015" s="8">
        <v>0</v>
      </c>
      <c r="K1015" s="8">
        <v>0</v>
      </c>
      <c r="L1015" s="8">
        <v>0</v>
      </c>
      <c r="M1015" s="2">
        <v>84450853</v>
      </c>
      <c r="N1015" s="2" t="s">
        <v>1023</v>
      </c>
      <c r="O1015" s="2" t="s">
        <v>6989</v>
      </c>
      <c r="P1015" s="9" t="s">
        <v>3564</v>
      </c>
      <c r="Q1015" s="9" t="s">
        <v>3564</v>
      </c>
      <c r="R1015" s="9" t="s">
        <v>3612</v>
      </c>
      <c r="S1015" s="8">
        <v>2500000</v>
      </c>
      <c r="T1015" s="8">
        <v>0</v>
      </c>
      <c r="U1015" s="2">
        <v>41947381</v>
      </c>
      <c r="V1015" s="2" t="s">
        <v>6651</v>
      </c>
    </row>
    <row r="1016" spans="1:22">
      <c r="A1016" s="2">
        <v>891780111</v>
      </c>
      <c r="B1016" s="2" t="s">
        <v>19</v>
      </c>
      <c r="C1016" s="2" t="s">
        <v>27</v>
      </c>
      <c r="D1016" s="2" t="s">
        <v>20</v>
      </c>
      <c r="E1016" s="2" t="s">
        <v>6990</v>
      </c>
      <c r="F1016" s="2" t="s">
        <v>21</v>
      </c>
      <c r="G1016" s="2" t="s">
        <v>165</v>
      </c>
      <c r="H1016" s="2" t="s">
        <v>166</v>
      </c>
      <c r="I1016" s="8">
        <v>2500000</v>
      </c>
      <c r="J1016" s="8">
        <v>0</v>
      </c>
      <c r="K1016" s="8">
        <v>0</v>
      </c>
      <c r="L1016" s="8">
        <v>0</v>
      </c>
      <c r="M1016" s="2">
        <v>1079933607</v>
      </c>
      <c r="N1016" s="2" t="s">
        <v>1927</v>
      </c>
      <c r="O1016" s="2" t="s">
        <v>6991</v>
      </c>
      <c r="P1016" s="9" t="s">
        <v>3564</v>
      </c>
      <c r="Q1016" s="9" t="s">
        <v>3564</v>
      </c>
      <c r="R1016" s="9" t="s">
        <v>3612</v>
      </c>
      <c r="S1016" s="8">
        <v>2500000</v>
      </c>
      <c r="T1016" s="8">
        <v>0</v>
      </c>
      <c r="U1016" s="2">
        <v>12539351</v>
      </c>
      <c r="V1016" s="2" t="s">
        <v>5941</v>
      </c>
    </row>
    <row r="1017" spans="1:22">
      <c r="A1017" s="2">
        <v>891780111</v>
      </c>
      <c r="B1017" s="2" t="s">
        <v>19</v>
      </c>
      <c r="C1017" s="2" t="s">
        <v>27</v>
      </c>
      <c r="D1017" s="2" t="s">
        <v>20</v>
      </c>
      <c r="E1017" s="2" t="s">
        <v>6992</v>
      </c>
      <c r="F1017" s="2" t="s">
        <v>21</v>
      </c>
      <c r="G1017" s="2" t="s">
        <v>165</v>
      </c>
      <c r="H1017" s="2" t="s">
        <v>166</v>
      </c>
      <c r="I1017" s="8">
        <v>2500000</v>
      </c>
      <c r="J1017" s="8">
        <v>0</v>
      </c>
      <c r="K1017" s="8">
        <v>0</v>
      </c>
      <c r="L1017" s="8">
        <v>0</v>
      </c>
      <c r="M1017" s="2">
        <v>57432322</v>
      </c>
      <c r="N1017" s="2" t="s">
        <v>1338</v>
      </c>
      <c r="O1017" s="2" t="s">
        <v>6993</v>
      </c>
      <c r="P1017" s="9" t="s">
        <v>3564</v>
      </c>
      <c r="Q1017" s="9" t="s">
        <v>3564</v>
      </c>
      <c r="R1017" s="9" t="s">
        <v>3612</v>
      </c>
      <c r="S1017" s="8">
        <v>2500000</v>
      </c>
      <c r="T1017" s="8">
        <v>0</v>
      </c>
      <c r="U1017" s="2">
        <v>72221403</v>
      </c>
      <c r="V1017" s="2" t="s">
        <v>6994</v>
      </c>
    </row>
    <row r="1018" spans="1:22">
      <c r="A1018" s="2">
        <v>891780111</v>
      </c>
      <c r="B1018" s="2" t="s">
        <v>19</v>
      </c>
      <c r="C1018" s="2" t="s">
        <v>27</v>
      </c>
      <c r="D1018" s="2" t="s">
        <v>20</v>
      </c>
      <c r="E1018" s="2" t="s">
        <v>6995</v>
      </c>
      <c r="F1018" s="2" t="s">
        <v>21</v>
      </c>
      <c r="G1018" s="2" t="s">
        <v>165</v>
      </c>
      <c r="H1018" s="2" t="s">
        <v>166</v>
      </c>
      <c r="I1018" s="8">
        <v>2500000</v>
      </c>
      <c r="J1018" s="8">
        <v>0</v>
      </c>
      <c r="K1018" s="8">
        <v>0</v>
      </c>
      <c r="L1018" s="8">
        <v>0</v>
      </c>
      <c r="M1018" s="2">
        <v>1102864782</v>
      </c>
      <c r="N1018" s="2" t="s">
        <v>1321</v>
      </c>
      <c r="O1018" s="2" t="s">
        <v>6996</v>
      </c>
      <c r="P1018" s="9" t="s">
        <v>3564</v>
      </c>
      <c r="Q1018" s="9" t="s">
        <v>3564</v>
      </c>
      <c r="R1018" s="9" t="s">
        <v>3612</v>
      </c>
      <c r="S1018" s="8">
        <v>2500000</v>
      </c>
      <c r="T1018" s="8">
        <v>0</v>
      </c>
      <c r="U1018" s="2">
        <v>72221403</v>
      </c>
      <c r="V1018" s="2" t="s">
        <v>6994</v>
      </c>
    </row>
    <row r="1019" spans="1:22">
      <c r="A1019" s="2">
        <v>891780111</v>
      </c>
      <c r="B1019" s="2" t="s">
        <v>19</v>
      </c>
      <c r="C1019" s="2" t="s">
        <v>27</v>
      </c>
      <c r="D1019" s="2" t="s">
        <v>20</v>
      </c>
      <c r="E1019" s="2" t="s">
        <v>6997</v>
      </c>
      <c r="F1019" s="2" t="s">
        <v>21</v>
      </c>
      <c r="G1019" s="2" t="s">
        <v>165</v>
      </c>
      <c r="H1019" s="2" t="s">
        <v>166</v>
      </c>
      <c r="I1019" s="8">
        <v>3200000</v>
      </c>
      <c r="J1019" s="8">
        <v>0</v>
      </c>
      <c r="K1019" s="8">
        <v>0</v>
      </c>
      <c r="L1019" s="8">
        <v>0</v>
      </c>
      <c r="M1019" s="2">
        <v>40935289</v>
      </c>
      <c r="N1019" s="2" t="s">
        <v>876</v>
      </c>
      <c r="O1019" s="2" t="s">
        <v>6998</v>
      </c>
      <c r="P1019" s="9" t="s">
        <v>3564</v>
      </c>
      <c r="Q1019" s="9" t="s">
        <v>3564</v>
      </c>
      <c r="R1019" s="9" t="s">
        <v>3612</v>
      </c>
      <c r="S1019" s="8">
        <v>3200000</v>
      </c>
      <c r="T1019" s="8">
        <v>0</v>
      </c>
      <c r="U1019" s="2">
        <v>21701937</v>
      </c>
      <c r="V1019" s="2" t="s">
        <v>5910</v>
      </c>
    </row>
    <row r="1020" spans="1:22">
      <c r="A1020" s="2">
        <v>891780111</v>
      </c>
      <c r="B1020" s="2" t="s">
        <v>19</v>
      </c>
      <c r="C1020" s="2" t="s">
        <v>27</v>
      </c>
      <c r="D1020" s="2" t="s">
        <v>20</v>
      </c>
      <c r="E1020" s="2" t="s">
        <v>6999</v>
      </c>
      <c r="F1020" s="2" t="s">
        <v>21</v>
      </c>
      <c r="G1020" s="2" t="s">
        <v>165</v>
      </c>
      <c r="H1020" s="2" t="s">
        <v>166</v>
      </c>
      <c r="I1020" s="8">
        <v>3200000</v>
      </c>
      <c r="J1020" s="8">
        <v>0</v>
      </c>
      <c r="K1020" s="8">
        <v>0</v>
      </c>
      <c r="L1020" s="8">
        <v>0</v>
      </c>
      <c r="M1020" s="2">
        <v>85459575</v>
      </c>
      <c r="N1020" s="2" t="s">
        <v>534</v>
      </c>
      <c r="O1020" s="2" t="s">
        <v>7000</v>
      </c>
      <c r="P1020" s="9" t="s">
        <v>3564</v>
      </c>
      <c r="Q1020" s="9" t="s">
        <v>3564</v>
      </c>
      <c r="R1020" s="9" t="s">
        <v>3612</v>
      </c>
      <c r="S1020" s="8">
        <v>3200000</v>
      </c>
      <c r="T1020" s="8">
        <v>0</v>
      </c>
      <c r="U1020" s="2">
        <v>21701937</v>
      </c>
      <c r="V1020" s="2" t="s">
        <v>5910</v>
      </c>
    </row>
    <row r="1021" spans="1:22">
      <c r="A1021" s="2">
        <v>891780111</v>
      </c>
      <c r="B1021" s="2" t="s">
        <v>19</v>
      </c>
      <c r="C1021" s="2" t="s">
        <v>27</v>
      </c>
      <c r="D1021" s="2" t="s">
        <v>20</v>
      </c>
      <c r="E1021" s="2" t="s">
        <v>7001</v>
      </c>
      <c r="F1021" s="2" t="s">
        <v>21</v>
      </c>
      <c r="G1021" s="2" t="s">
        <v>165</v>
      </c>
      <c r="H1021" s="2" t="s">
        <v>166</v>
      </c>
      <c r="I1021" s="8">
        <v>4800000</v>
      </c>
      <c r="J1021" s="8">
        <v>0</v>
      </c>
      <c r="K1021" s="8">
        <v>0</v>
      </c>
      <c r="L1021" s="8">
        <v>0</v>
      </c>
      <c r="M1021" s="2">
        <v>7597867</v>
      </c>
      <c r="N1021" s="2" t="s">
        <v>4291</v>
      </c>
      <c r="O1021" s="2" t="s">
        <v>7000</v>
      </c>
      <c r="P1021" s="9" t="s">
        <v>3564</v>
      </c>
      <c r="Q1021" s="9" t="s">
        <v>3564</v>
      </c>
      <c r="R1021" s="9" t="s">
        <v>3612</v>
      </c>
      <c r="S1021" s="8">
        <v>4800000</v>
      </c>
      <c r="T1021" s="8">
        <v>0</v>
      </c>
      <c r="U1021" s="2">
        <v>21701937</v>
      </c>
      <c r="V1021" s="2" t="s">
        <v>5910</v>
      </c>
    </row>
    <row r="1022" spans="1:22">
      <c r="A1022" s="2">
        <v>891780111</v>
      </c>
      <c r="B1022" s="2" t="s">
        <v>19</v>
      </c>
      <c r="C1022" s="2" t="s">
        <v>27</v>
      </c>
      <c r="D1022" s="2" t="s">
        <v>20</v>
      </c>
      <c r="E1022" s="2" t="s">
        <v>7002</v>
      </c>
      <c r="F1022" s="2" t="s">
        <v>21</v>
      </c>
      <c r="G1022" s="2" t="s">
        <v>165</v>
      </c>
      <c r="H1022" s="2" t="s">
        <v>166</v>
      </c>
      <c r="I1022" s="8">
        <v>1900000</v>
      </c>
      <c r="J1022" s="8">
        <v>0</v>
      </c>
      <c r="K1022" s="8">
        <v>0</v>
      </c>
      <c r="L1022" s="8">
        <v>0</v>
      </c>
      <c r="M1022" s="2">
        <v>57428933</v>
      </c>
      <c r="N1022" s="2" t="s">
        <v>4520</v>
      </c>
      <c r="O1022" s="2" t="s">
        <v>7003</v>
      </c>
      <c r="P1022" s="9" t="s">
        <v>3564</v>
      </c>
      <c r="Q1022" s="9" t="s">
        <v>3564</v>
      </c>
      <c r="R1022" s="9" t="s">
        <v>3612</v>
      </c>
      <c r="S1022" s="8">
        <v>1900000</v>
      </c>
      <c r="T1022" s="8">
        <v>0</v>
      </c>
      <c r="U1022" s="2">
        <v>57435262</v>
      </c>
      <c r="V1022" s="2" t="s">
        <v>6675</v>
      </c>
    </row>
    <row r="1023" spans="1:22">
      <c r="A1023" s="2">
        <v>891780111</v>
      </c>
      <c r="B1023" s="2" t="s">
        <v>19</v>
      </c>
      <c r="C1023" s="2" t="s">
        <v>27</v>
      </c>
      <c r="D1023" s="2" t="s">
        <v>20</v>
      </c>
      <c r="E1023" s="2" t="s">
        <v>7004</v>
      </c>
      <c r="F1023" s="2" t="s">
        <v>21</v>
      </c>
      <c r="G1023" s="2" t="s">
        <v>165</v>
      </c>
      <c r="H1023" s="2" t="s">
        <v>166</v>
      </c>
      <c r="I1023" s="8">
        <v>1600000</v>
      </c>
      <c r="J1023" s="8">
        <v>0</v>
      </c>
      <c r="K1023" s="8">
        <v>0</v>
      </c>
      <c r="L1023" s="8">
        <v>0</v>
      </c>
      <c r="M1023" s="2">
        <v>7628983</v>
      </c>
      <c r="N1023" s="2" t="s">
        <v>4535</v>
      </c>
      <c r="O1023" s="2" t="s">
        <v>7005</v>
      </c>
      <c r="P1023" s="9" t="s">
        <v>3564</v>
      </c>
      <c r="Q1023" s="9" t="s">
        <v>3564</v>
      </c>
      <c r="R1023" s="9" t="s">
        <v>3612</v>
      </c>
      <c r="S1023" s="8">
        <v>1600000</v>
      </c>
      <c r="T1023" s="8">
        <v>0</v>
      </c>
      <c r="U1023" s="2">
        <v>85473390</v>
      </c>
      <c r="V1023" s="2" t="s">
        <v>5792</v>
      </c>
    </row>
    <row r="1024" spans="1:22">
      <c r="A1024" s="2">
        <v>891780111</v>
      </c>
      <c r="B1024" s="2" t="s">
        <v>19</v>
      </c>
      <c r="C1024" s="2" t="s">
        <v>27</v>
      </c>
      <c r="D1024" s="2" t="s">
        <v>20</v>
      </c>
      <c r="E1024" s="2" t="s">
        <v>7006</v>
      </c>
      <c r="F1024" s="2" t="s">
        <v>21</v>
      </c>
      <c r="G1024" s="2" t="s">
        <v>165</v>
      </c>
      <c r="H1024" s="2" t="s">
        <v>166</v>
      </c>
      <c r="I1024" s="8">
        <v>1600000</v>
      </c>
      <c r="J1024" s="8">
        <v>0</v>
      </c>
      <c r="K1024" s="8">
        <v>0</v>
      </c>
      <c r="L1024" s="8">
        <v>0</v>
      </c>
      <c r="M1024" s="2">
        <v>12550715</v>
      </c>
      <c r="N1024" s="2" t="s">
        <v>4490</v>
      </c>
      <c r="O1024" s="2" t="s">
        <v>5914</v>
      </c>
      <c r="P1024" s="9" t="s">
        <v>3564</v>
      </c>
      <c r="Q1024" s="9" t="s">
        <v>3564</v>
      </c>
      <c r="R1024" s="9" t="s">
        <v>3612</v>
      </c>
      <c r="S1024" s="8">
        <v>1600000</v>
      </c>
      <c r="T1024" s="8">
        <v>0</v>
      </c>
      <c r="U1024" s="2">
        <v>85459497</v>
      </c>
      <c r="V1024" s="2" t="s">
        <v>555</v>
      </c>
    </row>
    <row r="1025" spans="1:22">
      <c r="A1025" s="2">
        <v>891780111</v>
      </c>
      <c r="B1025" s="2" t="s">
        <v>19</v>
      </c>
      <c r="C1025" s="2" t="s">
        <v>27</v>
      </c>
      <c r="D1025" s="2" t="s">
        <v>20</v>
      </c>
      <c r="E1025" s="2" t="s">
        <v>7007</v>
      </c>
      <c r="F1025" s="2" t="s">
        <v>21</v>
      </c>
      <c r="G1025" s="2" t="s">
        <v>165</v>
      </c>
      <c r="H1025" s="2" t="s">
        <v>166</v>
      </c>
      <c r="I1025" s="8">
        <v>2800000</v>
      </c>
      <c r="J1025" s="8">
        <v>0</v>
      </c>
      <c r="K1025" s="8">
        <v>0</v>
      </c>
      <c r="L1025" s="8">
        <v>0</v>
      </c>
      <c r="M1025" s="2">
        <v>7634396</v>
      </c>
      <c r="N1025" s="2" t="s">
        <v>814</v>
      </c>
      <c r="O1025" s="2" t="s">
        <v>7008</v>
      </c>
      <c r="P1025" s="9" t="s">
        <v>3564</v>
      </c>
      <c r="Q1025" s="9" t="s">
        <v>3564</v>
      </c>
      <c r="R1025" s="9" t="s">
        <v>3612</v>
      </c>
      <c r="S1025" s="8">
        <v>2800000</v>
      </c>
      <c r="T1025" s="8">
        <v>0</v>
      </c>
      <c r="U1025" s="2">
        <v>85465146</v>
      </c>
      <c r="V1025" s="2" t="s">
        <v>5724</v>
      </c>
    </row>
    <row r="1026" spans="1:22">
      <c r="A1026" s="2">
        <v>891780111</v>
      </c>
      <c r="B1026" s="2" t="s">
        <v>19</v>
      </c>
      <c r="C1026" s="2" t="s">
        <v>27</v>
      </c>
      <c r="D1026" s="2" t="s">
        <v>20</v>
      </c>
      <c r="E1026" s="2" t="s">
        <v>7009</v>
      </c>
      <c r="F1026" s="2" t="s">
        <v>21</v>
      </c>
      <c r="G1026" s="2" t="s">
        <v>165</v>
      </c>
      <c r="H1026" s="2" t="s">
        <v>166</v>
      </c>
      <c r="I1026" s="8">
        <v>2800000</v>
      </c>
      <c r="J1026" s="8">
        <v>0</v>
      </c>
      <c r="K1026" s="8">
        <v>0</v>
      </c>
      <c r="L1026" s="8">
        <v>0</v>
      </c>
      <c r="M1026" s="2">
        <v>1082941715</v>
      </c>
      <c r="N1026" s="2" t="s">
        <v>878</v>
      </c>
      <c r="O1026" s="2" t="s">
        <v>6591</v>
      </c>
      <c r="P1026" s="9" t="s">
        <v>3564</v>
      </c>
      <c r="Q1026" s="9" t="s">
        <v>3564</v>
      </c>
      <c r="R1026" s="9" t="s">
        <v>3612</v>
      </c>
      <c r="S1026" s="8">
        <v>2800000</v>
      </c>
      <c r="T1026" s="8">
        <v>0</v>
      </c>
      <c r="U1026" s="2">
        <v>85465146</v>
      </c>
      <c r="V1026" s="2" t="s">
        <v>5724</v>
      </c>
    </row>
    <row r="1027" spans="1:22">
      <c r="A1027" s="2">
        <v>891780111</v>
      </c>
      <c r="B1027" s="2" t="s">
        <v>19</v>
      </c>
      <c r="C1027" s="2" t="s">
        <v>27</v>
      </c>
      <c r="D1027" s="2" t="s">
        <v>20</v>
      </c>
      <c r="E1027" s="2" t="s">
        <v>7010</v>
      </c>
      <c r="F1027" s="2" t="s">
        <v>21</v>
      </c>
      <c r="G1027" s="2" t="s">
        <v>165</v>
      </c>
      <c r="H1027" s="2" t="s">
        <v>166</v>
      </c>
      <c r="I1027" s="8">
        <v>2200000</v>
      </c>
      <c r="J1027" s="8">
        <v>0</v>
      </c>
      <c r="K1027" s="8">
        <v>0</v>
      </c>
      <c r="L1027" s="8">
        <v>0</v>
      </c>
      <c r="M1027" s="2">
        <v>84451148</v>
      </c>
      <c r="N1027" s="2" t="s">
        <v>4398</v>
      </c>
      <c r="O1027" s="2" t="s">
        <v>7011</v>
      </c>
      <c r="P1027" s="9" t="s">
        <v>3564</v>
      </c>
      <c r="Q1027" s="9" t="s">
        <v>3564</v>
      </c>
      <c r="R1027" s="9" t="s">
        <v>3612</v>
      </c>
      <c r="S1027" s="8">
        <v>2200000</v>
      </c>
      <c r="T1027" s="8">
        <v>0</v>
      </c>
      <c r="U1027" s="2">
        <v>85465146</v>
      </c>
      <c r="V1027" s="2" t="s">
        <v>5724</v>
      </c>
    </row>
    <row r="1028" spans="1:22">
      <c r="A1028" s="2">
        <v>891780111</v>
      </c>
      <c r="B1028" s="2" t="s">
        <v>19</v>
      </c>
      <c r="C1028" s="2" t="s">
        <v>27</v>
      </c>
      <c r="D1028" s="2" t="s">
        <v>20</v>
      </c>
      <c r="E1028" s="2" t="s">
        <v>7012</v>
      </c>
      <c r="F1028" s="2" t="s">
        <v>21</v>
      </c>
      <c r="G1028" s="2" t="s">
        <v>165</v>
      </c>
      <c r="H1028" s="2" t="s">
        <v>166</v>
      </c>
      <c r="I1028" s="8">
        <v>1900000</v>
      </c>
      <c r="J1028" s="8">
        <v>0</v>
      </c>
      <c r="K1028" s="8">
        <v>0</v>
      </c>
      <c r="L1028" s="8">
        <v>0</v>
      </c>
      <c r="M1028" s="2">
        <v>32801897</v>
      </c>
      <c r="N1028" s="2" t="s">
        <v>4409</v>
      </c>
      <c r="O1028" s="2" t="s">
        <v>7013</v>
      </c>
      <c r="P1028" s="9" t="s">
        <v>3564</v>
      </c>
      <c r="Q1028" s="9" t="s">
        <v>3564</v>
      </c>
      <c r="R1028" s="9" t="s">
        <v>3612</v>
      </c>
      <c r="S1028" s="8">
        <v>1900000</v>
      </c>
      <c r="T1028" s="8">
        <v>0</v>
      </c>
      <c r="U1028" s="2">
        <v>57441846</v>
      </c>
      <c r="V1028" s="2" t="s">
        <v>5730</v>
      </c>
    </row>
    <row r="1029" spans="1:22">
      <c r="A1029" s="2">
        <v>891780111</v>
      </c>
      <c r="B1029" s="2" t="s">
        <v>19</v>
      </c>
      <c r="C1029" s="2" t="s">
        <v>27</v>
      </c>
      <c r="D1029" s="2" t="s">
        <v>20</v>
      </c>
      <c r="E1029" s="2" t="s">
        <v>7014</v>
      </c>
      <c r="F1029" s="2" t="s">
        <v>21</v>
      </c>
      <c r="G1029" s="2" t="s">
        <v>165</v>
      </c>
      <c r="H1029" s="2" t="s">
        <v>166</v>
      </c>
      <c r="I1029" s="8">
        <v>2200000</v>
      </c>
      <c r="J1029" s="8">
        <v>0</v>
      </c>
      <c r="K1029" s="8">
        <v>0</v>
      </c>
      <c r="L1029" s="8">
        <v>0</v>
      </c>
      <c r="M1029" s="2">
        <v>7633928</v>
      </c>
      <c r="N1029" s="2" t="s">
        <v>4498</v>
      </c>
      <c r="O1029" s="2" t="s">
        <v>7015</v>
      </c>
      <c r="P1029" s="9" t="s">
        <v>3564</v>
      </c>
      <c r="Q1029" s="9" t="s">
        <v>3564</v>
      </c>
      <c r="R1029" s="9" t="s">
        <v>3612</v>
      </c>
      <c r="S1029" s="8">
        <v>2200000</v>
      </c>
      <c r="T1029" s="8">
        <v>0</v>
      </c>
      <c r="U1029" s="2">
        <v>7631392</v>
      </c>
      <c r="V1029" s="2" t="s">
        <v>4500</v>
      </c>
    </row>
    <row r="1030" spans="1:22">
      <c r="A1030" s="2">
        <v>891780111</v>
      </c>
      <c r="B1030" s="2" t="s">
        <v>19</v>
      </c>
      <c r="C1030" s="2" t="s">
        <v>27</v>
      </c>
      <c r="D1030" s="2" t="s">
        <v>20</v>
      </c>
      <c r="E1030" s="2" t="s">
        <v>7016</v>
      </c>
      <c r="F1030" s="2" t="s">
        <v>21</v>
      </c>
      <c r="G1030" s="2" t="s">
        <v>165</v>
      </c>
      <c r="H1030" s="2" t="s">
        <v>166</v>
      </c>
      <c r="I1030" s="8">
        <v>1600000</v>
      </c>
      <c r="J1030" s="8">
        <v>0</v>
      </c>
      <c r="K1030" s="8">
        <v>0</v>
      </c>
      <c r="L1030" s="8">
        <v>0</v>
      </c>
      <c r="M1030" s="2">
        <v>1082900551</v>
      </c>
      <c r="N1030" s="2" t="s">
        <v>4504</v>
      </c>
      <c r="O1030" s="2" t="s">
        <v>7017</v>
      </c>
      <c r="P1030" s="9" t="s">
        <v>3564</v>
      </c>
      <c r="Q1030" s="9" t="s">
        <v>3564</v>
      </c>
      <c r="R1030" s="9" t="s">
        <v>3612</v>
      </c>
      <c r="S1030" s="8">
        <v>1600000</v>
      </c>
      <c r="T1030" s="8">
        <v>0</v>
      </c>
      <c r="U1030" s="2">
        <v>7631392</v>
      </c>
      <c r="V1030" s="2" t="s">
        <v>4500</v>
      </c>
    </row>
    <row r="1031" spans="1:22">
      <c r="A1031" s="2">
        <v>891780111</v>
      </c>
      <c r="B1031" s="2" t="s">
        <v>19</v>
      </c>
      <c r="C1031" s="2" t="s">
        <v>27</v>
      </c>
      <c r="D1031" s="2" t="s">
        <v>20</v>
      </c>
      <c r="E1031" s="2" t="s">
        <v>7018</v>
      </c>
      <c r="F1031" s="2" t="s">
        <v>21</v>
      </c>
      <c r="G1031" s="2" t="s">
        <v>165</v>
      </c>
      <c r="H1031" s="2" t="s">
        <v>166</v>
      </c>
      <c r="I1031" s="8">
        <v>2800000</v>
      </c>
      <c r="J1031" s="8">
        <v>0</v>
      </c>
      <c r="K1031" s="8">
        <v>0</v>
      </c>
      <c r="L1031" s="8">
        <v>0</v>
      </c>
      <c r="M1031" s="2">
        <v>39047301</v>
      </c>
      <c r="N1031" s="2" t="s">
        <v>1054</v>
      </c>
      <c r="O1031" s="2" t="s">
        <v>7019</v>
      </c>
      <c r="P1031" s="9" t="s">
        <v>3564</v>
      </c>
      <c r="Q1031" s="9" t="s">
        <v>3564</v>
      </c>
      <c r="R1031" s="9" t="s">
        <v>3612</v>
      </c>
      <c r="S1031" s="8">
        <v>2800000</v>
      </c>
      <c r="T1031" s="8">
        <v>0</v>
      </c>
      <c r="U1031" s="33">
        <v>85468582</v>
      </c>
      <c r="V1031" s="2" t="s">
        <v>6545</v>
      </c>
    </row>
    <row r="1032" spans="1:22">
      <c r="A1032" s="2">
        <v>891780111</v>
      </c>
      <c r="B1032" s="2" t="s">
        <v>19</v>
      </c>
      <c r="C1032" s="2" t="s">
        <v>27</v>
      </c>
      <c r="D1032" s="2" t="s">
        <v>20</v>
      </c>
      <c r="E1032" s="2" t="s">
        <v>7020</v>
      </c>
      <c r="F1032" s="2" t="s">
        <v>21</v>
      </c>
      <c r="G1032" s="2" t="s">
        <v>165</v>
      </c>
      <c r="H1032" s="2" t="s">
        <v>166</v>
      </c>
      <c r="I1032" s="8">
        <v>1900000</v>
      </c>
      <c r="J1032" s="8">
        <v>0</v>
      </c>
      <c r="K1032" s="8">
        <v>0</v>
      </c>
      <c r="L1032" s="8">
        <v>0</v>
      </c>
      <c r="M1032" s="2">
        <v>36724297</v>
      </c>
      <c r="N1032" s="2" t="s">
        <v>4768</v>
      </c>
      <c r="O1032" s="2" t="s">
        <v>7021</v>
      </c>
      <c r="P1032" s="9" t="s">
        <v>3564</v>
      </c>
      <c r="Q1032" s="9" t="s">
        <v>3564</v>
      </c>
      <c r="R1032" s="9" t="s">
        <v>3612</v>
      </c>
      <c r="S1032" s="8">
        <v>1900000</v>
      </c>
      <c r="T1032" s="8">
        <v>0</v>
      </c>
      <c r="U1032" s="2">
        <v>57441846</v>
      </c>
      <c r="V1032" s="2" t="s">
        <v>5730</v>
      </c>
    </row>
    <row r="1033" spans="1:22">
      <c r="A1033" s="2">
        <v>891780111</v>
      </c>
      <c r="B1033" s="2" t="s">
        <v>19</v>
      </c>
      <c r="C1033" s="2" t="s">
        <v>27</v>
      </c>
      <c r="D1033" s="2" t="s">
        <v>20</v>
      </c>
      <c r="E1033" s="2" t="s">
        <v>7022</v>
      </c>
      <c r="F1033" s="2" t="s">
        <v>21</v>
      </c>
      <c r="G1033" s="2" t="s">
        <v>165</v>
      </c>
      <c r="H1033" s="2" t="s">
        <v>166</v>
      </c>
      <c r="I1033" s="8">
        <v>2200000</v>
      </c>
      <c r="J1033" s="8">
        <v>0</v>
      </c>
      <c r="K1033" s="8">
        <v>0</v>
      </c>
      <c r="L1033" s="8">
        <v>0</v>
      </c>
      <c r="M1033" s="2">
        <v>49758019</v>
      </c>
      <c r="N1033" s="2" t="s">
        <v>1257</v>
      </c>
      <c r="O1033" s="2" t="s">
        <v>7023</v>
      </c>
      <c r="P1033" s="9" t="s">
        <v>5272</v>
      </c>
      <c r="Q1033" s="9" t="s">
        <v>5272</v>
      </c>
      <c r="R1033" s="9" t="s">
        <v>3612</v>
      </c>
      <c r="S1033" s="8">
        <v>2200000</v>
      </c>
      <c r="T1033" s="8">
        <v>0</v>
      </c>
      <c r="U1033" s="2">
        <v>57441846</v>
      </c>
      <c r="V1033" s="2" t="s">
        <v>5730</v>
      </c>
    </row>
    <row r="1034" spans="1:22">
      <c r="A1034" s="2">
        <v>891780111</v>
      </c>
      <c r="B1034" s="2" t="s">
        <v>19</v>
      </c>
      <c r="C1034" s="2" t="s">
        <v>27</v>
      </c>
      <c r="D1034" s="2" t="s">
        <v>20</v>
      </c>
      <c r="E1034" s="2" t="s">
        <v>6327</v>
      </c>
      <c r="F1034" s="2" t="s">
        <v>21</v>
      </c>
      <c r="G1034" s="2" t="s">
        <v>165</v>
      </c>
      <c r="H1034" s="2" t="s">
        <v>166</v>
      </c>
      <c r="I1034" s="8">
        <v>2800000</v>
      </c>
      <c r="J1034" s="8">
        <v>0</v>
      </c>
      <c r="K1034" s="8">
        <v>0</v>
      </c>
      <c r="L1034" s="8">
        <v>0</v>
      </c>
      <c r="M1034" s="2">
        <v>1065883393</v>
      </c>
      <c r="N1034" s="2" t="s">
        <v>915</v>
      </c>
      <c r="O1034" s="2" t="s">
        <v>7024</v>
      </c>
      <c r="P1034" s="9" t="s">
        <v>5272</v>
      </c>
      <c r="Q1034" s="9" t="s">
        <v>5272</v>
      </c>
      <c r="R1034" s="9" t="s">
        <v>3612</v>
      </c>
      <c r="S1034" s="8">
        <v>2800000</v>
      </c>
      <c r="T1034" s="8">
        <v>0</v>
      </c>
      <c r="U1034" s="2">
        <v>21701937</v>
      </c>
      <c r="V1034" s="2" t="s">
        <v>5910</v>
      </c>
    </row>
    <row r="1035" spans="1:22">
      <c r="A1035" s="2">
        <v>891780111</v>
      </c>
      <c r="B1035" s="2" t="s">
        <v>19</v>
      </c>
      <c r="C1035" s="2" t="s">
        <v>27</v>
      </c>
      <c r="D1035" s="2" t="s">
        <v>20</v>
      </c>
      <c r="E1035" s="2" t="s">
        <v>7025</v>
      </c>
      <c r="F1035" s="2" t="s">
        <v>21</v>
      </c>
      <c r="G1035" s="2" t="s">
        <v>165</v>
      </c>
      <c r="H1035" s="2" t="s">
        <v>166</v>
      </c>
      <c r="I1035" s="8">
        <v>3200000</v>
      </c>
      <c r="J1035" s="8">
        <v>0</v>
      </c>
      <c r="K1035" s="8">
        <v>0</v>
      </c>
      <c r="L1035" s="8">
        <v>0</v>
      </c>
      <c r="M1035" s="2">
        <v>57297861</v>
      </c>
      <c r="N1035" s="2" t="s">
        <v>1332</v>
      </c>
      <c r="O1035" s="2" t="s">
        <v>7026</v>
      </c>
      <c r="P1035" s="9" t="s">
        <v>5272</v>
      </c>
      <c r="Q1035" s="9" t="s">
        <v>5272</v>
      </c>
      <c r="R1035" s="9" t="s">
        <v>3612</v>
      </c>
      <c r="S1035" s="8">
        <v>3200000</v>
      </c>
      <c r="T1035" s="8">
        <v>0</v>
      </c>
      <c r="U1035" s="2">
        <v>85449357</v>
      </c>
      <c r="V1035" s="2" t="s">
        <v>5904</v>
      </c>
    </row>
    <row r="1036" spans="1:22">
      <c r="A1036" s="2">
        <v>891780111</v>
      </c>
      <c r="B1036" s="2" t="s">
        <v>19</v>
      </c>
      <c r="C1036" s="2" t="s">
        <v>27</v>
      </c>
      <c r="D1036" s="2" t="s">
        <v>20</v>
      </c>
      <c r="E1036" s="2" t="s">
        <v>7027</v>
      </c>
      <c r="F1036" s="2" t="s">
        <v>21</v>
      </c>
      <c r="G1036" s="2" t="s">
        <v>165</v>
      </c>
      <c r="H1036" s="2" t="s">
        <v>166</v>
      </c>
      <c r="I1036" s="8">
        <v>2500000</v>
      </c>
      <c r="J1036" s="8">
        <v>0</v>
      </c>
      <c r="K1036" s="8">
        <v>0</v>
      </c>
      <c r="L1036" s="8">
        <v>0</v>
      </c>
      <c r="M1036" s="2">
        <v>1082996348</v>
      </c>
      <c r="N1036" s="2" t="s">
        <v>1026</v>
      </c>
      <c r="O1036" s="2" t="s">
        <v>7028</v>
      </c>
      <c r="P1036" s="9" t="s">
        <v>5272</v>
      </c>
      <c r="Q1036" s="9" t="s">
        <v>5272</v>
      </c>
      <c r="R1036" s="9" t="s">
        <v>3612</v>
      </c>
      <c r="S1036" s="8">
        <v>2500000</v>
      </c>
      <c r="T1036" s="8">
        <v>0</v>
      </c>
      <c r="V1036" s="2" t="s">
        <v>7029</v>
      </c>
    </row>
    <row r="1037" spans="1:22">
      <c r="A1037" s="2">
        <v>891780111</v>
      </c>
      <c r="B1037" s="2" t="s">
        <v>19</v>
      </c>
      <c r="C1037" s="2" t="s">
        <v>27</v>
      </c>
      <c r="D1037" s="2" t="s">
        <v>20</v>
      </c>
      <c r="E1037" s="2" t="s">
        <v>7030</v>
      </c>
      <c r="F1037" s="2" t="s">
        <v>21</v>
      </c>
      <c r="G1037" s="2" t="s">
        <v>165</v>
      </c>
      <c r="H1037" s="2" t="s">
        <v>166</v>
      </c>
      <c r="I1037" s="8">
        <v>2500000</v>
      </c>
      <c r="J1037" s="8">
        <v>0</v>
      </c>
      <c r="K1037" s="8">
        <v>0</v>
      </c>
      <c r="L1037" s="8">
        <v>0</v>
      </c>
      <c r="M1037" s="2">
        <v>1082954069</v>
      </c>
      <c r="N1037" s="2" t="s">
        <v>1234</v>
      </c>
      <c r="O1037" s="2" t="s">
        <v>7031</v>
      </c>
      <c r="P1037" s="9" t="s">
        <v>5272</v>
      </c>
      <c r="Q1037" s="9" t="s">
        <v>5272</v>
      </c>
      <c r="R1037" s="9" t="s">
        <v>3612</v>
      </c>
      <c r="S1037" s="8">
        <v>2500000</v>
      </c>
      <c r="T1037" s="8">
        <v>0</v>
      </c>
      <c r="U1037" s="2">
        <v>72175282</v>
      </c>
      <c r="V1037" s="2" t="s">
        <v>5785</v>
      </c>
    </row>
    <row r="1038" spans="1:22">
      <c r="A1038" s="2">
        <v>891780111</v>
      </c>
      <c r="B1038" s="2" t="s">
        <v>19</v>
      </c>
      <c r="C1038" s="2" t="s">
        <v>27</v>
      </c>
      <c r="D1038" s="2" t="s">
        <v>20</v>
      </c>
      <c r="E1038" s="2" t="s">
        <v>7032</v>
      </c>
      <c r="F1038" s="2" t="s">
        <v>21</v>
      </c>
      <c r="G1038" s="2" t="s">
        <v>165</v>
      </c>
      <c r="H1038" s="2" t="s">
        <v>166</v>
      </c>
      <c r="I1038" s="8">
        <v>3200000</v>
      </c>
      <c r="J1038" s="8">
        <v>0</v>
      </c>
      <c r="K1038" s="8">
        <v>0</v>
      </c>
      <c r="L1038" s="8">
        <v>0</v>
      </c>
      <c r="M1038" s="2">
        <v>85151294</v>
      </c>
      <c r="N1038" s="2" t="s">
        <v>997</v>
      </c>
      <c r="O1038" s="2" t="s">
        <v>7033</v>
      </c>
      <c r="P1038" s="9" t="s">
        <v>5272</v>
      </c>
      <c r="Q1038" s="9" t="s">
        <v>5272</v>
      </c>
      <c r="R1038" s="9" t="s">
        <v>3612</v>
      </c>
      <c r="S1038" s="8">
        <v>3200000</v>
      </c>
      <c r="T1038" s="8">
        <v>0</v>
      </c>
      <c r="U1038" s="33">
        <v>84452087</v>
      </c>
      <c r="V1038" s="2" t="s">
        <v>1963</v>
      </c>
    </row>
    <row r="1039" spans="1:22">
      <c r="A1039" s="2">
        <v>891780111</v>
      </c>
      <c r="B1039" s="2" t="s">
        <v>19</v>
      </c>
      <c r="C1039" s="2" t="s">
        <v>27</v>
      </c>
      <c r="D1039" s="2" t="s">
        <v>20</v>
      </c>
      <c r="E1039" s="2" t="s">
        <v>7034</v>
      </c>
      <c r="F1039" s="2" t="s">
        <v>21</v>
      </c>
      <c r="G1039" s="2" t="s">
        <v>165</v>
      </c>
      <c r="H1039" s="2" t="s">
        <v>166</v>
      </c>
      <c r="I1039" s="8">
        <v>3200000</v>
      </c>
      <c r="J1039" s="8">
        <v>0</v>
      </c>
      <c r="K1039" s="8">
        <v>0</v>
      </c>
      <c r="L1039" s="8">
        <v>0</v>
      </c>
      <c r="M1039" s="2">
        <v>7634885</v>
      </c>
      <c r="N1039" s="2" t="s">
        <v>913</v>
      </c>
      <c r="O1039" s="2" t="s">
        <v>7035</v>
      </c>
      <c r="P1039" s="9" t="s">
        <v>5272</v>
      </c>
      <c r="Q1039" s="9" t="s">
        <v>5272</v>
      </c>
      <c r="R1039" s="9" t="s">
        <v>3612</v>
      </c>
      <c r="S1039" s="8">
        <v>3200000</v>
      </c>
      <c r="T1039" s="8">
        <v>0</v>
      </c>
      <c r="U1039" s="33">
        <v>84452087</v>
      </c>
      <c r="V1039" s="2" t="s">
        <v>1963</v>
      </c>
    </row>
    <row r="1040" spans="1:22">
      <c r="A1040" s="2">
        <v>891780111</v>
      </c>
      <c r="B1040" s="2" t="s">
        <v>19</v>
      </c>
      <c r="C1040" s="2" t="s">
        <v>27</v>
      </c>
      <c r="D1040" s="2" t="s">
        <v>20</v>
      </c>
      <c r="E1040" s="2" t="s">
        <v>7036</v>
      </c>
      <c r="F1040" s="2" t="s">
        <v>21</v>
      </c>
      <c r="G1040" s="2" t="s">
        <v>165</v>
      </c>
      <c r="H1040" s="2" t="s">
        <v>166</v>
      </c>
      <c r="I1040" s="8">
        <v>1900000</v>
      </c>
      <c r="J1040" s="8">
        <v>0</v>
      </c>
      <c r="K1040" s="8">
        <v>0</v>
      </c>
      <c r="L1040" s="8">
        <v>0</v>
      </c>
      <c r="M1040" s="2">
        <v>1083554638</v>
      </c>
      <c r="N1040" s="2" t="s">
        <v>4444</v>
      </c>
      <c r="O1040" s="2" t="s">
        <v>7037</v>
      </c>
      <c r="P1040" s="9" t="s">
        <v>5272</v>
      </c>
      <c r="Q1040" s="9" t="s">
        <v>5272</v>
      </c>
      <c r="R1040" s="9" t="s">
        <v>3612</v>
      </c>
      <c r="S1040" s="8">
        <v>1900000</v>
      </c>
      <c r="T1040" s="8">
        <v>0</v>
      </c>
      <c r="U1040" s="2">
        <v>85152695</v>
      </c>
      <c r="V1040" s="2" t="s">
        <v>5746</v>
      </c>
    </row>
    <row r="1041" spans="1:22">
      <c r="A1041" s="2">
        <v>891780111</v>
      </c>
      <c r="B1041" s="2" t="s">
        <v>19</v>
      </c>
      <c r="C1041" s="2" t="s">
        <v>27</v>
      </c>
      <c r="D1041" s="2" t="s">
        <v>20</v>
      </c>
      <c r="E1041" s="2" t="s">
        <v>7038</v>
      </c>
      <c r="F1041" s="2" t="s">
        <v>21</v>
      </c>
      <c r="G1041" s="2" t="s">
        <v>165</v>
      </c>
      <c r="H1041" s="2" t="s">
        <v>166</v>
      </c>
      <c r="I1041" s="8">
        <v>1900000</v>
      </c>
      <c r="J1041" s="8">
        <v>0</v>
      </c>
      <c r="K1041" s="8">
        <v>0</v>
      </c>
      <c r="L1041" s="8">
        <v>0</v>
      </c>
      <c r="M1041" s="2">
        <v>1082948279</v>
      </c>
      <c r="N1041" s="2" t="s">
        <v>1176</v>
      </c>
      <c r="O1041" s="2" t="s">
        <v>7039</v>
      </c>
      <c r="P1041" s="9" t="s">
        <v>5272</v>
      </c>
      <c r="Q1041" s="9" t="s">
        <v>5272</v>
      </c>
      <c r="R1041" s="9" t="s">
        <v>3612</v>
      </c>
      <c r="S1041" s="8">
        <v>1900000</v>
      </c>
      <c r="T1041" s="8">
        <v>0</v>
      </c>
      <c r="U1041" s="2">
        <v>85152695</v>
      </c>
      <c r="V1041" s="2" t="s">
        <v>5746</v>
      </c>
    </row>
    <row r="1042" spans="1:22">
      <c r="A1042" s="2">
        <v>891780111</v>
      </c>
      <c r="B1042" s="2" t="s">
        <v>19</v>
      </c>
      <c r="C1042" s="2" t="s">
        <v>27</v>
      </c>
      <c r="D1042" s="2" t="s">
        <v>20</v>
      </c>
      <c r="E1042" s="2" t="s">
        <v>7040</v>
      </c>
      <c r="F1042" s="2" t="s">
        <v>21</v>
      </c>
      <c r="G1042" s="2" t="s">
        <v>165</v>
      </c>
      <c r="H1042" s="2" t="s">
        <v>166</v>
      </c>
      <c r="I1042" s="8">
        <v>2500000</v>
      </c>
      <c r="J1042" s="8">
        <v>0</v>
      </c>
      <c r="K1042" s="8">
        <v>0</v>
      </c>
      <c r="L1042" s="8">
        <v>0</v>
      </c>
      <c r="M1042" s="2">
        <v>36726367</v>
      </c>
      <c r="N1042" s="2" t="s">
        <v>5943</v>
      </c>
      <c r="O1042" s="2" t="s">
        <v>7041</v>
      </c>
      <c r="P1042" s="9" t="s">
        <v>5272</v>
      </c>
      <c r="Q1042" s="9" t="s">
        <v>5272</v>
      </c>
      <c r="R1042" s="9" t="s">
        <v>3612</v>
      </c>
      <c r="S1042" s="8">
        <v>2500000</v>
      </c>
      <c r="T1042" s="8">
        <v>0</v>
      </c>
      <c r="U1042" s="2">
        <v>12539351</v>
      </c>
      <c r="V1042" s="2" t="s">
        <v>5941</v>
      </c>
    </row>
    <row r="1043" spans="1:22">
      <c r="A1043" s="2">
        <v>891780111</v>
      </c>
      <c r="B1043" s="2" t="s">
        <v>19</v>
      </c>
      <c r="C1043" s="2" t="s">
        <v>27</v>
      </c>
      <c r="D1043" s="2" t="s">
        <v>20</v>
      </c>
      <c r="E1043" s="2" t="s">
        <v>7042</v>
      </c>
      <c r="F1043" s="2" t="s">
        <v>21</v>
      </c>
      <c r="G1043" s="2" t="s">
        <v>165</v>
      </c>
      <c r="H1043" s="2" t="s">
        <v>166</v>
      </c>
      <c r="I1043" s="8">
        <v>3800000</v>
      </c>
      <c r="J1043" s="8">
        <v>5700000</v>
      </c>
      <c r="K1043" s="8">
        <v>1900000</v>
      </c>
      <c r="L1043" s="8">
        <v>0</v>
      </c>
      <c r="M1043" s="2">
        <v>1042457246</v>
      </c>
      <c r="N1043" s="2" t="s">
        <v>7043</v>
      </c>
      <c r="O1043" s="2" t="s">
        <v>7044</v>
      </c>
      <c r="P1043" s="9" t="s">
        <v>5272</v>
      </c>
      <c r="Q1043" s="9" t="s">
        <v>5272</v>
      </c>
      <c r="R1043" s="9" t="s">
        <v>4966</v>
      </c>
      <c r="S1043" s="8">
        <v>3800000</v>
      </c>
      <c r="T1043" s="8">
        <v>1900000</v>
      </c>
      <c r="U1043" s="2">
        <v>93400727</v>
      </c>
      <c r="V1043" s="2" t="s">
        <v>988</v>
      </c>
    </row>
    <row r="1044" spans="1:22">
      <c r="A1044" s="2">
        <v>891780111</v>
      </c>
      <c r="B1044" s="2" t="s">
        <v>19</v>
      </c>
      <c r="C1044" s="2" t="s">
        <v>27</v>
      </c>
      <c r="D1044" s="2" t="s">
        <v>20</v>
      </c>
      <c r="E1044" s="2" t="s">
        <v>7045</v>
      </c>
      <c r="F1044" s="2" t="s">
        <v>21</v>
      </c>
      <c r="G1044" s="2" t="s">
        <v>165</v>
      </c>
      <c r="H1044" s="2" t="s">
        <v>166</v>
      </c>
      <c r="I1044" s="8">
        <v>3600000</v>
      </c>
      <c r="J1044" s="8">
        <v>0</v>
      </c>
      <c r="K1044" s="8">
        <v>0</v>
      </c>
      <c r="L1044" s="8">
        <v>0</v>
      </c>
      <c r="M1044" s="2">
        <v>1082903939</v>
      </c>
      <c r="N1044" s="2" t="s">
        <v>7046</v>
      </c>
      <c r="O1044" s="2" t="s">
        <v>5732</v>
      </c>
      <c r="P1044" s="9" t="s">
        <v>3570</v>
      </c>
      <c r="Q1044" s="9" t="s">
        <v>3570</v>
      </c>
      <c r="R1044" s="9" t="s">
        <v>7047</v>
      </c>
      <c r="S1044" s="8">
        <v>1200000</v>
      </c>
      <c r="T1044" s="8">
        <v>2400000</v>
      </c>
      <c r="U1044" s="2">
        <v>7631392</v>
      </c>
      <c r="V1044" s="2" t="s">
        <v>4500</v>
      </c>
    </row>
    <row r="1045" spans="1:22">
      <c r="A1045" s="2">
        <v>891780111</v>
      </c>
      <c r="B1045" s="2" t="s">
        <v>19</v>
      </c>
      <c r="C1045" s="2" t="s">
        <v>27</v>
      </c>
      <c r="D1045" s="2" t="s">
        <v>20</v>
      </c>
      <c r="E1045" s="2" t="s">
        <v>7048</v>
      </c>
      <c r="F1045" s="2" t="s">
        <v>21</v>
      </c>
      <c r="G1045" s="2" t="s">
        <v>165</v>
      </c>
      <c r="H1045" s="2" t="s">
        <v>166</v>
      </c>
      <c r="I1045" s="8">
        <v>2800000</v>
      </c>
      <c r="J1045" s="8">
        <v>0</v>
      </c>
      <c r="K1045" s="8">
        <v>0</v>
      </c>
      <c r="L1045" s="8">
        <v>0</v>
      </c>
      <c r="M1045" s="2">
        <v>1083016850</v>
      </c>
      <c r="N1045" s="2" t="s">
        <v>1061</v>
      </c>
      <c r="O1045" s="2" t="s">
        <v>7049</v>
      </c>
      <c r="P1045" s="9" t="s">
        <v>3570</v>
      </c>
      <c r="Q1045" s="9" t="s">
        <v>3570</v>
      </c>
      <c r="R1045" s="9" t="s">
        <v>3612</v>
      </c>
      <c r="S1045" s="8">
        <v>2800000</v>
      </c>
      <c r="T1045" s="8">
        <v>0</v>
      </c>
      <c r="U1045" s="2">
        <v>72175282</v>
      </c>
      <c r="V1045" s="2" t="s">
        <v>5785</v>
      </c>
    </row>
    <row r="1046" spans="1:22">
      <c r="A1046" s="2">
        <v>891780111</v>
      </c>
      <c r="B1046" s="2" t="s">
        <v>19</v>
      </c>
      <c r="C1046" s="2" t="s">
        <v>27</v>
      </c>
      <c r="D1046" s="2" t="s">
        <v>20</v>
      </c>
      <c r="E1046" s="2" t="s">
        <v>7050</v>
      </c>
      <c r="F1046" s="2" t="s">
        <v>21</v>
      </c>
      <c r="G1046" s="2" t="s">
        <v>165</v>
      </c>
      <c r="H1046" s="2" t="s">
        <v>166</v>
      </c>
      <c r="I1046" s="8">
        <v>2500000</v>
      </c>
      <c r="J1046" s="8">
        <v>0</v>
      </c>
      <c r="K1046" s="8">
        <v>0</v>
      </c>
      <c r="L1046" s="8">
        <v>0</v>
      </c>
      <c r="M1046" s="2">
        <v>1082908421</v>
      </c>
      <c r="N1046" s="2" t="s">
        <v>7051</v>
      </c>
      <c r="O1046" s="2" t="s">
        <v>7052</v>
      </c>
      <c r="P1046" s="9" t="s">
        <v>3570</v>
      </c>
      <c r="Q1046" s="9" t="s">
        <v>3570</v>
      </c>
      <c r="R1046" s="9" t="s">
        <v>3612</v>
      </c>
      <c r="S1046" s="8">
        <v>2500000</v>
      </c>
      <c r="T1046" s="8">
        <v>0</v>
      </c>
      <c r="U1046" s="2">
        <v>85449357</v>
      </c>
      <c r="V1046" s="2" t="s">
        <v>5904</v>
      </c>
    </row>
    <row r="1047" spans="1:22">
      <c r="A1047" s="2">
        <v>891780111</v>
      </c>
      <c r="B1047" s="2" t="s">
        <v>19</v>
      </c>
      <c r="C1047" s="2" t="s">
        <v>27</v>
      </c>
      <c r="D1047" s="2" t="s">
        <v>20</v>
      </c>
      <c r="E1047" s="2" t="s">
        <v>7053</v>
      </c>
      <c r="F1047" s="2" t="s">
        <v>21</v>
      </c>
      <c r="G1047" s="2" t="s">
        <v>165</v>
      </c>
      <c r="H1047" s="2" t="s">
        <v>166</v>
      </c>
      <c r="I1047" s="8">
        <v>2500000</v>
      </c>
      <c r="J1047" s="8">
        <v>0</v>
      </c>
      <c r="K1047" s="8">
        <v>0</v>
      </c>
      <c r="L1047" s="8">
        <v>0</v>
      </c>
      <c r="M1047" s="2">
        <v>1082854051</v>
      </c>
      <c r="N1047" s="2" t="s">
        <v>1993</v>
      </c>
      <c r="O1047" s="2" t="s">
        <v>7054</v>
      </c>
      <c r="P1047" s="9" t="s">
        <v>3570</v>
      </c>
      <c r="Q1047" s="9" t="s">
        <v>3570</v>
      </c>
      <c r="R1047" s="9" t="s">
        <v>3612</v>
      </c>
      <c r="S1047" s="8">
        <v>2500000</v>
      </c>
      <c r="T1047" s="8">
        <v>0</v>
      </c>
      <c r="U1047" s="2">
        <v>1082866408</v>
      </c>
      <c r="V1047" s="2" t="s">
        <v>5837</v>
      </c>
    </row>
    <row r="1048" spans="1:22">
      <c r="A1048" s="2">
        <v>891780111</v>
      </c>
      <c r="B1048" s="2" t="s">
        <v>19</v>
      </c>
      <c r="C1048" s="2" t="s">
        <v>27</v>
      </c>
      <c r="D1048" s="2" t="s">
        <v>20</v>
      </c>
      <c r="E1048" s="2" t="s">
        <v>7055</v>
      </c>
      <c r="F1048" s="2" t="s">
        <v>21</v>
      </c>
      <c r="G1048" s="2" t="s">
        <v>165</v>
      </c>
      <c r="H1048" s="2" t="s">
        <v>166</v>
      </c>
      <c r="I1048" s="8">
        <v>1900000</v>
      </c>
      <c r="J1048" s="8">
        <v>0</v>
      </c>
      <c r="K1048" s="8">
        <v>0</v>
      </c>
      <c r="L1048" s="8">
        <v>0</v>
      </c>
      <c r="M1048" s="2">
        <v>1083022534</v>
      </c>
      <c r="N1048" s="2" t="s">
        <v>7056</v>
      </c>
      <c r="O1048" s="2" t="s">
        <v>7057</v>
      </c>
      <c r="P1048" s="9" t="s">
        <v>1886</v>
      </c>
      <c r="Q1048" s="9" t="s">
        <v>1886</v>
      </c>
      <c r="R1048" s="9" t="s">
        <v>3612</v>
      </c>
      <c r="S1048" s="8">
        <v>1900000</v>
      </c>
      <c r="T1048" s="8">
        <v>0</v>
      </c>
      <c r="U1048" s="2">
        <v>55313591</v>
      </c>
      <c r="V1048" s="2" t="s">
        <v>6517</v>
      </c>
    </row>
    <row r="1049" spans="1:22">
      <c r="A1049" s="2">
        <v>891780111</v>
      </c>
      <c r="B1049" s="2" t="s">
        <v>19</v>
      </c>
      <c r="C1049" s="2" t="s">
        <v>27</v>
      </c>
      <c r="D1049" s="2" t="s">
        <v>20</v>
      </c>
      <c r="E1049" s="2" t="s">
        <v>7058</v>
      </c>
      <c r="F1049" s="2" t="s">
        <v>21</v>
      </c>
      <c r="G1049" s="2" t="s">
        <v>165</v>
      </c>
      <c r="H1049" s="2" t="s">
        <v>166</v>
      </c>
      <c r="I1049" s="8">
        <v>1900000</v>
      </c>
      <c r="J1049" s="8">
        <v>0</v>
      </c>
      <c r="K1049" s="8">
        <v>0</v>
      </c>
      <c r="L1049" s="8">
        <v>0</v>
      </c>
      <c r="M1049" s="2">
        <v>12597246</v>
      </c>
      <c r="N1049" s="2" t="s">
        <v>7059</v>
      </c>
      <c r="O1049" s="2" t="s">
        <v>5791</v>
      </c>
      <c r="P1049" s="9" t="s">
        <v>1886</v>
      </c>
      <c r="Q1049" s="9" t="s">
        <v>1886</v>
      </c>
      <c r="R1049" s="9" t="s">
        <v>6282</v>
      </c>
      <c r="S1049" s="8">
        <v>1900000</v>
      </c>
      <c r="T1049" s="8">
        <v>0</v>
      </c>
      <c r="U1049" s="2">
        <v>85473390</v>
      </c>
      <c r="V1049" s="2" t="s">
        <v>5792</v>
      </c>
    </row>
    <row r="1050" spans="1:22">
      <c r="A1050" s="2">
        <v>891780111</v>
      </c>
      <c r="B1050" s="2" t="s">
        <v>19</v>
      </c>
      <c r="C1050" s="2" t="s">
        <v>27</v>
      </c>
      <c r="D1050" s="2" t="s">
        <v>20</v>
      </c>
      <c r="E1050" s="2" t="s">
        <v>7060</v>
      </c>
      <c r="F1050" s="2" t="s">
        <v>21</v>
      </c>
      <c r="G1050" s="2" t="s">
        <v>165</v>
      </c>
      <c r="H1050" s="2" t="s">
        <v>166</v>
      </c>
      <c r="I1050" s="8">
        <v>1900000</v>
      </c>
      <c r="J1050" s="8">
        <v>0</v>
      </c>
      <c r="K1050" s="8">
        <v>0</v>
      </c>
      <c r="L1050" s="8">
        <v>0</v>
      </c>
      <c r="M1050" s="2">
        <v>1004347848</v>
      </c>
      <c r="N1050" s="2" t="s">
        <v>4584</v>
      </c>
      <c r="O1050" s="2" t="s">
        <v>7061</v>
      </c>
      <c r="P1050" s="9" t="s">
        <v>1886</v>
      </c>
      <c r="Q1050" s="9" t="s">
        <v>1886</v>
      </c>
      <c r="R1050" s="9" t="s">
        <v>3612</v>
      </c>
      <c r="S1050" s="8">
        <v>1900000</v>
      </c>
      <c r="T1050" s="8">
        <v>0</v>
      </c>
      <c r="U1050" s="2">
        <v>85465146</v>
      </c>
      <c r="V1050" s="2" t="s">
        <v>5724</v>
      </c>
    </row>
    <row r="1051" spans="1:22">
      <c r="A1051" s="2">
        <v>891780111</v>
      </c>
      <c r="B1051" s="2" t="s">
        <v>19</v>
      </c>
      <c r="C1051" s="2" t="s">
        <v>27</v>
      </c>
      <c r="D1051" s="2" t="s">
        <v>20</v>
      </c>
      <c r="E1051" s="2" t="s">
        <v>7062</v>
      </c>
      <c r="F1051" s="2" t="s">
        <v>21</v>
      </c>
      <c r="G1051" s="2" t="s">
        <v>165</v>
      </c>
      <c r="H1051" s="2" t="s">
        <v>166</v>
      </c>
      <c r="I1051" s="8">
        <v>5000000</v>
      </c>
      <c r="J1051" s="8">
        <v>0</v>
      </c>
      <c r="K1051" s="8">
        <v>0</v>
      </c>
      <c r="L1051" s="8">
        <v>0</v>
      </c>
      <c r="M1051" s="2">
        <v>12560564</v>
      </c>
      <c r="N1051" s="2" t="s">
        <v>7063</v>
      </c>
      <c r="O1051" s="2" t="s">
        <v>7064</v>
      </c>
      <c r="P1051" s="9" t="s">
        <v>1886</v>
      </c>
      <c r="Q1051" s="9" t="s">
        <v>1886</v>
      </c>
      <c r="R1051" s="9" t="s">
        <v>4966</v>
      </c>
      <c r="S1051" s="8">
        <v>0</v>
      </c>
      <c r="T1051" s="8">
        <v>5000000</v>
      </c>
      <c r="U1051" s="2">
        <v>85152695</v>
      </c>
      <c r="V1051" s="2" t="s">
        <v>5746</v>
      </c>
    </row>
    <row r="1052" spans="1:22">
      <c r="A1052" s="2">
        <v>891780111</v>
      </c>
      <c r="B1052" s="2" t="s">
        <v>19</v>
      </c>
      <c r="C1052" s="2" t="s">
        <v>27</v>
      </c>
      <c r="D1052" s="2" t="s">
        <v>20</v>
      </c>
      <c r="E1052" s="2" t="s">
        <v>7065</v>
      </c>
      <c r="F1052" s="2" t="s">
        <v>21</v>
      </c>
      <c r="G1052" s="2" t="s">
        <v>165</v>
      </c>
      <c r="H1052" s="2" t="s">
        <v>166</v>
      </c>
      <c r="I1052" s="8">
        <v>3800000</v>
      </c>
      <c r="J1052" s="8">
        <v>0</v>
      </c>
      <c r="K1052" s="8">
        <v>0</v>
      </c>
      <c r="L1052" s="8">
        <v>0</v>
      </c>
      <c r="M1052" s="2">
        <v>57427809</v>
      </c>
      <c r="N1052" s="2" t="s">
        <v>7066</v>
      </c>
      <c r="O1052" s="2" t="s">
        <v>7067</v>
      </c>
      <c r="P1052" s="9" t="s">
        <v>1886</v>
      </c>
      <c r="Q1052" s="9" t="s">
        <v>1886</v>
      </c>
      <c r="R1052" s="9" t="s">
        <v>7068</v>
      </c>
      <c r="S1052" s="8">
        <v>2755000</v>
      </c>
      <c r="T1052" s="8">
        <v>1045000</v>
      </c>
      <c r="U1052" s="2">
        <v>85152695</v>
      </c>
      <c r="V1052" s="2" t="s">
        <v>5746</v>
      </c>
    </row>
    <row r="1053" spans="1:22">
      <c r="A1053" s="2">
        <v>891780111</v>
      </c>
      <c r="B1053" s="2" t="s">
        <v>19</v>
      </c>
      <c r="C1053" s="2" t="s">
        <v>27</v>
      </c>
      <c r="D1053" s="2" t="s">
        <v>20</v>
      </c>
      <c r="E1053" s="2" t="s">
        <v>7069</v>
      </c>
      <c r="F1053" s="2" t="s">
        <v>21</v>
      </c>
      <c r="G1053" s="2" t="s">
        <v>165</v>
      </c>
      <c r="H1053" s="2" t="s">
        <v>166</v>
      </c>
      <c r="I1053" s="8">
        <v>2500000</v>
      </c>
      <c r="J1053" s="8">
        <v>0</v>
      </c>
      <c r="K1053" s="8">
        <v>0</v>
      </c>
      <c r="L1053" s="8">
        <v>0</v>
      </c>
      <c r="M1053" s="2">
        <v>57434146</v>
      </c>
      <c r="N1053" s="2" t="s">
        <v>2057</v>
      </c>
      <c r="O1053" s="2" t="s">
        <v>7070</v>
      </c>
      <c r="P1053" s="9" t="s">
        <v>1886</v>
      </c>
      <c r="Q1053" s="9" t="s">
        <v>1886</v>
      </c>
      <c r="R1053" s="9" t="s">
        <v>3612</v>
      </c>
      <c r="S1053" s="8">
        <v>2500000</v>
      </c>
      <c r="T1053" s="8">
        <v>0</v>
      </c>
      <c r="U1053" s="2">
        <v>85449357</v>
      </c>
      <c r="V1053" s="2" t="s">
        <v>5904</v>
      </c>
    </row>
    <row r="1054" spans="1:22">
      <c r="A1054" s="2">
        <v>891780111</v>
      </c>
      <c r="B1054" s="2" t="s">
        <v>19</v>
      </c>
      <c r="C1054" s="2" t="s">
        <v>27</v>
      </c>
      <c r="D1054" s="2" t="s">
        <v>20</v>
      </c>
      <c r="E1054" s="2" t="s">
        <v>7071</v>
      </c>
      <c r="F1054" s="2" t="s">
        <v>21</v>
      </c>
      <c r="G1054" s="2" t="s">
        <v>165</v>
      </c>
      <c r="H1054" s="2" t="s">
        <v>166</v>
      </c>
      <c r="I1054" s="8">
        <v>4800000</v>
      </c>
      <c r="J1054" s="8">
        <v>0</v>
      </c>
      <c r="K1054" s="8">
        <v>0</v>
      </c>
      <c r="L1054" s="8">
        <v>0</v>
      </c>
      <c r="M1054" s="2">
        <v>1085038618</v>
      </c>
      <c r="N1054" s="2" t="s">
        <v>5933</v>
      </c>
      <c r="O1054" s="2" t="s">
        <v>7072</v>
      </c>
      <c r="P1054" s="9" t="s">
        <v>1886</v>
      </c>
      <c r="Q1054" s="9" t="s">
        <v>1886</v>
      </c>
      <c r="R1054" s="9" t="s">
        <v>4966</v>
      </c>
      <c r="S1054" s="8">
        <v>4800000</v>
      </c>
      <c r="T1054" s="8">
        <v>0</v>
      </c>
      <c r="U1054" s="33">
        <v>85468582</v>
      </c>
      <c r="V1054" s="2" t="s">
        <v>6545</v>
      </c>
    </row>
    <row r="1055" spans="1:22">
      <c r="A1055" s="2">
        <v>891780111</v>
      </c>
      <c r="B1055" s="2" t="s">
        <v>19</v>
      </c>
      <c r="C1055" s="2" t="s">
        <v>27</v>
      </c>
      <c r="D1055" s="2" t="s">
        <v>20</v>
      </c>
      <c r="E1055" s="2" t="s">
        <v>7073</v>
      </c>
      <c r="F1055" s="2" t="s">
        <v>21</v>
      </c>
      <c r="G1055" s="2" t="s">
        <v>165</v>
      </c>
      <c r="H1055" s="2" t="s">
        <v>166</v>
      </c>
      <c r="I1055" s="8">
        <v>6200000</v>
      </c>
      <c r="J1055" s="8">
        <v>0</v>
      </c>
      <c r="K1055" s="8">
        <v>0</v>
      </c>
      <c r="L1055" s="8">
        <v>0</v>
      </c>
      <c r="M1055" s="2">
        <v>57461691</v>
      </c>
      <c r="N1055" s="2" t="s">
        <v>7074</v>
      </c>
      <c r="O1055" s="2" t="s">
        <v>7075</v>
      </c>
      <c r="P1055" s="9" t="s">
        <v>3559</v>
      </c>
      <c r="Q1055" s="9" t="s">
        <v>6185</v>
      </c>
      <c r="R1055" s="9" t="s">
        <v>7047</v>
      </c>
      <c r="S1055" s="8">
        <v>3100000</v>
      </c>
      <c r="T1055" s="8">
        <v>3100000</v>
      </c>
      <c r="U1055" s="2">
        <v>26668285</v>
      </c>
      <c r="V1055" s="2" t="s">
        <v>874</v>
      </c>
    </row>
    <row r="1056" spans="1:22">
      <c r="A1056" s="2">
        <v>891780111</v>
      </c>
      <c r="B1056" s="2" t="s">
        <v>19</v>
      </c>
      <c r="C1056" s="2" t="s">
        <v>27</v>
      </c>
      <c r="D1056" s="2" t="s">
        <v>20</v>
      </c>
      <c r="E1056" s="2" t="s">
        <v>7076</v>
      </c>
      <c r="F1056" s="2" t="s">
        <v>21</v>
      </c>
      <c r="G1056" s="2" t="s">
        <v>165</v>
      </c>
      <c r="H1056" s="2" t="s">
        <v>166</v>
      </c>
      <c r="I1056" s="8">
        <v>3000000</v>
      </c>
      <c r="J1056" s="8">
        <v>0</v>
      </c>
      <c r="K1056" s="8">
        <v>0</v>
      </c>
      <c r="L1056" s="8">
        <v>0</v>
      </c>
      <c r="M1056" s="2">
        <v>7142793</v>
      </c>
      <c r="N1056" s="2" t="s">
        <v>1079</v>
      </c>
      <c r="O1056" s="2" t="s">
        <v>7077</v>
      </c>
      <c r="P1056" s="9" t="s">
        <v>3758</v>
      </c>
      <c r="Q1056" s="9" t="s">
        <v>3758</v>
      </c>
      <c r="R1056" s="9" t="s">
        <v>3612</v>
      </c>
      <c r="S1056" s="8">
        <v>3000000</v>
      </c>
      <c r="T1056" s="8">
        <v>0</v>
      </c>
      <c r="U1056" s="2">
        <v>72175282</v>
      </c>
      <c r="V1056" s="2" t="s">
        <v>5785</v>
      </c>
    </row>
    <row r="1057" spans="1:22">
      <c r="A1057" s="2">
        <v>891780111</v>
      </c>
      <c r="B1057" s="2" t="s">
        <v>19</v>
      </c>
      <c r="C1057" s="2" t="s">
        <v>27</v>
      </c>
      <c r="D1057" s="2" t="s">
        <v>20</v>
      </c>
      <c r="E1057" s="2" t="s">
        <v>7078</v>
      </c>
      <c r="F1057" s="2" t="s">
        <v>21</v>
      </c>
      <c r="G1057" s="2" t="s">
        <v>165</v>
      </c>
      <c r="H1057" s="2" t="s">
        <v>166</v>
      </c>
      <c r="I1057" s="8">
        <v>1600000</v>
      </c>
      <c r="J1057" s="8">
        <v>0</v>
      </c>
      <c r="K1057" s="8">
        <v>0</v>
      </c>
      <c r="L1057" s="8">
        <v>0</v>
      </c>
      <c r="M1057" s="2">
        <v>36722507</v>
      </c>
      <c r="N1057" s="2" t="s">
        <v>98</v>
      </c>
      <c r="O1057" s="2" t="s">
        <v>7079</v>
      </c>
      <c r="P1057" s="9" t="s">
        <v>3733</v>
      </c>
      <c r="Q1057" s="9" t="s">
        <v>3758</v>
      </c>
      <c r="R1057" s="9" t="s">
        <v>3612</v>
      </c>
      <c r="S1057" s="8">
        <v>1600000</v>
      </c>
      <c r="T1057" s="8">
        <v>0</v>
      </c>
      <c r="U1057" s="2">
        <v>85152695</v>
      </c>
      <c r="V1057" s="2" t="s">
        <v>5746</v>
      </c>
    </row>
    <row r="1058" spans="1:22">
      <c r="A1058" s="2">
        <v>891780111</v>
      </c>
      <c r="B1058" s="2" t="s">
        <v>19</v>
      </c>
      <c r="C1058" s="2" t="s">
        <v>27</v>
      </c>
      <c r="D1058" s="2" t="s">
        <v>20</v>
      </c>
      <c r="E1058" s="2" t="s">
        <v>7080</v>
      </c>
      <c r="F1058" s="2" t="s">
        <v>21</v>
      </c>
      <c r="G1058" s="2" t="s">
        <v>165</v>
      </c>
      <c r="H1058" s="2" t="s">
        <v>166</v>
      </c>
      <c r="I1058" s="8">
        <v>1900000</v>
      </c>
      <c r="J1058" s="8">
        <v>0</v>
      </c>
      <c r="K1058" s="8">
        <v>0</v>
      </c>
      <c r="L1058" s="8">
        <v>0</v>
      </c>
      <c r="M1058" s="2">
        <v>1192723895</v>
      </c>
      <c r="N1058" s="2" t="s">
        <v>6002</v>
      </c>
      <c r="O1058" s="2" t="s">
        <v>7081</v>
      </c>
      <c r="P1058" s="9" t="s">
        <v>3733</v>
      </c>
      <c r="Q1058" s="9" t="s">
        <v>3758</v>
      </c>
      <c r="R1058" s="9" t="s">
        <v>4966</v>
      </c>
      <c r="S1058" s="8">
        <v>1900000</v>
      </c>
      <c r="T1058" s="8">
        <v>0</v>
      </c>
      <c r="U1058" s="2">
        <v>72175282</v>
      </c>
      <c r="V1058" s="2" t="s">
        <v>5785</v>
      </c>
    </row>
    <row r="1059" spans="1:22">
      <c r="A1059" s="2">
        <v>891780111</v>
      </c>
      <c r="B1059" s="2" t="s">
        <v>19</v>
      </c>
      <c r="C1059" s="2" t="s">
        <v>27</v>
      </c>
      <c r="D1059" s="2" t="s">
        <v>20</v>
      </c>
      <c r="E1059" s="2" t="s">
        <v>7082</v>
      </c>
      <c r="F1059" s="2" t="s">
        <v>21</v>
      </c>
      <c r="G1059" s="2" t="s">
        <v>165</v>
      </c>
      <c r="H1059" s="2" t="s">
        <v>166</v>
      </c>
      <c r="I1059" s="8">
        <v>3040000</v>
      </c>
      <c r="J1059" s="8">
        <v>0</v>
      </c>
      <c r="K1059" s="8">
        <v>0</v>
      </c>
      <c r="L1059" s="8">
        <v>0</v>
      </c>
      <c r="M1059" s="2">
        <v>1083041500</v>
      </c>
      <c r="N1059" s="2" t="s">
        <v>5973</v>
      </c>
      <c r="O1059" s="2" t="s">
        <v>7083</v>
      </c>
      <c r="P1059" s="9" t="s">
        <v>3589</v>
      </c>
      <c r="Q1059" s="9" t="s">
        <v>3589</v>
      </c>
      <c r="R1059" s="9" t="s">
        <v>3612</v>
      </c>
      <c r="S1059" s="8">
        <v>3040000</v>
      </c>
      <c r="T1059" s="8">
        <v>0</v>
      </c>
      <c r="U1059" s="2">
        <v>1082868728</v>
      </c>
      <c r="V1059" s="2" t="s">
        <v>1014</v>
      </c>
    </row>
    <row r="1060" spans="1:22">
      <c r="A1060" s="2">
        <v>891780111</v>
      </c>
      <c r="B1060" s="2" t="s">
        <v>19</v>
      </c>
      <c r="C1060" s="2" t="s">
        <v>27</v>
      </c>
      <c r="D1060" s="2" t="s">
        <v>20</v>
      </c>
      <c r="E1060" s="2" t="s">
        <v>8693</v>
      </c>
      <c r="F1060" s="2" t="s">
        <v>21</v>
      </c>
      <c r="G1060" s="2" t="s">
        <v>165</v>
      </c>
      <c r="H1060" s="2" t="s">
        <v>166</v>
      </c>
      <c r="I1060" s="8">
        <v>4400000</v>
      </c>
      <c r="J1060" s="8">
        <v>0</v>
      </c>
      <c r="K1060" s="8">
        <v>0</v>
      </c>
      <c r="L1060" s="8">
        <v>0</v>
      </c>
      <c r="M1060" s="2">
        <v>4979940</v>
      </c>
      <c r="N1060" s="2" t="s">
        <v>8694</v>
      </c>
      <c r="O1060" s="2" t="s">
        <v>8695</v>
      </c>
      <c r="P1060" s="9" t="s">
        <v>7983</v>
      </c>
      <c r="Q1060" s="9" t="s">
        <v>7983</v>
      </c>
      <c r="R1060" s="9" t="s">
        <v>3612</v>
      </c>
      <c r="S1060" s="8">
        <v>2200000</v>
      </c>
      <c r="T1060" s="8">
        <v>2200000</v>
      </c>
      <c r="U1060" s="2">
        <v>36722626</v>
      </c>
      <c r="V1060" s="2" t="s">
        <v>5917</v>
      </c>
    </row>
    <row r="1061" spans="1:22">
      <c r="A1061" s="2">
        <v>891780111</v>
      </c>
      <c r="B1061" s="2" t="s">
        <v>19</v>
      </c>
      <c r="C1061" s="2" t="s">
        <v>27</v>
      </c>
      <c r="D1061" s="2" t="s">
        <v>20</v>
      </c>
      <c r="E1061" s="2" t="s">
        <v>8696</v>
      </c>
      <c r="F1061" s="2" t="s">
        <v>21</v>
      </c>
      <c r="G1061" s="2" t="s">
        <v>165</v>
      </c>
      <c r="H1061" s="2" t="s">
        <v>166</v>
      </c>
      <c r="I1061" s="8">
        <v>3200000</v>
      </c>
      <c r="J1061" s="8">
        <v>0</v>
      </c>
      <c r="K1061" s="8">
        <v>0</v>
      </c>
      <c r="L1061" s="8">
        <v>0</v>
      </c>
      <c r="M1061" s="2">
        <v>1082889745</v>
      </c>
      <c r="N1061" s="2" t="s">
        <v>4565</v>
      </c>
      <c r="O1061" s="2" t="s">
        <v>8697</v>
      </c>
      <c r="P1061" s="9" t="s">
        <v>6731</v>
      </c>
      <c r="Q1061" s="9" t="s">
        <v>6731</v>
      </c>
      <c r="R1061" s="9" t="s">
        <v>3612</v>
      </c>
      <c r="S1061" s="8">
        <v>1600000</v>
      </c>
      <c r="T1061" s="8">
        <v>1600000</v>
      </c>
      <c r="U1061" s="2">
        <v>85460625</v>
      </c>
      <c r="V1061" s="2" t="s">
        <v>4563</v>
      </c>
    </row>
    <row r="1062" spans="1:22">
      <c r="A1062" s="2">
        <v>891780111</v>
      </c>
      <c r="B1062" s="2" t="s">
        <v>19</v>
      </c>
      <c r="C1062" s="2" t="s">
        <v>27</v>
      </c>
      <c r="D1062" s="2" t="s">
        <v>20</v>
      </c>
      <c r="E1062" s="2" t="s">
        <v>8698</v>
      </c>
      <c r="F1062" s="2" t="s">
        <v>21</v>
      </c>
      <c r="G1062" s="2" t="s">
        <v>165</v>
      </c>
      <c r="H1062" s="2" t="s">
        <v>166</v>
      </c>
      <c r="I1062" s="8">
        <v>3200000</v>
      </c>
      <c r="J1062" s="8">
        <v>0</v>
      </c>
      <c r="K1062" s="8">
        <v>0</v>
      </c>
      <c r="L1062" s="8">
        <v>0</v>
      </c>
      <c r="M1062" s="2">
        <v>57461973</v>
      </c>
      <c r="N1062" s="2" t="s">
        <v>6421</v>
      </c>
      <c r="O1062" s="2" t="s">
        <v>8699</v>
      </c>
      <c r="P1062" s="9" t="s">
        <v>6731</v>
      </c>
      <c r="Q1062" s="9" t="s">
        <v>6731</v>
      </c>
      <c r="R1062" s="9" t="s">
        <v>3612</v>
      </c>
      <c r="S1062" s="8">
        <v>1600000</v>
      </c>
      <c r="T1062" s="8">
        <v>1600000</v>
      </c>
      <c r="U1062" s="2">
        <v>85460625</v>
      </c>
      <c r="V1062" s="2" t="s">
        <v>4563</v>
      </c>
    </row>
    <row r="1063" spans="1:22">
      <c r="A1063" s="2">
        <v>891780111</v>
      </c>
      <c r="B1063" s="2" t="s">
        <v>19</v>
      </c>
      <c r="C1063" s="2" t="s">
        <v>8700</v>
      </c>
      <c r="D1063" s="2" t="s">
        <v>20</v>
      </c>
      <c r="E1063" s="2" t="s">
        <v>8701</v>
      </c>
      <c r="F1063" s="2" t="s">
        <v>21</v>
      </c>
      <c r="G1063" s="2" t="s">
        <v>165</v>
      </c>
      <c r="H1063" s="2" t="s">
        <v>166</v>
      </c>
      <c r="I1063" s="8">
        <v>5120000</v>
      </c>
      <c r="J1063" s="8">
        <v>0</v>
      </c>
      <c r="K1063" s="8">
        <v>0</v>
      </c>
      <c r="L1063" s="8">
        <v>0</v>
      </c>
      <c r="M1063" s="2">
        <v>84082554</v>
      </c>
      <c r="N1063" s="2" t="s">
        <v>4792</v>
      </c>
      <c r="O1063" s="2" t="s">
        <v>8702</v>
      </c>
      <c r="P1063" s="9" t="s">
        <v>6731</v>
      </c>
      <c r="Q1063" s="9" t="s">
        <v>6731</v>
      </c>
      <c r="R1063" s="9" t="s">
        <v>3612</v>
      </c>
      <c r="S1063" s="8">
        <v>2560000</v>
      </c>
      <c r="T1063" s="8">
        <v>2560000</v>
      </c>
      <c r="U1063" s="2">
        <v>57461216</v>
      </c>
      <c r="V1063" s="2" t="s">
        <v>801</v>
      </c>
    </row>
    <row r="1064" spans="1:22">
      <c r="A1064" s="2">
        <v>891780111</v>
      </c>
      <c r="B1064" s="2" t="s">
        <v>19</v>
      </c>
      <c r="C1064" s="2" t="s">
        <v>27</v>
      </c>
      <c r="D1064" s="2" t="s">
        <v>20</v>
      </c>
      <c r="E1064" s="2" t="s">
        <v>8703</v>
      </c>
      <c r="F1064" s="2" t="s">
        <v>21</v>
      </c>
      <c r="G1064" s="2" t="s">
        <v>165</v>
      </c>
      <c r="H1064" s="2" t="s">
        <v>166</v>
      </c>
      <c r="I1064" s="8">
        <v>22000000</v>
      </c>
      <c r="J1064" s="8">
        <v>0</v>
      </c>
      <c r="K1064" s="8">
        <v>0</v>
      </c>
      <c r="L1064" s="8">
        <v>0</v>
      </c>
      <c r="M1064" s="2">
        <v>63315351</v>
      </c>
      <c r="N1064" s="2" t="s">
        <v>1101</v>
      </c>
      <c r="O1064" s="2" t="s">
        <v>8704</v>
      </c>
      <c r="P1064" s="9" t="s">
        <v>6731</v>
      </c>
      <c r="Q1064" s="9" t="s">
        <v>6731</v>
      </c>
      <c r="R1064" s="9" t="s">
        <v>5228</v>
      </c>
      <c r="S1064" s="8">
        <v>5500000</v>
      </c>
      <c r="T1064" s="8">
        <v>16500000</v>
      </c>
      <c r="U1064" s="2">
        <v>41947381</v>
      </c>
      <c r="V1064" s="2" t="s">
        <v>6651</v>
      </c>
    </row>
    <row r="1065" spans="1:22">
      <c r="A1065" s="2">
        <v>891780111</v>
      </c>
      <c r="B1065" s="2" t="s">
        <v>19</v>
      </c>
      <c r="C1065" s="2" t="s">
        <v>27</v>
      </c>
      <c r="D1065" s="2" t="s">
        <v>20</v>
      </c>
      <c r="E1065" s="14" t="s">
        <v>8705</v>
      </c>
      <c r="F1065" s="2" t="s">
        <v>21</v>
      </c>
      <c r="G1065" s="2" t="s">
        <v>165</v>
      </c>
      <c r="H1065" s="2" t="s">
        <v>166</v>
      </c>
      <c r="I1065" s="8">
        <v>5000000</v>
      </c>
      <c r="J1065" s="8">
        <v>0</v>
      </c>
      <c r="K1065" s="8">
        <v>0</v>
      </c>
      <c r="L1065" s="8">
        <v>0</v>
      </c>
      <c r="M1065" s="2">
        <v>1100547297</v>
      </c>
      <c r="N1065" s="2" t="s">
        <v>1148</v>
      </c>
      <c r="O1065" s="2" t="s">
        <v>8706</v>
      </c>
      <c r="P1065" s="9" t="s">
        <v>6731</v>
      </c>
      <c r="Q1065" s="9" t="s">
        <v>6731</v>
      </c>
      <c r="R1065" s="9" t="s">
        <v>3612</v>
      </c>
      <c r="S1065" s="8">
        <v>2500000</v>
      </c>
      <c r="T1065" s="8">
        <v>2500000</v>
      </c>
      <c r="U1065" s="2">
        <v>12548945</v>
      </c>
      <c r="V1065" s="2" t="s">
        <v>1099</v>
      </c>
    </row>
    <row r="1066" spans="1:22">
      <c r="A1066" s="2">
        <v>891780111</v>
      </c>
      <c r="B1066" s="2" t="s">
        <v>19</v>
      </c>
      <c r="C1066" s="2" t="s">
        <v>27</v>
      </c>
      <c r="D1066" s="2" t="s">
        <v>20</v>
      </c>
      <c r="E1066" s="2" t="s">
        <v>8707</v>
      </c>
      <c r="F1066" s="2" t="s">
        <v>21</v>
      </c>
      <c r="G1066" s="2" t="s">
        <v>165</v>
      </c>
      <c r="H1066" s="2" t="s">
        <v>166</v>
      </c>
      <c r="I1066" s="8">
        <v>5000000</v>
      </c>
      <c r="J1066" s="8">
        <v>0</v>
      </c>
      <c r="K1066" s="8">
        <v>0</v>
      </c>
      <c r="L1066" s="8">
        <v>0</v>
      </c>
      <c r="M1066" s="2">
        <v>1079933607</v>
      </c>
      <c r="N1066" s="2" t="s">
        <v>1927</v>
      </c>
      <c r="O1066" s="2" t="s">
        <v>6991</v>
      </c>
      <c r="P1066" s="9" t="s">
        <v>6731</v>
      </c>
      <c r="Q1066" s="9" t="s">
        <v>6731</v>
      </c>
      <c r="R1066" s="9" t="s">
        <v>3612</v>
      </c>
      <c r="S1066" s="8">
        <v>2500000</v>
      </c>
      <c r="T1066" s="8">
        <v>2500000</v>
      </c>
      <c r="U1066" s="2">
        <v>12539351</v>
      </c>
      <c r="V1066" s="2" t="s">
        <v>5941</v>
      </c>
    </row>
    <row r="1067" spans="1:22">
      <c r="A1067" s="2">
        <v>891780111</v>
      </c>
      <c r="B1067" s="2" t="s">
        <v>19</v>
      </c>
      <c r="C1067" s="2" t="s">
        <v>27</v>
      </c>
      <c r="D1067" s="2" t="s">
        <v>20</v>
      </c>
      <c r="E1067" s="2" t="s">
        <v>8708</v>
      </c>
      <c r="F1067" s="2" t="s">
        <v>21</v>
      </c>
      <c r="G1067" s="2" t="s">
        <v>165</v>
      </c>
      <c r="H1067" s="2" t="s">
        <v>166</v>
      </c>
      <c r="I1067" s="8">
        <v>3800000</v>
      </c>
      <c r="J1067" s="8">
        <v>0</v>
      </c>
      <c r="K1067" s="8">
        <v>0</v>
      </c>
      <c r="L1067" s="8">
        <v>0</v>
      </c>
      <c r="M1067" s="2">
        <v>1082847943</v>
      </c>
      <c r="N1067" s="2" t="s">
        <v>4807</v>
      </c>
      <c r="O1067" s="2" t="s">
        <v>5791</v>
      </c>
      <c r="P1067" s="9" t="s">
        <v>6731</v>
      </c>
      <c r="Q1067" s="9" t="s">
        <v>6731</v>
      </c>
      <c r="R1067" s="9" t="s">
        <v>3612</v>
      </c>
      <c r="S1067" s="8">
        <v>1900000</v>
      </c>
      <c r="T1067" s="8">
        <v>1900000</v>
      </c>
      <c r="U1067" s="2">
        <v>85473390</v>
      </c>
      <c r="V1067" s="2" t="s">
        <v>5792</v>
      </c>
    </row>
    <row r="1068" spans="1:22">
      <c r="A1068" s="2">
        <v>891780111</v>
      </c>
      <c r="B1068" s="2" t="s">
        <v>19</v>
      </c>
      <c r="C1068" s="2" t="s">
        <v>27</v>
      </c>
      <c r="D1068" s="2" t="s">
        <v>20</v>
      </c>
      <c r="E1068" s="2" t="s">
        <v>8709</v>
      </c>
      <c r="F1068" s="2" t="s">
        <v>21</v>
      </c>
      <c r="G1068" s="2" t="s">
        <v>165</v>
      </c>
      <c r="H1068" s="2" t="s">
        <v>166</v>
      </c>
      <c r="I1068" s="8">
        <v>3800000</v>
      </c>
      <c r="J1068" s="8">
        <v>0</v>
      </c>
      <c r="K1068" s="8">
        <v>0</v>
      </c>
      <c r="L1068" s="8">
        <v>0</v>
      </c>
      <c r="M1068" s="2">
        <v>84456169</v>
      </c>
      <c r="N1068" s="2" t="s">
        <v>4526</v>
      </c>
      <c r="O1068" s="2" t="s">
        <v>8710</v>
      </c>
      <c r="P1068" s="9" t="s">
        <v>6731</v>
      </c>
      <c r="Q1068" s="9" t="s">
        <v>6731</v>
      </c>
      <c r="R1068" s="9" t="s">
        <v>3612</v>
      </c>
      <c r="S1068" s="8">
        <v>1900000</v>
      </c>
      <c r="T1068" s="8">
        <v>1900000</v>
      </c>
      <c r="U1068" s="2">
        <v>85473390</v>
      </c>
      <c r="V1068" s="2" t="s">
        <v>5792</v>
      </c>
    </row>
    <row r="1069" spans="1:22">
      <c r="A1069" s="2">
        <v>891780111</v>
      </c>
      <c r="B1069" s="2" t="s">
        <v>19</v>
      </c>
      <c r="C1069" s="2" t="s">
        <v>27</v>
      </c>
      <c r="D1069" s="2" t="s">
        <v>20</v>
      </c>
      <c r="E1069" s="2" t="s">
        <v>8711</v>
      </c>
      <c r="F1069" s="2" t="s">
        <v>21</v>
      </c>
      <c r="G1069" s="2" t="s">
        <v>165</v>
      </c>
      <c r="H1069" s="2" t="s">
        <v>166</v>
      </c>
      <c r="I1069" s="8">
        <v>3800000</v>
      </c>
      <c r="J1069" s="8">
        <v>0</v>
      </c>
      <c r="K1069" s="8">
        <v>0</v>
      </c>
      <c r="L1069" s="8">
        <v>0</v>
      </c>
      <c r="M1069" s="2">
        <v>1082974742</v>
      </c>
      <c r="N1069" s="2" t="s">
        <v>4529</v>
      </c>
      <c r="O1069" s="2" t="s">
        <v>6857</v>
      </c>
      <c r="P1069" s="9" t="s">
        <v>6731</v>
      </c>
      <c r="Q1069" s="9" t="s">
        <v>6731</v>
      </c>
      <c r="R1069" s="9" t="s">
        <v>3612</v>
      </c>
      <c r="S1069" s="8">
        <v>1900000</v>
      </c>
      <c r="T1069" s="8">
        <v>1900000</v>
      </c>
      <c r="U1069" s="2">
        <v>85473390</v>
      </c>
      <c r="V1069" s="2" t="s">
        <v>5792</v>
      </c>
    </row>
    <row r="1070" spans="1:22">
      <c r="A1070" s="2">
        <v>891780111</v>
      </c>
      <c r="B1070" s="2" t="s">
        <v>19</v>
      </c>
      <c r="C1070" s="2" t="s">
        <v>27</v>
      </c>
      <c r="D1070" s="2" t="s">
        <v>20</v>
      </c>
      <c r="E1070" s="2" t="s">
        <v>8712</v>
      </c>
      <c r="F1070" s="2" t="s">
        <v>21</v>
      </c>
      <c r="G1070" s="2" t="s">
        <v>165</v>
      </c>
      <c r="H1070" s="2" t="s">
        <v>166</v>
      </c>
      <c r="I1070" s="8">
        <v>5000000</v>
      </c>
      <c r="J1070" s="8">
        <v>0</v>
      </c>
      <c r="K1070" s="8">
        <v>0</v>
      </c>
      <c r="L1070" s="8">
        <v>0</v>
      </c>
      <c r="M1070" s="2">
        <v>7602221</v>
      </c>
      <c r="N1070" s="2" t="s">
        <v>1034</v>
      </c>
      <c r="O1070" s="2" t="s">
        <v>5849</v>
      </c>
      <c r="P1070" s="9" t="s">
        <v>6731</v>
      </c>
      <c r="Q1070" s="9" t="s">
        <v>6731</v>
      </c>
      <c r="R1070" s="9" t="s">
        <v>3612</v>
      </c>
      <c r="S1070" s="8">
        <v>2500000</v>
      </c>
      <c r="T1070" s="8">
        <v>2500000</v>
      </c>
      <c r="U1070" s="2">
        <v>85473390</v>
      </c>
      <c r="V1070" s="2" t="s">
        <v>5792</v>
      </c>
    </row>
    <row r="1071" spans="1:22">
      <c r="A1071" s="2">
        <v>891780111</v>
      </c>
      <c r="B1071" s="2" t="s">
        <v>19</v>
      </c>
      <c r="C1071" s="2" t="s">
        <v>27</v>
      </c>
      <c r="D1071" s="2" t="s">
        <v>20</v>
      </c>
      <c r="E1071" s="2" t="s">
        <v>8713</v>
      </c>
      <c r="F1071" s="2" t="s">
        <v>21</v>
      </c>
      <c r="G1071" s="2" t="s">
        <v>165</v>
      </c>
      <c r="H1071" s="2" t="s">
        <v>166</v>
      </c>
      <c r="I1071" s="8">
        <v>3200000</v>
      </c>
      <c r="J1071" s="8">
        <v>0</v>
      </c>
      <c r="K1071" s="8">
        <v>0</v>
      </c>
      <c r="L1071" s="8">
        <v>0</v>
      </c>
      <c r="M1071" s="2">
        <v>85451002</v>
      </c>
      <c r="N1071" s="2" t="s">
        <v>4951</v>
      </c>
      <c r="O1071" s="2" t="s">
        <v>5914</v>
      </c>
      <c r="P1071" s="9" t="s">
        <v>6731</v>
      </c>
      <c r="Q1071" s="9" t="s">
        <v>6731</v>
      </c>
      <c r="R1071" s="9" t="s">
        <v>3612</v>
      </c>
      <c r="S1071" s="8">
        <v>1600000</v>
      </c>
      <c r="T1071" s="8">
        <v>1600000</v>
      </c>
      <c r="U1071" s="2">
        <v>85459497</v>
      </c>
      <c r="V1071" s="2" t="s">
        <v>555</v>
      </c>
    </row>
    <row r="1072" spans="1:22">
      <c r="A1072" s="2">
        <v>891780111</v>
      </c>
      <c r="B1072" s="2" t="s">
        <v>19</v>
      </c>
      <c r="C1072" s="2" t="s">
        <v>27</v>
      </c>
      <c r="D1072" s="2" t="s">
        <v>20</v>
      </c>
      <c r="E1072" s="2" t="s">
        <v>8714</v>
      </c>
      <c r="F1072" s="2" t="s">
        <v>21</v>
      </c>
      <c r="G1072" s="2" t="s">
        <v>165</v>
      </c>
      <c r="H1072" s="2" t="s">
        <v>166</v>
      </c>
      <c r="I1072" s="8">
        <v>3200000</v>
      </c>
      <c r="J1072" s="8">
        <v>0</v>
      </c>
      <c r="K1072" s="8">
        <v>0</v>
      </c>
      <c r="L1072" s="8">
        <v>0</v>
      </c>
      <c r="M1072" s="2">
        <v>7631755</v>
      </c>
      <c r="N1072" s="2" t="s">
        <v>4726</v>
      </c>
      <c r="O1072" s="2" t="s">
        <v>5914</v>
      </c>
      <c r="P1072" s="9" t="s">
        <v>6731</v>
      </c>
      <c r="Q1072" s="9" t="s">
        <v>6731</v>
      </c>
      <c r="R1072" s="9" t="s">
        <v>3612</v>
      </c>
      <c r="S1072" s="8">
        <v>1600000</v>
      </c>
      <c r="T1072" s="8">
        <v>1600000</v>
      </c>
      <c r="U1072" s="2">
        <v>85459497</v>
      </c>
      <c r="V1072" s="2" t="s">
        <v>555</v>
      </c>
    </row>
    <row r="1073" spans="1:22">
      <c r="A1073" s="2">
        <v>891780111</v>
      </c>
      <c r="B1073" s="2" t="s">
        <v>19</v>
      </c>
      <c r="C1073" s="2" t="s">
        <v>27</v>
      </c>
      <c r="D1073" s="2" t="s">
        <v>20</v>
      </c>
      <c r="E1073" s="2" t="s">
        <v>8715</v>
      </c>
      <c r="F1073" s="2" t="s">
        <v>21</v>
      </c>
      <c r="G1073" s="2" t="s">
        <v>165</v>
      </c>
      <c r="H1073" s="2" t="s">
        <v>166</v>
      </c>
      <c r="I1073" s="8">
        <v>5600000</v>
      </c>
      <c r="J1073" s="8">
        <v>0</v>
      </c>
      <c r="K1073" s="8">
        <v>0</v>
      </c>
      <c r="L1073" s="8">
        <v>0</v>
      </c>
      <c r="M1073" s="2">
        <v>7634396</v>
      </c>
      <c r="N1073" s="2" t="s">
        <v>814</v>
      </c>
      <c r="O1073" s="2" t="s">
        <v>7008</v>
      </c>
      <c r="P1073" s="9" t="s">
        <v>6731</v>
      </c>
      <c r="Q1073" s="9" t="s">
        <v>6731</v>
      </c>
      <c r="R1073" s="9" t="s">
        <v>3612</v>
      </c>
      <c r="S1073" s="8">
        <v>2800000</v>
      </c>
      <c r="T1073" s="8">
        <v>2800000</v>
      </c>
      <c r="U1073" s="2">
        <v>85465146</v>
      </c>
      <c r="V1073" s="2" t="s">
        <v>5724</v>
      </c>
    </row>
    <row r="1074" spans="1:22">
      <c r="A1074" s="2">
        <v>891780111</v>
      </c>
      <c r="B1074" s="2" t="s">
        <v>19</v>
      </c>
      <c r="C1074" s="2" t="s">
        <v>27</v>
      </c>
      <c r="D1074" s="2" t="s">
        <v>20</v>
      </c>
      <c r="E1074" s="2" t="s">
        <v>8716</v>
      </c>
      <c r="F1074" s="2" t="s">
        <v>21</v>
      </c>
      <c r="G1074" s="2" t="s">
        <v>165</v>
      </c>
      <c r="H1074" s="2" t="s">
        <v>166</v>
      </c>
      <c r="I1074" s="8">
        <v>5000000</v>
      </c>
      <c r="J1074" s="8">
        <v>0</v>
      </c>
      <c r="K1074" s="8">
        <v>0</v>
      </c>
      <c r="L1074" s="8">
        <v>0</v>
      </c>
      <c r="M1074" s="2">
        <v>1004369176</v>
      </c>
      <c r="N1074" s="2" t="s">
        <v>817</v>
      </c>
      <c r="O1074" s="2" t="s">
        <v>6861</v>
      </c>
      <c r="P1074" s="9" t="s">
        <v>6731</v>
      </c>
      <c r="Q1074" s="9" t="s">
        <v>6731</v>
      </c>
      <c r="R1074" s="9" t="s">
        <v>3612</v>
      </c>
      <c r="S1074" s="8">
        <v>2500000</v>
      </c>
      <c r="T1074" s="8">
        <v>2500000</v>
      </c>
      <c r="U1074" s="2">
        <v>85465146</v>
      </c>
      <c r="V1074" s="2" t="s">
        <v>5724</v>
      </c>
    </row>
    <row r="1075" spans="1:22">
      <c r="A1075" s="2">
        <v>891780111</v>
      </c>
      <c r="B1075" s="2" t="s">
        <v>19</v>
      </c>
      <c r="C1075" s="2" t="s">
        <v>27</v>
      </c>
      <c r="D1075" s="2" t="s">
        <v>20</v>
      </c>
      <c r="E1075" s="2" t="s">
        <v>8717</v>
      </c>
      <c r="F1075" s="2" t="s">
        <v>21</v>
      </c>
      <c r="G1075" s="2" t="s">
        <v>165</v>
      </c>
      <c r="H1075" s="2" t="s">
        <v>166</v>
      </c>
      <c r="I1075" s="8">
        <v>3800000</v>
      </c>
      <c r="J1075" s="8">
        <v>0</v>
      </c>
      <c r="K1075" s="8">
        <v>0</v>
      </c>
      <c r="L1075" s="8">
        <v>0</v>
      </c>
      <c r="M1075" s="2">
        <v>57461875</v>
      </c>
      <c r="N1075" s="2" t="s">
        <v>4992</v>
      </c>
      <c r="O1075" s="2" t="s">
        <v>8718</v>
      </c>
      <c r="P1075" s="9" t="s">
        <v>6731</v>
      </c>
      <c r="Q1075" s="9" t="s">
        <v>6731</v>
      </c>
      <c r="R1075" s="9" t="s">
        <v>3612</v>
      </c>
      <c r="S1075" s="8">
        <v>1900000</v>
      </c>
      <c r="T1075" s="8">
        <v>1900000</v>
      </c>
      <c r="U1075" s="2">
        <v>36694483</v>
      </c>
      <c r="V1075" s="2" t="s">
        <v>4407</v>
      </c>
    </row>
    <row r="1076" spans="1:22">
      <c r="A1076" s="2">
        <v>891780111</v>
      </c>
      <c r="B1076" s="2" t="s">
        <v>19</v>
      </c>
      <c r="C1076" s="2" t="s">
        <v>27</v>
      </c>
      <c r="D1076" s="2" t="s">
        <v>20</v>
      </c>
      <c r="E1076" s="2" t="s">
        <v>8719</v>
      </c>
      <c r="F1076" s="2" t="s">
        <v>21</v>
      </c>
      <c r="G1076" s="2" t="s">
        <v>165</v>
      </c>
      <c r="H1076" s="2" t="s">
        <v>166</v>
      </c>
      <c r="I1076" s="8">
        <v>3800000</v>
      </c>
      <c r="J1076" s="8">
        <v>0</v>
      </c>
      <c r="K1076" s="8">
        <v>0</v>
      </c>
      <c r="L1076" s="8">
        <v>0</v>
      </c>
      <c r="M1076" s="2">
        <v>36729451</v>
      </c>
      <c r="N1076" s="2" t="s">
        <v>4751</v>
      </c>
      <c r="O1076" s="2" t="s">
        <v>6938</v>
      </c>
      <c r="P1076" s="9" t="s">
        <v>6731</v>
      </c>
      <c r="Q1076" s="9" t="s">
        <v>6731</v>
      </c>
      <c r="R1076" s="9" t="s">
        <v>3612</v>
      </c>
      <c r="S1076" s="8">
        <v>1900000</v>
      </c>
      <c r="T1076" s="8">
        <v>1900000</v>
      </c>
      <c r="U1076" s="2">
        <v>57441846</v>
      </c>
      <c r="V1076" s="2" t="s">
        <v>5730</v>
      </c>
    </row>
    <row r="1077" spans="1:22">
      <c r="A1077" s="2">
        <v>891780111</v>
      </c>
      <c r="B1077" s="2" t="s">
        <v>19</v>
      </c>
      <c r="C1077" s="2" t="s">
        <v>27</v>
      </c>
      <c r="D1077" s="2" t="s">
        <v>20</v>
      </c>
      <c r="E1077" s="2" t="s">
        <v>8720</v>
      </c>
      <c r="F1077" s="2" t="s">
        <v>21</v>
      </c>
      <c r="G1077" s="2" t="s">
        <v>165</v>
      </c>
      <c r="H1077" s="2" t="s">
        <v>166</v>
      </c>
      <c r="I1077" s="8">
        <v>3800000</v>
      </c>
      <c r="J1077" s="8">
        <v>0</v>
      </c>
      <c r="K1077" s="8">
        <v>0</v>
      </c>
      <c r="L1077" s="8">
        <v>0</v>
      </c>
      <c r="M1077" s="2">
        <v>84455851</v>
      </c>
      <c r="N1077" s="2" t="s">
        <v>4438</v>
      </c>
      <c r="O1077" s="2" t="s">
        <v>8721</v>
      </c>
      <c r="P1077" s="9" t="s">
        <v>6731</v>
      </c>
      <c r="Q1077" s="9" t="s">
        <v>6731</v>
      </c>
      <c r="R1077" s="9" t="s">
        <v>3612</v>
      </c>
      <c r="S1077" s="8">
        <v>1900000</v>
      </c>
      <c r="T1077" s="8">
        <v>1900000</v>
      </c>
      <c r="U1077" s="2">
        <v>57441846</v>
      </c>
      <c r="V1077" s="2" t="s">
        <v>5730</v>
      </c>
    </row>
    <row r="1078" spans="1:22">
      <c r="A1078" s="2">
        <v>891780111</v>
      </c>
      <c r="B1078" s="2" t="s">
        <v>19</v>
      </c>
      <c r="C1078" s="2" t="s">
        <v>27</v>
      </c>
      <c r="D1078" s="2" t="s">
        <v>20</v>
      </c>
      <c r="E1078" s="2" t="s">
        <v>8722</v>
      </c>
      <c r="F1078" s="2" t="s">
        <v>21</v>
      </c>
      <c r="G1078" s="2" t="s">
        <v>165</v>
      </c>
      <c r="H1078" s="2" t="s">
        <v>166</v>
      </c>
      <c r="I1078" s="8">
        <v>5600000</v>
      </c>
      <c r="J1078" s="8">
        <v>0</v>
      </c>
      <c r="K1078" s="8">
        <v>0</v>
      </c>
      <c r="L1078" s="8">
        <v>0</v>
      </c>
      <c r="M1078" s="2">
        <v>85152680</v>
      </c>
      <c r="N1078" s="2" t="s">
        <v>778</v>
      </c>
      <c r="O1078" s="2" t="s">
        <v>8723</v>
      </c>
      <c r="P1078" s="9" t="s">
        <v>6731</v>
      </c>
      <c r="Q1078" s="9" t="s">
        <v>6731</v>
      </c>
      <c r="R1078" s="9" t="s">
        <v>3612</v>
      </c>
      <c r="S1078" s="8">
        <v>2800000</v>
      </c>
      <c r="T1078" s="8">
        <v>2800000</v>
      </c>
      <c r="U1078" s="2">
        <v>57441846</v>
      </c>
      <c r="V1078" s="2" t="s">
        <v>5730</v>
      </c>
    </row>
    <row r="1079" spans="1:22">
      <c r="A1079" s="2">
        <v>891780111</v>
      </c>
      <c r="B1079" s="2" t="s">
        <v>19</v>
      </c>
      <c r="C1079" s="2" t="s">
        <v>27</v>
      </c>
      <c r="D1079" s="2" t="s">
        <v>20</v>
      </c>
      <c r="E1079" s="2" t="s">
        <v>8724</v>
      </c>
      <c r="F1079" s="2" t="s">
        <v>21</v>
      </c>
      <c r="G1079" s="2" t="s">
        <v>165</v>
      </c>
      <c r="H1079" s="2" t="s">
        <v>166</v>
      </c>
      <c r="I1079" s="8">
        <v>6400000</v>
      </c>
      <c r="J1079" s="8">
        <v>0</v>
      </c>
      <c r="K1079" s="8">
        <v>0</v>
      </c>
      <c r="L1079" s="8">
        <v>0</v>
      </c>
      <c r="M1079" s="2">
        <v>57291189</v>
      </c>
      <c r="N1079" s="2" t="s">
        <v>772</v>
      </c>
      <c r="O1079" s="2" t="s">
        <v>8725</v>
      </c>
      <c r="P1079" s="9" t="s">
        <v>6731</v>
      </c>
      <c r="Q1079" s="9" t="s">
        <v>6731</v>
      </c>
      <c r="R1079" s="9" t="s">
        <v>3612</v>
      </c>
      <c r="S1079" s="8">
        <v>3200000</v>
      </c>
      <c r="T1079" s="8">
        <v>3200000</v>
      </c>
      <c r="U1079" s="2">
        <v>12621405</v>
      </c>
      <c r="V1079" s="2" t="s">
        <v>5735</v>
      </c>
    </row>
    <row r="1080" spans="1:22">
      <c r="A1080" s="2">
        <v>891780111</v>
      </c>
      <c r="B1080" s="2" t="s">
        <v>19</v>
      </c>
      <c r="C1080" s="2" t="s">
        <v>27</v>
      </c>
      <c r="D1080" s="2" t="s">
        <v>20</v>
      </c>
      <c r="E1080" s="2" t="s">
        <v>8726</v>
      </c>
      <c r="F1080" s="2" t="s">
        <v>21</v>
      </c>
      <c r="G1080" s="2" t="s">
        <v>165</v>
      </c>
      <c r="H1080" s="2" t="s">
        <v>166</v>
      </c>
      <c r="I1080" s="8">
        <v>5600000</v>
      </c>
      <c r="J1080" s="8">
        <v>0</v>
      </c>
      <c r="K1080" s="8">
        <v>0</v>
      </c>
      <c r="L1080" s="8">
        <v>0</v>
      </c>
      <c r="M1080" s="2">
        <v>1045726836</v>
      </c>
      <c r="N1080" s="2" t="s">
        <v>4605</v>
      </c>
      <c r="O1080" s="2" t="s">
        <v>6481</v>
      </c>
      <c r="P1080" s="9" t="s">
        <v>6731</v>
      </c>
      <c r="Q1080" s="9" t="s">
        <v>6731</v>
      </c>
      <c r="R1080" s="9" t="s">
        <v>3612</v>
      </c>
      <c r="S1080" s="8">
        <v>2800000</v>
      </c>
      <c r="T1080" s="8">
        <v>2800000</v>
      </c>
      <c r="U1080" s="2">
        <v>12621405</v>
      </c>
      <c r="V1080" s="2" t="s">
        <v>5735</v>
      </c>
    </row>
    <row r="1081" spans="1:22">
      <c r="A1081" s="2">
        <v>891780111</v>
      </c>
      <c r="B1081" s="2" t="s">
        <v>19</v>
      </c>
      <c r="C1081" s="2" t="s">
        <v>27</v>
      </c>
      <c r="D1081" s="2" t="s">
        <v>20</v>
      </c>
      <c r="E1081" s="2" t="s">
        <v>8727</v>
      </c>
      <c r="F1081" s="2" t="s">
        <v>21</v>
      </c>
      <c r="G1081" s="2" t="s">
        <v>165</v>
      </c>
      <c r="H1081" s="2" t="s">
        <v>166</v>
      </c>
      <c r="I1081" s="8">
        <v>5600000</v>
      </c>
      <c r="J1081" s="8">
        <v>0</v>
      </c>
      <c r="K1081" s="8">
        <v>0</v>
      </c>
      <c r="L1081" s="8">
        <v>0</v>
      </c>
      <c r="M1081" s="2">
        <v>1004370372</v>
      </c>
      <c r="N1081" s="2" t="s">
        <v>1047</v>
      </c>
      <c r="O1081" s="2" t="s">
        <v>8728</v>
      </c>
      <c r="P1081" s="9" t="s">
        <v>6731</v>
      </c>
      <c r="Q1081" s="9" t="s">
        <v>6731</v>
      </c>
      <c r="R1081" s="9" t="s">
        <v>3612</v>
      </c>
      <c r="S1081" s="8">
        <v>2800000</v>
      </c>
      <c r="T1081" s="8">
        <v>2800000</v>
      </c>
      <c r="U1081" s="2">
        <v>1082245649</v>
      </c>
      <c r="V1081" s="2" t="s">
        <v>1049</v>
      </c>
    </row>
    <row r="1082" spans="1:22">
      <c r="A1082" s="2">
        <v>891780111</v>
      </c>
      <c r="B1082" s="2" t="s">
        <v>19</v>
      </c>
      <c r="C1082" s="2" t="s">
        <v>27</v>
      </c>
      <c r="D1082" s="2" t="s">
        <v>20</v>
      </c>
      <c r="E1082" s="2" t="s">
        <v>8729</v>
      </c>
      <c r="F1082" s="2" t="s">
        <v>21</v>
      </c>
      <c r="G1082" s="2" t="s">
        <v>165</v>
      </c>
      <c r="H1082" s="2" t="s">
        <v>166</v>
      </c>
      <c r="I1082" s="8">
        <v>5000000</v>
      </c>
      <c r="J1082" s="8">
        <v>0</v>
      </c>
      <c r="K1082" s="8">
        <v>0</v>
      </c>
      <c r="L1082" s="8">
        <v>0</v>
      </c>
      <c r="M1082" s="2">
        <v>1082992530</v>
      </c>
      <c r="N1082" s="2" t="s">
        <v>1015</v>
      </c>
      <c r="O1082" s="2" t="s">
        <v>8730</v>
      </c>
      <c r="P1082" s="9" t="s">
        <v>8731</v>
      </c>
      <c r="Q1082" s="9" t="s">
        <v>8731</v>
      </c>
      <c r="R1082" s="9" t="s">
        <v>3612</v>
      </c>
      <c r="S1082" s="8">
        <v>2500000</v>
      </c>
      <c r="T1082" s="8">
        <v>2500000</v>
      </c>
      <c r="U1082" s="2">
        <v>1082868728</v>
      </c>
      <c r="V1082" s="2" t="s">
        <v>1014</v>
      </c>
    </row>
    <row r="1083" spans="1:22">
      <c r="A1083" s="2">
        <v>891780111</v>
      </c>
      <c r="B1083" s="2" t="s">
        <v>19</v>
      </c>
      <c r="C1083" s="2" t="s">
        <v>27</v>
      </c>
      <c r="D1083" s="2" t="s">
        <v>20</v>
      </c>
      <c r="E1083" s="2" t="s">
        <v>8732</v>
      </c>
      <c r="F1083" s="2" t="s">
        <v>21</v>
      </c>
      <c r="G1083" s="2" t="s">
        <v>165</v>
      </c>
      <c r="H1083" s="2" t="s">
        <v>166</v>
      </c>
      <c r="I1083" s="8">
        <v>3800000</v>
      </c>
      <c r="J1083" s="8">
        <v>0</v>
      </c>
      <c r="K1083" s="8">
        <v>0</v>
      </c>
      <c r="L1083" s="8">
        <v>0</v>
      </c>
      <c r="M1083" s="2">
        <v>1082957435</v>
      </c>
      <c r="N1083" s="2" t="s">
        <v>4555</v>
      </c>
      <c r="O1083" s="2" t="s">
        <v>8733</v>
      </c>
      <c r="P1083" s="9" t="s">
        <v>8731</v>
      </c>
      <c r="Q1083" s="9" t="s">
        <v>8731</v>
      </c>
      <c r="R1083" s="9" t="s">
        <v>3612</v>
      </c>
      <c r="S1083" s="8">
        <v>1900000</v>
      </c>
      <c r="T1083" s="8">
        <v>1900000</v>
      </c>
      <c r="U1083" s="2">
        <v>1082868728</v>
      </c>
      <c r="V1083" s="2" t="s">
        <v>1014</v>
      </c>
    </row>
    <row r="1084" spans="1:22">
      <c r="A1084" s="2">
        <v>891780111</v>
      </c>
      <c r="B1084" s="2" t="s">
        <v>19</v>
      </c>
      <c r="C1084" s="2" t="s">
        <v>27</v>
      </c>
      <c r="D1084" s="2" t="s">
        <v>20</v>
      </c>
      <c r="E1084" s="2" t="s">
        <v>8734</v>
      </c>
      <c r="F1084" s="2" t="s">
        <v>21</v>
      </c>
      <c r="G1084" s="2" t="s">
        <v>165</v>
      </c>
      <c r="H1084" s="2" t="s">
        <v>166</v>
      </c>
      <c r="I1084" s="8">
        <v>3800000</v>
      </c>
      <c r="J1084" s="8">
        <v>0</v>
      </c>
      <c r="K1084" s="8">
        <v>0</v>
      </c>
      <c r="L1084" s="8">
        <v>0</v>
      </c>
      <c r="M1084" s="2">
        <v>1022404844</v>
      </c>
      <c r="N1084" s="2" t="s">
        <v>4544</v>
      </c>
      <c r="O1084" s="2" t="s">
        <v>8735</v>
      </c>
      <c r="P1084" s="9" t="s">
        <v>8731</v>
      </c>
      <c r="Q1084" s="9" t="s">
        <v>8731</v>
      </c>
      <c r="R1084" s="9" t="s">
        <v>3612</v>
      </c>
      <c r="S1084" s="8">
        <v>1900000</v>
      </c>
      <c r="T1084" s="8">
        <v>1900000</v>
      </c>
      <c r="U1084" s="2">
        <v>1082868728</v>
      </c>
      <c r="V1084" s="2" t="s">
        <v>1014</v>
      </c>
    </row>
    <row r="1085" spans="1:22">
      <c r="A1085" s="2">
        <v>891780111</v>
      </c>
      <c r="B1085" s="2" t="s">
        <v>19</v>
      </c>
      <c r="C1085" s="2" t="s">
        <v>27</v>
      </c>
      <c r="D1085" s="2" t="s">
        <v>20</v>
      </c>
      <c r="E1085" s="2" t="s">
        <v>8736</v>
      </c>
      <c r="F1085" s="2" t="s">
        <v>21</v>
      </c>
      <c r="G1085" s="2" t="s">
        <v>165</v>
      </c>
      <c r="H1085" s="2" t="s">
        <v>166</v>
      </c>
      <c r="I1085" s="8">
        <v>3800000</v>
      </c>
      <c r="J1085" s="8">
        <v>0</v>
      </c>
      <c r="K1085" s="8">
        <v>0</v>
      </c>
      <c r="L1085" s="8">
        <v>0</v>
      </c>
      <c r="M1085" s="2">
        <v>1140839086</v>
      </c>
      <c r="N1085" s="2" t="s">
        <v>4602</v>
      </c>
      <c r="O1085" s="2" t="s">
        <v>8735</v>
      </c>
      <c r="P1085" s="9" t="s">
        <v>8731</v>
      </c>
      <c r="Q1085" s="9" t="s">
        <v>8731</v>
      </c>
      <c r="R1085" s="9" t="s">
        <v>3612</v>
      </c>
      <c r="S1085" s="8">
        <v>1900000</v>
      </c>
      <c r="T1085" s="8">
        <v>1900000</v>
      </c>
      <c r="U1085" s="2">
        <v>1082868728</v>
      </c>
      <c r="V1085" s="2" t="s">
        <v>1014</v>
      </c>
    </row>
    <row r="1086" spans="1:22">
      <c r="A1086" s="2">
        <v>891780111</v>
      </c>
      <c r="B1086" s="2" t="s">
        <v>19</v>
      </c>
      <c r="C1086" s="2" t="s">
        <v>27</v>
      </c>
      <c r="D1086" s="2" t="s">
        <v>20</v>
      </c>
      <c r="E1086" s="2" t="s">
        <v>8737</v>
      </c>
      <c r="F1086" s="2" t="s">
        <v>21</v>
      </c>
      <c r="G1086" s="2" t="s">
        <v>165</v>
      </c>
      <c r="H1086" s="2" t="s">
        <v>166</v>
      </c>
      <c r="I1086" s="8">
        <v>4300000</v>
      </c>
      <c r="J1086" s="8">
        <v>0</v>
      </c>
      <c r="K1086" s="8">
        <v>0</v>
      </c>
      <c r="L1086" s="8">
        <v>0</v>
      </c>
      <c r="M1086" s="2">
        <v>1083010207</v>
      </c>
      <c r="N1086" s="2" t="s">
        <v>4558</v>
      </c>
      <c r="O1086" s="2" t="s">
        <v>8738</v>
      </c>
      <c r="P1086" s="9" t="s">
        <v>8731</v>
      </c>
      <c r="Q1086" s="9" t="s">
        <v>8731</v>
      </c>
      <c r="R1086" s="9" t="s">
        <v>3612</v>
      </c>
      <c r="S1086" s="8">
        <v>2150000</v>
      </c>
      <c r="T1086" s="8">
        <v>2150000</v>
      </c>
      <c r="U1086" s="2">
        <v>1082868728</v>
      </c>
      <c r="V1086" s="2" t="s">
        <v>1014</v>
      </c>
    </row>
    <row r="1087" spans="1:22">
      <c r="A1087" s="2">
        <v>891780111</v>
      </c>
      <c r="B1087" s="2" t="s">
        <v>19</v>
      </c>
      <c r="C1087" s="2" t="s">
        <v>27</v>
      </c>
      <c r="D1087" s="2" t="s">
        <v>20</v>
      </c>
      <c r="E1087" s="2" t="s">
        <v>8739</v>
      </c>
      <c r="F1087" s="2" t="s">
        <v>21</v>
      </c>
      <c r="G1087" s="2" t="s">
        <v>165</v>
      </c>
      <c r="H1087" s="2" t="s">
        <v>166</v>
      </c>
      <c r="I1087" s="8">
        <v>3800000</v>
      </c>
      <c r="J1087" s="8">
        <v>0</v>
      </c>
      <c r="K1087" s="8">
        <v>0</v>
      </c>
      <c r="L1087" s="8">
        <v>0</v>
      </c>
      <c r="M1087" s="2">
        <v>1083016337</v>
      </c>
      <c r="N1087" s="2" t="s">
        <v>1018</v>
      </c>
      <c r="O1087" s="2" t="s">
        <v>6728</v>
      </c>
      <c r="P1087" s="9" t="s">
        <v>8731</v>
      </c>
      <c r="Q1087" s="9" t="s">
        <v>8731</v>
      </c>
      <c r="R1087" s="9" t="s">
        <v>3612</v>
      </c>
      <c r="S1087" s="8">
        <v>1900000</v>
      </c>
      <c r="T1087" s="8">
        <v>1900000</v>
      </c>
      <c r="U1087" s="2">
        <v>1082868728</v>
      </c>
      <c r="V1087" s="2" t="s">
        <v>1014</v>
      </c>
    </row>
    <row r="1088" spans="1:22">
      <c r="A1088" s="2">
        <v>891780111</v>
      </c>
      <c r="B1088" s="2" t="s">
        <v>19</v>
      </c>
      <c r="C1088" s="2" t="s">
        <v>27</v>
      </c>
      <c r="D1088" s="2" t="s">
        <v>20</v>
      </c>
      <c r="E1088" s="2" t="s">
        <v>8740</v>
      </c>
      <c r="F1088" s="2" t="s">
        <v>21</v>
      </c>
      <c r="G1088" s="2" t="s">
        <v>165</v>
      </c>
      <c r="H1088" s="2" t="s">
        <v>166</v>
      </c>
      <c r="I1088" s="8">
        <v>5600000</v>
      </c>
      <c r="J1088" s="8">
        <v>0</v>
      </c>
      <c r="K1088" s="8">
        <v>0</v>
      </c>
      <c r="L1088" s="8">
        <v>0</v>
      </c>
      <c r="M1088" s="2">
        <v>7144868</v>
      </c>
      <c r="N1088" s="2" t="s">
        <v>1012</v>
      </c>
      <c r="O1088" s="2" t="s">
        <v>8741</v>
      </c>
      <c r="P1088" s="9" t="s">
        <v>8731</v>
      </c>
      <c r="Q1088" s="9" t="s">
        <v>8731</v>
      </c>
      <c r="R1088" s="9" t="s">
        <v>3612</v>
      </c>
      <c r="S1088" s="8">
        <v>2800000</v>
      </c>
      <c r="T1088" s="8">
        <v>2800000</v>
      </c>
      <c r="U1088" s="2">
        <v>1082868728</v>
      </c>
      <c r="V1088" s="2" t="s">
        <v>1014</v>
      </c>
    </row>
    <row r="1089" spans="1:22">
      <c r="A1089" s="2">
        <v>891780111</v>
      </c>
      <c r="B1089" s="2" t="s">
        <v>19</v>
      </c>
      <c r="C1089" s="2" t="s">
        <v>27</v>
      </c>
      <c r="D1089" s="2" t="s">
        <v>20</v>
      </c>
      <c r="E1089" s="2" t="s">
        <v>8742</v>
      </c>
      <c r="F1089" s="2" t="s">
        <v>21</v>
      </c>
      <c r="G1089" s="2" t="s">
        <v>165</v>
      </c>
      <c r="H1089" s="2" t="s">
        <v>166</v>
      </c>
      <c r="I1089" s="8">
        <v>5000000</v>
      </c>
      <c r="J1089" s="8">
        <v>0</v>
      </c>
      <c r="K1089" s="8">
        <v>0</v>
      </c>
      <c r="L1089" s="8">
        <v>0</v>
      </c>
      <c r="M1089" s="2">
        <v>1082949911</v>
      </c>
      <c r="N1089" s="2" t="s">
        <v>863</v>
      </c>
      <c r="O1089" s="2" t="s">
        <v>6893</v>
      </c>
      <c r="P1089" s="9" t="s">
        <v>8731</v>
      </c>
      <c r="Q1089" s="9" t="s">
        <v>8731</v>
      </c>
      <c r="R1089" s="9" t="s">
        <v>3612</v>
      </c>
      <c r="S1089" s="8">
        <v>2500000</v>
      </c>
      <c r="T1089" s="8">
        <v>2500000</v>
      </c>
      <c r="U1089" s="2">
        <v>57461216</v>
      </c>
      <c r="V1089" s="2" t="s">
        <v>801</v>
      </c>
    </row>
    <row r="1090" spans="1:22">
      <c r="A1090" s="2">
        <v>891780111</v>
      </c>
      <c r="B1090" s="2" t="s">
        <v>19</v>
      </c>
      <c r="C1090" s="2" t="s">
        <v>8700</v>
      </c>
      <c r="D1090" s="2" t="s">
        <v>20</v>
      </c>
      <c r="E1090" s="2" t="s">
        <v>8743</v>
      </c>
      <c r="F1090" s="2" t="s">
        <v>21</v>
      </c>
      <c r="G1090" s="2" t="s">
        <v>165</v>
      </c>
      <c r="H1090" s="2" t="s">
        <v>166</v>
      </c>
      <c r="I1090" s="8">
        <v>5120000</v>
      </c>
      <c r="J1090" s="8">
        <v>0</v>
      </c>
      <c r="K1090" s="8">
        <v>0</v>
      </c>
      <c r="L1090" s="8">
        <v>0</v>
      </c>
      <c r="M1090" s="2">
        <v>1065824081</v>
      </c>
      <c r="N1090" s="2" t="s">
        <v>4795</v>
      </c>
      <c r="O1090" s="2" t="s">
        <v>8744</v>
      </c>
      <c r="P1090" s="9" t="s">
        <v>8731</v>
      </c>
      <c r="Q1090" s="9" t="s">
        <v>8731</v>
      </c>
      <c r="R1090" s="9" t="s">
        <v>3612</v>
      </c>
      <c r="S1090" s="8">
        <v>2560000</v>
      </c>
      <c r="T1090" s="8">
        <v>2560000</v>
      </c>
      <c r="U1090" s="2">
        <v>57461216</v>
      </c>
      <c r="V1090" s="2" t="s">
        <v>801</v>
      </c>
    </row>
    <row r="1091" spans="1:22">
      <c r="A1091" s="2">
        <v>891780111</v>
      </c>
      <c r="B1091" s="2" t="s">
        <v>19</v>
      </c>
      <c r="C1091" s="2" t="s">
        <v>27</v>
      </c>
      <c r="D1091" s="2" t="s">
        <v>20</v>
      </c>
      <c r="E1091" s="2" t="s">
        <v>8745</v>
      </c>
      <c r="F1091" s="2" t="s">
        <v>21</v>
      </c>
      <c r="G1091" s="2" t="s">
        <v>165</v>
      </c>
      <c r="H1091" s="2" t="s">
        <v>166</v>
      </c>
      <c r="I1091" s="8">
        <v>5600000</v>
      </c>
      <c r="J1091" s="8">
        <v>0</v>
      </c>
      <c r="K1091" s="8">
        <v>0</v>
      </c>
      <c r="L1091" s="8">
        <v>0</v>
      </c>
      <c r="M1091" s="2">
        <v>1082990998</v>
      </c>
      <c r="N1091" s="2" t="s">
        <v>1009</v>
      </c>
      <c r="O1091" s="2" t="s">
        <v>6966</v>
      </c>
      <c r="P1091" s="9" t="s">
        <v>8731</v>
      </c>
      <c r="Q1091" s="9" t="s">
        <v>8731</v>
      </c>
      <c r="R1091" s="9" t="s">
        <v>3612</v>
      </c>
      <c r="S1091" s="8">
        <v>2800000</v>
      </c>
      <c r="T1091" s="8">
        <v>2800000</v>
      </c>
      <c r="U1091" s="2">
        <v>57461216</v>
      </c>
      <c r="V1091" s="2" t="s">
        <v>801</v>
      </c>
    </row>
    <row r="1092" spans="1:22">
      <c r="A1092" s="2">
        <v>891780111</v>
      </c>
      <c r="B1092" s="2" t="s">
        <v>19</v>
      </c>
      <c r="C1092" s="2" t="s">
        <v>8700</v>
      </c>
      <c r="D1092" s="2" t="s">
        <v>20</v>
      </c>
      <c r="E1092" s="2" t="s">
        <v>8746</v>
      </c>
      <c r="F1092" s="2" t="s">
        <v>21</v>
      </c>
      <c r="G1092" s="2" t="s">
        <v>165</v>
      </c>
      <c r="H1092" s="2" t="s">
        <v>166</v>
      </c>
      <c r="I1092" s="8">
        <v>5320000</v>
      </c>
      <c r="J1092" s="8">
        <v>0</v>
      </c>
      <c r="K1092" s="8">
        <v>0</v>
      </c>
      <c r="L1092" s="8">
        <v>0</v>
      </c>
      <c r="M1092" s="2">
        <v>1085045367</v>
      </c>
      <c r="N1092" s="2" t="s">
        <v>4374</v>
      </c>
      <c r="O1092" s="2" t="s">
        <v>6909</v>
      </c>
      <c r="P1092" s="9" t="s">
        <v>8731</v>
      </c>
      <c r="Q1092" s="9" t="s">
        <v>8731</v>
      </c>
      <c r="R1092" s="9" t="s">
        <v>3612</v>
      </c>
      <c r="S1092" s="8">
        <v>2660000</v>
      </c>
      <c r="T1092" s="8">
        <v>2660000</v>
      </c>
      <c r="U1092" s="2">
        <v>57461216</v>
      </c>
      <c r="V1092" s="2" t="s">
        <v>801</v>
      </c>
    </row>
    <row r="1093" spans="1:22">
      <c r="A1093" s="2">
        <v>891780111</v>
      </c>
      <c r="B1093" s="2" t="s">
        <v>19</v>
      </c>
      <c r="C1093" s="2" t="s">
        <v>27</v>
      </c>
      <c r="D1093" s="2" t="s">
        <v>20</v>
      </c>
      <c r="E1093" s="2" t="s">
        <v>8747</v>
      </c>
      <c r="F1093" s="2" t="s">
        <v>21</v>
      </c>
      <c r="G1093" s="2" t="s">
        <v>165</v>
      </c>
      <c r="H1093" s="2" t="s">
        <v>166</v>
      </c>
      <c r="I1093" s="8">
        <v>5600000</v>
      </c>
      <c r="J1093" s="8">
        <v>0</v>
      </c>
      <c r="K1093" s="8">
        <v>0</v>
      </c>
      <c r="L1093" s="8">
        <v>0</v>
      </c>
      <c r="M1093" s="2">
        <v>1082902423</v>
      </c>
      <c r="N1093" s="2" t="s">
        <v>861</v>
      </c>
      <c r="O1093" s="2" t="s">
        <v>8748</v>
      </c>
      <c r="P1093" s="9" t="s">
        <v>8731</v>
      </c>
      <c r="Q1093" s="9" t="s">
        <v>8731</v>
      </c>
      <c r="R1093" s="9" t="s">
        <v>3612</v>
      </c>
      <c r="S1093" s="8">
        <v>2800000</v>
      </c>
      <c r="T1093" s="8">
        <v>2800000</v>
      </c>
      <c r="U1093" s="2">
        <v>57461216</v>
      </c>
      <c r="V1093" s="2" t="s">
        <v>801</v>
      </c>
    </row>
    <row r="1094" spans="1:22">
      <c r="A1094" s="2">
        <v>891780111</v>
      </c>
      <c r="B1094" s="2" t="s">
        <v>19</v>
      </c>
      <c r="C1094" s="2" t="s">
        <v>27</v>
      </c>
      <c r="D1094" s="2" t="s">
        <v>20</v>
      </c>
      <c r="E1094" s="2" t="s">
        <v>8749</v>
      </c>
      <c r="F1094" s="2" t="s">
        <v>21</v>
      </c>
      <c r="G1094" s="2" t="s">
        <v>165</v>
      </c>
      <c r="H1094" s="2" t="s">
        <v>166</v>
      </c>
      <c r="I1094" s="8">
        <v>5000000</v>
      </c>
      <c r="J1094" s="8">
        <v>0</v>
      </c>
      <c r="K1094" s="8">
        <v>0</v>
      </c>
      <c r="L1094" s="8">
        <v>0</v>
      </c>
      <c r="M1094" s="2">
        <v>1082967877</v>
      </c>
      <c r="N1094" s="2" t="s">
        <v>933</v>
      </c>
      <c r="O1094" s="2" t="s">
        <v>6832</v>
      </c>
      <c r="P1094" s="9" t="s">
        <v>8731</v>
      </c>
      <c r="Q1094" s="9" t="s">
        <v>8731</v>
      </c>
      <c r="R1094" s="9" t="s">
        <v>3612</v>
      </c>
      <c r="S1094" s="8">
        <v>2500000</v>
      </c>
      <c r="T1094" s="8">
        <v>2500000</v>
      </c>
      <c r="U1094" s="2">
        <v>57461216</v>
      </c>
      <c r="V1094" s="2" t="s">
        <v>801</v>
      </c>
    </row>
    <row r="1095" spans="1:22">
      <c r="A1095" s="2">
        <v>891780111</v>
      </c>
      <c r="B1095" s="2" t="s">
        <v>19</v>
      </c>
      <c r="C1095" s="2" t="s">
        <v>8700</v>
      </c>
      <c r="D1095" s="2" t="s">
        <v>20</v>
      </c>
      <c r="E1095" s="2" t="s">
        <v>8750</v>
      </c>
      <c r="F1095" s="2" t="s">
        <v>21</v>
      </c>
      <c r="G1095" s="2" t="s">
        <v>165</v>
      </c>
      <c r="H1095" s="2" t="s">
        <v>166</v>
      </c>
      <c r="I1095" s="8">
        <v>5120000</v>
      </c>
      <c r="J1095" s="8">
        <v>0</v>
      </c>
      <c r="K1095" s="8">
        <v>0</v>
      </c>
      <c r="L1095" s="8">
        <v>0</v>
      </c>
      <c r="M1095" s="2">
        <v>79994976</v>
      </c>
      <c r="N1095" s="2" t="s">
        <v>4878</v>
      </c>
      <c r="O1095" s="2" t="s">
        <v>8744</v>
      </c>
      <c r="P1095" s="9" t="s">
        <v>8731</v>
      </c>
      <c r="Q1095" s="9" t="s">
        <v>8731</v>
      </c>
      <c r="R1095" s="9" t="s">
        <v>3612</v>
      </c>
      <c r="S1095" s="8">
        <v>2560000</v>
      </c>
      <c r="T1095" s="8">
        <v>2560000</v>
      </c>
      <c r="U1095" s="2">
        <v>57461216</v>
      </c>
      <c r="V1095" s="2" t="s">
        <v>801</v>
      </c>
    </row>
    <row r="1096" spans="1:22">
      <c r="A1096" s="2">
        <v>891780111</v>
      </c>
      <c r="B1096" s="2" t="s">
        <v>19</v>
      </c>
      <c r="C1096" s="2" t="s">
        <v>27</v>
      </c>
      <c r="D1096" s="2" t="s">
        <v>20</v>
      </c>
      <c r="E1096" s="2" t="s">
        <v>8751</v>
      </c>
      <c r="F1096" s="2" t="s">
        <v>21</v>
      </c>
      <c r="G1096" s="2" t="s">
        <v>165</v>
      </c>
      <c r="H1096" s="2" t="s">
        <v>166</v>
      </c>
      <c r="I1096" s="8">
        <v>5000000</v>
      </c>
      <c r="J1096" s="8">
        <v>0</v>
      </c>
      <c r="K1096" s="8">
        <v>0</v>
      </c>
      <c r="L1096" s="8">
        <v>0</v>
      </c>
      <c r="M1096" s="2">
        <v>4981247</v>
      </c>
      <c r="N1096" s="2" t="s">
        <v>869</v>
      </c>
      <c r="O1096" s="2" t="s">
        <v>8752</v>
      </c>
      <c r="P1096" s="9" t="s">
        <v>8731</v>
      </c>
      <c r="Q1096" s="9" t="s">
        <v>8731</v>
      </c>
      <c r="R1096" s="9" t="s">
        <v>3612</v>
      </c>
      <c r="S1096" s="8">
        <v>2500000</v>
      </c>
      <c r="T1096" s="8">
        <v>2500000</v>
      </c>
      <c r="U1096" s="2">
        <v>57461216</v>
      </c>
      <c r="V1096" s="2" t="s">
        <v>801</v>
      </c>
    </row>
    <row r="1097" spans="1:22">
      <c r="A1097" s="2">
        <v>891780111</v>
      </c>
      <c r="B1097" s="2" t="s">
        <v>19</v>
      </c>
      <c r="C1097" s="2" t="s">
        <v>27</v>
      </c>
      <c r="D1097" s="2" t="s">
        <v>20</v>
      </c>
      <c r="E1097" s="2" t="s">
        <v>8753</v>
      </c>
      <c r="F1097" s="2" t="s">
        <v>21</v>
      </c>
      <c r="G1097" s="2" t="s">
        <v>165</v>
      </c>
      <c r="H1097" s="2" t="s">
        <v>166</v>
      </c>
      <c r="I1097" s="8">
        <v>5000000</v>
      </c>
      <c r="J1097" s="8">
        <v>0</v>
      </c>
      <c r="K1097" s="8">
        <v>0</v>
      </c>
      <c r="L1097" s="8">
        <v>0</v>
      </c>
      <c r="M1097" s="2">
        <v>1082984559</v>
      </c>
      <c r="N1097" s="2" t="s">
        <v>936</v>
      </c>
      <c r="O1097" s="2" t="s">
        <v>6901</v>
      </c>
      <c r="P1097" s="9" t="s">
        <v>8731</v>
      </c>
      <c r="Q1097" s="9" t="s">
        <v>8731</v>
      </c>
      <c r="R1097" s="9" t="s">
        <v>3612</v>
      </c>
      <c r="S1097" s="8">
        <v>2500000</v>
      </c>
      <c r="T1097" s="8">
        <v>2500000</v>
      </c>
      <c r="U1097" s="2">
        <v>57461216</v>
      </c>
      <c r="V1097" s="2" t="s">
        <v>801</v>
      </c>
    </row>
    <row r="1098" spans="1:22">
      <c r="A1098" s="2">
        <v>891780111</v>
      </c>
      <c r="B1098" s="2" t="s">
        <v>19</v>
      </c>
      <c r="C1098" s="2" t="s">
        <v>27</v>
      </c>
      <c r="D1098" s="2" t="s">
        <v>20</v>
      </c>
      <c r="E1098" s="2" t="s">
        <v>8754</v>
      </c>
      <c r="F1098" s="2" t="s">
        <v>21</v>
      </c>
      <c r="G1098" s="2" t="s">
        <v>165</v>
      </c>
      <c r="H1098" s="2" t="s">
        <v>166</v>
      </c>
      <c r="I1098" s="8">
        <v>5000000</v>
      </c>
      <c r="J1098" s="8">
        <v>0</v>
      </c>
      <c r="K1098" s="8">
        <v>0</v>
      </c>
      <c r="L1098" s="8">
        <v>0</v>
      </c>
      <c r="M1098" s="2">
        <v>26671795</v>
      </c>
      <c r="N1098" s="2" t="s">
        <v>1097</v>
      </c>
      <c r="O1098" s="2" t="s">
        <v>8755</v>
      </c>
      <c r="P1098" s="9" t="s">
        <v>8731</v>
      </c>
      <c r="Q1098" s="9" t="s">
        <v>8731</v>
      </c>
      <c r="R1098" s="9" t="s">
        <v>3612</v>
      </c>
      <c r="S1098" s="8">
        <v>2500000</v>
      </c>
      <c r="T1098" s="8">
        <v>2500000</v>
      </c>
      <c r="U1098" s="2">
        <v>12548945</v>
      </c>
      <c r="V1098" s="2" t="s">
        <v>1099</v>
      </c>
    </row>
    <row r="1099" spans="1:22">
      <c r="A1099" s="2">
        <v>891780111</v>
      </c>
      <c r="B1099" s="2" t="s">
        <v>19</v>
      </c>
      <c r="C1099" s="2" t="s">
        <v>27</v>
      </c>
      <c r="D1099" s="2" t="s">
        <v>20</v>
      </c>
      <c r="E1099" s="2" t="s">
        <v>8756</v>
      </c>
      <c r="F1099" s="2" t="s">
        <v>21</v>
      </c>
      <c r="G1099" s="2" t="s">
        <v>165</v>
      </c>
      <c r="H1099" s="2" t="s">
        <v>166</v>
      </c>
      <c r="I1099" s="8">
        <v>8600000</v>
      </c>
      <c r="J1099" s="8">
        <v>0</v>
      </c>
      <c r="K1099" s="8">
        <v>0</v>
      </c>
      <c r="L1099" s="8">
        <v>0</v>
      </c>
      <c r="M1099" s="2">
        <v>15443332</v>
      </c>
      <c r="N1099" s="2" t="s">
        <v>560</v>
      </c>
      <c r="O1099" s="2" t="s">
        <v>7000</v>
      </c>
      <c r="P1099" s="9" t="s">
        <v>8731</v>
      </c>
      <c r="Q1099" s="9" t="s">
        <v>8731</v>
      </c>
      <c r="R1099" s="9" t="s">
        <v>3612</v>
      </c>
      <c r="S1099" s="8">
        <v>4300000</v>
      </c>
      <c r="T1099" s="8">
        <v>4300000</v>
      </c>
      <c r="U1099" s="2">
        <v>21701937</v>
      </c>
      <c r="V1099" s="2" t="s">
        <v>5910</v>
      </c>
    </row>
    <row r="1100" spans="1:22">
      <c r="A1100" s="2">
        <v>891780111</v>
      </c>
      <c r="B1100" s="2" t="s">
        <v>19</v>
      </c>
      <c r="C1100" s="2" t="s">
        <v>27</v>
      </c>
      <c r="D1100" s="2" t="s">
        <v>20</v>
      </c>
      <c r="E1100" s="2" t="s">
        <v>8757</v>
      </c>
      <c r="F1100" s="2" t="s">
        <v>21</v>
      </c>
      <c r="G1100" s="2" t="s">
        <v>165</v>
      </c>
      <c r="H1100" s="2" t="s">
        <v>166</v>
      </c>
      <c r="I1100" s="8">
        <v>3800000</v>
      </c>
      <c r="J1100" s="8">
        <v>0</v>
      </c>
      <c r="K1100" s="8">
        <v>0</v>
      </c>
      <c r="L1100" s="8">
        <v>0</v>
      </c>
      <c r="M1100" s="2">
        <v>1047340444</v>
      </c>
      <c r="N1100" s="2" t="s">
        <v>5908</v>
      </c>
      <c r="O1100" s="2" t="s">
        <v>8758</v>
      </c>
      <c r="P1100" s="9" t="s">
        <v>8731</v>
      </c>
      <c r="Q1100" s="9" t="s">
        <v>8731</v>
      </c>
      <c r="R1100" s="9" t="s">
        <v>3612</v>
      </c>
      <c r="S1100" s="8">
        <v>1900000</v>
      </c>
      <c r="T1100" s="8">
        <v>1900000</v>
      </c>
      <c r="U1100" s="2">
        <v>21701937</v>
      </c>
      <c r="V1100" s="2" t="s">
        <v>5910</v>
      </c>
    </row>
    <row r="1101" spans="1:22">
      <c r="A1101" s="2">
        <v>891780111</v>
      </c>
      <c r="B1101" s="2" t="s">
        <v>19</v>
      </c>
      <c r="C1101" s="2" t="s">
        <v>27</v>
      </c>
      <c r="D1101" s="2" t="s">
        <v>20</v>
      </c>
      <c r="E1101" s="2" t="s">
        <v>8759</v>
      </c>
      <c r="F1101" s="2" t="s">
        <v>21</v>
      </c>
      <c r="G1101" s="2" t="s">
        <v>165</v>
      </c>
      <c r="H1101" s="2" t="s">
        <v>166</v>
      </c>
      <c r="I1101" s="8">
        <v>3800000</v>
      </c>
      <c r="J1101" s="8">
        <v>0</v>
      </c>
      <c r="K1101" s="8">
        <v>0</v>
      </c>
      <c r="L1101" s="8">
        <v>0</v>
      </c>
      <c r="M1101" s="2">
        <v>85467592</v>
      </c>
      <c r="N1101" s="2" t="s">
        <v>4810</v>
      </c>
      <c r="O1101" s="2" t="s">
        <v>5855</v>
      </c>
      <c r="P1101" s="9" t="s">
        <v>8731</v>
      </c>
      <c r="Q1101" s="9" t="s">
        <v>8731</v>
      </c>
      <c r="R1101" s="9" t="s">
        <v>3612</v>
      </c>
      <c r="S1101" s="8">
        <v>1900000</v>
      </c>
      <c r="T1101" s="8">
        <v>1900000</v>
      </c>
      <c r="U1101" s="2">
        <v>85473390</v>
      </c>
      <c r="V1101" s="2" t="s">
        <v>5792</v>
      </c>
    </row>
    <row r="1102" spans="1:22">
      <c r="A1102" s="2">
        <v>891780111</v>
      </c>
      <c r="B1102" s="2" t="s">
        <v>19</v>
      </c>
      <c r="C1102" s="2" t="s">
        <v>27</v>
      </c>
      <c r="D1102" s="2" t="s">
        <v>20</v>
      </c>
      <c r="E1102" s="2" t="s">
        <v>8760</v>
      </c>
      <c r="F1102" s="2" t="s">
        <v>21</v>
      </c>
      <c r="G1102" s="2" t="s">
        <v>165</v>
      </c>
      <c r="H1102" s="2" t="s">
        <v>166</v>
      </c>
      <c r="I1102" s="8">
        <v>3800000</v>
      </c>
      <c r="J1102" s="8">
        <v>0</v>
      </c>
      <c r="K1102" s="8">
        <v>0</v>
      </c>
      <c r="L1102" s="8">
        <v>0</v>
      </c>
      <c r="M1102" s="2">
        <v>85153204</v>
      </c>
      <c r="N1102" s="2" t="s">
        <v>4801</v>
      </c>
      <c r="O1102" s="2" t="s">
        <v>8761</v>
      </c>
      <c r="P1102" s="9" t="s">
        <v>8731</v>
      </c>
      <c r="Q1102" s="9" t="s">
        <v>8731</v>
      </c>
      <c r="R1102" s="9" t="s">
        <v>3612</v>
      </c>
      <c r="S1102" s="8">
        <v>1900000</v>
      </c>
      <c r="T1102" s="8">
        <v>1900000</v>
      </c>
      <c r="U1102" s="2">
        <v>85473390</v>
      </c>
      <c r="V1102" s="2" t="s">
        <v>5792</v>
      </c>
    </row>
    <row r="1103" spans="1:22">
      <c r="A1103" s="2">
        <v>891780111</v>
      </c>
      <c r="B1103" s="2" t="s">
        <v>19</v>
      </c>
      <c r="C1103" s="2" t="s">
        <v>27</v>
      </c>
      <c r="D1103" s="2" t="s">
        <v>20</v>
      </c>
      <c r="E1103" s="2" t="s">
        <v>8762</v>
      </c>
      <c r="F1103" s="2" t="s">
        <v>21</v>
      </c>
      <c r="G1103" s="2" t="s">
        <v>165</v>
      </c>
      <c r="H1103" s="2" t="s">
        <v>166</v>
      </c>
      <c r="I1103" s="8">
        <v>5000000</v>
      </c>
      <c r="J1103" s="8">
        <v>0</v>
      </c>
      <c r="K1103" s="8">
        <v>0</v>
      </c>
      <c r="L1103" s="8">
        <v>0</v>
      </c>
      <c r="M1103" s="2">
        <v>92642274</v>
      </c>
      <c r="N1103" s="2" t="s">
        <v>1341</v>
      </c>
      <c r="O1103" s="2" t="s">
        <v>8763</v>
      </c>
      <c r="P1103" s="9" t="s">
        <v>8731</v>
      </c>
      <c r="Q1103" s="9" t="s">
        <v>8731</v>
      </c>
      <c r="R1103" s="9" t="s">
        <v>3612</v>
      </c>
      <c r="S1103" s="8">
        <v>2500000</v>
      </c>
      <c r="T1103" s="8">
        <v>2500000</v>
      </c>
      <c r="U1103" s="2">
        <v>85473390</v>
      </c>
      <c r="V1103" s="2" t="s">
        <v>5792</v>
      </c>
    </row>
    <row r="1104" spans="1:22">
      <c r="A1104" s="2">
        <v>891780111</v>
      </c>
      <c r="B1104" s="2" t="s">
        <v>19</v>
      </c>
      <c r="C1104" s="2" t="s">
        <v>27</v>
      </c>
      <c r="D1104" s="2" t="s">
        <v>20</v>
      </c>
      <c r="E1104" s="2" t="s">
        <v>8764</v>
      </c>
      <c r="F1104" s="2" t="s">
        <v>21</v>
      </c>
      <c r="G1104" s="2" t="s">
        <v>165</v>
      </c>
      <c r="H1104" s="2" t="s">
        <v>166</v>
      </c>
      <c r="I1104" s="8">
        <v>3200000</v>
      </c>
      <c r="J1104" s="8">
        <v>0</v>
      </c>
      <c r="K1104" s="8">
        <v>0</v>
      </c>
      <c r="L1104" s="8">
        <v>0</v>
      </c>
      <c r="M1104" s="2">
        <v>7628983</v>
      </c>
      <c r="N1104" s="2" t="s">
        <v>4535</v>
      </c>
      <c r="O1104" s="2" t="s">
        <v>8765</v>
      </c>
      <c r="P1104" s="9" t="s">
        <v>8731</v>
      </c>
      <c r="Q1104" s="9" t="s">
        <v>8731</v>
      </c>
      <c r="R1104" s="9" t="s">
        <v>3612</v>
      </c>
      <c r="S1104" s="8">
        <v>1600000</v>
      </c>
      <c r="T1104" s="8">
        <v>1600000</v>
      </c>
      <c r="U1104" s="2">
        <v>85473390</v>
      </c>
      <c r="V1104" s="2" t="s">
        <v>5792</v>
      </c>
    </row>
    <row r="1105" spans="1:22">
      <c r="A1105" s="2">
        <v>891780111</v>
      </c>
      <c r="B1105" s="2" t="s">
        <v>19</v>
      </c>
      <c r="C1105" s="2" t="s">
        <v>27</v>
      </c>
      <c r="D1105" s="2" t="s">
        <v>20</v>
      </c>
      <c r="E1105" s="2" t="s">
        <v>8766</v>
      </c>
      <c r="F1105" s="2" t="s">
        <v>21</v>
      </c>
      <c r="G1105" s="2" t="s">
        <v>165</v>
      </c>
      <c r="H1105" s="2" t="s">
        <v>166</v>
      </c>
      <c r="I1105" s="8">
        <v>3200000</v>
      </c>
      <c r="J1105" s="8">
        <v>0</v>
      </c>
      <c r="K1105" s="8">
        <v>0</v>
      </c>
      <c r="L1105" s="8">
        <v>0</v>
      </c>
      <c r="M1105" s="2">
        <v>7144181</v>
      </c>
      <c r="N1105" s="2" t="s">
        <v>4380</v>
      </c>
      <c r="O1105" s="2" t="s">
        <v>5914</v>
      </c>
      <c r="P1105" s="9" t="s">
        <v>8731</v>
      </c>
      <c r="Q1105" s="9" t="s">
        <v>8731</v>
      </c>
      <c r="R1105" s="9" t="s">
        <v>3612</v>
      </c>
      <c r="S1105" s="8">
        <v>1600000</v>
      </c>
      <c r="T1105" s="8">
        <v>1600000</v>
      </c>
      <c r="U1105" s="2">
        <v>85459497</v>
      </c>
      <c r="V1105" s="2" t="s">
        <v>555</v>
      </c>
    </row>
    <row r="1106" spans="1:22">
      <c r="A1106" s="2">
        <v>891780111</v>
      </c>
      <c r="B1106" s="2" t="s">
        <v>19</v>
      </c>
      <c r="C1106" s="2" t="s">
        <v>27</v>
      </c>
      <c r="D1106" s="2" t="s">
        <v>20</v>
      </c>
      <c r="E1106" s="2" t="s">
        <v>8767</v>
      </c>
      <c r="F1106" s="2" t="s">
        <v>21</v>
      </c>
      <c r="G1106" s="2" t="s">
        <v>165</v>
      </c>
      <c r="H1106" s="2" t="s">
        <v>166</v>
      </c>
      <c r="I1106" s="8">
        <v>3200000</v>
      </c>
      <c r="J1106" s="8">
        <v>0</v>
      </c>
      <c r="K1106" s="8">
        <v>0</v>
      </c>
      <c r="L1106" s="8">
        <v>0</v>
      </c>
      <c r="M1106" s="2">
        <v>85156209</v>
      </c>
      <c r="N1106" s="2" t="s">
        <v>4429</v>
      </c>
      <c r="O1106" s="2" t="s">
        <v>5914</v>
      </c>
      <c r="P1106" s="9" t="s">
        <v>8731</v>
      </c>
      <c r="Q1106" s="9" t="s">
        <v>8731</v>
      </c>
      <c r="R1106" s="9" t="s">
        <v>3612</v>
      </c>
      <c r="S1106" s="8">
        <v>1600000</v>
      </c>
      <c r="T1106" s="8">
        <v>1600000</v>
      </c>
      <c r="U1106" s="2">
        <v>85459497</v>
      </c>
      <c r="V1106" s="2" t="s">
        <v>555</v>
      </c>
    </row>
    <row r="1107" spans="1:22">
      <c r="A1107" s="2">
        <v>891780111</v>
      </c>
      <c r="B1107" s="2" t="s">
        <v>19</v>
      </c>
      <c r="C1107" s="2" t="s">
        <v>27</v>
      </c>
      <c r="D1107" s="2" t="s">
        <v>20</v>
      </c>
      <c r="E1107" s="2" t="s">
        <v>8768</v>
      </c>
      <c r="F1107" s="2" t="s">
        <v>21</v>
      </c>
      <c r="G1107" s="2" t="s">
        <v>165</v>
      </c>
      <c r="H1107" s="2" t="s">
        <v>166</v>
      </c>
      <c r="I1107" s="8">
        <v>4200000</v>
      </c>
      <c r="J1107" s="8">
        <v>0</v>
      </c>
      <c r="K1107" s="8">
        <v>0</v>
      </c>
      <c r="L1107" s="8">
        <v>0</v>
      </c>
      <c r="M1107" s="2">
        <v>1082852952</v>
      </c>
      <c r="N1107" s="2" t="s">
        <v>5726</v>
      </c>
      <c r="O1107" s="2" t="s">
        <v>8769</v>
      </c>
      <c r="P1107" s="9" t="s">
        <v>8731</v>
      </c>
      <c r="Q1107" s="9" t="s">
        <v>8731</v>
      </c>
      <c r="R1107" s="9" t="s">
        <v>3612</v>
      </c>
      <c r="S1107" s="8">
        <v>2100000</v>
      </c>
      <c r="T1107" s="8">
        <v>2100000</v>
      </c>
      <c r="U1107" s="2">
        <v>85465146</v>
      </c>
      <c r="V1107" s="2" t="s">
        <v>5724</v>
      </c>
    </row>
    <row r="1108" spans="1:22">
      <c r="A1108" s="2">
        <v>891780111</v>
      </c>
      <c r="B1108" s="2" t="s">
        <v>19</v>
      </c>
      <c r="C1108" s="2" t="s">
        <v>27</v>
      </c>
      <c r="D1108" s="2" t="s">
        <v>20</v>
      </c>
      <c r="E1108" s="2" t="s">
        <v>8770</v>
      </c>
      <c r="F1108" s="2" t="s">
        <v>21</v>
      </c>
      <c r="G1108" s="2" t="s">
        <v>165</v>
      </c>
      <c r="H1108" s="2" t="s">
        <v>166</v>
      </c>
      <c r="I1108" s="8">
        <v>11200000</v>
      </c>
      <c r="J1108" s="8">
        <v>0</v>
      </c>
      <c r="K1108" s="8">
        <v>0</v>
      </c>
      <c r="L1108" s="8">
        <v>0</v>
      </c>
      <c r="M1108" s="2">
        <v>19601307</v>
      </c>
      <c r="N1108" s="2" t="s">
        <v>811</v>
      </c>
      <c r="O1108" s="2" t="s">
        <v>6780</v>
      </c>
      <c r="P1108" s="9" t="s">
        <v>8731</v>
      </c>
      <c r="Q1108" s="9" t="s">
        <v>8731</v>
      </c>
      <c r="R1108" s="9" t="s">
        <v>3612</v>
      </c>
      <c r="S1108" s="8">
        <v>5600000</v>
      </c>
      <c r="T1108" s="8">
        <v>5600000</v>
      </c>
      <c r="U1108" s="2">
        <v>85465146</v>
      </c>
      <c r="V1108" s="2" t="s">
        <v>5724</v>
      </c>
    </row>
    <row r="1109" spans="1:22">
      <c r="A1109" s="2">
        <v>891780111</v>
      </c>
      <c r="B1109" s="2" t="s">
        <v>19</v>
      </c>
      <c r="C1109" s="2" t="s">
        <v>27</v>
      </c>
      <c r="D1109" s="2" t="s">
        <v>20</v>
      </c>
      <c r="E1109" s="2" t="s">
        <v>8771</v>
      </c>
      <c r="F1109" s="2" t="s">
        <v>21</v>
      </c>
      <c r="G1109" s="2" t="s">
        <v>165</v>
      </c>
      <c r="H1109" s="2" t="s">
        <v>166</v>
      </c>
      <c r="I1109" s="8">
        <v>4400000</v>
      </c>
      <c r="J1109" s="8">
        <v>0</v>
      </c>
      <c r="K1109" s="8">
        <v>0</v>
      </c>
      <c r="L1109" s="8">
        <v>0</v>
      </c>
      <c r="M1109" s="2">
        <v>1082885364</v>
      </c>
      <c r="N1109" s="2" t="s">
        <v>4441</v>
      </c>
      <c r="O1109" s="2" t="s">
        <v>6697</v>
      </c>
      <c r="P1109" s="9" t="s">
        <v>8731</v>
      </c>
      <c r="Q1109" s="9" t="s">
        <v>8731</v>
      </c>
      <c r="R1109" s="9" t="s">
        <v>3612</v>
      </c>
      <c r="S1109" s="8">
        <v>2200000</v>
      </c>
      <c r="T1109" s="8">
        <v>2200000</v>
      </c>
      <c r="U1109" s="2">
        <v>7631392</v>
      </c>
      <c r="V1109" s="2" t="s">
        <v>4500</v>
      </c>
    </row>
    <row r="1110" spans="1:22">
      <c r="A1110" s="2">
        <v>891780111</v>
      </c>
      <c r="B1110" s="2" t="s">
        <v>19</v>
      </c>
      <c r="C1110" s="2" t="s">
        <v>27</v>
      </c>
      <c r="D1110" s="2" t="s">
        <v>20</v>
      </c>
      <c r="E1110" s="2" t="s">
        <v>8772</v>
      </c>
      <c r="F1110" s="2" t="s">
        <v>21</v>
      </c>
      <c r="G1110" s="2" t="s">
        <v>165</v>
      </c>
      <c r="H1110" s="2" t="s">
        <v>166</v>
      </c>
      <c r="I1110" s="8">
        <v>5000000</v>
      </c>
      <c r="J1110" s="8">
        <v>0</v>
      </c>
      <c r="K1110" s="8">
        <v>0</v>
      </c>
      <c r="L1110" s="8">
        <v>0</v>
      </c>
      <c r="M1110" s="2">
        <v>57461182</v>
      </c>
      <c r="N1110" s="2" t="s">
        <v>824</v>
      </c>
      <c r="O1110" s="2" t="s">
        <v>6946</v>
      </c>
      <c r="P1110" s="9" t="s">
        <v>8731</v>
      </c>
      <c r="Q1110" s="9" t="s">
        <v>8731</v>
      </c>
      <c r="R1110" s="9" t="s">
        <v>3612</v>
      </c>
      <c r="S1110" s="8">
        <v>2500000</v>
      </c>
      <c r="T1110" s="8">
        <v>2500000</v>
      </c>
      <c r="U1110" s="2">
        <v>57438212</v>
      </c>
      <c r="V1110" s="2" t="s">
        <v>1211</v>
      </c>
    </row>
    <row r="1111" spans="1:22">
      <c r="A1111" s="2">
        <v>891780111</v>
      </c>
      <c r="B1111" s="2" t="s">
        <v>19</v>
      </c>
      <c r="C1111" s="2" t="s">
        <v>27</v>
      </c>
      <c r="D1111" s="2" t="s">
        <v>20</v>
      </c>
      <c r="E1111" s="2" t="s">
        <v>8773</v>
      </c>
      <c r="F1111" s="2" t="s">
        <v>21</v>
      </c>
      <c r="G1111" s="2" t="s">
        <v>165</v>
      </c>
      <c r="H1111" s="2" t="s">
        <v>166</v>
      </c>
      <c r="I1111" s="8">
        <v>12200000</v>
      </c>
      <c r="J1111" s="8">
        <v>0</v>
      </c>
      <c r="K1111" s="8">
        <v>0</v>
      </c>
      <c r="L1111" s="8">
        <v>0</v>
      </c>
      <c r="M1111" s="2">
        <v>36724902</v>
      </c>
      <c r="N1111" s="2" t="s">
        <v>967</v>
      </c>
      <c r="O1111" s="2" t="s">
        <v>6471</v>
      </c>
      <c r="P1111" s="9" t="s">
        <v>8731</v>
      </c>
      <c r="Q1111" s="9" t="s">
        <v>8731</v>
      </c>
      <c r="R1111" s="9" t="s">
        <v>3612</v>
      </c>
      <c r="S1111" s="8">
        <v>6100000</v>
      </c>
      <c r="T1111" s="8">
        <v>6100000</v>
      </c>
      <c r="U1111" s="2">
        <v>12621405</v>
      </c>
      <c r="V1111" s="2" t="s">
        <v>5735</v>
      </c>
    </row>
    <row r="1112" spans="1:22">
      <c r="A1112" s="2">
        <v>891780111</v>
      </c>
      <c r="B1112" s="2" t="s">
        <v>19</v>
      </c>
      <c r="C1112" s="2" t="s">
        <v>27</v>
      </c>
      <c r="D1112" s="2" t="s">
        <v>20</v>
      </c>
      <c r="E1112" s="2" t="s">
        <v>8774</v>
      </c>
      <c r="F1112" s="2" t="s">
        <v>21</v>
      </c>
      <c r="G1112" s="2" t="s">
        <v>165</v>
      </c>
      <c r="H1112" s="2" t="s">
        <v>166</v>
      </c>
      <c r="I1112" s="8">
        <v>6400000</v>
      </c>
      <c r="J1112" s="8">
        <v>0</v>
      </c>
      <c r="K1112" s="8">
        <v>0</v>
      </c>
      <c r="L1112" s="8">
        <v>0</v>
      </c>
      <c r="M1112" s="2">
        <v>1082891554</v>
      </c>
      <c r="N1112" s="2" t="s">
        <v>887</v>
      </c>
      <c r="O1112" s="2" t="s">
        <v>6473</v>
      </c>
      <c r="P1112" s="9" t="s">
        <v>8731</v>
      </c>
      <c r="Q1112" s="9" t="s">
        <v>8731</v>
      </c>
      <c r="R1112" s="9" t="s">
        <v>3612</v>
      </c>
      <c r="S1112" s="8">
        <v>3200000</v>
      </c>
      <c r="T1112" s="8">
        <v>3200000</v>
      </c>
      <c r="U1112" s="2">
        <v>12621405</v>
      </c>
      <c r="V1112" s="2" t="s">
        <v>5735</v>
      </c>
    </row>
    <row r="1113" spans="1:22">
      <c r="A1113" s="2">
        <v>891780111</v>
      </c>
      <c r="B1113" s="2" t="s">
        <v>19</v>
      </c>
      <c r="C1113" s="2" t="s">
        <v>27</v>
      </c>
      <c r="D1113" s="2" t="s">
        <v>20</v>
      </c>
      <c r="E1113" s="2" t="s">
        <v>8775</v>
      </c>
      <c r="F1113" s="2" t="s">
        <v>21</v>
      </c>
      <c r="G1113" s="2" t="s">
        <v>165</v>
      </c>
      <c r="H1113" s="2" t="s">
        <v>166</v>
      </c>
      <c r="I1113" s="8">
        <v>10000000</v>
      </c>
      <c r="J1113" s="8">
        <v>0</v>
      </c>
      <c r="K1113" s="8">
        <v>0</v>
      </c>
      <c r="L1113" s="8">
        <v>0</v>
      </c>
      <c r="M1113" s="2">
        <v>1082841776</v>
      </c>
      <c r="N1113" s="2" t="s">
        <v>1064</v>
      </c>
      <c r="O1113" s="2" t="s">
        <v>6703</v>
      </c>
      <c r="P1113" s="9" t="s">
        <v>8731</v>
      </c>
      <c r="Q1113" s="9" t="s">
        <v>8731</v>
      </c>
      <c r="R1113" s="9" t="s">
        <v>3612</v>
      </c>
      <c r="S1113" s="8">
        <v>5000000</v>
      </c>
      <c r="T1113" s="8">
        <v>5000000</v>
      </c>
      <c r="U1113" s="2">
        <v>12621405</v>
      </c>
      <c r="V1113" s="2" t="s">
        <v>5735</v>
      </c>
    </row>
    <row r="1114" spans="1:22">
      <c r="A1114" s="2">
        <v>891780111</v>
      </c>
      <c r="B1114" s="2" t="s">
        <v>19</v>
      </c>
      <c r="C1114" s="2" t="s">
        <v>27</v>
      </c>
      <c r="D1114" s="2" t="s">
        <v>20</v>
      </c>
      <c r="E1114" s="2" t="s">
        <v>8776</v>
      </c>
      <c r="F1114" s="2" t="s">
        <v>21</v>
      </c>
      <c r="G1114" s="2" t="s">
        <v>165</v>
      </c>
      <c r="H1114" s="2" t="s">
        <v>166</v>
      </c>
      <c r="I1114" s="8">
        <v>7200000</v>
      </c>
      <c r="J1114" s="8">
        <v>0</v>
      </c>
      <c r="K1114" s="8">
        <v>0</v>
      </c>
      <c r="L1114" s="8">
        <v>0</v>
      </c>
      <c r="M1114" s="2">
        <v>85460949</v>
      </c>
      <c r="N1114" s="2" t="s">
        <v>6708</v>
      </c>
      <c r="O1114" s="2" t="s">
        <v>6709</v>
      </c>
      <c r="P1114" s="9" t="s">
        <v>8731</v>
      </c>
      <c r="Q1114" s="9" t="s">
        <v>8731</v>
      </c>
      <c r="R1114" s="9" t="s">
        <v>3612</v>
      </c>
      <c r="S1114" s="8">
        <v>3600000</v>
      </c>
      <c r="T1114" s="8">
        <v>3600000</v>
      </c>
      <c r="U1114" s="2">
        <v>12621405</v>
      </c>
      <c r="V1114" s="2" t="s">
        <v>5735</v>
      </c>
    </row>
    <row r="1115" spans="1:22">
      <c r="A1115" s="2">
        <v>891780111</v>
      </c>
      <c r="B1115" s="2" t="s">
        <v>19</v>
      </c>
      <c r="C1115" s="2" t="s">
        <v>27</v>
      </c>
      <c r="D1115" s="2" t="s">
        <v>20</v>
      </c>
      <c r="E1115" s="2" t="s">
        <v>8777</v>
      </c>
      <c r="F1115" s="2" t="s">
        <v>21</v>
      </c>
      <c r="G1115" s="2" t="s">
        <v>165</v>
      </c>
      <c r="H1115" s="2" t="s">
        <v>166</v>
      </c>
      <c r="I1115" s="8">
        <v>10800000</v>
      </c>
      <c r="J1115" s="8">
        <v>0</v>
      </c>
      <c r="K1115" s="8">
        <v>0</v>
      </c>
      <c r="L1115" s="8">
        <v>0</v>
      </c>
      <c r="M1115" s="2">
        <v>41612964</v>
      </c>
      <c r="N1115" s="2" t="s">
        <v>969</v>
      </c>
      <c r="O1115" s="2" t="s">
        <v>6589</v>
      </c>
      <c r="P1115" s="9" t="s">
        <v>8731</v>
      </c>
      <c r="Q1115" s="9" t="s">
        <v>8731</v>
      </c>
      <c r="R1115" s="9" t="s">
        <v>3612</v>
      </c>
      <c r="S1115" s="8">
        <v>5400000</v>
      </c>
      <c r="T1115" s="8">
        <v>5400000</v>
      </c>
      <c r="U1115" s="2">
        <v>12621405</v>
      </c>
      <c r="V1115" s="2" t="s">
        <v>5735</v>
      </c>
    </row>
    <row r="1116" spans="1:22">
      <c r="A1116" s="2">
        <v>891780111</v>
      </c>
      <c r="B1116" s="2" t="s">
        <v>19</v>
      </c>
      <c r="C1116" s="2" t="s">
        <v>27</v>
      </c>
      <c r="D1116" s="2" t="s">
        <v>20</v>
      </c>
      <c r="E1116" s="2" t="s">
        <v>8778</v>
      </c>
      <c r="F1116" s="2" t="s">
        <v>21</v>
      </c>
      <c r="G1116" s="2" t="s">
        <v>165</v>
      </c>
      <c r="H1116" s="2" t="s">
        <v>166</v>
      </c>
      <c r="I1116" s="8">
        <v>6600000</v>
      </c>
      <c r="J1116" s="8">
        <v>0</v>
      </c>
      <c r="K1116" s="8">
        <v>0</v>
      </c>
      <c r="L1116" s="8">
        <v>0</v>
      </c>
      <c r="M1116" s="2">
        <v>57434436</v>
      </c>
      <c r="N1116" s="2" t="s">
        <v>1372</v>
      </c>
      <c r="O1116" s="2" t="s">
        <v>6489</v>
      </c>
      <c r="P1116" s="9" t="s">
        <v>8731</v>
      </c>
      <c r="Q1116" s="9" t="s">
        <v>8731</v>
      </c>
      <c r="R1116" s="9" t="s">
        <v>3612</v>
      </c>
      <c r="S1116" s="8">
        <v>3300000</v>
      </c>
      <c r="T1116" s="8">
        <v>3300000</v>
      </c>
      <c r="U1116" s="2">
        <v>12621405</v>
      </c>
      <c r="V1116" s="2" t="s">
        <v>5735</v>
      </c>
    </row>
    <row r="1117" spans="1:22">
      <c r="A1117" s="2">
        <v>891780111</v>
      </c>
      <c r="B1117" s="2" t="s">
        <v>19</v>
      </c>
      <c r="C1117" s="2" t="s">
        <v>27</v>
      </c>
      <c r="D1117" s="2" t="s">
        <v>20</v>
      </c>
      <c r="E1117" s="2" t="s">
        <v>8779</v>
      </c>
      <c r="F1117" s="2" t="s">
        <v>21</v>
      </c>
      <c r="G1117" s="2" t="s">
        <v>165</v>
      </c>
      <c r="H1117" s="2" t="s">
        <v>166</v>
      </c>
      <c r="I1117" s="8">
        <v>5000000</v>
      </c>
      <c r="J1117" s="8">
        <v>0</v>
      </c>
      <c r="K1117" s="8">
        <v>0</v>
      </c>
      <c r="L1117" s="8">
        <v>0</v>
      </c>
      <c r="M1117" s="2">
        <v>1082911157</v>
      </c>
      <c r="N1117" s="2" t="s">
        <v>1269</v>
      </c>
      <c r="O1117" s="2" t="s">
        <v>8780</v>
      </c>
      <c r="P1117" s="9" t="s">
        <v>8731</v>
      </c>
      <c r="Q1117" s="9" t="s">
        <v>8731</v>
      </c>
      <c r="R1117" s="9" t="s">
        <v>3612</v>
      </c>
      <c r="S1117" s="8">
        <v>2500000</v>
      </c>
      <c r="T1117" s="8">
        <v>2500000</v>
      </c>
      <c r="U1117" s="2">
        <v>12621405</v>
      </c>
      <c r="V1117" s="2" t="s">
        <v>5735</v>
      </c>
    </row>
    <row r="1118" spans="1:22">
      <c r="A1118" s="2">
        <v>891780111</v>
      </c>
      <c r="B1118" s="2" t="s">
        <v>19</v>
      </c>
      <c r="C1118" s="2" t="s">
        <v>27</v>
      </c>
      <c r="D1118" s="2" t="s">
        <v>20</v>
      </c>
      <c r="E1118" s="2" t="s">
        <v>8781</v>
      </c>
      <c r="F1118" s="2" t="s">
        <v>21</v>
      </c>
      <c r="G1118" s="2" t="s">
        <v>165</v>
      </c>
      <c r="H1118" s="2" t="s">
        <v>166</v>
      </c>
      <c r="I1118" s="8">
        <v>6400000</v>
      </c>
      <c r="J1118" s="8">
        <v>0</v>
      </c>
      <c r="K1118" s="8">
        <v>0</v>
      </c>
      <c r="L1118" s="8">
        <v>0</v>
      </c>
      <c r="M1118" s="2">
        <v>1082926372</v>
      </c>
      <c r="N1118" s="2" t="s">
        <v>901</v>
      </c>
      <c r="O1118" s="2" t="s">
        <v>8782</v>
      </c>
      <c r="P1118" s="9" t="s">
        <v>8731</v>
      </c>
      <c r="Q1118" s="9" t="s">
        <v>8731</v>
      </c>
      <c r="R1118" s="9" t="s">
        <v>3612</v>
      </c>
      <c r="S1118" s="8">
        <v>3200000</v>
      </c>
      <c r="T1118" s="8">
        <v>3200000</v>
      </c>
      <c r="U1118" s="2">
        <v>12621405</v>
      </c>
      <c r="V1118" s="2" t="s">
        <v>5735</v>
      </c>
    </row>
    <row r="1119" spans="1:22">
      <c r="A1119" s="2">
        <v>891780111</v>
      </c>
      <c r="B1119" s="2" t="s">
        <v>19</v>
      </c>
      <c r="C1119" s="2" t="s">
        <v>27</v>
      </c>
      <c r="D1119" s="2" t="s">
        <v>20</v>
      </c>
      <c r="E1119" s="2" t="s">
        <v>8783</v>
      </c>
      <c r="F1119" s="2" t="s">
        <v>21</v>
      </c>
      <c r="G1119" s="2" t="s">
        <v>165</v>
      </c>
      <c r="H1119" s="2" t="s">
        <v>166</v>
      </c>
      <c r="I1119" s="8">
        <v>8600000</v>
      </c>
      <c r="J1119" s="8">
        <v>0</v>
      </c>
      <c r="K1119" s="8">
        <v>0</v>
      </c>
      <c r="L1119" s="8">
        <v>0</v>
      </c>
      <c r="M1119" s="2">
        <v>18491956</v>
      </c>
      <c r="N1119" s="2" t="s">
        <v>898</v>
      </c>
      <c r="O1119" s="2" t="s">
        <v>6499</v>
      </c>
      <c r="P1119" s="9" t="s">
        <v>8731</v>
      </c>
      <c r="Q1119" s="9" t="s">
        <v>8731</v>
      </c>
      <c r="R1119" s="9" t="s">
        <v>3612</v>
      </c>
      <c r="S1119" s="8">
        <v>4300000</v>
      </c>
      <c r="T1119" s="8">
        <v>4300000</v>
      </c>
      <c r="U1119" s="2">
        <v>12621405</v>
      </c>
      <c r="V1119" s="2" t="s">
        <v>5735</v>
      </c>
    </row>
    <row r="1120" spans="1:22">
      <c r="A1120" s="2">
        <v>891780111</v>
      </c>
      <c r="B1120" s="2" t="s">
        <v>19</v>
      </c>
      <c r="C1120" s="2" t="s">
        <v>27</v>
      </c>
      <c r="D1120" s="2" t="s">
        <v>20</v>
      </c>
      <c r="E1120" s="2" t="s">
        <v>8784</v>
      </c>
      <c r="F1120" s="2" t="s">
        <v>21</v>
      </c>
      <c r="G1120" s="2" t="s">
        <v>165</v>
      </c>
      <c r="H1120" s="2" t="s">
        <v>166</v>
      </c>
      <c r="I1120" s="8">
        <v>5600000</v>
      </c>
      <c r="J1120" s="8">
        <v>0</v>
      </c>
      <c r="K1120" s="8">
        <v>0</v>
      </c>
      <c r="L1120" s="8">
        <v>0</v>
      </c>
      <c r="M1120" s="2">
        <v>7601915</v>
      </c>
      <c r="N1120" s="2" t="s">
        <v>831</v>
      </c>
      <c r="O1120" s="2" t="s">
        <v>8785</v>
      </c>
      <c r="P1120" s="9" t="s">
        <v>8731</v>
      </c>
      <c r="Q1120" s="9" t="s">
        <v>8731</v>
      </c>
      <c r="R1120" s="9" t="s">
        <v>3612</v>
      </c>
      <c r="S1120" s="8">
        <v>2800000</v>
      </c>
      <c r="T1120" s="8">
        <v>2800000</v>
      </c>
      <c r="U1120" s="2">
        <v>39058006</v>
      </c>
      <c r="V1120" s="2" t="s">
        <v>6502</v>
      </c>
    </row>
    <row r="1121" spans="1:22">
      <c r="A1121" s="2">
        <v>891780111</v>
      </c>
      <c r="B1121" s="2" t="s">
        <v>19</v>
      </c>
      <c r="C1121" s="2" t="s">
        <v>27</v>
      </c>
      <c r="D1121" s="2" t="s">
        <v>20</v>
      </c>
      <c r="E1121" s="2" t="s">
        <v>8786</v>
      </c>
      <c r="F1121" s="2" t="s">
        <v>21</v>
      </c>
      <c r="G1121" s="2" t="s">
        <v>165</v>
      </c>
      <c r="H1121" s="2" t="s">
        <v>166</v>
      </c>
      <c r="I1121" s="8">
        <v>6400000</v>
      </c>
      <c r="J1121" s="8">
        <v>0</v>
      </c>
      <c r="K1121" s="8">
        <v>0</v>
      </c>
      <c r="L1121" s="8">
        <v>0</v>
      </c>
      <c r="M1121" s="2">
        <v>1082908015</v>
      </c>
      <c r="N1121" s="2" t="s">
        <v>1131</v>
      </c>
      <c r="O1121" s="2" t="s">
        <v>6508</v>
      </c>
      <c r="P1121" s="9" t="s">
        <v>8731</v>
      </c>
      <c r="Q1121" s="9" t="s">
        <v>8731</v>
      </c>
      <c r="R1121" s="9" t="s">
        <v>3612</v>
      </c>
      <c r="S1121" s="8">
        <v>3200000</v>
      </c>
      <c r="T1121" s="8">
        <v>3200000</v>
      </c>
      <c r="U1121" s="2">
        <v>7632607</v>
      </c>
      <c r="V1121" s="2" t="s">
        <v>5861</v>
      </c>
    </row>
    <row r="1122" spans="1:22">
      <c r="A1122" s="2">
        <v>891780111</v>
      </c>
      <c r="B1122" s="2" t="s">
        <v>19</v>
      </c>
      <c r="C1122" s="2" t="s">
        <v>5799</v>
      </c>
      <c r="D1122" s="2" t="s">
        <v>20</v>
      </c>
      <c r="E1122" s="2" t="s">
        <v>8787</v>
      </c>
      <c r="F1122" s="2" t="s">
        <v>21</v>
      </c>
      <c r="G1122" s="2" t="s">
        <v>165</v>
      </c>
      <c r="H1122" s="2" t="s">
        <v>166</v>
      </c>
      <c r="I1122" s="8">
        <v>4200000</v>
      </c>
      <c r="J1122" s="8">
        <v>0</v>
      </c>
      <c r="K1122" s="8">
        <v>0</v>
      </c>
      <c r="L1122" s="8">
        <v>0</v>
      </c>
      <c r="M1122" s="2">
        <v>1082935774</v>
      </c>
      <c r="N1122" s="2" t="s">
        <v>5869</v>
      </c>
      <c r="O1122" s="2" t="s">
        <v>6524</v>
      </c>
      <c r="P1122" s="9" t="s">
        <v>8731</v>
      </c>
      <c r="Q1122" s="9" t="s">
        <v>8731</v>
      </c>
      <c r="R1122" s="9" t="s">
        <v>3612</v>
      </c>
      <c r="S1122" s="8">
        <v>2100000</v>
      </c>
      <c r="T1122" s="8">
        <v>2100000</v>
      </c>
      <c r="U1122" s="2">
        <v>36726018</v>
      </c>
      <c r="V1122" s="2" t="s">
        <v>5803</v>
      </c>
    </row>
    <row r="1123" spans="1:22">
      <c r="A1123" s="2">
        <v>891780111</v>
      </c>
      <c r="B1123" s="2" t="s">
        <v>19</v>
      </c>
      <c r="C1123" s="2" t="s">
        <v>5799</v>
      </c>
      <c r="D1123" s="2" t="s">
        <v>20</v>
      </c>
      <c r="E1123" s="2" t="s">
        <v>8788</v>
      </c>
      <c r="F1123" s="2" t="s">
        <v>21</v>
      </c>
      <c r="G1123" s="2" t="s">
        <v>165</v>
      </c>
      <c r="H1123" s="2" t="s">
        <v>166</v>
      </c>
      <c r="I1123" s="8">
        <v>4200000</v>
      </c>
      <c r="J1123" s="8">
        <v>0</v>
      </c>
      <c r="K1123" s="8">
        <v>0</v>
      </c>
      <c r="L1123" s="8">
        <v>0</v>
      </c>
      <c r="M1123" s="2">
        <v>1082991400</v>
      </c>
      <c r="N1123" s="2" t="s">
        <v>2031</v>
      </c>
      <c r="O1123" s="2" t="s">
        <v>8789</v>
      </c>
      <c r="P1123" s="9" t="s">
        <v>8731</v>
      </c>
      <c r="Q1123" s="9" t="s">
        <v>8731</v>
      </c>
      <c r="R1123" s="9" t="s">
        <v>3612</v>
      </c>
      <c r="S1123" s="8">
        <v>2100000</v>
      </c>
      <c r="T1123" s="8">
        <v>2100000</v>
      </c>
      <c r="U1123" s="2">
        <v>36726018</v>
      </c>
      <c r="V1123" s="2" t="s">
        <v>5803</v>
      </c>
    </row>
    <row r="1124" spans="1:22">
      <c r="A1124" s="2">
        <v>891780111</v>
      </c>
      <c r="B1124" s="2" t="s">
        <v>19</v>
      </c>
      <c r="C1124" s="2" t="s">
        <v>5799</v>
      </c>
      <c r="D1124" s="2" t="s">
        <v>20</v>
      </c>
      <c r="E1124" s="2" t="s">
        <v>8790</v>
      </c>
      <c r="F1124" s="2" t="s">
        <v>21</v>
      </c>
      <c r="G1124" s="2" t="s">
        <v>165</v>
      </c>
      <c r="H1124" s="2" t="s">
        <v>166</v>
      </c>
      <c r="I1124" s="8">
        <v>4200000</v>
      </c>
      <c r="J1124" s="8">
        <v>0</v>
      </c>
      <c r="K1124" s="8">
        <v>0</v>
      </c>
      <c r="L1124" s="8">
        <v>0</v>
      </c>
      <c r="M1124" s="2">
        <v>84457372</v>
      </c>
      <c r="N1124" s="2" t="s">
        <v>2028</v>
      </c>
      <c r="O1124" s="2" t="s">
        <v>6528</v>
      </c>
      <c r="P1124" s="9" t="s">
        <v>8731</v>
      </c>
      <c r="Q1124" s="9" t="s">
        <v>8731</v>
      </c>
      <c r="R1124" s="9" t="s">
        <v>3612</v>
      </c>
      <c r="S1124" s="8">
        <v>2100000</v>
      </c>
      <c r="T1124" s="8">
        <v>2100000</v>
      </c>
      <c r="U1124" s="2">
        <v>36726018</v>
      </c>
      <c r="V1124" s="2" t="s">
        <v>5803</v>
      </c>
    </row>
    <row r="1125" spans="1:22">
      <c r="A1125" s="2">
        <v>891780111</v>
      </c>
      <c r="B1125" s="2" t="s">
        <v>19</v>
      </c>
      <c r="C1125" s="2" t="s">
        <v>27</v>
      </c>
      <c r="D1125" s="2" t="s">
        <v>20</v>
      </c>
      <c r="E1125" s="2" t="s">
        <v>8791</v>
      </c>
      <c r="F1125" s="2" t="s">
        <v>21</v>
      </c>
      <c r="G1125" s="2" t="s">
        <v>165</v>
      </c>
      <c r="H1125" s="2" t="s">
        <v>166</v>
      </c>
      <c r="I1125" s="8">
        <v>5000000</v>
      </c>
      <c r="J1125" s="8">
        <v>0</v>
      </c>
      <c r="K1125" s="8">
        <v>0</v>
      </c>
      <c r="L1125" s="8">
        <v>0</v>
      </c>
      <c r="M1125" s="2">
        <v>1082993416</v>
      </c>
      <c r="N1125" s="2" t="s">
        <v>1016</v>
      </c>
      <c r="O1125" s="2" t="s">
        <v>8792</v>
      </c>
      <c r="P1125" s="9" t="s">
        <v>1725</v>
      </c>
      <c r="Q1125" s="9" t="s">
        <v>1725</v>
      </c>
      <c r="R1125" s="9" t="s">
        <v>3612</v>
      </c>
      <c r="S1125" s="8">
        <v>2500000</v>
      </c>
      <c r="T1125" s="8">
        <v>2500000</v>
      </c>
      <c r="U1125" s="2">
        <v>1082868728</v>
      </c>
      <c r="V1125" s="2" t="s">
        <v>1014</v>
      </c>
    </row>
    <row r="1126" spans="1:22">
      <c r="A1126" s="2">
        <v>891780111</v>
      </c>
      <c r="B1126" s="2" t="s">
        <v>19</v>
      </c>
      <c r="C1126" s="2" t="s">
        <v>27</v>
      </c>
      <c r="D1126" s="2" t="s">
        <v>20</v>
      </c>
      <c r="E1126" s="2" t="s">
        <v>8793</v>
      </c>
      <c r="F1126" s="2" t="s">
        <v>21</v>
      </c>
      <c r="G1126" s="2" t="s">
        <v>165</v>
      </c>
      <c r="H1126" s="2" t="s">
        <v>166</v>
      </c>
      <c r="I1126" s="8">
        <v>3800000</v>
      </c>
      <c r="J1126" s="8">
        <v>0</v>
      </c>
      <c r="K1126" s="8">
        <v>0</v>
      </c>
      <c r="L1126" s="8">
        <v>0</v>
      </c>
      <c r="M1126" s="2">
        <v>1082993709</v>
      </c>
      <c r="N1126" s="2" t="s">
        <v>4599</v>
      </c>
      <c r="O1126" s="2" t="s">
        <v>8794</v>
      </c>
      <c r="P1126" s="9" t="s">
        <v>1725</v>
      </c>
      <c r="Q1126" s="9" t="s">
        <v>1725</v>
      </c>
      <c r="R1126" s="9" t="s">
        <v>3612</v>
      </c>
      <c r="S1126" s="8">
        <v>1900000</v>
      </c>
      <c r="T1126" s="8">
        <v>1900000</v>
      </c>
      <c r="U1126" s="2">
        <v>1082868728</v>
      </c>
      <c r="V1126" s="2" t="s">
        <v>1014</v>
      </c>
    </row>
    <row r="1127" spans="1:22">
      <c r="A1127" s="2">
        <v>891780111</v>
      </c>
      <c r="B1127" s="2" t="s">
        <v>19</v>
      </c>
      <c r="C1127" s="2" t="s">
        <v>27</v>
      </c>
      <c r="D1127" s="2" t="s">
        <v>20</v>
      </c>
      <c r="E1127" s="2" t="s">
        <v>8795</v>
      </c>
      <c r="F1127" s="2" t="s">
        <v>21</v>
      </c>
      <c r="G1127" s="2" t="s">
        <v>165</v>
      </c>
      <c r="H1127" s="2" t="s">
        <v>166</v>
      </c>
      <c r="I1127" s="8">
        <v>5000000</v>
      </c>
      <c r="J1127" s="8">
        <v>0</v>
      </c>
      <c r="K1127" s="8">
        <v>0</v>
      </c>
      <c r="L1127" s="8">
        <v>0</v>
      </c>
      <c r="M1127" s="2">
        <v>1004278346</v>
      </c>
      <c r="N1127" s="2" t="s">
        <v>1017</v>
      </c>
      <c r="O1127" s="2" t="s">
        <v>8796</v>
      </c>
      <c r="P1127" s="9" t="s">
        <v>1725</v>
      </c>
      <c r="Q1127" s="9" t="s">
        <v>1725</v>
      </c>
      <c r="R1127" s="9" t="s">
        <v>3612</v>
      </c>
      <c r="S1127" s="8">
        <v>2500000</v>
      </c>
      <c r="T1127" s="8">
        <v>2500000</v>
      </c>
      <c r="U1127" s="2">
        <v>1082868728</v>
      </c>
      <c r="V1127" s="2" t="s">
        <v>1014</v>
      </c>
    </row>
    <row r="1128" spans="1:22">
      <c r="A1128" s="2">
        <v>891780111</v>
      </c>
      <c r="B1128" s="2" t="s">
        <v>19</v>
      </c>
      <c r="C1128" s="2" t="s">
        <v>27</v>
      </c>
      <c r="D1128" s="2" t="s">
        <v>20</v>
      </c>
      <c r="E1128" s="2" t="s">
        <v>8797</v>
      </c>
      <c r="F1128" s="2" t="s">
        <v>21</v>
      </c>
      <c r="G1128" s="2" t="s">
        <v>165</v>
      </c>
      <c r="H1128" s="2" t="s">
        <v>166</v>
      </c>
      <c r="I1128" s="8">
        <v>3600000</v>
      </c>
      <c r="J1128" s="8">
        <v>0</v>
      </c>
      <c r="K1128" s="8">
        <v>0</v>
      </c>
      <c r="L1128" s="8">
        <v>0</v>
      </c>
      <c r="M1128" s="2">
        <v>1004374583</v>
      </c>
      <c r="N1128" s="2" t="s">
        <v>4948</v>
      </c>
      <c r="O1128" s="2" t="s">
        <v>8798</v>
      </c>
      <c r="P1128" s="9" t="s">
        <v>1725</v>
      </c>
      <c r="Q1128" s="9" t="s">
        <v>1725</v>
      </c>
      <c r="R1128" s="9" t="s">
        <v>3612</v>
      </c>
      <c r="S1128" s="8">
        <v>1800000</v>
      </c>
      <c r="T1128" s="8">
        <v>1800000</v>
      </c>
      <c r="U1128" s="2">
        <v>12560219</v>
      </c>
      <c r="V1128" s="2" t="s">
        <v>1156</v>
      </c>
    </row>
    <row r="1129" spans="1:22">
      <c r="A1129" s="2">
        <v>891780111</v>
      </c>
      <c r="B1129" s="2" t="s">
        <v>19</v>
      </c>
      <c r="C1129" s="2" t="s">
        <v>27</v>
      </c>
      <c r="D1129" s="2" t="s">
        <v>20</v>
      </c>
      <c r="E1129" s="2" t="s">
        <v>8799</v>
      </c>
      <c r="F1129" s="2" t="s">
        <v>21</v>
      </c>
      <c r="G1129" s="2" t="s">
        <v>165</v>
      </c>
      <c r="H1129" s="2" t="s">
        <v>166</v>
      </c>
      <c r="I1129" s="8">
        <v>5000000</v>
      </c>
      <c r="J1129" s="8">
        <v>0</v>
      </c>
      <c r="K1129" s="8">
        <v>0</v>
      </c>
      <c r="L1129" s="8">
        <v>0</v>
      </c>
      <c r="M1129" s="2">
        <v>1100693881</v>
      </c>
      <c r="N1129" s="2" t="s">
        <v>5817</v>
      </c>
      <c r="O1129" s="2" t="s">
        <v>8800</v>
      </c>
      <c r="P1129" s="9" t="s">
        <v>1725</v>
      </c>
      <c r="Q1129" s="9" t="s">
        <v>1725</v>
      </c>
      <c r="R1129" s="9" t="s">
        <v>3612</v>
      </c>
      <c r="S1129" s="8">
        <v>2500000</v>
      </c>
      <c r="T1129" s="8">
        <v>2500000</v>
      </c>
      <c r="U1129" s="33">
        <v>84452087</v>
      </c>
      <c r="V1129" s="2" t="s">
        <v>1963</v>
      </c>
    </row>
    <row r="1130" spans="1:22">
      <c r="A1130" s="2">
        <v>891780111</v>
      </c>
      <c r="B1130" s="2" t="s">
        <v>19</v>
      </c>
      <c r="C1130" s="2" t="s">
        <v>27</v>
      </c>
      <c r="D1130" s="2" t="s">
        <v>20</v>
      </c>
      <c r="E1130" s="2" t="s">
        <v>8801</v>
      </c>
      <c r="F1130" s="2" t="s">
        <v>21</v>
      </c>
      <c r="G1130" s="2" t="s">
        <v>165</v>
      </c>
      <c r="H1130" s="2" t="s">
        <v>166</v>
      </c>
      <c r="I1130" s="8">
        <v>5600000</v>
      </c>
      <c r="J1130" s="8">
        <v>0</v>
      </c>
      <c r="K1130" s="8">
        <v>0</v>
      </c>
      <c r="L1130" s="8">
        <v>0</v>
      </c>
      <c r="M1130" s="2">
        <v>1082956335</v>
      </c>
      <c r="N1130" s="2" t="s">
        <v>918</v>
      </c>
      <c r="O1130" s="2" t="s">
        <v>6952</v>
      </c>
      <c r="P1130" s="9" t="s">
        <v>1725</v>
      </c>
      <c r="Q1130" s="9" t="s">
        <v>1725</v>
      </c>
      <c r="R1130" s="9" t="s">
        <v>3612</v>
      </c>
      <c r="S1130" s="8">
        <v>2800000</v>
      </c>
      <c r="T1130" s="8">
        <v>2800000</v>
      </c>
      <c r="U1130" s="33">
        <v>84452087</v>
      </c>
      <c r="V1130" s="2" t="s">
        <v>1963</v>
      </c>
    </row>
    <row r="1131" spans="1:22">
      <c r="A1131" s="2">
        <v>891780111</v>
      </c>
      <c r="B1131" s="2" t="s">
        <v>19</v>
      </c>
      <c r="C1131" s="2" t="s">
        <v>27</v>
      </c>
      <c r="D1131" s="2" t="s">
        <v>20</v>
      </c>
      <c r="E1131" s="2" t="s">
        <v>8802</v>
      </c>
      <c r="F1131" s="2" t="s">
        <v>21</v>
      </c>
      <c r="G1131" s="2" t="s">
        <v>165</v>
      </c>
      <c r="H1131" s="2" t="s">
        <v>166</v>
      </c>
      <c r="I1131" s="8">
        <v>5600000</v>
      </c>
      <c r="J1131" s="8">
        <v>0</v>
      </c>
      <c r="K1131" s="8">
        <v>0</v>
      </c>
      <c r="L1131" s="8">
        <v>0</v>
      </c>
      <c r="M1131" s="2">
        <v>1047397631</v>
      </c>
      <c r="N1131" s="2" t="s">
        <v>1981</v>
      </c>
      <c r="O1131" s="2" t="s">
        <v>6623</v>
      </c>
      <c r="P1131" s="9" t="s">
        <v>1725</v>
      </c>
      <c r="Q1131" s="9" t="s">
        <v>1725</v>
      </c>
      <c r="R1131" s="9" t="s">
        <v>3612</v>
      </c>
      <c r="S1131" s="8">
        <v>2800000</v>
      </c>
      <c r="T1131" s="8">
        <v>2800000</v>
      </c>
      <c r="U1131" s="2">
        <v>85152695</v>
      </c>
      <c r="V1131" s="2" t="s">
        <v>5746</v>
      </c>
    </row>
    <row r="1132" spans="1:22">
      <c r="A1132" s="2">
        <v>891780111</v>
      </c>
      <c r="B1132" s="2" t="s">
        <v>19</v>
      </c>
      <c r="C1132" s="2" t="s">
        <v>27</v>
      </c>
      <c r="D1132" s="2" t="s">
        <v>20</v>
      </c>
      <c r="E1132" s="2" t="s">
        <v>8803</v>
      </c>
      <c r="F1132" s="2" t="s">
        <v>21</v>
      </c>
      <c r="G1132" s="2" t="s">
        <v>165</v>
      </c>
      <c r="H1132" s="2" t="s">
        <v>166</v>
      </c>
      <c r="I1132" s="8">
        <v>5000000</v>
      </c>
      <c r="J1132" s="8">
        <v>0</v>
      </c>
      <c r="K1132" s="8">
        <v>0</v>
      </c>
      <c r="L1132" s="8">
        <v>0</v>
      </c>
      <c r="M1132" s="2">
        <v>1082978683</v>
      </c>
      <c r="N1132" s="2" t="s">
        <v>1070</v>
      </c>
      <c r="O1132" s="2" t="s">
        <v>8804</v>
      </c>
      <c r="P1132" s="9" t="s">
        <v>1725</v>
      </c>
      <c r="Q1132" s="9" t="s">
        <v>1725</v>
      </c>
      <c r="R1132" s="9" t="s">
        <v>3612</v>
      </c>
      <c r="S1132" s="8">
        <v>2500000</v>
      </c>
      <c r="T1132" s="8">
        <v>2500000</v>
      </c>
      <c r="U1132" s="2">
        <v>85152695</v>
      </c>
      <c r="V1132" s="2" t="s">
        <v>5746</v>
      </c>
    </row>
    <row r="1133" spans="1:22">
      <c r="A1133" s="2">
        <v>891780111</v>
      </c>
      <c r="B1133" s="2" t="s">
        <v>19</v>
      </c>
      <c r="C1133" s="2" t="s">
        <v>27</v>
      </c>
      <c r="D1133" s="2" t="s">
        <v>20</v>
      </c>
      <c r="E1133" s="2" t="s">
        <v>8805</v>
      </c>
      <c r="F1133" s="2" t="s">
        <v>21</v>
      </c>
      <c r="G1133" s="2" t="s">
        <v>165</v>
      </c>
      <c r="H1133" s="2" t="s">
        <v>166</v>
      </c>
      <c r="I1133" s="8">
        <v>3800000</v>
      </c>
      <c r="J1133" s="8">
        <v>0</v>
      </c>
      <c r="K1133" s="8">
        <v>0</v>
      </c>
      <c r="L1133" s="8">
        <v>0</v>
      </c>
      <c r="M1133" s="2">
        <v>1007642968</v>
      </c>
      <c r="N1133" s="2" t="s">
        <v>4833</v>
      </c>
      <c r="O1133" s="2" t="s">
        <v>8806</v>
      </c>
      <c r="P1133" s="9" t="s">
        <v>1725</v>
      </c>
      <c r="Q1133" s="9" t="s">
        <v>1725</v>
      </c>
      <c r="R1133" s="9" t="s">
        <v>3612</v>
      </c>
      <c r="S1133" s="8">
        <v>1900000</v>
      </c>
      <c r="T1133" s="8">
        <v>1900000</v>
      </c>
      <c r="U1133" s="2">
        <v>85152695</v>
      </c>
      <c r="V1133" s="2" t="s">
        <v>5746</v>
      </c>
    </row>
    <row r="1134" spans="1:22">
      <c r="A1134" s="2">
        <v>891780111</v>
      </c>
      <c r="B1134" s="2" t="s">
        <v>19</v>
      </c>
      <c r="C1134" s="2" t="s">
        <v>27</v>
      </c>
      <c r="D1134" s="2" t="s">
        <v>20</v>
      </c>
      <c r="E1134" s="2" t="s">
        <v>8807</v>
      </c>
      <c r="F1134" s="2" t="s">
        <v>21</v>
      </c>
      <c r="G1134" s="2" t="s">
        <v>165</v>
      </c>
      <c r="H1134" s="2" t="s">
        <v>166</v>
      </c>
      <c r="I1134" s="8">
        <v>5000000</v>
      </c>
      <c r="J1134" s="8">
        <v>0</v>
      </c>
      <c r="K1134" s="8">
        <v>0</v>
      </c>
      <c r="L1134" s="8">
        <v>0</v>
      </c>
      <c r="M1134" s="2">
        <v>1118863030</v>
      </c>
      <c r="N1134" s="2" t="s">
        <v>1164</v>
      </c>
      <c r="O1134" s="2" t="s">
        <v>8804</v>
      </c>
      <c r="P1134" s="9" t="s">
        <v>1725</v>
      </c>
      <c r="Q1134" s="9" t="s">
        <v>1725</v>
      </c>
      <c r="R1134" s="9" t="s">
        <v>3612</v>
      </c>
      <c r="S1134" s="8">
        <v>2500000</v>
      </c>
      <c r="T1134" s="8">
        <v>2500000</v>
      </c>
      <c r="U1134" s="2">
        <v>85152695</v>
      </c>
      <c r="V1134" s="2" t="s">
        <v>5746</v>
      </c>
    </row>
    <row r="1135" spans="1:22">
      <c r="A1135" s="2">
        <v>891780111</v>
      </c>
      <c r="B1135" s="2" t="s">
        <v>19</v>
      </c>
      <c r="C1135" s="2" t="s">
        <v>27</v>
      </c>
      <c r="D1135" s="2" t="s">
        <v>20</v>
      </c>
      <c r="E1135" s="2" t="s">
        <v>8808</v>
      </c>
      <c r="F1135" s="2" t="s">
        <v>21</v>
      </c>
      <c r="G1135" s="2" t="s">
        <v>165</v>
      </c>
      <c r="H1135" s="2" t="s">
        <v>166</v>
      </c>
      <c r="I1135" s="8">
        <v>3800000</v>
      </c>
      <c r="J1135" s="8">
        <v>0</v>
      </c>
      <c r="K1135" s="8">
        <v>0</v>
      </c>
      <c r="L1135" s="8">
        <v>0</v>
      </c>
      <c r="M1135" s="2">
        <v>1082949505</v>
      </c>
      <c r="N1135" s="2" t="s">
        <v>4696</v>
      </c>
      <c r="O1135" s="2" t="s">
        <v>8809</v>
      </c>
      <c r="P1135" s="9" t="s">
        <v>1725</v>
      </c>
      <c r="Q1135" s="9" t="s">
        <v>1725</v>
      </c>
      <c r="R1135" s="9" t="s">
        <v>3612</v>
      </c>
      <c r="S1135" s="8">
        <v>1900000</v>
      </c>
      <c r="T1135" s="8">
        <v>1900000</v>
      </c>
      <c r="U1135" s="2">
        <v>85152695</v>
      </c>
      <c r="V1135" s="2" t="s">
        <v>5746</v>
      </c>
    </row>
    <row r="1136" spans="1:22">
      <c r="A1136" s="2">
        <v>891780111</v>
      </c>
      <c r="B1136" s="2" t="s">
        <v>19</v>
      </c>
      <c r="C1136" s="2" t="s">
        <v>8700</v>
      </c>
      <c r="D1136" s="2" t="s">
        <v>20</v>
      </c>
      <c r="E1136" s="2" t="s">
        <v>8810</v>
      </c>
      <c r="F1136" s="2" t="s">
        <v>21</v>
      </c>
      <c r="G1136" s="2" t="s">
        <v>165</v>
      </c>
      <c r="H1136" s="2" t="s">
        <v>166</v>
      </c>
      <c r="I1136" s="8">
        <v>5120000</v>
      </c>
      <c r="J1136" s="8">
        <v>0</v>
      </c>
      <c r="K1136" s="8">
        <v>0</v>
      </c>
      <c r="L1136" s="8">
        <v>0</v>
      </c>
      <c r="M1136" s="2">
        <v>49782966</v>
      </c>
      <c r="N1136" s="2" t="s">
        <v>4816</v>
      </c>
      <c r="O1136" s="2" t="s">
        <v>8811</v>
      </c>
      <c r="P1136" s="9" t="s">
        <v>1725</v>
      </c>
      <c r="Q1136" s="9" t="s">
        <v>1725</v>
      </c>
      <c r="R1136" s="9" t="s">
        <v>3612</v>
      </c>
      <c r="S1136" s="8">
        <v>2560000</v>
      </c>
      <c r="T1136" s="8">
        <v>2560000</v>
      </c>
      <c r="U1136" s="2">
        <v>57461216</v>
      </c>
      <c r="V1136" s="2" t="s">
        <v>801</v>
      </c>
    </row>
    <row r="1137" spans="1:22">
      <c r="A1137" s="2">
        <v>891780111</v>
      </c>
      <c r="B1137" s="2" t="s">
        <v>19</v>
      </c>
      <c r="C1137" s="2" t="s">
        <v>27</v>
      </c>
      <c r="D1137" s="2" t="s">
        <v>20</v>
      </c>
      <c r="E1137" s="2" t="s">
        <v>8812</v>
      </c>
      <c r="F1137" s="2" t="s">
        <v>21</v>
      </c>
      <c r="G1137" s="2" t="s">
        <v>165</v>
      </c>
      <c r="H1137" s="2" t="s">
        <v>166</v>
      </c>
      <c r="I1137" s="8">
        <v>5000000</v>
      </c>
      <c r="J1137" s="8">
        <v>0</v>
      </c>
      <c r="K1137" s="8">
        <v>0</v>
      </c>
      <c r="L1137" s="8">
        <v>0</v>
      </c>
      <c r="M1137" s="2">
        <v>1143379940</v>
      </c>
      <c r="N1137" s="2" t="s">
        <v>858</v>
      </c>
      <c r="O1137" s="2" t="s">
        <v>8813</v>
      </c>
      <c r="P1137" s="9" t="s">
        <v>1725</v>
      </c>
      <c r="Q1137" s="9" t="s">
        <v>1725</v>
      </c>
      <c r="R1137" s="9" t="s">
        <v>3612</v>
      </c>
      <c r="S1137" s="8">
        <v>2500000</v>
      </c>
      <c r="T1137" s="8">
        <v>2500000</v>
      </c>
      <c r="U1137" s="2">
        <v>57461216</v>
      </c>
      <c r="V1137" s="2" t="s">
        <v>801</v>
      </c>
    </row>
    <row r="1138" spans="1:22">
      <c r="A1138" s="2">
        <v>891780111</v>
      </c>
      <c r="B1138" s="2" t="s">
        <v>19</v>
      </c>
      <c r="C1138" s="2" t="s">
        <v>8700</v>
      </c>
      <c r="D1138" s="2" t="s">
        <v>20</v>
      </c>
      <c r="E1138" s="2" t="s">
        <v>8814</v>
      </c>
      <c r="F1138" s="2" t="s">
        <v>21</v>
      </c>
      <c r="G1138" s="2" t="s">
        <v>165</v>
      </c>
      <c r="H1138" s="2" t="s">
        <v>166</v>
      </c>
      <c r="I1138" s="8">
        <v>5120000</v>
      </c>
      <c r="J1138" s="8">
        <v>0</v>
      </c>
      <c r="K1138" s="8">
        <v>0</v>
      </c>
      <c r="L1138" s="8">
        <v>0</v>
      </c>
      <c r="M1138" s="2">
        <v>1026568546</v>
      </c>
      <c r="N1138" s="2" t="s">
        <v>4804</v>
      </c>
      <c r="O1138" s="2" t="s">
        <v>8815</v>
      </c>
      <c r="P1138" s="9" t="s">
        <v>1725</v>
      </c>
      <c r="Q1138" s="9" t="s">
        <v>1725</v>
      </c>
      <c r="R1138" s="9" t="s">
        <v>3612</v>
      </c>
      <c r="S1138" s="8">
        <v>2560000</v>
      </c>
      <c r="T1138" s="8">
        <v>2560000</v>
      </c>
      <c r="U1138" s="2">
        <v>57461216</v>
      </c>
      <c r="V1138" s="2" t="s">
        <v>801</v>
      </c>
    </row>
    <row r="1139" spans="1:22">
      <c r="A1139" s="2">
        <v>891780111</v>
      </c>
      <c r="B1139" s="2" t="s">
        <v>19</v>
      </c>
      <c r="C1139" s="2" t="s">
        <v>27</v>
      </c>
      <c r="D1139" s="2" t="s">
        <v>20</v>
      </c>
      <c r="E1139" s="2" t="s">
        <v>8816</v>
      </c>
      <c r="F1139" s="2" t="s">
        <v>21</v>
      </c>
      <c r="G1139" s="2" t="s">
        <v>165</v>
      </c>
      <c r="H1139" s="2" t="s">
        <v>166</v>
      </c>
      <c r="I1139" s="8">
        <v>3800000</v>
      </c>
      <c r="J1139" s="8">
        <v>0</v>
      </c>
      <c r="K1139" s="8">
        <v>0</v>
      </c>
      <c r="L1139" s="8">
        <v>0</v>
      </c>
      <c r="M1139" s="2">
        <v>1082903282</v>
      </c>
      <c r="N1139" s="2" t="s">
        <v>372</v>
      </c>
      <c r="O1139" s="2" t="s">
        <v>8817</v>
      </c>
      <c r="P1139" s="9" t="s">
        <v>1725</v>
      </c>
      <c r="Q1139" s="9" t="s">
        <v>1725</v>
      </c>
      <c r="R1139" s="9" t="s">
        <v>3612</v>
      </c>
      <c r="S1139" s="8">
        <v>1900000</v>
      </c>
      <c r="T1139" s="8">
        <v>1900000</v>
      </c>
      <c r="U1139" s="2">
        <v>85449357</v>
      </c>
      <c r="V1139" s="2" t="s">
        <v>5904</v>
      </c>
    </row>
    <row r="1140" spans="1:22">
      <c r="A1140" s="2">
        <v>891780111</v>
      </c>
      <c r="B1140" s="2" t="s">
        <v>19</v>
      </c>
      <c r="C1140" s="2" t="s">
        <v>27</v>
      </c>
      <c r="D1140" s="2" t="s">
        <v>20</v>
      </c>
      <c r="E1140" s="2" t="s">
        <v>8818</v>
      </c>
      <c r="F1140" s="2" t="s">
        <v>21</v>
      </c>
      <c r="G1140" s="2" t="s">
        <v>165</v>
      </c>
      <c r="H1140" s="2" t="s">
        <v>166</v>
      </c>
      <c r="I1140" s="8">
        <v>3800000</v>
      </c>
      <c r="J1140" s="8">
        <v>0</v>
      </c>
      <c r="K1140" s="8">
        <v>0</v>
      </c>
      <c r="L1140" s="8">
        <v>0</v>
      </c>
      <c r="M1140" s="2">
        <v>1082861716</v>
      </c>
      <c r="N1140" s="2" t="s">
        <v>4463</v>
      </c>
      <c r="O1140" s="2" t="s">
        <v>8819</v>
      </c>
      <c r="P1140" s="9" t="s">
        <v>1725</v>
      </c>
      <c r="Q1140" s="9" t="s">
        <v>1725</v>
      </c>
      <c r="R1140" s="9" t="s">
        <v>3612</v>
      </c>
      <c r="S1140" s="8">
        <v>1900000</v>
      </c>
      <c r="T1140" s="8">
        <v>1900000</v>
      </c>
      <c r="U1140" s="2">
        <v>85449357</v>
      </c>
      <c r="V1140" s="2" t="s">
        <v>5904</v>
      </c>
    </row>
    <row r="1141" spans="1:22">
      <c r="A1141" s="2">
        <v>891780111</v>
      </c>
      <c r="B1141" s="2" t="s">
        <v>19</v>
      </c>
      <c r="C1141" s="2" t="s">
        <v>27</v>
      </c>
      <c r="D1141" s="2" t="s">
        <v>20</v>
      </c>
      <c r="E1141" s="2" t="s">
        <v>8820</v>
      </c>
      <c r="F1141" s="2" t="s">
        <v>21</v>
      </c>
      <c r="G1141" s="2" t="s">
        <v>165</v>
      </c>
      <c r="H1141" s="2" t="s">
        <v>166</v>
      </c>
      <c r="I1141" s="8">
        <v>6000000</v>
      </c>
      <c r="J1141" s="8">
        <v>0</v>
      </c>
      <c r="K1141" s="8">
        <v>0</v>
      </c>
      <c r="L1141" s="8">
        <v>0</v>
      </c>
      <c r="M1141" s="2">
        <v>1082901626</v>
      </c>
      <c r="N1141" s="2" t="s">
        <v>4151</v>
      </c>
      <c r="O1141" s="2" t="s">
        <v>8821</v>
      </c>
      <c r="P1141" s="9" t="s">
        <v>1725</v>
      </c>
      <c r="Q1141" s="9" t="s">
        <v>1725</v>
      </c>
      <c r="R1141" s="9" t="s">
        <v>3612</v>
      </c>
      <c r="S1141" s="8">
        <v>3000000</v>
      </c>
      <c r="T1141" s="8">
        <v>3000000</v>
      </c>
      <c r="U1141" s="2">
        <v>85449357</v>
      </c>
      <c r="V1141" s="2" t="s">
        <v>5904</v>
      </c>
    </row>
    <row r="1142" spans="1:22">
      <c r="A1142" s="2">
        <v>891780111</v>
      </c>
      <c r="B1142" s="2" t="s">
        <v>19</v>
      </c>
      <c r="C1142" s="2" t="s">
        <v>27</v>
      </c>
      <c r="D1142" s="2" t="s">
        <v>20</v>
      </c>
      <c r="E1142" s="2" t="s">
        <v>8822</v>
      </c>
      <c r="F1142" s="2" t="s">
        <v>21</v>
      </c>
      <c r="G1142" s="2" t="s">
        <v>165</v>
      </c>
      <c r="H1142" s="2" t="s">
        <v>166</v>
      </c>
      <c r="I1142" s="8">
        <v>6000000</v>
      </c>
      <c r="J1142" s="8">
        <v>0</v>
      </c>
      <c r="K1142" s="8">
        <v>0</v>
      </c>
      <c r="L1142" s="8">
        <v>0</v>
      </c>
      <c r="M1142" s="2">
        <v>85472349</v>
      </c>
      <c r="N1142" s="2" t="s">
        <v>950</v>
      </c>
      <c r="O1142" s="2" t="s">
        <v>8823</v>
      </c>
      <c r="P1142" s="9" t="s">
        <v>1725</v>
      </c>
      <c r="Q1142" s="9" t="s">
        <v>1725</v>
      </c>
      <c r="R1142" s="9" t="s">
        <v>3612</v>
      </c>
      <c r="S1142" s="8">
        <v>3000000</v>
      </c>
      <c r="T1142" s="8">
        <v>3000000</v>
      </c>
      <c r="U1142" s="2">
        <v>85449357</v>
      </c>
      <c r="V1142" s="2" t="s">
        <v>5904</v>
      </c>
    </row>
    <row r="1143" spans="1:22">
      <c r="A1143" s="2">
        <v>891780111</v>
      </c>
      <c r="B1143" s="2" t="s">
        <v>19</v>
      </c>
      <c r="C1143" s="2" t="s">
        <v>27</v>
      </c>
      <c r="D1143" s="2" t="s">
        <v>20</v>
      </c>
      <c r="E1143" s="2" t="s">
        <v>8824</v>
      </c>
      <c r="F1143" s="2" t="s">
        <v>21</v>
      </c>
      <c r="G1143" s="2" t="s">
        <v>165</v>
      </c>
      <c r="H1143" s="2" t="s">
        <v>166</v>
      </c>
      <c r="I1143" s="8">
        <v>5000000</v>
      </c>
      <c r="J1143" s="8">
        <v>0</v>
      </c>
      <c r="K1143" s="8">
        <v>0</v>
      </c>
      <c r="L1143" s="8">
        <v>0</v>
      </c>
      <c r="M1143" s="2">
        <v>1083553499</v>
      </c>
      <c r="N1143" s="2" t="s">
        <v>5949</v>
      </c>
      <c r="O1143" s="2" t="s">
        <v>8825</v>
      </c>
      <c r="P1143" s="9" t="s">
        <v>1725</v>
      </c>
      <c r="Q1143" s="9" t="s">
        <v>1725</v>
      </c>
      <c r="R1143" s="9" t="s">
        <v>3612</v>
      </c>
      <c r="S1143" s="8">
        <v>2500000</v>
      </c>
      <c r="T1143" s="8">
        <v>2500000</v>
      </c>
      <c r="V1143" s="2" t="s">
        <v>8826</v>
      </c>
    </row>
    <row r="1144" spans="1:22">
      <c r="A1144" s="2">
        <v>891780111</v>
      </c>
      <c r="B1144" s="2" t="s">
        <v>19</v>
      </c>
      <c r="C1144" s="2" t="s">
        <v>27</v>
      </c>
      <c r="D1144" s="2" t="s">
        <v>20</v>
      </c>
      <c r="E1144" s="2" t="s">
        <v>8827</v>
      </c>
      <c r="F1144" s="2" t="s">
        <v>21</v>
      </c>
      <c r="G1144" s="2" t="s">
        <v>165</v>
      </c>
      <c r="H1144" s="2" t="s">
        <v>166</v>
      </c>
      <c r="I1144" s="8">
        <v>6400000</v>
      </c>
      <c r="J1144" s="8">
        <v>0</v>
      </c>
      <c r="K1144" s="8">
        <v>0</v>
      </c>
      <c r="L1144" s="8">
        <v>0</v>
      </c>
      <c r="M1144" s="2">
        <v>32790934</v>
      </c>
      <c r="N1144" s="2" t="s">
        <v>1246</v>
      </c>
      <c r="O1144" s="2" t="s">
        <v>8828</v>
      </c>
      <c r="P1144" s="9" t="s">
        <v>1725</v>
      </c>
      <c r="Q1144" s="9" t="s">
        <v>1725</v>
      </c>
      <c r="R1144" s="9" t="s">
        <v>3612</v>
      </c>
      <c r="S1144" s="8">
        <v>3200000</v>
      </c>
      <c r="T1144" s="8">
        <v>3200000</v>
      </c>
      <c r="V1144" s="2" t="s">
        <v>8826</v>
      </c>
    </row>
    <row r="1145" spans="1:22">
      <c r="A1145" s="2">
        <v>891780111</v>
      </c>
      <c r="B1145" s="2" t="s">
        <v>19</v>
      </c>
      <c r="C1145" s="2" t="s">
        <v>27</v>
      </c>
      <c r="D1145" s="2" t="s">
        <v>20</v>
      </c>
      <c r="E1145" s="2" t="s">
        <v>8829</v>
      </c>
      <c r="F1145" s="2" t="s">
        <v>21</v>
      </c>
      <c r="G1145" s="2" t="s">
        <v>165</v>
      </c>
      <c r="H1145" s="2" t="s">
        <v>166</v>
      </c>
      <c r="I1145" s="8">
        <v>3200000</v>
      </c>
      <c r="J1145" s="8">
        <v>0</v>
      </c>
      <c r="K1145" s="8">
        <v>0</v>
      </c>
      <c r="L1145" s="8">
        <v>0</v>
      </c>
      <c r="M1145" s="2">
        <v>85155288</v>
      </c>
      <c r="N1145" s="2" t="s">
        <v>4654</v>
      </c>
      <c r="O1145" s="2" t="s">
        <v>8830</v>
      </c>
      <c r="P1145" s="9" t="s">
        <v>1725</v>
      </c>
      <c r="Q1145" s="9" t="s">
        <v>1725</v>
      </c>
      <c r="R1145" s="9" t="s">
        <v>3612</v>
      </c>
      <c r="S1145" s="8">
        <v>1600000</v>
      </c>
      <c r="T1145" s="8">
        <v>1600000</v>
      </c>
      <c r="U1145" s="33">
        <v>84452087</v>
      </c>
      <c r="V1145" s="2" t="s">
        <v>1963</v>
      </c>
    </row>
    <row r="1146" spans="1:22">
      <c r="A1146" s="2">
        <v>891780111</v>
      </c>
      <c r="B1146" s="2" t="s">
        <v>19</v>
      </c>
      <c r="C1146" s="2" t="s">
        <v>27</v>
      </c>
      <c r="D1146" s="2" t="s">
        <v>20</v>
      </c>
      <c r="E1146" s="2" t="s">
        <v>8831</v>
      </c>
      <c r="F1146" s="2" t="s">
        <v>21</v>
      </c>
      <c r="G1146" s="2" t="s">
        <v>165</v>
      </c>
      <c r="H1146" s="2" t="s">
        <v>166</v>
      </c>
      <c r="I1146" s="8">
        <v>3200000</v>
      </c>
      <c r="J1146" s="8">
        <v>0</v>
      </c>
      <c r="K1146" s="8">
        <v>0</v>
      </c>
      <c r="L1146" s="8">
        <v>0</v>
      </c>
      <c r="M1146" s="2">
        <v>1082983512</v>
      </c>
      <c r="N1146" s="2" t="s">
        <v>4702</v>
      </c>
      <c r="O1146" s="2" t="s">
        <v>8830</v>
      </c>
      <c r="P1146" s="9" t="s">
        <v>1725</v>
      </c>
      <c r="Q1146" s="9" t="s">
        <v>1725</v>
      </c>
      <c r="R1146" s="9" t="s">
        <v>3612</v>
      </c>
      <c r="S1146" s="8">
        <v>1600000</v>
      </c>
      <c r="T1146" s="8">
        <v>1600000</v>
      </c>
      <c r="U1146" s="33">
        <v>84452087</v>
      </c>
      <c r="V1146" s="2" t="s">
        <v>1963</v>
      </c>
    </row>
    <row r="1147" spans="1:22">
      <c r="A1147" s="2">
        <v>891780111</v>
      </c>
      <c r="B1147" s="2" t="s">
        <v>19</v>
      </c>
      <c r="C1147" s="2" t="s">
        <v>27</v>
      </c>
      <c r="D1147" s="2" t="s">
        <v>20</v>
      </c>
      <c r="E1147" s="2" t="s">
        <v>8832</v>
      </c>
      <c r="F1147" s="2" t="s">
        <v>21</v>
      </c>
      <c r="G1147" s="2" t="s">
        <v>165</v>
      </c>
      <c r="H1147" s="2" t="s">
        <v>166</v>
      </c>
      <c r="I1147" s="8">
        <v>8000000</v>
      </c>
      <c r="J1147" s="8">
        <v>0</v>
      </c>
      <c r="K1147" s="8">
        <v>0</v>
      </c>
      <c r="L1147" s="8">
        <v>0</v>
      </c>
      <c r="M1147" s="2">
        <v>1024505118</v>
      </c>
      <c r="N1147" s="2" t="s">
        <v>1030</v>
      </c>
      <c r="O1147" s="2" t="s">
        <v>8833</v>
      </c>
      <c r="P1147" s="9" t="s">
        <v>1725</v>
      </c>
      <c r="Q1147" s="9" t="s">
        <v>1725</v>
      </c>
      <c r="R1147" s="9" t="s">
        <v>3612</v>
      </c>
      <c r="S1147" s="8">
        <v>4000000</v>
      </c>
      <c r="T1147" s="8">
        <v>4000000</v>
      </c>
      <c r="U1147" s="33">
        <v>84452087</v>
      </c>
      <c r="V1147" s="2" t="s">
        <v>1963</v>
      </c>
    </row>
    <row r="1148" spans="1:22">
      <c r="A1148" s="2">
        <v>891780111</v>
      </c>
      <c r="B1148" s="2" t="s">
        <v>19</v>
      </c>
      <c r="C1148" s="2" t="s">
        <v>27</v>
      </c>
      <c r="D1148" s="2" t="s">
        <v>20</v>
      </c>
      <c r="E1148" s="2" t="s">
        <v>8834</v>
      </c>
      <c r="F1148" s="2" t="s">
        <v>21</v>
      </c>
      <c r="G1148" s="2" t="s">
        <v>165</v>
      </c>
      <c r="H1148" s="2" t="s">
        <v>166</v>
      </c>
      <c r="I1148" s="8">
        <v>3200000</v>
      </c>
      <c r="J1148" s="8">
        <v>0</v>
      </c>
      <c r="K1148" s="8">
        <v>0</v>
      </c>
      <c r="L1148" s="8">
        <v>0</v>
      </c>
      <c r="M1148" s="2">
        <v>36727735</v>
      </c>
      <c r="N1148" s="2" t="s">
        <v>4660</v>
      </c>
      <c r="O1148" s="2" t="s">
        <v>8835</v>
      </c>
      <c r="P1148" s="9" t="s">
        <v>1725</v>
      </c>
      <c r="Q1148" s="9" t="s">
        <v>1725</v>
      </c>
      <c r="R1148" s="9" t="s">
        <v>3612</v>
      </c>
      <c r="S1148" s="8">
        <v>1600000</v>
      </c>
      <c r="T1148" s="8">
        <v>1600000</v>
      </c>
      <c r="U1148" s="33">
        <v>84452087</v>
      </c>
      <c r="V1148" s="2" t="s">
        <v>1963</v>
      </c>
    </row>
    <row r="1149" spans="1:22">
      <c r="A1149" s="2">
        <v>891780111</v>
      </c>
      <c r="B1149" s="2" t="s">
        <v>19</v>
      </c>
      <c r="C1149" s="2" t="s">
        <v>27</v>
      </c>
      <c r="D1149" s="2" t="s">
        <v>20</v>
      </c>
      <c r="E1149" s="2" t="s">
        <v>8836</v>
      </c>
      <c r="F1149" s="2" t="s">
        <v>21</v>
      </c>
      <c r="G1149" s="2" t="s">
        <v>165</v>
      </c>
      <c r="H1149" s="2" t="s">
        <v>166</v>
      </c>
      <c r="I1149" s="8">
        <v>3800000</v>
      </c>
      <c r="J1149" s="8">
        <v>0</v>
      </c>
      <c r="K1149" s="8">
        <v>0</v>
      </c>
      <c r="L1149" s="8">
        <v>0</v>
      </c>
      <c r="M1149" s="2">
        <v>7603511</v>
      </c>
      <c r="N1149" s="2" t="s">
        <v>4467</v>
      </c>
      <c r="O1149" s="2" t="s">
        <v>8837</v>
      </c>
      <c r="P1149" s="9" t="s">
        <v>1725</v>
      </c>
      <c r="Q1149" s="9" t="s">
        <v>1725</v>
      </c>
      <c r="R1149" s="9" t="s">
        <v>3612</v>
      </c>
      <c r="S1149" s="8">
        <v>1900000</v>
      </c>
      <c r="T1149" s="8">
        <v>1900000</v>
      </c>
      <c r="U1149" s="33">
        <v>84452087</v>
      </c>
      <c r="V1149" s="2" t="s">
        <v>1963</v>
      </c>
    </row>
    <row r="1150" spans="1:22">
      <c r="A1150" s="2">
        <v>891780111</v>
      </c>
      <c r="B1150" s="2" t="s">
        <v>19</v>
      </c>
      <c r="C1150" s="2" t="s">
        <v>27</v>
      </c>
      <c r="D1150" s="2" t="s">
        <v>20</v>
      </c>
      <c r="E1150" s="2" t="s">
        <v>8838</v>
      </c>
      <c r="F1150" s="2" t="s">
        <v>21</v>
      </c>
      <c r="G1150" s="2" t="s">
        <v>165</v>
      </c>
      <c r="H1150" s="2" t="s">
        <v>166</v>
      </c>
      <c r="I1150" s="8">
        <v>3200000</v>
      </c>
      <c r="J1150" s="8">
        <v>0</v>
      </c>
      <c r="K1150" s="8">
        <v>0</v>
      </c>
      <c r="L1150" s="8">
        <v>0</v>
      </c>
      <c r="M1150" s="2">
        <v>1082947816</v>
      </c>
      <c r="N1150" s="2" t="s">
        <v>4672</v>
      </c>
      <c r="O1150" s="2" t="s">
        <v>8839</v>
      </c>
      <c r="P1150" s="9" t="s">
        <v>1725</v>
      </c>
      <c r="Q1150" s="9" t="s">
        <v>1725</v>
      </c>
      <c r="R1150" s="9" t="s">
        <v>3612</v>
      </c>
      <c r="S1150" s="8">
        <v>1600000</v>
      </c>
      <c r="T1150" s="8">
        <v>1600000</v>
      </c>
      <c r="U1150" s="33">
        <v>84452087</v>
      </c>
      <c r="V1150" s="2" t="s">
        <v>1963</v>
      </c>
    </row>
    <row r="1151" spans="1:22">
      <c r="A1151" s="2">
        <v>891780111</v>
      </c>
      <c r="B1151" s="2" t="s">
        <v>19</v>
      </c>
      <c r="C1151" s="2" t="s">
        <v>27</v>
      </c>
      <c r="D1151" s="2" t="s">
        <v>20</v>
      </c>
      <c r="E1151" s="2" t="s">
        <v>8840</v>
      </c>
      <c r="F1151" s="2" t="s">
        <v>21</v>
      </c>
      <c r="G1151" s="2" t="s">
        <v>165</v>
      </c>
      <c r="H1151" s="2" t="s">
        <v>166</v>
      </c>
      <c r="I1151" s="8">
        <v>8000000</v>
      </c>
      <c r="J1151" s="8">
        <v>0</v>
      </c>
      <c r="K1151" s="8">
        <v>0</v>
      </c>
      <c r="L1151" s="8">
        <v>0</v>
      </c>
      <c r="M1151" s="2">
        <v>1083000350</v>
      </c>
      <c r="N1151" s="2" t="s">
        <v>2002</v>
      </c>
      <c r="O1151" s="2" t="s">
        <v>8841</v>
      </c>
      <c r="P1151" s="9" t="s">
        <v>1725</v>
      </c>
      <c r="Q1151" s="9" t="s">
        <v>1725</v>
      </c>
      <c r="R1151" s="9" t="s">
        <v>3612</v>
      </c>
      <c r="S1151" s="8">
        <v>4000000</v>
      </c>
      <c r="T1151" s="8">
        <v>4000000</v>
      </c>
      <c r="U1151" s="2">
        <v>85449357</v>
      </c>
      <c r="V1151" s="2" t="s">
        <v>5904</v>
      </c>
    </row>
    <row r="1152" spans="1:22">
      <c r="A1152" s="2">
        <v>891780111</v>
      </c>
      <c r="B1152" s="2" t="s">
        <v>19</v>
      </c>
      <c r="C1152" s="2" t="s">
        <v>27</v>
      </c>
      <c r="D1152" s="2" t="s">
        <v>20</v>
      </c>
      <c r="E1152" s="2" t="s">
        <v>8842</v>
      </c>
      <c r="F1152" s="2" t="s">
        <v>21</v>
      </c>
      <c r="G1152" s="2" t="s">
        <v>165</v>
      </c>
      <c r="H1152" s="2" t="s">
        <v>166</v>
      </c>
      <c r="I1152" s="8">
        <v>4400000</v>
      </c>
      <c r="J1152" s="8">
        <v>0</v>
      </c>
      <c r="K1152" s="8">
        <v>0</v>
      </c>
      <c r="L1152" s="8">
        <v>0</v>
      </c>
      <c r="M1152" s="2">
        <v>1148702081</v>
      </c>
      <c r="N1152" s="2" t="s">
        <v>4962</v>
      </c>
      <c r="O1152" s="2" t="s">
        <v>6455</v>
      </c>
      <c r="P1152" s="9" t="s">
        <v>1725</v>
      </c>
      <c r="Q1152" s="9" t="s">
        <v>1725</v>
      </c>
      <c r="R1152" s="9" t="s">
        <v>3612</v>
      </c>
      <c r="S1152" s="8">
        <v>2200000</v>
      </c>
      <c r="T1152" s="8">
        <v>2200000</v>
      </c>
      <c r="U1152" s="2">
        <v>85449357</v>
      </c>
      <c r="V1152" s="2" t="s">
        <v>5904</v>
      </c>
    </row>
    <row r="1153" spans="1:22">
      <c r="A1153" s="2">
        <v>891780111</v>
      </c>
      <c r="B1153" s="2" t="s">
        <v>19</v>
      </c>
      <c r="C1153" s="2" t="s">
        <v>27</v>
      </c>
      <c r="D1153" s="2" t="s">
        <v>20</v>
      </c>
      <c r="E1153" s="2" t="s">
        <v>8843</v>
      </c>
      <c r="F1153" s="2" t="s">
        <v>21</v>
      </c>
      <c r="G1153" s="2" t="s">
        <v>165</v>
      </c>
      <c r="H1153" s="2" t="s">
        <v>166</v>
      </c>
      <c r="I1153" s="8">
        <v>7200000</v>
      </c>
      <c r="J1153" s="8">
        <v>0</v>
      </c>
      <c r="K1153" s="8">
        <v>0</v>
      </c>
      <c r="L1153" s="8">
        <v>0</v>
      </c>
      <c r="M1153" s="2">
        <v>85472840</v>
      </c>
      <c r="N1153" s="2" t="s">
        <v>1112</v>
      </c>
      <c r="O1153" s="2" t="s">
        <v>8844</v>
      </c>
      <c r="P1153" s="9" t="s">
        <v>1725</v>
      </c>
      <c r="Q1153" s="9" t="s">
        <v>1725</v>
      </c>
      <c r="R1153" s="9" t="s">
        <v>3612</v>
      </c>
      <c r="S1153" s="8">
        <v>3600000</v>
      </c>
      <c r="T1153" s="8">
        <v>3600000</v>
      </c>
      <c r="U1153" s="2">
        <v>85449357</v>
      </c>
      <c r="V1153" s="2" t="s">
        <v>5904</v>
      </c>
    </row>
    <row r="1154" spans="1:22">
      <c r="A1154" s="2">
        <v>891780111</v>
      </c>
      <c r="B1154" s="2" t="s">
        <v>19</v>
      </c>
      <c r="C1154" s="2" t="s">
        <v>27</v>
      </c>
      <c r="D1154" s="2" t="s">
        <v>20</v>
      </c>
      <c r="E1154" s="2" t="s">
        <v>8845</v>
      </c>
      <c r="F1154" s="2" t="s">
        <v>21</v>
      </c>
      <c r="G1154" s="2" t="s">
        <v>165</v>
      </c>
      <c r="H1154" s="2" t="s">
        <v>166</v>
      </c>
      <c r="I1154" s="8">
        <v>7400000</v>
      </c>
      <c r="J1154" s="8">
        <v>0</v>
      </c>
      <c r="K1154" s="8">
        <v>0</v>
      </c>
      <c r="L1154" s="8">
        <v>0</v>
      </c>
      <c r="M1154" s="2">
        <v>1083553861</v>
      </c>
      <c r="N1154" s="2" t="s">
        <v>1118</v>
      </c>
      <c r="O1154" s="2" t="s">
        <v>8846</v>
      </c>
      <c r="P1154" s="9" t="s">
        <v>1725</v>
      </c>
      <c r="Q1154" s="9" t="s">
        <v>1725</v>
      </c>
      <c r="R1154" s="9" t="s">
        <v>3612</v>
      </c>
      <c r="S1154" s="8">
        <v>3700000</v>
      </c>
      <c r="T1154" s="8">
        <v>3700000</v>
      </c>
      <c r="U1154" s="2">
        <v>85449357</v>
      </c>
      <c r="V1154" s="2" t="s">
        <v>5904</v>
      </c>
    </row>
    <row r="1155" spans="1:22">
      <c r="A1155" s="2">
        <v>891780111</v>
      </c>
      <c r="B1155" s="2" t="s">
        <v>19</v>
      </c>
      <c r="C1155" s="2" t="s">
        <v>27</v>
      </c>
      <c r="D1155" s="2" t="s">
        <v>20</v>
      </c>
      <c r="E1155" s="2" t="s">
        <v>8847</v>
      </c>
      <c r="F1155" s="2" t="s">
        <v>21</v>
      </c>
      <c r="G1155" s="2" t="s">
        <v>165</v>
      </c>
      <c r="H1155" s="2" t="s">
        <v>166</v>
      </c>
      <c r="I1155" s="8">
        <v>8000000</v>
      </c>
      <c r="J1155" s="8">
        <v>0</v>
      </c>
      <c r="K1155" s="8">
        <v>0</v>
      </c>
      <c r="L1155" s="8">
        <v>0</v>
      </c>
      <c r="M1155" s="2">
        <v>1004188433</v>
      </c>
      <c r="N1155" s="2" t="s">
        <v>416</v>
      </c>
      <c r="O1155" s="2" t="s">
        <v>8848</v>
      </c>
      <c r="P1155" s="9" t="s">
        <v>1725</v>
      </c>
      <c r="Q1155" s="9" t="s">
        <v>1725</v>
      </c>
      <c r="R1155" s="9" t="s">
        <v>3612</v>
      </c>
      <c r="S1155" s="8">
        <v>4000000</v>
      </c>
      <c r="T1155" s="8">
        <v>4000000</v>
      </c>
      <c r="U1155" s="2">
        <v>85449357</v>
      </c>
      <c r="V1155" s="2" t="s">
        <v>5904</v>
      </c>
    </row>
    <row r="1156" spans="1:22">
      <c r="A1156" s="2">
        <v>891780111</v>
      </c>
      <c r="B1156" s="2" t="s">
        <v>19</v>
      </c>
      <c r="C1156" s="2" t="s">
        <v>27</v>
      </c>
      <c r="D1156" s="2" t="s">
        <v>20</v>
      </c>
      <c r="E1156" s="2" t="s">
        <v>8849</v>
      </c>
      <c r="F1156" s="2" t="s">
        <v>21</v>
      </c>
      <c r="G1156" s="2" t="s">
        <v>165</v>
      </c>
      <c r="H1156" s="2" t="s">
        <v>166</v>
      </c>
      <c r="I1156" s="8">
        <v>4400000</v>
      </c>
      <c r="J1156" s="8">
        <v>0</v>
      </c>
      <c r="K1156" s="8">
        <v>0</v>
      </c>
      <c r="L1156" s="8">
        <v>0</v>
      </c>
      <c r="M1156" s="2">
        <v>1081918145</v>
      </c>
      <c r="N1156" s="2" t="s">
        <v>4377</v>
      </c>
      <c r="O1156" s="2" t="s">
        <v>6846</v>
      </c>
      <c r="P1156" s="9" t="s">
        <v>1725</v>
      </c>
      <c r="Q1156" s="9" t="s">
        <v>1725</v>
      </c>
      <c r="R1156" s="9" t="s">
        <v>3612</v>
      </c>
      <c r="S1156" s="8">
        <v>2200000</v>
      </c>
      <c r="T1156" s="8">
        <v>2200000</v>
      </c>
      <c r="U1156" s="2">
        <v>57444673</v>
      </c>
      <c r="V1156" s="2" t="s">
        <v>575</v>
      </c>
    </row>
    <row r="1157" spans="1:22">
      <c r="A1157" s="2">
        <v>891780111</v>
      </c>
      <c r="B1157" s="2" t="s">
        <v>19</v>
      </c>
      <c r="C1157" s="2" t="s">
        <v>27</v>
      </c>
      <c r="D1157" s="2" t="s">
        <v>20</v>
      </c>
      <c r="E1157" s="2" t="s">
        <v>8850</v>
      </c>
      <c r="F1157" s="2" t="s">
        <v>21</v>
      </c>
      <c r="G1157" s="2" t="s">
        <v>165</v>
      </c>
      <c r="H1157" s="2" t="s">
        <v>166</v>
      </c>
      <c r="I1157" s="8">
        <v>3200000</v>
      </c>
      <c r="J1157" s="8">
        <v>0</v>
      </c>
      <c r="K1157" s="8">
        <v>0</v>
      </c>
      <c r="L1157" s="8">
        <v>0</v>
      </c>
      <c r="M1157" s="2">
        <v>57466567</v>
      </c>
      <c r="N1157" s="2" t="s">
        <v>4475</v>
      </c>
      <c r="O1157" s="2" t="s">
        <v>6848</v>
      </c>
      <c r="P1157" s="9" t="s">
        <v>1725</v>
      </c>
      <c r="Q1157" s="9" t="s">
        <v>1725</v>
      </c>
      <c r="R1157" s="9" t="s">
        <v>3612</v>
      </c>
      <c r="S1157" s="8">
        <v>1600000</v>
      </c>
      <c r="T1157" s="8">
        <v>1600000</v>
      </c>
      <c r="U1157" s="2">
        <v>57444673</v>
      </c>
      <c r="V1157" s="2" t="s">
        <v>575</v>
      </c>
    </row>
    <row r="1158" spans="1:22">
      <c r="A1158" s="2">
        <v>891780111</v>
      </c>
      <c r="B1158" s="2" t="s">
        <v>19</v>
      </c>
      <c r="C1158" s="2" t="s">
        <v>27</v>
      </c>
      <c r="D1158" s="2" t="s">
        <v>20</v>
      </c>
      <c r="E1158" s="2" t="s">
        <v>8851</v>
      </c>
      <c r="F1158" s="2" t="s">
        <v>21</v>
      </c>
      <c r="G1158" s="2" t="s">
        <v>165</v>
      </c>
      <c r="H1158" s="2" t="s">
        <v>166</v>
      </c>
      <c r="I1158" s="8">
        <v>3200000</v>
      </c>
      <c r="J1158" s="8">
        <v>0</v>
      </c>
      <c r="K1158" s="8">
        <v>0</v>
      </c>
      <c r="L1158" s="8">
        <v>0</v>
      </c>
      <c r="M1158" s="2">
        <v>1082977230</v>
      </c>
      <c r="N1158" s="2" t="s">
        <v>4421</v>
      </c>
      <c r="O1158" s="2" t="s">
        <v>5789</v>
      </c>
      <c r="P1158" s="9" t="s">
        <v>1725</v>
      </c>
      <c r="Q1158" s="9" t="s">
        <v>1725</v>
      </c>
      <c r="R1158" s="9" t="s">
        <v>3612</v>
      </c>
      <c r="S1158" s="8">
        <v>1600000</v>
      </c>
      <c r="T1158" s="8">
        <v>1600000</v>
      </c>
      <c r="U1158" s="2">
        <v>57444673</v>
      </c>
      <c r="V1158" s="2" t="s">
        <v>575</v>
      </c>
    </row>
    <row r="1159" spans="1:22">
      <c r="A1159" s="2">
        <v>891780111</v>
      </c>
      <c r="B1159" s="2" t="s">
        <v>19</v>
      </c>
      <c r="C1159" s="2" t="s">
        <v>27</v>
      </c>
      <c r="D1159" s="2" t="s">
        <v>20</v>
      </c>
      <c r="E1159" s="2" t="s">
        <v>8852</v>
      </c>
      <c r="F1159" s="2" t="s">
        <v>21</v>
      </c>
      <c r="G1159" s="2" t="s">
        <v>165</v>
      </c>
      <c r="H1159" s="2" t="s">
        <v>166</v>
      </c>
      <c r="I1159" s="8">
        <v>3200000</v>
      </c>
      <c r="J1159" s="8">
        <v>0</v>
      </c>
      <c r="K1159" s="8">
        <v>0</v>
      </c>
      <c r="L1159" s="8">
        <v>0</v>
      </c>
      <c r="M1159" s="2">
        <v>1082941397</v>
      </c>
      <c r="N1159" s="2" t="s">
        <v>4481</v>
      </c>
      <c r="O1159" s="2" t="s">
        <v>8853</v>
      </c>
      <c r="P1159" s="9" t="s">
        <v>1725</v>
      </c>
      <c r="Q1159" s="9" t="s">
        <v>1725</v>
      </c>
      <c r="R1159" s="9" t="s">
        <v>3612</v>
      </c>
      <c r="S1159" s="8">
        <v>1600000</v>
      </c>
      <c r="T1159" s="8">
        <v>1600000</v>
      </c>
      <c r="U1159" s="2">
        <v>57435262</v>
      </c>
      <c r="V1159" s="2" t="s">
        <v>6675</v>
      </c>
    </row>
    <row r="1160" spans="1:22">
      <c r="A1160" s="2">
        <v>891780111</v>
      </c>
      <c r="B1160" s="2" t="s">
        <v>19</v>
      </c>
      <c r="C1160" s="2" t="s">
        <v>27</v>
      </c>
      <c r="D1160" s="2" t="s">
        <v>20</v>
      </c>
      <c r="E1160" s="2" t="s">
        <v>8854</v>
      </c>
      <c r="F1160" s="2" t="s">
        <v>21</v>
      </c>
      <c r="G1160" s="2" t="s">
        <v>165</v>
      </c>
      <c r="H1160" s="2" t="s">
        <v>166</v>
      </c>
      <c r="I1160" s="8">
        <v>3200000</v>
      </c>
      <c r="J1160" s="8">
        <v>0</v>
      </c>
      <c r="K1160" s="8">
        <v>0</v>
      </c>
      <c r="L1160" s="8">
        <v>0</v>
      </c>
      <c r="M1160" s="2">
        <v>85455874</v>
      </c>
      <c r="N1160" s="2" t="s">
        <v>4385</v>
      </c>
      <c r="O1160" s="2" t="s">
        <v>5914</v>
      </c>
      <c r="P1160" s="9" t="s">
        <v>1725</v>
      </c>
      <c r="Q1160" s="9" t="s">
        <v>1725</v>
      </c>
      <c r="R1160" s="9" t="s">
        <v>3612</v>
      </c>
      <c r="S1160" s="8">
        <v>1600000</v>
      </c>
      <c r="T1160" s="8">
        <v>1600000</v>
      </c>
      <c r="U1160" s="2">
        <v>85459497</v>
      </c>
      <c r="V1160" s="2" t="s">
        <v>555</v>
      </c>
    </row>
    <row r="1161" spans="1:22">
      <c r="A1161" s="2">
        <v>891780111</v>
      </c>
      <c r="B1161" s="2" t="s">
        <v>19</v>
      </c>
      <c r="C1161" s="2" t="s">
        <v>27</v>
      </c>
      <c r="D1161" s="2" t="s">
        <v>20</v>
      </c>
      <c r="E1161" s="2" t="s">
        <v>8855</v>
      </c>
      <c r="F1161" s="2" t="s">
        <v>21</v>
      </c>
      <c r="G1161" s="2" t="s">
        <v>165</v>
      </c>
      <c r="H1161" s="2" t="s">
        <v>166</v>
      </c>
      <c r="I1161" s="8">
        <v>3200000</v>
      </c>
      <c r="J1161" s="8">
        <v>0</v>
      </c>
      <c r="K1161" s="8">
        <v>0</v>
      </c>
      <c r="L1161" s="8">
        <v>0</v>
      </c>
      <c r="M1161" s="2">
        <v>1082904580</v>
      </c>
      <c r="N1161" s="2" t="s">
        <v>4391</v>
      </c>
      <c r="O1161" s="2" t="s">
        <v>5914</v>
      </c>
      <c r="P1161" s="9" t="s">
        <v>1725</v>
      </c>
      <c r="Q1161" s="9" t="s">
        <v>1725</v>
      </c>
      <c r="R1161" s="9" t="s">
        <v>3612</v>
      </c>
      <c r="S1161" s="8">
        <v>1600000</v>
      </c>
      <c r="T1161" s="8">
        <v>1600000</v>
      </c>
      <c r="U1161" s="2">
        <v>85459497</v>
      </c>
      <c r="V1161" s="2" t="s">
        <v>555</v>
      </c>
    </row>
    <row r="1162" spans="1:22">
      <c r="A1162" s="2">
        <v>891780111</v>
      </c>
      <c r="B1162" s="2" t="s">
        <v>19</v>
      </c>
      <c r="C1162" s="2" t="s">
        <v>27</v>
      </c>
      <c r="D1162" s="2" t="s">
        <v>20</v>
      </c>
      <c r="E1162" s="2" t="s">
        <v>8856</v>
      </c>
      <c r="F1162" s="2" t="s">
        <v>21</v>
      </c>
      <c r="G1162" s="2" t="s">
        <v>165</v>
      </c>
      <c r="H1162" s="2" t="s">
        <v>166</v>
      </c>
      <c r="I1162" s="8">
        <v>3200000</v>
      </c>
      <c r="J1162" s="8">
        <v>0</v>
      </c>
      <c r="K1162" s="8">
        <v>0</v>
      </c>
      <c r="L1162" s="8">
        <v>0</v>
      </c>
      <c r="M1162" s="2">
        <v>19620951</v>
      </c>
      <c r="N1162" s="2" t="s">
        <v>4576</v>
      </c>
      <c r="O1162" s="2" t="s">
        <v>8857</v>
      </c>
      <c r="P1162" s="9" t="s">
        <v>1725</v>
      </c>
      <c r="Q1162" s="9" t="s">
        <v>1725</v>
      </c>
      <c r="R1162" s="9" t="s">
        <v>3612</v>
      </c>
      <c r="S1162" s="8">
        <v>1600000</v>
      </c>
      <c r="T1162" s="8">
        <v>1600000</v>
      </c>
      <c r="U1162" s="2">
        <v>85459497</v>
      </c>
      <c r="V1162" s="2" t="s">
        <v>555</v>
      </c>
    </row>
    <row r="1163" spans="1:22">
      <c r="A1163" s="2">
        <v>891780111</v>
      </c>
      <c r="B1163" s="2" t="s">
        <v>19</v>
      </c>
      <c r="C1163" s="2" t="s">
        <v>27</v>
      </c>
      <c r="D1163" s="2" t="s">
        <v>20</v>
      </c>
      <c r="E1163" s="2" t="s">
        <v>8858</v>
      </c>
      <c r="F1163" s="2" t="s">
        <v>21</v>
      </c>
      <c r="G1163" s="2" t="s">
        <v>165</v>
      </c>
      <c r="H1163" s="2" t="s">
        <v>166</v>
      </c>
      <c r="I1163" s="8">
        <v>3200000</v>
      </c>
      <c r="J1163" s="8">
        <v>0</v>
      </c>
      <c r="K1163" s="8">
        <v>0</v>
      </c>
      <c r="L1163" s="8">
        <v>0</v>
      </c>
      <c r="M1163" s="2">
        <v>12637472</v>
      </c>
      <c r="N1163" s="2" t="s">
        <v>4487</v>
      </c>
      <c r="O1163" s="2" t="s">
        <v>5914</v>
      </c>
      <c r="P1163" s="9" t="s">
        <v>1725</v>
      </c>
      <c r="Q1163" s="9" t="s">
        <v>1725</v>
      </c>
      <c r="R1163" s="9" t="s">
        <v>3612</v>
      </c>
      <c r="S1163" s="8">
        <v>1600000</v>
      </c>
      <c r="T1163" s="8">
        <v>1600000</v>
      </c>
      <c r="U1163" s="2">
        <v>85459497</v>
      </c>
      <c r="V1163" s="2" t="s">
        <v>555</v>
      </c>
    </row>
    <row r="1164" spans="1:22">
      <c r="A1164" s="2">
        <v>891780111</v>
      </c>
      <c r="B1164" s="2" t="s">
        <v>19</v>
      </c>
      <c r="C1164" s="2" t="s">
        <v>27</v>
      </c>
      <c r="D1164" s="2" t="s">
        <v>20</v>
      </c>
      <c r="E1164" s="2" t="s">
        <v>8859</v>
      </c>
      <c r="F1164" s="2" t="s">
        <v>21</v>
      </c>
      <c r="G1164" s="2" t="s">
        <v>165</v>
      </c>
      <c r="H1164" s="2" t="s">
        <v>166</v>
      </c>
      <c r="I1164" s="8">
        <v>3200000</v>
      </c>
      <c r="J1164" s="8">
        <v>0</v>
      </c>
      <c r="K1164" s="8">
        <v>0</v>
      </c>
      <c r="L1164" s="8">
        <v>0</v>
      </c>
      <c r="M1164" s="2">
        <v>85153213</v>
      </c>
      <c r="N1164" s="2" t="s">
        <v>4494</v>
      </c>
      <c r="O1164" s="2" t="s">
        <v>5914</v>
      </c>
      <c r="P1164" s="9" t="s">
        <v>1725</v>
      </c>
      <c r="Q1164" s="9" t="s">
        <v>1725</v>
      </c>
      <c r="R1164" s="9" t="s">
        <v>3612</v>
      </c>
      <c r="S1164" s="8">
        <v>1600000</v>
      </c>
      <c r="T1164" s="8">
        <v>1600000</v>
      </c>
      <c r="U1164" s="2">
        <v>85459497</v>
      </c>
      <c r="V1164" s="2" t="s">
        <v>555</v>
      </c>
    </row>
    <row r="1165" spans="1:22">
      <c r="A1165" s="2">
        <v>891780111</v>
      </c>
      <c r="B1165" s="2" t="s">
        <v>19</v>
      </c>
      <c r="C1165" s="2" t="s">
        <v>27</v>
      </c>
      <c r="D1165" s="2" t="s">
        <v>20</v>
      </c>
      <c r="E1165" s="2" t="s">
        <v>8860</v>
      </c>
      <c r="F1165" s="2" t="s">
        <v>21</v>
      </c>
      <c r="G1165" s="2" t="s">
        <v>165</v>
      </c>
      <c r="H1165" s="2" t="s">
        <v>166</v>
      </c>
      <c r="I1165" s="8">
        <v>3200000</v>
      </c>
      <c r="J1165" s="8">
        <v>0</v>
      </c>
      <c r="K1165" s="8">
        <v>0</v>
      </c>
      <c r="L1165" s="8">
        <v>0</v>
      </c>
      <c r="M1165" s="2">
        <v>1082989145</v>
      </c>
      <c r="N1165" s="2" t="s">
        <v>4492</v>
      </c>
      <c r="O1165" s="2" t="s">
        <v>5914</v>
      </c>
      <c r="P1165" s="9" t="s">
        <v>1725</v>
      </c>
      <c r="Q1165" s="9" t="s">
        <v>1725</v>
      </c>
      <c r="R1165" s="9" t="s">
        <v>3612</v>
      </c>
      <c r="S1165" s="8">
        <v>1600000</v>
      </c>
      <c r="T1165" s="8">
        <v>1600000</v>
      </c>
      <c r="U1165" s="2">
        <v>85459497</v>
      </c>
      <c r="V1165" s="2" t="s">
        <v>555</v>
      </c>
    </row>
    <row r="1166" spans="1:22">
      <c r="A1166" s="2">
        <v>891780111</v>
      </c>
      <c r="B1166" s="2" t="s">
        <v>19</v>
      </c>
      <c r="C1166" s="2" t="s">
        <v>27</v>
      </c>
      <c r="D1166" s="2" t="s">
        <v>20</v>
      </c>
      <c r="E1166" s="2" t="s">
        <v>8861</v>
      </c>
      <c r="F1166" s="2" t="s">
        <v>21</v>
      </c>
      <c r="G1166" s="2" t="s">
        <v>165</v>
      </c>
      <c r="H1166" s="2" t="s">
        <v>166</v>
      </c>
      <c r="I1166" s="8">
        <v>3200000</v>
      </c>
      <c r="J1166" s="8">
        <v>0</v>
      </c>
      <c r="K1166" s="8">
        <v>0</v>
      </c>
      <c r="L1166" s="8">
        <v>0</v>
      </c>
      <c r="M1166" s="2">
        <v>1082973167</v>
      </c>
      <c r="N1166" s="2" t="s">
        <v>4579</v>
      </c>
      <c r="O1166" s="2" t="s">
        <v>5914</v>
      </c>
      <c r="P1166" s="9" t="s">
        <v>1725</v>
      </c>
      <c r="Q1166" s="9" t="s">
        <v>1725</v>
      </c>
      <c r="R1166" s="9" t="s">
        <v>3612</v>
      </c>
      <c r="S1166" s="8">
        <v>1600000</v>
      </c>
      <c r="T1166" s="8">
        <v>1600000</v>
      </c>
      <c r="U1166" s="2">
        <v>85459497</v>
      </c>
      <c r="V1166" s="2" t="s">
        <v>555</v>
      </c>
    </row>
    <row r="1167" spans="1:22">
      <c r="A1167" s="2">
        <v>891780111</v>
      </c>
      <c r="B1167" s="2" t="s">
        <v>19</v>
      </c>
      <c r="C1167" s="2" t="s">
        <v>27</v>
      </c>
      <c r="D1167" s="2" t="s">
        <v>20</v>
      </c>
      <c r="E1167" s="2" t="s">
        <v>8862</v>
      </c>
      <c r="F1167" s="2" t="s">
        <v>21</v>
      </c>
      <c r="G1167" s="2" t="s">
        <v>165</v>
      </c>
      <c r="H1167" s="2" t="s">
        <v>166</v>
      </c>
      <c r="I1167" s="8">
        <v>5600000</v>
      </c>
      <c r="J1167" s="8">
        <v>0</v>
      </c>
      <c r="K1167" s="8">
        <v>0</v>
      </c>
      <c r="L1167" s="8">
        <v>0</v>
      </c>
      <c r="M1167" s="2">
        <v>7634651</v>
      </c>
      <c r="N1167" s="2" t="s">
        <v>805</v>
      </c>
      <c r="O1167" s="2" t="s">
        <v>8863</v>
      </c>
      <c r="P1167" s="9" t="s">
        <v>1725</v>
      </c>
      <c r="Q1167" s="9" t="s">
        <v>1725</v>
      </c>
      <c r="R1167" s="9" t="s">
        <v>3612</v>
      </c>
      <c r="S1167" s="8">
        <v>2800000</v>
      </c>
      <c r="T1167" s="8">
        <v>2800000</v>
      </c>
      <c r="U1167" s="2">
        <v>85459497</v>
      </c>
      <c r="V1167" s="2" t="s">
        <v>555</v>
      </c>
    </row>
    <row r="1168" spans="1:22">
      <c r="A1168" s="2">
        <v>891780111</v>
      </c>
      <c r="B1168" s="2" t="s">
        <v>19</v>
      </c>
      <c r="C1168" s="2" t="s">
        <v>27</v>
      </c>
      <c r="D1168" s="2" t="s">
        <v>20</v>
      </c>
      <c r="E1168" s="2" t="s">
        <v>8864</v>
      </c>
      <c r="F1168" s="2" t="s">
        <v>21</v>
      </c>
      <c r="G1168" s="2" t="s">
        <v>165</v>
      </c>
      <c r="H1168" s="2" t="s">
        <v>166</v>
      </c>
      <c r="I1168" s="8">
        <v>3200000</v>
      </c>
      <c r="J1168" s="8">
        <v>0</v>
      </c>
      <c r="K1168" s="8">
        <v>0</v>
      </c>
      <c r="L1168" s="8">
        <v>0</v>
      </c>
      <c r="M1168" s="2">
        <v>84092041</v>
      </c>
      <c r="N1168" s="2" t="s">
        <v>4496</v>
      </c>
      <c r="O1168" s="2" t="s">
        <v>5914</v>
      </c>
      <c r="P1168" s="9" t="s">
        <v>1725</v>
      </c>
      <c r="Q1168" s="9" t="s">
        <v>1725</v>
      </c>
      <c r="R1168" s="9" t="s">
        <v>3612</v>
      </c>
      <c r="S1168" s="8">
        <v>1600000</v>
      </c>
      <c r="T1168" s="8">
        <v>1600000</v>
      </c>
      <c r="U1168" s="2">
        <v>85459497</v>
      </c>
      <c r="V1168" s="2" t="s">
        <v>555</v>
      </c>
    </row>
    <row r="1169" spans="1:22">
      <c r="A1169" s="2">
        <v>891780111</v>
      </c>
      <c r="B1169" s="2" t="s">
        <v>19</v>
      </c>
      <c r="C1169" s="2" t="s">
        <v>27</v>
      </c>
      <c r="D1169" s="2" t="s">
        <v>20</v>
      </c>
      <c r="E1169" s="2" t="s">
        <v>8865</v>
      </c>
      <c r="F1169" s="2" t="s">
        <v>21</v>
      </c>
      <c r="G1169" s="2" t="s">
        <v>165</v>
      </c>
      <c r="H1169" s="2" t="s">
        <v>166</v>
      </c>
      <c r="I1169" s="8">
        <v>3200000</v>
      </c>
      <c r="J1169" s="8">
        <v>0</v>
      </c>
      <c r="K1169" s="8">
        <v>0</v>
      </c>
      <c r="L1169" s="8">
        <v>0</v>
      </c>
      <c r="M1169" s="2">
        <v>12550715</v>
      </c>
      <c r="N1169" s="2" t="s">
        <v>4490</v>
      </c>
      <c r="O1169" s="2" t="s">
        <v>5914</v>
      </c>
      <c r="P1169" s="9" t="s">
        <v>1725</v>
      </c>
      <c r="Q1169" s="9" t="s">
        <v>1725</v>
      </c>
      <c r="R1169" s="9" t="s">
        <v>3612</v>
      </c>
      <c r="S1169" s="8">
        <v>1600000</v>
      </c>
      <c r="T1169" s="8">
        <v>1600000</v>
      </c>
      <c r="U1169" s="2">
        <v>85459497</v>
      </c>
      <c r="V1169" s="2" t="s">
        <v>555</v>
      </c>
    </row>
    <row r="1170" spans="1:22">
      <c r="A1170" s="2">
        <v>891780111</v>
      </c>
      <c r="B1170" s="2" t="s">
        <v>19</v>
      </c>
      <c r="C1170" s="2" t="s">
        <v>27</v>
      </c>
      <c r="D1170" s="2" t="s">
        <v>20</v>
      </c>
      <c r="E1170" s="2" t="s">
        <v>8866</v>
      </c>
      <c r="F1170" s="2" t="s">
        <v>21</v>
      </c>
      <c r="G1170" s="2" t="s">
        <v>165</v>
      </c>
      <c r="H1170" s="2" t="s">
        <v>166</v>
      </c>
      <c r="I1170" s="8">
        <v>3200000</v>
      </c>
      <c r="J1170" s="8">
        <v>0</v>
      </c>
      <c r="K1170" s="8">
        <v>0</v>
      </c>
      <c r="L1170" s="8">
        <v>0</v>
      </c>
      <c r="M1170" s="2">
        <v>84459314</v>
      </c>
      <c r="N1170" s="2" t="s">
        <v>4383</v>
      </c>
      <c r="O1170" s="2" t="s">
        <v>8867</v>
      </c>
      <c r="P1170" s="9" t="s">
        <v>1725</v>
      </c>
      <c r="Q1170" s="9" t="s">
        <v>1725</v>
      </c>
      <c r="R1170" s="9" t="s">
        <v>3612</v>
      </c>
      <c r="S1170" s="8">
        <v>1600000</v>
      </c>
      <c r="T1170" s="8">
        <v>1600000</v>
      </c>
      <c r="U1170" s="2">
        <v>85459497</v>
      </c>
      <c r="V1170" s="2" t="s">
        <v>555</v>
      </c>
    </row>
    <row r="1171" spans="1:22">
      <c r="A1171" s="2">
        <v>891780111</v>
      </c>
      <c r="B1171" s="2" t="s">
        <v>19</v>
      </c>
      <c r="C1171" s="2" t="s">
        <v>27</v>
      </c>
      <c r="D1171" s="2" t="s">
        <v>20</v>
      </c>
      <c r="E1171" s="2" t="s">
        <v>8868</v>
      </c>
      <c r="F1171" s="2" t="s">
        <v>21</v>
      </c>
      <c r="G1171" s="2" t="s">
        <v>165</v>
      </c>
      <c r="H1171" s="2" t="s">
        <v>166</v>
      </c>
      <c r="I1171" s="8">
        <v>3200000</v>
      </c>
      <c r="J1171" s="8">
        <v>0</v>
      </c>
      <c r="K1171" s="8">
        <v>0</v>
      </c>
      <c r="L1171" s="8">
        <v>0</v>
      </c>
      <c r="M1171" s="2">
        <v>85451015</v>
      </c>
      <c r="N1171" s="2" t="s">
        <v>4389</v>
      </c>
      <c r="O1171" s="2" t="s">
        <v>5914</v>
      </c>
      <c r="P1171" s="9" t="s">
        <v>1725</v>
      </c>
      <c r="Q1171" s="9" t="s">
        <v>1725</v>
      </c>
      <c r="R1171" s="9" t="s">
        <v>3612</v>
      </c>
      <c r="S1171" s="8">
        <v>1600000</v>
      </c>
      <c r="T1171" s="8">
        <v>1600000</v>
      </c>
      <c r="U1171" s="2">
        <v>85459497</v>
      </c>
      <c r="V1171" s="2" t="s">
        <v>555</v>
      </c>
    </row>
    <row r="1172" spans="1:22">
      <c r="A1172" s="2">
        <v>891780111</v>
      </c>
      <c r="B1172" s="2" t="s">
        <v>19</v>
      </c>
      <c r="C1172" s="2" t="s">
        <v>27</v>
      </c>
      <c r="D1172" s="2" t="s">
        <v>20</v>
      </c>
      <c r="E1172" s="2" t="s">
        <v>8869</v>
      </c>
      <c r="F1172" s="2" t="s">
        <v>21</v>
      </c>
      <c r="G1172" s="2" t="s">
        <v>165</v>
      </c>
      <c r="H1172" s="2" t="s">
        <v>166</v>
      </c>
      <c r="I1172" s="8">
        <v>3200000</v>
      </c>
      <c r="J1172" s="8">
        <v>0</v>
      </c>
      <c r="K1172" s="8">
        <v>0</v>
      </c>
      <c r="L1172" s="8">
        <v>0</v>
      </c>
      <c r="M1172" s="2">
        <v>85466757</v>
      </c>
      <c r="N1172" s="2" t="s">
        <v>4387</v>
      </c>
      <c r="O1172" s="2" t="s">
        <v>5914</v>
      </c>
      <c r="P1172" s="9" t="s">
        <v>1725</v>
      </c>
      <c r="Q1172" s="9" t="s">
        <v>1725</v>
      </c>
      <c r="R1172" s="9" t="s">
        <v>3612</v>
      </c>
      <c r="S1172" s="8">
        <v>1600000</v>
      </c>
      <c r="T1172" s="8">
        <v>1600000</v>
      </c>
      <c r="U1172" s="2">
        <v>85459497</v>
      </c>
      <c r="V1172" s="2" t="s">
        <v>555</v>
      </c>
    </row>
    <row r="1173" spans="1:22">
      <c r="A1173" s="2">
        <v>891780111</v>
      </c>
      <c r="B1173" s="2" t="s">
        <v>19</v>
      </c>
      <c r="C1173" s="2" t="s">
        <v>27</v>
      </c>
      <c r="D1173" s="2" t="s">
        <v>20</v>
      </c>
      <c r="E1173" s="2" t="s">
        <v>8870</v>
      </c>
      <c r="F1173" s="2" t="s">
        <v>21</v>
      </c>
      <c r="G1173" s="2" t="s">
        <v>165</v>
      </c>
      <c r="H1173" s="2" t="s">
        <v>166</v>
      </c>
      <c r="I1173" s="8">
        <v>3200000</v>
      </c>
      <c r="J1173" s="8">
        <v>0</v>
      </c>
      <c r="K1173" s="8">
        <v>0</v>
      </c>
      <c r="L1173" s="8">
        <v>0</v>
      </c>
      <c r="M1173" s="2">
        <v>84455698</v>
      </c>
      <c r="N1173" s="2" t="s">
        <v>4431</v>
      </c>
      <c r="O1173" s="2" t="s">
        <v>8857</v>
      </c>
      <c r="P1173" s="9" t="s">
        <v>1725</v>
      </c>
      <c r="Q1173" s="9" t="s">
        <v>1725</v>
      </c>
      <c r="R1173" s="9" t="s">
        <v>3612</v>
      </c>
      <c r="S1173" s="8">
        <v>1600000</v>
      </c>
      <c r="T1173" s="8">
        <v>1600000</v>
      </c>
      <c r="U1173" s="2">
        <v>85459497</v>
      </c>
      <c r="V1173" s="2" t="s">
        <v>555</v>
      </c>
    </row>
    <row r="1174" spans="1:22">
      <c r="A1174" s="2">
        <v>891780111</v>
      </c>
      <c r="B1174" s="2" t="s">
        <v>19</v>
      </c>
      <c r="C1174" s="2" t="s">
        <v>27</v>
      </c>
      <c r="D1174" s="2" t="s">
        <v>20</v>
      </c>
      <c r="E1174" s="2" t="s">
        <v>8871</v>
      </c>
      <c r="F1174" s="2" t="s">
        <v>21</v>
      </c>
      <c r="G1174" s="2" t="s">
        <v>165</v>
      </c>
      <c r="H1174" s="2" t="s">
        <v>166</v>
      </c>
      <c r="I1174" s="8">
        <v>3200000</v>
      </c>
      <c r="J1174" s="8">
        <v>0</v>
      </c>
      <c r="K1174" s="8">
        <v>0</v>
      </c>
      <c r="L1174" s="8">
        <v>0</v>
      </c>
      <c r="M1174" s="2">
        <v>1083030981</v>
      </c>
      <c r="N1174" s="2" t="s">
        <v>4396</v>
      </c>
      <c r="O1174" s="2" t="s">
        <v>5914</v>
      </c>
      <c r="P1174" s="9" t="s">
        <v>1725</v>
      </c>
      <c r="Q1174" s="9" t="s">
        <v>1725</v>
      </c>
      <c r="R1174" s="9" t="s">
        <v>3612</v>
      </c>
      <c r="S1174" s="8">
        <v>1600000</v>
      </c>
      <c r="T1174" s="8">
        <v>1600000</v>
      </c>
      <c r="U1174" s="2">
        <v>85459497</v>
      </c>
      <c r="V1174" s="2" t="s">
        <v>555</v>
      </c>
    </row>
    <row r="1175" spans="1:22">
      <c r="A1175" s="2">
        <v>891780111</v>
      </c>
      <c r="B1175" s="2" t="s">
        <v>19</v>
      </c>
      <c r="C1175" s="2" t="s">
        <v>27</v>
      </c>
      <c r="D1175" s="2" t="s">
        <v>20</v>
      </c>
      <c r="E1175" s="2" t="s">
        <v>8872</v>
      </c>
      <c r="F1175" s="2" t="s">
        <v>21</v>
      </c>
      <c r="G1175" s="2" t="s">
        <v>165</v>
      </c>
      <c r="H1175" s="2" t="s">
        <v>166</v>
      </c>
      <c r="I1175" s="8">
        <v>4400000</v>
      </c>
      <c r="J1175" s="8">
        <v>0</v>
      </c>
      <c r="K1175" s="8">
        <v>0</v>
      </c>
      <c r="L1175" s="8">
        <v>0</v>
      </c>
      <c r="M1175" s="2">
        <v>36720698</v>
      </c>
      <c r="N1175" s="2" t="s">
        <v>4739</v>
      </c>
      <c r="O1175" s="2" t="s">
        <v>6788</v>
      </c>
      <c r="P1175" s="9" t="s">
        <v>1725</v>
      </c>
      <c r="Q1175" s="9" t="s">
        <v>1725</v>
      </c>
      <c r="R1175" s="9" t="s">
        <v>3612</v>
      </c>
      <c r="S1175" s="8">
        <v>2200000</v>
      </c>
      <c r="T1175" s="8">
        <v>2200000</v>
      </c>
      <c r="U1175" s="2">
        <v>85465146</v>
      </c>
      <c r="V1175" s="2" t="s">
        <v>5724</v>
      </c>
    </row>
    <row r="1176" spans="1:22">
      <c r="A1176" s="2">
        <v>891780111</v>
      </c>
      <c r="B1176" s="2" t="s">
        <v>19</v>
      </c>
      <c r="C1176" s="2" t="s">
        <v>27</v>
      </c>
      <c r="D1176" s="2" t="s">
        <v>20</v>
      </c>
      <c r="E1176" s="2" t="s">
        <v>8873</v>
      </c>
      <c r="F1176" s="2" t="s">
        <v>21</v>
      </c>
      <c r="G1176" s="2" t="s">
        <v>165</v>
      </c>
      <c r="H1176" s="2" t="s">
        <v>166</v>
      </c>
      <c r="I1176" s="8">
        <v>3800000</v>
      </c>
      <c r="J1176" s="8">
        <v>0</v>
      </c>
      <c r="K1176" s="8">
        <v>0</v>
      </c>
      <c r="L1176" s="8">
        <v>0</v>
      </c>
      <c r="M1176" s="2">
        <v>1082972337</v>
      </c>
      <c r="N1176" s="2" t="s">
        <v>4401</v>
      </c>
      <c r="O1176" s="2" t="s">
        <v>7011</v>
      </c>
      <c r="P1176" s="9" t="s">
        <v>1725</v>
      </c>
      <c r="Q1176" s="9" t="s">
        <v>1725</v>
      </c>
      <c r="R1176" s="9" t="s">
        <v>3612</v>
      </c>
      <c r="S1176" s="8">
        <v>1900000</v>
      </c>
      <c r="T1176" s="8">
        <v>1900000</v>
      </c>
      <c r="U1176" s="2">
        <v>85465146</v>
      </c>
      <c r="V1176" s="2" t="s">
        <v>5724</v>
      </c>
    </row>
    <row r="1177" spans="1:22">
      <c r="A1177" s="2">
        <v>891780111</v>
      </c>
      <c r="B1177" s="2" t="s">
        <v>19</v>
      </c>
      <c r="C1177" s="2" t="s">
        <v>27</v>
      </c>
      <c r="D1177" s="2" t="s">
        <v>20</v>
      </c>
      <c r="E1177" s="2" t="s">
        <v>8874</v>
      </c>
      <c r="F1177" s="2" t="s">
        <v>21</v>
      </c>
      <c r="G1177" s="2" t="s">
        <v>165</v>
      </c>
      <c r="H1177" s="2" t="s">
        <v>166</v>
      </c>
      <c r="I1177" s="8">
        <v>3800000</v>
      </c>
      <c r="J1177" s="8">
        <v>0</v>
      </c>
      <c r="K1177" s="8">
        <v>0</v>
      </c>
      <c r="L1177" s="8">
        <v>0</v>
      </c>
      <c r="M1177" s="2">
        <v>7631155</v>
      </c>
      <c r="N1177" s="2" t="s">
        <v>4590</v>
      </c>
      <c r="O1177" s="2" t="s">
        <v>6694</v>
      </c>
      <c r="P1177" s="9" t="s">
        <v>1725</v>
      </c>
      <c r="Q1177" s="9" t="s">
        <v>1725</v>
      </c>
      <c r="R1177" s="9" t="s">
        <v>3612</v>
      </c>
      <c r="S1177" s="8">
        <v>1900000</v>
      </c>
      <c r="T1177" s="8">
        <v>1900000</v>
      </c>
      <c r="U1177" s="2">
        <v>36694483</v>
      </c>
      <c r="V1177" s="2" t="s">
        <v>4407</v>
      </c>
    </row>
    <row r="1178" spans="1:22">
      <c r="A1178" s="2">
        <v>891780111</v>
      </c>
      <c r="B1178" s="2" t="s">
        <v>19</v>
      </c>
      <c r="C1178" s="2" t="s">
        <v>27</v>
      </c>
      <c r="D1178" s="2" t="s">
        <v>20</v>
      </c>
      <c r="E1178" s="2" t="s">
        <v>8875</v>
      </c>
      <c r="F1178" s="2" t="s">
        <v>21</v>
      </c>
      <c r="G1178" s="2" t="s">
        <v>165</v>
      </c>
      <c r="H1178" s="2" t="s">
        <v>166</v>
      </c>
      <c r="I1178" s="8">
        <v>4400000</v>
      </c>
      <c r="J1178" s="8">
        <v>0</v>
      </c>
      <c r="K1178" s="8">
        <v>0</v>
      </c>
      <c r="L1178" s="8">
        <v>0</v>
      </c>
      <c r="M1178" s="2">
        <v>1128149649</v>
      </c>
      <c r="N1178" s="2" t="s">
        <v>4415</v>
      </c>
      <c r="O1178" s="2" t="s">
        <v>6871</v>
      </c>
      <c r="P1178" s="9" t="s">
        <v>1725</v>
      </c>
      <c r="Q1178" s="9" t="s">
        <v>1725</v>
      </c>
      <c r="R1178" s="9" t="s">
        <v>3612</v>
      </c>
      <c r="S1178" s="8">
        <v>2200000</v>
      </c>
      <c r="T1178" s="8">
        <v>2200000</v>
      </c>
      <c r="U1178" s="2">
        <v>57441846</v>
      </c>
      <c r="V1178" s="2" t="s">
        <v>5730</v>
      </c>
    </row>
    <row r="1179" spans="1:22">
      <c r="A1179" s="2">
        <v>891780111</v>
      </c>
      <c r="B1179" s="2" t="s">
        <v>19</v>
      </c>
      <c r="C1179" s="2" t="s">
        <v>27</v>
      </c>
      <c r="D1179" s="2" t="s">
        <v>20</v>
      </c>
      <c r="E1179" s="2" t="s">
        <v>8876</v>
      </c>
      <c r="F1179" s="2" t="s">
        <v>21</v>
      </c>
      <c r="G1179" s="2" t="s">
        <v>165</v>
      </c>
      <c r="H1179" s="2" t="s">
        <v>166</v>
      </c>
      <c r="I1179" s="8">
        <v>5000000</v>
      </c>
      <c r="J1179" s="8">
        <v>0</v>
      </c>
      <c r="K1179" s="8">
        <v>0</v>
      </c>
      <c r="L1179" s="8">
        <v>0</v>
      </c>
      <c r="M1179" s="2">
        <v>1083465166</v>
      </c>
      <c r="N1179" s="2" t="s">
        <v>821</v>
      </c>
      <c r="O1179" s="2" t="s">
        <v>8877</v>
      </c>
      <c r="P1179" s="9" t="s">
        <v>1725</v>
      </c>
      <c r="Q1179" s="9" t="s">
        <v>1725</v>
      </c>
      <c r="R1179" s="9" t="s">
        <v>3612</v>
      </c>
      <c r="S1179" s="8">
        <v>2500000</v>
      </c>
      <c r="T1179" s="8">
        <v>2500000</v>
      </c>
      <c r="U1179" s="2">
        <v>57441846</v>
      </c>
      <c r="V1179" s="2" t="s">
        <v>5730</v>
      </c>
    </row>
    <row r="1180" spans="1:22">
      <c r="A1180" s="2">
        <v>891780111</v>
      </c>
      <c r="B1180" s="2" t="s">
        <v>19</v>
      </c>
      <c r="C1180" s="2" t="s">
        <v>27</v>
      </c>
      <c r="D1180" s="2" t="s">
        <v>20</v>
      </c>
      <c r="E1180" s="2" t="s">
        <v>8878</v>
      </c>
      <c r="F1180" s="2" t="s">
        <v>21</v>
      </c>
      <c r="G1180" s="2" t="s">
        <v>165</v>
      </c>
      <c r="H1180" s="2" t="s">
        <v>166</v>
      </c>
      <c r="I1180" s="8">
        <v>3200000</v>
      </c>
      <c r="J1180" s="8">
        <v>0</v>
      </c>
      <c r="K1180" s="8">
        <v>0</v>
      </c>
      <c r="L1180" s="8">
        <v>0</v>
      </c>
      <c r="M1180" s="2">
        <v>1083046036</v>
      </c>
      <c r="N1180" s="2" t="s">
        <v>4924</v>
      </c>
      <c r="O1180" s="2" t="s">
        <v>5732</v>
      </c>
      <c r="P1180" s="9" t="s">
        <v>1725</v>
      </c>
      <c r="Q1180" s="9" t="s">
        <v>1725</v>
      </c>
      <c r="R1180" s="9" t="s">
        <v>3612</v>
      </c>
      <c r="S1180" s="8">
        <v>1600000</v>
      </c>
      <c r="T1180" s="8">
        <v>1600000</v>
      </c>
      <c r="U1180" s="2">
        <v>7631392</v>
      </c>
      <c r="V1180" s="2" t="s">
        <v>4500</v>
      </c>
    </row>
    <row r="1181" spans="1:22">
      <c r="A1181" s="2">
        <v>891780111</v>
      </c>
      <c r="B1181" s="2" t="s">
        <v>19</v>
      </c>
      <c r="C1181" s="2" t="s">
        <v>27</v>
      </c>
      <c r="D1181" s="2" t="s">
        <v>20</v>
      </c>
      <c r="E1181" s="2" t="s">
        <v>8879</v>
      </c>
      <c r="F1181" s="2" t="s">
        <v>21</v>
      </c>
      <c r="G1181" s="2" t="s">
        <v>165</v>
      </c>
      <c r="H1181" s="2" t="s">
        <v>166</v>
      </c>
      <c r="I1181" s="8">
        <v>3200000</v>
      </c>
      <c r="J1181" s="8">
        <v>0</v>
      </c>
      <c r="K1181" s="8">
        <v>0</v>
      </c>
      <c r="L1181" s="8">
        <v>0</v>
      </c>
      <c r="M1181" s="2">
        <v>1082963378</v>
      </c>
      <c r="N1181" s="2" t="s">
        <v>5857</v>
      </c>
      <c r="O1181" s="2" t="s">
        <v>5732</v>
      </c>
      <c r="P1181" s="9" t="s">
        <v>1725</v>
      </c>
      <c r="Q1181" s="9" t="s">
        <v>1725</v>
      </c>
      <c r="R1181" s="9" t="s">
        <v>3612</v>
      </c>
      <c r="S1181" s="8">
        <v>1600000</v>
      </c>
      <c r="T1181" s="8">
        <v>1600000</v>
      </c>
      <c r="U1181" s="2">
        <v>7631392</v>
      </c>
      <c r="V1181" s="2" t="s">
        <v>4500</v>
      </c>
    </row>
    <row r="1182" spans="1:22">
      <c r="A1182" s="2">
        <v>891780111</v>
      </c>
      <c r="B1182" s="2" t="s">
        <v>19</v>
      </c>
      <c r="C1182" s="2" t="s">
        <v>27</v>
      </c>
      <c r="D1182" s="2" t="s">
        <v>20</v>
      </c>
      <c r="E1182" s="2" t="s">
        <v>8880</v>
      </c>
      <c r="F1182" s="2" t="s">
        <v>21</v>
      </c>
      <c r="G1182" s="2" t="s">
        <v>165</v>
      </c>
      <c r="H1182" s="2" t="s">
        <v>166</v>
      </c>
      <c r="I1182" s="8">
        <v>3200000</v>
      </c>
      <c r="J1182" s="8">
        <v>0</v>
      </c>
      <c r="K1182" s="8">
        <v>0</v>
      </c>
      <c r="L1182" s="8">
        <v>0</v>
      </c>
      <c r="M1182" s="2">
        <v>39049110</v>
      </c>
      <c r="N1182" s="2" t="s">
        <v>958</v>
      </c>
      <c r="O1182" s="2" t="s">
        <v>6699</v>
      </c>
      <c r="P1182" s="9" t="s">
        <v>1725</v>
      </c>
      <c r="Q1182" s="9" t="s">
        <v>1725</v>
      </c>
      <c r="R1182" s="9" t="s">
        <v>3612</v>
      </c>
      <c r="S1182" s="8">
        <v>1600000</v>
      </c>
      <c r="T1182" s="8">
        <v>1600000</v>
      </c>
      <c r="U1182" s="2">
        <v>7631392</v>
      </c>
      <c r="V1182" s="2" t="s">
        <v>4500</v>
      </c>
    </row>
    <row r="1183" spans="1:22">
      <c r="A1183" s="2">
        <v>891780111</v>
      </c>
      <c r="B1183" s="2" t="s">
        <v>19</v>
      </c>
      <c r="C1183" s="2" t="s">
        <v>27</v>
      </c>
      <c r="D1183" s="2" t="s">
        <v>20</v>
      </c>
      <c r="E1183" s="2" t="s">
        <v>8881</v>
      </c>
      <c r="F1183" s="2" t="s">
        <v>21</v>
      </c>
      <c r="G1183" s="2" t="s">
        <v>165</v>
      </c>
      <c r="H1183" s="2" t="s">
        <v>166</v>
      </c>
      <c r="I1183" s="8">
        <v>3200000</v>
      </c>
      <c r="J1183" s="8">
        <v>0</v>
      </c>
      <c r="K1183" s="8">
        <v>0</v>
      </c>
      <c r="L1183" s="8">
        <v>0</v>
      </c>
      <c r="M1183" s="2">
        <v>1119816783</v>
      </c>
      <c r="N1183" s="2" t="s">
        <v>4593</v>
      </c>
      <c r="O1183" s="2" t="s">
        <v>8882</v>
      </c>
      <c r="P1183" s="9" t="s">
        <v>1725</v>
      </c>
      <c r="Q1183" s="9" t="s">
        <v>1725</v>
      </c>
      <c r="R1183" s="9" t="s">
        <v>3612</v>
      </c>
      <c r="S1183" s="8">
        <v>1600000</v>
      </c>
      <c r="T1183" s="8">
        <v>1600000</v>
      </c>
      <c r="U1183" s="2">
        <v>7631392</v>
      </c>
      <c r="V1183" s="2" t="s">
        <v>4500</v>
      </c>
    </row>
    <row r="1184" spans="1:22">
      <c r="A1184" s="2">
        <v>891780111</v>
      </c>
      <c r="B1184" s="2" t="s">
        <v>19</v>
      </c>
      <c r="C1184" s="2" t="s">
        <v>27</v>
      </c>
      <c r="D1184" s="2" t="s">
        <v>20</v>
      </c>
      <c r="E1184" s="2" t="s">
        <v>8883</v>
      </c>
      <c r="F1184" s="2" t="s">
        <v>21</v>
      </c>
      <c r="G1184" s="2" t="s">
        <v>165</v>
      </c>
      <c r="H1184" s="2" t="s">
        <v>166</v>
      </c>
      <c r="I1184" s="8">
        <v>3200000</v>
      </c>
      <c r="J1184" s="8">
        <v>0</v>
      </c>
      <c r="K1184" s="8">
        <v>0</v>
      </c>
      <c r="L1184" s="8">
        <v>0</v>
      </c>
      <c r="M1184" s="2">
        <v>1082900551</v>
      </c>
      <c r="N1184" s="2" t="s">
        <v>4504</v>
      </c>
      <c r="O1184" s="2" t="s">
        <v>7017</v>
      </c>
      <c r="P1184" s="9" t="s">
        <v>1725</v>
      </c>
      <c r="Q1184" s="9" t="s">
        <v>1725</v>
      </c>
      <c r="R1184" s="9" t="s">
        <v>3612</v>
      </c>
      <c r="S1184" s="8">
        <v>1600000</v>
      </c>
      <c r="T1184" s="8">
        <v>1600000</v>
      </c>
      <c r="U1184" s="2">
        <v>7631392</v>
      </c>
      <c r="V1184" s="2" t="s">
        <v>4500</v>
      </c>
    </row>
    <row r="1185" spans="1:22">
      <c r="A1185" s="2">
        <v>891780111</v>
      </c>
      <c r="B1185" s="2" t="s">
        <v>19</v>
      </c>
      <c r="C1185" s="2" t="s">
        <v>27</v>
      </c>
      <c r="D1185" s="2" t="s">
        <v>20</v>
      </c>
      <c r="E1185" s="2" t="s">
        <v>8884</v>
      </c>
      <c r="F1185" s="2" t="s">
        <v>21</v>
      </c>
      <c r="G1185" s="2" t="s">
        <v>165</v>
      </c>
      <c r="H1185" s="2" t="s">
        <v>166</v>
      </c>
      <c r="I1185" s="8">
        <v>5000000</v>
      </c>
      <c r="J1185" s="8">
        <v>0</v>
      </c>
      <c r="K1185" s="8">
        <v>0</v>
      </c>
      <c r="L1185" s="8">
        <v>0</v>
      </c>
      <c r="M1185" s="2">
        <v>1052992321</v>
      </c>
      <c r="N1185" s="2" t="s">
        <v>4418</v>
      </c>
      <c r="O1185" s="2" t="s">
        <v>8885</v>
      </c>
      <c r="P1185" s="9" t="s">
        <v>1725</v>
      </c>
      <c r="Q1185" s="9" t="s">
        <v>1725</v>
      </c>
      <c r="R1185" s="9" t="s">
        <v>3612</v>
      </c>
      <c r="S1185" s="8">
        <v>2500000</v>
      </c>
      <c r="T1185" s="8">
        <v>2500000</v>
      </c>
      <c r="U1185" s="2">
        <v>21400608</v>
      </c>
      <c r="V1185" s="2" t="s">
        <v>6795</v>
      </c>
    </row>
    <row r="1186" spans="1:22">
      <c r="A1186" s="2">
        <v>891780111</v>
      </c>
      <c r="B1186" s="2" t="s">
        <v>19</v>
      </c>
      <c r="C1186" s="2" t="s">
        <v>27</v>
      </c>
      <c r="D1186" s="2" t="s">
        <v>20</v>
      </c>
      <c r="E1186" s="2" t="s">
        <v>8886</v>
      </c>
      <c r="F1186" s="2" t="s">
        <v>21</v>
      </c>
      <c r="G1186" s="2" t="s">
        <v>165</v>
      </c>
      <c r="H1186" s="2" t="s">
        <v>166</v>
      </c>
      <c r="I1186" s="8">
        <v>5000000</v>
      </c>
      <c r="J1186" s="8">
        <v>0</v>
      </c>
      <c r="K1186" s="8">
        <v>0</v>
      </c>
      <c r="L1186" s="8">
        <v>0</v>
      </c>
      <c r="M1186" s="2">
        <v>1083025029</v>
      </c>
      <c r="N1186" s="2" t="s">
        <v>828</v>
      </c>
      <c r="O1186" s="2" t="s">
        <v>6794</v>
      </c>
      <c r="P1186" s="9" t="s">
        <v>1725</v>
      </c>
      <c r="Q1186" s="9" t="s">
        <v>1725</v>
      </c>
      <c r="R1186" s="9" t="s">
        <v>3612</v>
      </c>
      <c r="S1186" s="8">
        <v>2500000</v>
      </c>
      <c r="T1186" s="8">
        <v>2500000</v>
      </c>
      <c r="U1186" s="2">
        <v>21400608</v>
      </c>
      <c r="V1186" s="2" t="s">
        <v>6795</v>
      </c>
    </row>
    <row r="1187" spans="1:22">
      <c r="A1187" s="2">
        <v>891780111</v>
      </c>
      <c r="B1187" s="2" t="s">
        <v>19</v>
      </c>
      <c r="C1187" s="2" t="s">
        <v>27</v>
      </c>
      <c r="D1187" s="2" t="s">
        <v>20</v>
      </c>
      <c r="E1187" s="2" t="s">
        <v>8887</v>
      </c>
      <c r="F1187" s="2" t="s">
        <v>21</v>
      </c>
      <c r="G1187" s="2" t="s">
        <v>165</v>
      </c>
      <c r="H1187" s="2" t="s">
        <v>166</v>
      </c>
      <c r="I1187" s="8">
        <v>7700000</v>
      </c>
      <c r="J1187" s="8">
        <v>0</v>
      </c>
      <c r="K1187" s="8">
        <v>0</v>
      </c>
      <c r="L1187" s="8">
        <v>0</v>
      </c>
      <c r="M1187" s="2">
        <v>1082882287</v>
      </c>
      <c r="N1187" s="2" t="s">
        <v>884</v>
      </c>
      <c r="O1187" s="2" t="s">
        <v>6469</v>
      </c>
      <c r="P1187" s="9" t="s">
        <v>1725</v>
      </c>
      <c r="Q1187" s="9" t="s">
        <v>1725</v>
      </c>
      <c r="R1187" s="9" t="s">
        <v>3612</v>
      </c>
      <c r="S1187" s="8">
        <v>3850000</v>
      </c>
      <c r="T1187" s="8">
        <v>3850000</v>
      </c>
      <c r="U1187" s="2">
        <v>12621405</v>
      </c>
      <c r="V1187" s="2" t="s">
        <v>5735</v>
      </c>
    </row>
    <row r="1188" spans="1:22">
      <c r="A1188" s="2">
        <v>891780111</v>
      </c>
      <c r="B1188" s="2" t="s">
        <v>19</v>
      </c>
      <c r="C1188" s="2" t="s">
        <v>27</v>
      </c>
      <c r="D1188" s="2" t="s">
        <v>20</v>
      </c>
      <c r="E1188" s="2" t="s">
        <v>8888</v>
      </c>
      <c r="F1188" s="2" t="s">
        <v>21</v>
      </c>
      <c r="G1188" s="2" t="s">
        <v>165</v>
      </c>
      <c r="H1188" s="2" t="s">
        <v>166</v>
      </c>
      <c r="I1188" s="8">
        <v>12200000</v>
      </c>
      <c r="J1188" s="8">
        <v>0</v>
      </c>
      <c r="K1188" s="8">
        <v>0</v>
      </c>
      <c r="L1188" s="8">
        <v>0</v>
      </c>
      <c r="M1188" s="2">
        <v>7603745</v>
      </c>
      <c r="N1188" s="2" t="s">
        <v>984</v>
      </c>
      <c r="O1188" s="2" t="s">
        <v>6589</v>
      </c>
      <c r="P1188" s="9" t="s">
        <v>1725</v>
      </c>
      <c r="Q1188" s="9" t="s">
        <v>1725</v>
      </c>
      <c r="R1188" s="9" t="s">
        <v>3612</v>
      </c>
      <c r="S1188" s="8">
        <v>6100000</v>
      </c>
      <c r="T1188" s="8">
        <v>6100000</v>
      </c>
      <c r="U1188" s="2">
        <v>12621405</v>
      </c>
      <c r="V1188" s="2" t="s">
        <v>5735</v>
      </c>
    </row>
    <row r="1189" spans="1:22">
      <c r="A1189" s="2">
        <v>891780111</v>
      </c>
      <c r="B1189" s="2" t="s">
        <v>19</v>
      </c>
      <c r="C1189" s="2" t="s">
        <v>27</v>
      </c>
      <c r="D1189" s="2" t="s">
        <v>20</v>
      </c>
      <c r="E1189" s="2" t="s">
        <v>8889</v>
      </c>
      <c r="F1189" s="2" t="s">
        <v>21</v>
      </c>
      <c r="G1189" s="2" t="s">
        <v>165</v>
      </c>
      <c r="H1189" s="2" t="s">
        <v>166</v>
      </c>
      <c r="I1189" s="8">
        <v>12200000</v>
      </c>
      <c r="J1189" s="8">
        <v>0</v>
      </c>
      <c r="K1189" s="8">
        <v>0</v>
      </c>
      <c r="L1189" s="8">
        <v>0</v>
      </c>
      <c r="M1189" s="2">
        <v>12564024</v>
      </c>
      <c r="N1189" s="2" t="s">
        <v>904</v>
      </c>
      <c r="O1189" s="2" t="s">
        <v>8890</v>
      </c>
      <c r="P1189" s="9" t="s">
        <v>1725</v>
      </c>
      <c r="Q1189" s="9" t="s">
        <v>1725</v>
      </c>
      <c r="R1189" s="9" t="s">
        <v>3612</v>
      </c>
      <c r="S1189" s="8">
        <v>6100000</v>
      </c>
      <c r="T1189" s="8">
        <v>6100000</v>
      </c>
      <c r="U1189" s="2">
        <v>12621405</v>
      </c>
      <c r="V1189" s="2" t="s">
        <v>5735</v>
      </c>
    </row>
    <row r="1190" spans="1:22">
      <c r="A1190" s="2">
        <v>891780111</v>
      </c>
      <c r="B1190" s="2" t="s">
        <v>19</v>
      </c>
      <c r="C1190" s="2" t="s">
        <v>27</v>
      </c>
      <c r="D1190" s="2" t="s">
        <v>20</v>
      </c>
      <c r="E1190" s="2" t="s">
        <v>8891</v>
      </c>
      <c r="F1190" s="2" t="s">
        <v>21</v>
      </c>
      <c r="G1190" s="2" t="s">
        <v>165</v>
      </c>
      <c r="H1190" s="2" t="s">
        <v>166</v>
      </c>
      <c r="I1190" s="8">
        <v>8600000</v>
      </c>
      <c r="J1190" s="8">
        <v>0</v>
      </c>
      <c r="K1190" s="8">
        <v>0</v>
      </c>
      <c r="L1190" s="8">
        <v>0</v>
      </c>
      <c r="M1190" s="2">
        <v>65742222</v>
      </c>
      <c r="N1190" s="2" t="s">
        <v>1127</v>
      </c>
      <c r="O1190" s="2" t="s">
        <v>8892</v>
      </c>
      <c r="P1190" s="9" t="s">
        <v>1725</v>
      </c>
      <c r="Q1190" s="9" t="s">
        <v>1725</v>
      </c>
      <c r="R1190" s="9" t="s">
        <v>3612</v>
      </c>
      <c r="S1190" s="8">
        <v>4300000</v>
      </c>
      <c r="T1190" s="8">
        <v>4300000</v>
      </c>
      <c r="U1190" s="33">
        <v>57461690</v>
      </c>
      <c r="V1190" s="2" t="s">
        <v>1129</v>
      </c>
    </row>
    <row r="1191" spans="1:22">
      <c r="A1191" s="2">
        <v>891780111</v>
      </c>
      <c r="B1191" s="2" t="s">
        <v>19</v>
      </c>
      <c r="C1191" s="2" t="s">
        <v>27</v>
      </c>
      <c r="D1191" s="2" t="s">
        <v>20</v>
      </c>
      <c r="E1191" s="2" t="s">
        <v>8893</v>
      </c>
      <c r="F1191" s="2" t="s">
        <v>21</v>
      </c>
      <c r="G1191" s="2" t="s">
        <v>165</v>
      </c>
      <c r="H1191" s="2" t="s">
        <v>166</v>
      </c>
      <c r="I1191" s="8">
        <v>6400000</v>
      </c>
      <c r="J1191" s="8">
        <v>0</v>
      </c>
      <c r="K1191" s="8">
        <v>0</v>
      </c>
      <c r="L1191" s="8">
        <v>0</v>
      </c>
      <c r="M1191" s="2">
        <v>1082976788</v>
      </c>
      <c r="N1191" s="2" t="s">
        <v>1135</v>
      </c>
      <c r="O1191" s="2" t="s">
        <v>6512</v>
      </c>
      <c r="P1191" s="9" t="s">
        <v>1725</v>
      </c>
      <c r="Q1191" s="9" t="s">
        <v>1725</v>
      </c>
      <c r="R1191" s="9" t="s">
        <v>3612</v>
      </c>
      <c r="S1191" s="8">
        <v>3200000</v>
      </c>
      <c r="T1191" s="8">
        <v>3200000</v>
      </c>
      <c r="U1191" s="2">
        <v>7632607</v>
      </c>
      <c r="V1191" s="2" t="s">
        <v>5861</v>
      </c>
    </row>
    <row r="1192" spans="1:22">
      <c r="A1192" s="2">
        <v>891780111</v>
      </c>
      <c r="B1192" s="2" t="s">
        <v>19</v>
      </c>
      <c r="C1192" s="2" t="s">
        <v>27</v>
      </c>
      <c r="D1192" s="2" t="s">
        <v>20</v>
      </c>
      <c r="E1192" s="2" t="s">
        <v>8894</v>
      </c>
      <c r="F1192" s="2" t="s">
        <v>21</v>
      </c>
      <c r="G1192" s="2" t="s">
        <v>165</v>
      </c>
      <c r="H1192" s="2" t="s">
        <v>166</v>
      </c>
      <c r="I1192" s="8">
        <v>6400000</v>
      </c>
      <c r="J1192" s="8">
        <v>0</v>
      </c>
      <c r="K1192" s="8">
        <v>0</v>
      </c>
      <c r="L1192" s="8">
        <v>0</v>
      </c>
      <c r="M1192" s="2">
        <v>1124066542</v>
      </c>
      <c r="N1192" s="2" t="s">
        <v>1138</v>
      </c>
      <c r="O1192" s="2" t="s">
        <v>8895</v>
      </c>
      <c r="P1192" s="9" t="s">
        <v>1725</v>
      </c>
      <c r="Q1192" s="9" t="s">
        <v>1725</v>
      </c>
      <c r="R1192" s="9" t="s">
        <v>3612</v>
      </c>
      <c r="S1192" s="8">
        <v>3200000</v>
      </c>
      <c r="T1192" s="8">
        <v>3200000</v>
      </c>
      <c r="U1192" s="2">
        <v>7632607</v>
      </c>
      <c r="V1192" s="2" t="s">
        <v>5861</v>
      </c>
    </row>
    <row r="1193" spans="1:22">
      <c r="A1193" s="2">
        <v>891780111</v>
      </c>
      <c r="B1193" s="2" t="s">
        <v>19</v>
      </c>
      <c r="C1193" s="2" t="s">
        <v>27</v>
      </c>
      <c r="D1193" s="2" t="s">
        <v>20</v>
      </c>
      <c r="E1193" s="2" t="s">
        <v>8896</v>
      </c>
      <c r="F1193" s="2" t="s">
        <v>21</v>
      </c>
      <c r="G1193" s="2" t="s">
        <v>165</v>
      </c>
      <c r="H1193" s="2" t="s">
        <v>166</v>
      </c>
      <c r="I1193" s="8">
        <v>5600000</v>
      </c>
      <c r="J1193" s="8">
        <v>0</v>
      </c>
      <c r="K1193" s="8">
        <v>0</v>
      </c>
      <c r="L1193" s="8">
        <v>0</v>
      </c>
      <c r="M1193" s="2">
        <v>1082915137</v>
      </c>
      <c r="N1193" s="2" t="s">
        <v>1197</v>
      </c>
      <c r="O1193" s="2" t="s">
        <v>8897</v>
      </c>
      <c r="P1193" s="9" t="s">
        <v>1725</v>
      </c>
      <c r="Q1193" s="9" t="s">
        <v>1725</v>
      </c>
      <c r="R1193" s="9" t="s">
        <v>3612</v>
      </c>
      <c r="S1193" s="8">
        <v>2800000</v>
      </c>
      <c r="T1193" s="8">
        <v>2800000</v>
      </c>
      <c r="U1193" s="2">
        <v>55313591</v>
      </c>
      <c r="V1193" s="2" t="s">
        <v>6517</v>
      </c>
    </row>
    <row r="1194" spans="1:22">
      <c r="A1194" s="2">
        <v>891780111</v>
      </c>
      <c r="B1194" s="2" t="s">
        <v>19</v>
      </c>
      <c r="C1194" s="2" t="s">
        <v>27</v>
      </c>
      <c r="D1194" s="2" t="s">
        <v>20</v>
      </c>
      <c r="E1194" s="2" t="s">
        <v>8898</v>
      </c>
      <c r="F1194" s="2" t="s">
        <v>21</v>
      </c>
      <c r="G1194" s="2" t="s">
        <v>165</v>
      </c>
      <c r="H1194" s="2" t="s">
        <v>166</v>
      </c>
      <c r="I1194" s="8">
        <v>3800000</v>
      </c>
      <c r="J1194" s="8">
        <v>0</v>
      </c>
      <c r="K1194" s="8">
        <v>0</v>
      </c>
      <c r="L1194" s="8">
        <v>0</v>
      </c>
      <c r="M1194" s="2">
        <v>1083022534</v>
      </c>
      <c r="N1194" s="2" t="s">
        <v>7056</v>
      </c>
      <c r="O1194" s="2" t="s">
        <v>8899</v>
      </c>
      <c r="P1194" s="9" t="s">
        <v>1725</v>
      </c>
      <c r="Q1194" s="9" t="s">
        <v>1725</v>
      </c>
      <c r="R1194" s="9" t="s">
        <v>3612</v>
      </c>
      <c r="S1194" s="8">
        <v>1900000</v>
      </c>
      <c r="T1194" s="8">
        <v>1900000</v>
      </c>
      <c r="U1194" s="2">
        <v>55313591</v>
      </c>
      <c r="V1194" s="2" t="s">
        <v>6517</v>
      </c>
    </row>
    <row r="1195" spans="1:22">
      <c r="A1195" s="2">
        <v>891780111</v>
      </c>
      <c r="B1195" s="2" t="s">
        <v>19</v>
      </c>
      <c r="C1195" s="2" t="s">
        <v>27</v>
      </c>
      <c r="D1195" s="2" t="s">
        <v>20</v>
      </c>
      <c r="E1195" s="2" t="s">
        <v>8900</v>
      </c>
      <c r="F1195" s="2" t="s">
        <v>21</v>
      </c>
      <c r="G1195" s="2" t="s">
        <v>165</v>
      </c>
      <c r="H1195" s="2" t="s">
        <v>166</v>
      </c>
      <c r="I1195" s="8">
        <v>5600000</v>
      </c>
      <c r="J1195" s="8">
        <v>0</v>
      </c>
      <c r="K1195" s="8">
        <v>0</v>
      </c>
      <c r="L1195" s="8">
        <v>0</v>
      </c>
      <c r="M1195" s="2">
        <v>57463967</v>
      </c>
      <c r="N1195" s="2" t="s">
        <v>1193</v>
      </c>
      <c r="O1195" s="2" t="s">
        <v>8901</v>
      </c>
      <c r="P1195" s="9" t="s">
        <v>1725</v>
      </c>
      <c r="Q1195" s="9" t="s">
        <v>1725</v>
      </c>
      <c r="R1195" s="9" t="s">
        <v>3612</v>
      </c>
      <c r="S1195" s="8">
        <v>2800000</v>
      </c>
      <c r="T1195" s="8">
        <v>2800000</v>
      </c>
      <c r="U1195" s="2">
        <v>55313591</v>
      </c>
      <c r="V1195" s="2" t="s">
        <v>6517</v>
      </c>
    </row>
    <row r="1196" spans="1:22">
      <c r="A1196" s="2">
        <v>891780111</v>
      </c>
      <c r="B1196" s="2" t="s">
        <v>19</v>
      </c>
      <c r="C1196" s="2" t="s">
        <v>27</v>
      </c>
      <c r="D1196" s="2" t="s">
        <v>20</v>
      </c>
      <c r="E1196" s="2" t="s">
        <v>8902</v>
      </c>
      <c r="F1196" s="2" t="s">
        <v>21</v>
      </c>
      <c r="G1196" s="2" t="s">
        <v>165</v>
      </c>
      <c r="H1196" s="2" t="s">
        <v>166</v>
      </c>
      <c r="I1196" s="8">
        <v>5000000</v>
      </c>
      <c r="J1196" s="8">
        <v>0</v>
      </c>
      <c r="K1196" s="8">
        <v>0</v>
      </c>
      <c r="L1196" s="8">
        <v>0</v>
      </c>
      <c r="M1196" s="2">
        <v>1082904561</v>
      </c>
      <c r="N1196" s="2" t="s">
        <v>909</v>
      </c>
      <c r="O1196" s="2" t="s">
        <v>8903</v>
      </c>
      <c r="P1196" s="9" t="s">
        <v>1725</v>
      </c>
      <c r="Q1196" s="9" t="s">
        <v>1725</v>
      </c>
      <c r="R1196" s="9" t="s">
        <v>3612</v>
      </c>
      <c r="S1196" s="8">
        <v>2500000</v>
      </c>
      <c r="T1196" s="8">
        <v>2500000</v>
      </c>
      <c r="U1196" s="2">
        <v>72255882</v>
      </c>
      <c r="V1196" s="2" t="s">
        <v>911</v>
      </c>
    </row>
    <row r="1197" spans="1:22">
      <c r="A1197" s="2">
        <v>891780111</v>
      </c>
      <c r="B1197" s="2" t="s">
        <v>19</v>
      </c>
      <c r="C1197" s="2" t="s">
        <v>27</v>
      </c>
      <c r="D1197" s="2" t="s">
        <v>20</v>
      </c>
      <c r="E1197" s="2" t="s">
        <v>8904</v>
      </c>
      <c r="F1197" s="2" t="s">
        <v>21</v>
      </c>
      <c r="G1197" s="2" t="s">
        <v>165</v>
      </c>
      <c r="H1197" s="2" t="s">
        <v>166</v>
      </c>
      <c r="I1197" s="8">
        <v>5000000</v>
      </c>
      <c r="J1197" s="8">
        <v>0</v>
      </c>
      <c r="K1197" s="8">
        <v>0</v>
      </c>
      <c r="L1197" s="8">
        <v>0</v>
      </c>
      <c r="M1197" s="2">
        <v>1057571636</v>
      </c>
      <c r="N1197" s="2" t="s">
        <v>2040</v>
      </c>
      <c r="O1197" s="2" t="s">
        <v>8905</v>
      </c>
      <c r="P1197" s="9" t="s">
        <v>1725</v>
      </c>
      <c r="Q1197" s="9" t="s">
        <v>1725</v>
      </c>
      <c r="R1197" s="9" t="s">
        <v>3612</v>
      </c>
      <c r="S1197" s="8">
        <v>2500000</v>
      </c>
      <c r="T1197" s="8">
        <v>2500000</v>
      </c>
      <c r="U1197" s="2">
        <v>7634027</v>
      </c>
      <c r="V1197" s="2" t="s">
        <v>2042</v>
      </c>
    </row>
    <row r="1198" spans="1:22">
      <c r="A1198" s="2">
        <v>891780111</v>
      </c>
      <c r="B1198" s="2" t="s">
        <v>19</v>
      </c>
      <c r="C1198" s="2" t="s">
        <v>27</v>
      </c>
      <c r="D1198" s="2" t="s">
        <v>20</v>
      </c>
      <c r="E1198" s="2" t="s">
        <v>8906</v>
      </c>
      <c r="F1198" s="2" t="s">
        <v>21</v>
      </c>
      <c r="G1198" s="2" t="s">
        <v>165</v>
      </c>
      <c r="H1198" s="2" t="s">
        <v>166</v>
      </c>
      <c r="I1198" s="8">
        <v>6400000</v>
      </c>
      <c r="J1198" s="8">
        <v>0</v>
      </c>
      <c r="K1198" s="8">
        <v>0</v>
      </c>
      <c r="L1198" s="8">
        <v>0</v>
      </c>
      <c r="M1198" s="2">
        <v>1082977841</v>
      </c>
      <c r="N1198" s="2" t="s">
        <v>1051</v>
      </c>
      <c r="O1198" s="2" t="s">
        <v>6534</v>
      </c>
      <c r="P1198" s="9" t="s">
        <v>1725</v>
      </c>
      <c r="Q1198" s="9" t="s">
        <v>1725</v>
      </c>
      <c r="R1198" s="9" t="s">
        <v>3612</v>
      </c>
      <c r="S1198" s="8">
        <v>3200000</v>
      </c>
      <c r="T1198" s="8">
        <v>3200000</v>
      </c>
      <c r="U1198" s="2">
        <v>1082245649</v>
      </c>
      <c r="V1198" s="2" t="s">
        <v>1049</v>
      </c>
    </row>
    <row r="1199" spans="1:22">
      <c r="A1199" s="2">
        <v>891780111</v>
      </c>
      <c r="B1199" s="2" t="s">
        <v>19</v>
      </c>
      <c r="C1199" s="2" t="s">
        <v>27</v>
      </c>
      <c r="D1199" s="2" t="s">
        <v>20</v>
      </c>
      <c r="E1199" s="2" t="s">
        <v>8907</v>
      </c>
      <c r="F1199" s="2" t="s">
        <v>21</v>
      </c>
      <c r="G1199" s="2" t="s">
        <v>165</v>
      </c>
      <c r="H1199" s="2" t="s">
        <v>166</v>
      </c>
      <c r="I1199" s="8">
        <v>5000000</v>
      </c>
      <c r="J1199" s="8">
        <v>0</v>
      </c>
      <c r="K1199" s="8">
        <v>0</v>
      </c>
      <c r="L1199" s="8">
        <v>0</v>
      </c>
      <c r="M1199" s="2">
        <v>1065836973</v>
      </c>
      <c r="N1199" s="2" t="s">
        <v>1278</v>
      </c>
      <c r="O1199" s="2" t="s">
        <v>8908</v>
      </c>
      <c r="P1199" s="9" t="s">
        <v>1725</v>
      </c>
      <c r="Q1199" s="9" t="s">
        <v>1725</v>
      </c>
      <c r="R1199" s="9" t="s">
        <v>3612</v>
      </c>
      <c r="S1199" s="8">
        <v>2500000</v>
      </c>
      <c r="T1199" s="8">
        <v>2500000</v>
      </c>
      <c r="U1199" s="33">
        <v>57461757</v>
      </c>
      <c r="V1199" s="2" t="s">
        <v>657</v>
      </c>
    </row>
    <row r="1200" spans="1:22">
      <c r="A1200" s="2">
        <v>891780111</v>
      </c>
      <c r="B1200" s="2" t="s">
        <v>19</v>
      </c>
      <c r="C1200" s="2" t="s">
        <v>27</v>
      </c>
      <c r="D1200" s="2" t="s">
        <v>20</v>
      </c>
      <c r="E1200" s="2" t="s">
        <v>8909</v>
      </c>
      <c r="F1200" s="2" t="s">
        <v>21</v>
      </c>
      <c r="G1200" s="2" t="s">
        <v>165</v>
      </c>
      <c r="H1200" s="2" t="s">
        <v>166</v>
      </c>
      <c r="I1200" s="8">
        <v>4400000</v>
      </c>
      <c r="J1200" s="8">
        <v>0</v>
      </c>
      <c r="K1200" s="8">
        <v>0</v>
      </c>
      <c r="L1200" s="8">
        <v>0</v>
      </c>
      <c r="M1200" s="2">
        <v>57465032</v>
      </c>
      <c r="N1200" s="2" t="s">
        <v>4517</v>
      </c>
      <c r="O1200" s="2" t="s">
        <v>6538</v>
      </c>
      <c r="P1200" s="9" t="s">
        <v>1725</v>
      </c>
      <c r="Q1200" s="9" t="s">
        <v>1725</v>
      </c>
      <c r="R1200" s="9" t="s">
        <v>3612</v>
      </c>
      <c r="S1200" s="8">
        <v>2200000</v>
      </c>
      <c r="T1200" s="8">
        <v>2200000</v>
      </c>
      <c r="U1200" s="33">
        <v>72175282</v>
      </c>
      <c r="V1200" s="2" t="s">
        <v>5808</v>
      </c>
    </row>
    <row r="1201" spans="1:22">
      <c r="A1201" s="2">
        <v>891780111</v>
      </c>
      <c r="B1201" s="2" t="s">
        <v>19</v>
      </c>
      <c r="C1201" s="2" t="s">
        <v>27</v>
      </c>
      <c r="D1201" s="2" t="s">
        <v>20</v>
      </c>
      <c r="E1201" s="2" t="s">
        <v>8910</v>
      </c>
      <c r="F1201" s="2" t="s">
        <v>21</v>
      </c>
      <c r="G1201" s="2" t="s">
        <v>165</v>
      </c>
      <c r="H1201" s="2" t="s">
        <v>166</v>
      </c>
      <c r="I1201" s="8">
        <v>3200000</v>
      </c>
      <c r="J1201" s="8">
        <v>0</v>
      </c>
      <c r="K1201" s="8">
        <v>0</v>
      </c>
      <c r="L1201" s="8">
        <v>0</v>
      </c>
      <c r="M1201" s="2">
        <v>1083464676</v>
      </c>
      <c r="N1201" s="2" t="s">
        <v>4596</v>
      </c>
      <c r="O1201" s="2" t="s">
        <v>8911</v>
      </c>
      <c r="P1201" s="9" t="s">
        <v>1725</v>
      </c>
      <c r="Q1201" s="9" t="s">
        <v>1725</v>
      </c>
      <c r="R1201" s="9" t="s">
        <v>3612</v>
      </c>
      <c r="S1201" s="8">
        <v>1600000</v>
      </c>
      <c r="T1201" s="8">
        <v>1600000</v>
      </c>
      <c r="V1201" s="2" t="s">
        <v>3273</v>
      </c>
    </row>
    <row r="1202" spans="1:22">
      <c r="A1202" s="2">
        <v>891780111</v>
      </c>
      <c r="B1202" s="2" t="s">
        <v>19</v>
      </c>
      <c r="C1202" s="2" t="s">
        <v>27</v>
      </c>
      <c r="D1202" s="2" t="s">
        <v>20</v>
      </c>
      <c r="E1202" s="2" t="s">
        <v>8912</v>
      </c>
      <c r="F1202" s="2" t="s">
        <v>21</v>
      </c>
      <c r="G1202" s="2" t="s">
        <v>165</v>
      </c>
      <c r="H1202" s="2" t="s">
        <v>166</v>
      </c>
      <c r="I1202" s="8">
        <v>5600000</v>
      </c>
      <c r="J1202" s="8">
        <v>0</v>
      </c>
      <c r="K1202" s="8">
        <v>0</v>
      </c>
      <c r="L1202" s="8">
        <v>0</v>
      </c>
      <c r="M1202" s="2">
        <v>39047301</v>
      </c>
      <c r="N1202" s="2" t="s">
        <v>1054</v>
      </c>
      <c r="O1202" s="2" t="s">
        <v>8913</v>
      </c>
      <c r="P1202" s="9" t="s">
        <v>1725</v>
      </c>
      <c r="Q1202" s="9" t="s">
        <v>1725</v>
      </c>
      <c r="R1202" s="9" t="s">
        <v>3612</v>
      </c>
      <c r="S1202" s="8">
        <v>2800000</v>
      </c>
      <c r="T1202" s="8">
        <v>2800000</v>
      </c>
      <c r="V1202" s="2" t="s">
        <v>3273</v>
      </c>
    </row>
    <row r="1203" spans="1:22">
      <c r="A1203" s="2">
        <v>891780111</v>
      </c>
      <c r="B1203" s="2" t="s">
        <v>19</v>
      </c>
      <c r="C1203" s="2" t="s">
        <v>27</v>
      </c>
      <c r="D1203" s="2" t="s">
        <v>20</v>
      </c>
      <c r="E1203" s="2" t="s">
        <v>8914</v>
      </c>
      <c r="F1203" s="2" t="s">
        <v>21</v>
      </c>
      <c r="G1203" s="2" t="s">
        <v>165</v>
      </c>
      <c r="H1203" s="2" t="s">
        <v>166</v>
      </c>
      <c r="I1203" s="8">
        <v>10000000</v>
      </c>
      <c r="J1203" s="8">
        <v>0</v>
      </c>
      <c r="K1203" s="8">
        <v>0</v>
      </c>
      <c r="L1203" s="8">
        <v>0</v>
      </c>
      <c r="M1203" s="2">
        <v>1082939683</v>
      </c>
      <c r="N1203" s="2" t="s">
        <v>1231</v>
      </c>
      <c r="O1203" s="2" t="s">
        <v>6725</v>
      </c>
      <c r="P1203" s="9" t="s">
        <v>1725</v>
      </c>
      <c r="Q1203" s="9" t="s">
        <v>1725</v>
      </c>
      <c r="R1203" s="9" t="s">
        <v>3612</v>
      </c>
      <c r="S1203" s="8">
        <v>5000000</v>
      </c>
      <c r="T1203" s="8">
        <v>5000000</v>
      </c>
      <c r="U1203" s="2">
        <v>85455983</v>
      </c>
      <c r="V1203" s="2" t="s">
        <v>5920</v>
      </c>
    </row>
    <row r="1204" spans="1:22">
      <c r="A1204" s="2">
        <v>891780111</v>
      </c>
      <c r="B1204" s="2" t="s">
        <v>19</v>
      </c>
      <c r="C1204" s="2" t="s">
        <v>27</v>
      </c>
      <c r="D1204" s="2" t="s">
        <v>20</v>
      </c>
      <c r="E1204" s="2" t="s">
        <v>8915</v>
      </c>
      <c r="F1204" s="2" t="s">
        <v>21</v>
      </c>
      <c r="G1204" s="2" t="s">
        <v>165</v>
      </c>
      <c r="H1204" s="2" t="s">
        <v>166</v>
      </c>
      <c r="I1204" s="8">
        <v>7000000</v>
      </c>
      <c r="J1204" s="8">
        <v>0</v>
      </c>
      <c r="K1204" s="8">
        <v>0</v>
      </c>
      <c r="L1204" s="8">
        <v>0</v>
      </c>
      <c r="M1204" s="2">
        <v>1102838856</v>
      </c>
      <c r="N1204" s="2" t="s">
        <v>1145</v>
      </c>
      <c r="O1204" s="2" t="s">
        <v>6725</v>
      </c>
      <c r="P1204" s="9" t="s">
        <v>1725</v>
      </c>
      <c r="Q1204" s="9" t="s">
        <v>1725</v>
      </c>
      <c r="R1204" s="9" t="s">
        <v>3612</v>
      </c>
      <c r="S1204" s="8">
        <v>3500000</v>
      </c>
      <c r="T1204" s="8">
        <v>3500000</v>
      </c>
      <c r="U1204" s="2">
        <v>85455983</v>
      </c>
      <c r="V1204" s="2" t="s">
        <v>5920</v>
      </c>
    </row>
    <row r="1205" spans="1:22">
      <c r="A1205" s="2">
        <v>891780111</v>
      </c>
      <c r="B1205" s="2" t="s">
        <v>19</v>
      </c>
      <c r="C1205" s="2" t="s">
        <v>27</v>
      </c>
      <c r="D1205" s="2" t="s">
        <v>20</v>
      </c>
      <c r="E1205" s="2" t="s">
        <v>8916</v>
      </c>
      <c r="F1205" s="2" t="s">
        <v>21</v>
      </c>
      <c r="G1205" s="2" t="s">
        <v>165</v>
      </c>
      <c r="H1205" s="2" t="s">
        <v>166</v>
      </c>
      <c r="I1205" s="8">
        <v>8200000</v>
      </c>
      <c r="J1205" s="8">
        <v>0</v>
      </c>
      <c r="K1205" s="8">
        <v>0</v>
      </c>
      <c r="L1205" s="8">
        <v>0</v>
      </c>
      <c r="M1205" s="2">
        <v>79340019</v>
      </c>
      <c r="N1205" s="2" t="s">
        <v>8917</v>
      </c>
      <c r="O1205" s="2" t="s">
        <v>8918</v>
      </c>
      <c r="P1205" s="9" t="s">
        <v>1725</v>
      </c>
      <c r="Q1205" s="9" t="s">
        <v>1725</v>
      </c>
      <c r="R1205" s="9" t="s">
        <v>3612</v>
      </c>
      <c r="S1205" s="8">
        <v>4100000</v>
      </c>
      <c r="T1205" s="8">
        <v>4100000</v>
      </c>
      <c r="V1205" s="2" t="s">
        <v>8919</v>
      </c>
    </row>
    <row r="1206" spans="1:22">
      <c r="A1206" s="2">
        <v>891780111</v>
      </c>
      <c r="B1206" s="2" t="s">
        <v>19</v>
      </c>
      <c r="C1206" s="2" t="s">
        <v>27</v>
      </c>
      <c r="D1206" s="2" t="s">
        <v>20</v>
      </c>
      <c r="E1206" s="2" t="s">
        <v>8920</v>
      </c>
      <c r="F1206" s="2" t="s">
        <v>21</v>
      </c>
      <c r="G1206" s="2" t="s">
        <v>165</v>
      </c>
      <c r="H1206" s="2" t="s">
        <v>166</v>
      </c>
      <c r="I1206" s="8">
        <v>5600000</v>
      </c>
      <c r="J1206" s="8">
        <v>0</v>
      </c>
      <c r="K1206" s="8">
        <v>0</v>
      </c>
      <c r="L1206" s="8">
        <v>0</v>
      </c>
      <c r="M1206" s="2">
        <v>1082410248</v>
      </c>
      <c r="N1206" s="2" t="s">
        <v>786</v>
      </c>
      <c r="O1206" s="2" t="s">
        <v>8921</v>
      </c>
      <c r="P1206" s="9" t="s">
        <v>5289</v>
      </c>
      <c r="Q1206" s="9" t="s">
        <v>5289</v>
      </c>
      <c r="R1206" s="9" t="s">
        <v>3612</v>
      </c>
      <c r="S1206" s="8">
        <v>2800000</v>
      </c>
      <c r="T1206" s="8">
        <v>2800000</v>
      </c>
      <c r="U1206" s="33">
        <v>1192791759</v>
      </c>
      <c r="V1206" s="2" t="s">
        <v>434</v>
      </c>
    </row>
    <row r="1207" spans="1:22">
      <c r="A1207" s="2">
        <v>891780111</v>
      </c>
      <c r="B1207" s="2" t="s">
        <v>19</v>
      </c>
      <c r="C1207" s="2" t="s">
        <v>27</v>
      </c>
      <c r="D1207" s="2" t="s">
        <v>20</v>
      </c>
      <c r="E1207" s="2" t="s">
        <v>8922</v>
      </c>
      <c r="F1207" s="2" t="s">
        <v>21</v>
      </c>
      <c r="G1207" s="2" t="s">
        <v>165</v>
      </c>
      <c r="H1207" s="2" t="s">
        <v>166</v>
      </c>
      <c r="I1207" s="8">
        <v>6400000</v>
      </c>
      <c r="J1207" s="8">
        <v>0</v>
      </c>
      <c r="K1207" s="8">
        <v>0</v>
      </c>
      <c r="L1207" s="8">
        <v>0</v>
      </c>
      <c r="M1207" s="2">
        <v>1082982258</v>
      </c>
      <c r="N1207" s="2" t="s">
        <v>848</v>
      </c>
      <c r="O1207" s="2" t="s">
        <v>6597</v>
      </c>
      <c r="P1207" s="9" t="s">
        <v>5289</v>
      </c>
      <c r="Q1207" s="9" t="s">
        <v>5289</v>
      </c>
      <c r="R1207" s="9" t="s">
        <v>3612</v>
      </c>
      <c r="S1207" s="8">
        <v>3200000</v>
      </c>
      <c r="T1207" s="8">
        <v>3200000</v>
      </c>
      <c r="U1207" s="33">
        <v>1192791759</v>
      </c>
      <c r="V1207" s="2" t="s">
        <v>434</v>
      </c>
    </row>
    <row r="1208" spans="1:22">
      <c r="A1208" s="2">
        <v>891780111</v>
      </c>
      <c r="B1208" s="2" t="s">
        <v>19</v>
      </c>
      <c r="C1208" s="2" t="s">
        <v>27</v>
      </c>
      <c r="D1208" s="2" t="s">
        <v>20</v>
      </c>
      <c r="E1208" s="2" t="s">
        <v>8923</v>
      </c>
      <c r="F1208" s="2" t="s">
        <v>21</v>
      </c>
      <c r="G1208" s="2" t="s">
        <v>165</v>
      </c>
      <c r="H1208" s="2" t="s">
        <v>166</v>
      </c>
      <c r="I1208" s="8">
        <v>5600000</v>
      </c>
      <c r="J1208" s="8">
        <v>0</v>
      </c>
      <c r="K1208" s="8">
        <v>0</v>
      </c>
      <c r="L1208" s="8">
        <v>0</v>
      </c>
      <c r="M1208" s="2">
        <v>1081826881</v>
      </c>
      <c r="N1208" s="2" t="s">
        <v>1151</v>
      </c>
      <c r="O1208" s="2" t="s">
        <v>6595</v>
      </c>
      <c r="P1208" s="9" t="s">
        <v>5289</v>
      </c>
      <c r="Q1208" s="9" t="s">
        <v>5289</v>
      </c>
      <c r="R1208" s="9" t="s">
        <v>3612</v>
      </c>
      <c r="S1208" s="8">
        <v>2800000</v>
      </c>
      <c r="T1208" s="8">
        <v>2800000</v>
      </c>
      <c r="U1208" s="33">
        <v>1192791759</v>
      </c>
      <c r="V1208" s="2" t="s">
        <v>434</v>
      </c>
    </row>
    <row r="1209" spans="1:22">
      <c r="A1209" s="2">
        <v>891780111</v>
      </c>
      <c r="B1209" s="2" t="s">
        <v>19</v>
      </c>
      <c r="C1209" s="2" t="s">
        <v>27</v>
      </c>
      <c r="D1209" s="2" t="s">
        <v>20</v>
      </c>
      <c r="E1209" s="2" t="s">
        <v>8924</v>
      </c>
      <c r="F1209" s="2" t="s">
        <v>21</v>
      </c>
      <c r="G1209" s="2" t="s">
        <v>165</v>
      </c>
      <c r="H1209" s="2" t="s">
        <v>166</v>
      </c>
      <c r="I1209" s="8">
        <v>5600000</v>
      </c>
      <c r="J1209" s="8">
        <v>0</v>
      </c>
      <c r="K1209" s="8">
        <v>0</v>
      </c>
      <c r="L1209" s="8">
        <v>0</v>
      </c>
      <c r="M1209" s="2">
        <v>1084739561</v>
      </c>
      <c r="N1209" s="2" t="s">
        <v>789</v>
      </c>
      <c r="O1209" s="2" t="s">
        <v>6593</v>
      </c>
      <c r="P1209" s="9" t="s">
        <v>5289</v>
      </c>
      <c r="Q1209" s="9" t="s">
        <v>5289</v>
      </c>
      <c r="R1209" s="9" t="s">
        <v>3612</v>
      </c>
      <c r="S1209" s="8">
        <v>2800000</v>
      </c>
      <c r="T1209" s="8">
        <v>2800000</v>
      </c>
      <c r="U1209" s="33">
        <v>1192791759</v>
      </c>
      <c r="V1209" s="2" t="s">
        <v>434</v>
      </c>
    </row>
    <row r="1210" spans="1:22">
      <c r="A1210" s="2">
        <v>891780111</v>
      </c>
      <c r="B1210" s="2" t="s">
        <v>19</v>
      </c>
      <c r="C1210" s="2" t="s">
        <v>27</v>
      </c>
      <c r="D1210" s="2" t="s">
        <v>20</v>
      </c>
      <c r="E1210" s="2" t="s">
        <v>8925</v>
      </c>
      <c r="F1210" s="2" t="s">
        <v>21</v>
      </c>
      <c r="G1210" s="2" t="s">
        <v>165</v>
      </c>
      <c r="H1210" s="2" t="s">
        <v>166</v>
      </c>
      <c r="I1210" s="8">
        <v>5600000</v>
      </c>
      <c r="J1210" s="8">
        <v>0</v>
      </c>
      <c r="K1210" s="8">
        <v>0</v>
      </c>
      <c r="L1210" s="8">
        <v>0</v>
      </c>
      <c r="M1210" s="2">
        <v>1081820476</v>
      </c>
      <c r="N1210" s="2" t="s">
        <v>994</v>
      </c>
      <c r="O1210" s="2" t="s">
        <v>6599</v>
      </c>
      <c r="P1210" s="9" t="s">
        <v>5289</v>
      </c>
      <c r="Q1210" s="9" t="s">
        <v>5289</v>
      </c>
      <c r="R1210" s="9" t="s">
        <v>3612</v>
      </c>
      <c r="S1210" s="8">
        <v>2800000</v>
      </c>
      <c r="T1210" s="8">
        <v>2800000</v>
      </c>
      <c r="U1210" s="33">
        <v>1192791759</v>
      </c>
      <c r="V1210" s="2" t="s">
        <v>434</v>
      </c>
    </row>
    <row r="1211" spans="1:22">
      <c r="A1211" s="2">
        <v>891780111</v>
      </c>
      <c r="B1211" s="2" t="s">
        <v>19</v>
      </c>
      <c r="C1211" s="2" t="s">
        <v>27</v>
      </c>
      <c r="D1211" s="2" t="s">
        <v>20</v>
      </c>
      <c r="E1211" s="2" t="s">
        <v>8926</v>
      </c>
      <c r="F1211" s="2" t="s">
        <v>21</v>
      </c>
      <c r="G1211" s="2" t="s">
        <v>165</v>
      </c>
      <c r="H1211" s="2" t="s">
        <v>166</v>
      </c>
      <c r="I1211" s="8">
        <v>11000000</v>
      </c>
      <c r="J1211" s="8">
        <v>0</v>
      </c>
      <c r="K1211" s="8">
        <v>0</v>
      </c>
      <c r="L1211" s="8">
        <v>0</v>
      </c>
      <c r="M1211" s="2">
        <v>45558062</v>
      </c>
      <c r="N1211" s="2" t="s">
        <v>872</v>
      </c>
      <c r="O1211" s="2" t="s">
        <v>8927</v>
      </c>
      <c r="P1211" s="9" t="s">
        <v>5289</v>
      </c>
      <c r="Q1211" s="9" t="s">
        <v>5289</v>
      </c>
      <c r="R1211" s="9" t="s">
        <v>3612</v>
      </c>
      <c r="S1211" s="8">
        <v>5500000</v>
      </c>
      <c r="T1211" s="8">
        <v>5500000</v>
      </c>
      <c r="U1211" s="2">
        <v>26668285</v>
      </c>
      <c r="V1211" s="2" t="s">
        <v>874</v>
      </c>
    </row>
    <row r="1212" spans="1:22">
      <c r="A1212" s="2">
        <v>891780111</v>
      </c>
      <c r="B1212" s="2" t="s">
        <v>19</v>
      </c>
      <c r="C1212" s="2" t="s">
        <v>27</v>
      </c>
      <c r="D1212" s="2" t="s">
        <v>20</v>
      </c>
      <c r="E1212" s="2" t="s">
        <v>8928</v>
      </c>
      <c r="F1212" s="2" t="s">
        <v>21</v>
      </c>
      <c r="G1212" s="2" t="s">
        <v>165</v>
      </c>
      <c r="H1212" s="2" t="s">
        <v>166</v>
      </c>
      <c r="I1212" s="8">
        <v>5000000</v>
      </c>
      <c r="J1212" s="8">
        <v>0</v>
      </c>
      <c r="K1212" s="8">
        <v>0</v>
      </c>
      <c r="L1212" s="8">
        <v>0</v>
      </c>
      <c r="M1212" s="2">
        <v>36551666</v>
      </c>
      <c r="N1212" s="2" t="s">
        <v>8929</v>
      </c>
      <c r="O1212" s="2" t="s">
        <v>8930</v>
      </c>
      <c r="P1212" s="9" t="s">
        <v>5289</v>
      </c>
      <c r="Q1212" s="9" t="s">
        <v>5289</v>
      </c>
      <c r="R1212" s="9" t="s">
        <v>3612</v>
      </c>
      <c r="S1212" s="8">
        <v>2500000</v>
      </c>
      <c r="T1212" s="8">
        <v>2500000</v>
      </c>
      <c r="U1212" s="2">
        <v>85460625</v>
      </c>
      <c r="V1212" s="2" t="s">
        <v>4563</v>
      </c>
    </row>
    <row r="1213" spans="1:22">
      <c r="A1213" s="2">
        <v>891780111</v>
      </c>
      <c r="B1213" s="2" t="s">
        <v>19</v>
      </c>
      <c r="C1213" s="2" t="s">
        <v>27</v>
      </c>
      <c r="D1213" s="2" t="s">
        <v>20</v>
      </c>
      <c r="E1213" s="2" t="s">
        <v>8931</v>
      </c>
      <c r="F1213" s="2" t="s">
        <v>21</v>
      </c>
      <c r="G1213" s="2" t="s">
        <v>165</v>
      </c>
      <c r="H1213" s="2" t="s">
        <v>166</v>
      </c>
      <c r="I1213" s="8">
        <v>6400000</v>
      </c>
      <c r="J1213" s="8">
        <v>0</v>
      </c>
      <c r="K1213" s="8">
        <v>0</v>
      </c>
      <c r="L1213" s="8">
        <v>0</v>
      </c>
      <c r="M1213" s="2">
        <v>85154107</v>
      </c>
      <c r="N1213" s="2" t="s">
        <v>792</v>
      </c>
      <c r="O1213" s="2" t="s">
        <v>6954</v>
      </c>
      <c r="P1213" s="9" t="s">
        <v>5289</v>
      </c>
      <c r="Q1213" s="9" t="s">
        <v>5289</v>
      </c>
      <c r="R1213" s="9" t="s">
        <v>3612</v>
      </c>
      <c r="S1213" s="8">
        <v>5700000</v>
      </c>
      <c r="T1213" s="8">
        <v>700000</v>
      </c>
      <c r="U1213" s="33">
        <v>84452087</v>
      </c>
      <c r="V1213" s="2" t="s">
        <v>1963</v>
      </c>
    </row>
    <row r="1214" spans="1:22">
      <c r="A1214" s="2">
        <v>891780111</v>
      </c>
      <c r="B1214" s="2" t="s">
        <v>19</v>
      </c>
      <c r="C1214" s="2" t="s">
        <v>27</v>
      </c>
      <c r="D1214" s="2" t="s">
        <v>20</v>
      </c>
      <c r="E1214" s="2" t="s">
        <v>8932</v>
      </c>
      <c r="F1214" s="2" t="s">
        <v>21</v>
      </c>
      <c r="G1214" s="2" t="s">
        <v>165</v>
      </c>
      <c r="H1214" s="2" t="s">
        <v>166</v>
      </c>
      <c r="I1214" s="8">
        <v>5600000</v>
      </c>
      <c r="J1214" s="8">
        <v>0</v>
      </c>
      <c r="K1214" s="8">
        <v>0</v>
      </c>
      <c r="L1214" s="8">
        <v>0</v>
      </c>
      <c r="M1214" s="2">
        <v>1082964829</v>
      </c>
      <c r="N1214" s="2" t="s">
        <v>921</v>
      </c>
      <c r="O1214" s="2" t="s">
        <v>8933</v>
      </c>
      <c r="P1214" s="9" t="s">
        <v>5289</v>
      </c>
      <c r="Q1214" s="9" t="s">
        <v>5289</v>
      </c>
      <c r="R1214" s="9" t="s">
        <v>3612</v>
      </c>
      <c r="S1214" s="8">
        <v>2800000</v>
      </c>
      <c r="T1214" s="8">
        <v>2800000</v>
      </c>
      <c r="U1214" s="2">
        <v>85152695</v>
      </c>
      <c r="V1214" s="2" t="s">
        <v>5746</v>
      </c>
    </row>
    <row r="1215" spans="1:22">
      <c r="A1215" s="2">
        <v>891780111</v>
      </c>
      <c r="B1215" s="2" t="s">
        <v>19</v>
      </c>
      <c r="C1215" s="2" t="s">
        <v>27</v>
      </c>
      <c r="D1215" s="2" t="s">
        <v>20</v>
      </c>
      <c r="E1215" s="2" t="s">
        <v>8934</v>
      </c>
      <c r="F1215" s="2" t="s">
        <v>21</v>
      </c>
      <c r="G1215" s="2" t="s">
        <v>165</v>
      </c>
      <c r="H1215" s="2" t="s">
        <v>166</v>
      </c>
      <c r="I1215" s="8">
        <v>6400000</v>
      </c>
      <c r="J1215" s="8">
        <v>0</v>
      </c>
      <c r="K1215" s="8">
        <v>0</v>
      </c>
      <c r="L1215" s="8">
        <v>0</v>
      </c>
      <c r="M1215" s="2">
        <v>85474255</v>
      </c>
      <c r="N1215" s="2" t="s">
        <v>1170</v>
      </c>
      <c r="O1215" s="2" t="s">
        <v>8935</v>
      </c>
      <c r="P1215" s="9" t="s">
        <v>5289</v>
      </c>
      <c r="Q1215" s="9" t="s">
        <v>5289</v>
      </c>
      <c r="R1215" s="9" t="s">
        <v>3612</v>
      </c>
      <c r="S1215" s="8">
        <v>3200000</v>
      </c>
      <c r="T1215" s="8">
        <v>3200000</v>
      </c>
      <c r="U1215" s="2">
        <v>85152695</v>
      </c>
      <c r="V1215" s="2" t="s">
        <v>5746</v>
      </c>
    </row>
    <row r="1216" spans="1:22">
      <c r="A1216" s="2">
        <v>891780111</v>
      </c>
      <c r="B1216" s="2" t="s">
        <v>19</v>
      </c>
      <c r="C1216" s="2" t="s">
        <v>27</v>
      </c>
      <c r="D1216" s="2" t="s">
        <v>20</v>
      </c>
      <c r="E1216" s="2" t="s">
        <v>8936</v>
      </c>
      <c r="F1216" s="2" t="s">
        <v>21</v>
      </c>
      <c r="G1216" s="2" t="s">
        <v>165</v>
      </c>
      <c r="H1216" s="2" t="s">
        <v>166</v>
      </c>
      <c r="I1216" s="8">
        <v>5000000</v>
      </c>
      <c r="J1216" s="8">
        <v>0</v>
      </c>
      <c r="K1216" s="8">
        <v>0</v>
      </c>
      <c r="L1216" s="8">
        <v>0</v>
      </c>
      <c r="M1216" s="2">
        <v>1082943061</v>
      </c>
      <c r="N1216" s="2" t="s">
        <v>1179</v>
      </c>
      <c r="O1216" s="2" t="s">
        <v>8937</v>
      </c>
      <c r="P1216" s="9" t="s">
        <v>5289</v>
      </c>
      <c r="Q1216" s="9" t="s">
        <v>5289</v>
      </c>
      <c r="R1216" s="9" t="s">
        <v>3612</v>
      </c>
      <c r="S1216" s="8">
        <v>2500000</v>
      </c>
      <c r="T1216" s="8">
        <v>2500000</v>
      </c>
      <c r="U1216" s="2">
        <v>85152695</v>
      </c>
      <c r="V1216" s="2" t="s">
        <v>5746</v>
      </c>
    </row>
    <row r="1217" spans="1:22">
      <c r="A1217" s="2">
        <v>891780111</v>
      </c>
      <c r="B1217" s="2" t="s">
        <v>19</v>
      </c>
      <c r="C1217" s="2" t="s">
        <v>27</v>
      </c>
      <c r="D1217" s="2" t="s">
        <v>20</v>
      </c>
      <c r="E1217" s="2" t="s">
        <v>8938</v>
      </c>
      <c r="F1217" s="2" t="s">
        <v>21</v>
      </c>
      <c r="G1217" s="2" t="s">
        <v>165</v>
      </c>
      <c r="H1217" s="2" t="s">
        <v>166</v>
      </c>
      <c r="I1217" s="8">
        <v>5000000</v>
      </c>
      <c r="J1217" s="8">
        <v>0</v>
      </c>
      <c r="K1217" s="8">
        <v>0</v>
      </c>
      <c r="L1217" s="8">
        <v>0</v>
      </c>
      <c r="M1217" s="2">
        <v>1082889419</v>
      </c>
      <c r="N1217" s="2" t="s">
        <v>1167</v>
      </c>
      <c r="O1217" s="2" t="s">
        <v>8804</v>
      </c>
      <c r="P1217" s="9" t="s">
        <v>5289</v>
      </c>
      <c r="Q1217" s="9" t="s">
        <v>5289</v>
      </c>
      <c r="R1217" s="9" t="s">
        <v>3612</v>
      </c>
      <c r="S1217" s="8">
        <v>2500000</v>
      </c>
      <c r="T1217" s="8">
        <v>2500000</v>
      </c>
      <c r="U1217" s="2">
        <v>85152695</v>
      </c>
      <c r="V1217" s="2" t="s">
        <v>5746</v>
      </c>
    </row>
    <row r="1218" spans="1:22">
      <c r="A1218" s="2">
        <v>891780111</v>
      </c>
      <c r="B1218" s="2" t="s">
        <v>19</v>
      </c>
      <c r="C1218" s="2" t="s">
        <v>27</v>
      </c>
      <c r="D1218" s="2" t="s">
        <v>20</v>
      </c>
      <c r="E1218" s="2" t="s">
        <v>8939</v>
      </c>
      <c r="F1218" s="2" t="s">
        <v>21</v>
      </c>
      <c r="G1218" s="2" t="s">
        <v>165</v>
      </c>
      <c r="H1218" s="2" t="s">
        <v>166</v>
      </c>
      <c r="I1218" s="8">
        <v>3800000</v>
      </c>
      <c r="J1218" s="8">
        <v>0</v>
      </c>
      <c r="K1218" s="8">
        <v>0</v>
      </c>
      <c r="L1218" s="8">
        <v>0</v>
      </c>
      <c r="M1218" s="2">
        <v>1082948279</v>
      </c>
      <c r="N1218" s="2" t="s">
        <v>1176</v>
      </c>
      <c r="O1218" s="2" t="s">
        <v>8940</v>
      </c>
      <c r="P1218" s="9" t="s">
        <v>5289</v>
      </c>
      <c r="Q1218" s="9" t="s">
        <v>5289</v>
      </c>
      <c r="R1218" s="9" t="s">
        <v>3612</v>
      </c>
      <c r="S1218" s="8">
        <v>1900000</v>
      </c>
      <c r="T1218" s="8">
        <v>1900000</v>
      </c>
      <c r="U1218" s="2">
        <v>85152695</v>
      </c>
      <c r="V1218" s="2" t="s">
        <v>5746</v>
      </c>
    </row>
    <row r="1219" spans="1:22">
      <c r="A1219" s="2">
        <v>891780111</v>
      </c>
      <c r="B1219" s="2" t="s">
        <v>19</v>
      </c>
      <c r="C1219" s="2" t="s">
        <v>27</v>
      </c>
      <c r="D1219" s="2" t="s">
        <v>20</v>
      </c>
      <c r="E1219" s="2" t="s">
        <v>8941</v>
      </c>
      <c r="F1219" s="2" t="s">
        <v>21</v>
      </c>
      <c r="G1219" s="2" t="s">
        <v>165</v>
      </c>
      <c r="H1219" s="2" t="s">
        <v>166</v>
      </c>
      <c r="I1219" s="8">
        <v>5600000</v>
      </c>
      <c r="J1219" s="8">
        <v>0</v>
      </c>
      <c r="K1219" s="8">
        <v>0</v>
      </c>
      <c r="L1219" s="8">
        <v>0</v>
      </c>
      <c r="M1219" s="2">
        <v>1067900773</v>
      </c>
      <c r="N1219" s="2" t="s">
        <v>1314</v>
      </c>
      <c r="O1219" s="2" t="s">
        <v>6751</v>
      </c>
      <c r="P1219" s="9" t="s">
        <v>5289</v>
      </c>
      <c r="Q1219" s="9" t="s">
        <v>5289</v>
      </c>
      <c r="R1219" s="9" t="s">
        <v>3612</v>
      </c>
      <c r="S1219" s="8">
        <v>2800000</v>
      </c>
      <c r="T1219" s="8">
        <v>2800000</v>
      </c>
      <c r="U1219" s="2">
        <v>72175282</v>
      </c>
      <c r="V1219" s="2" t="s">
        <v>5785</v>
      </c>
    </row>
    <row r="1220" spans="1:22">
      <c r="A1220" s="2">
        <v>891780111</v>
      </c>
      <c r="B1220" s="2" t="s">
        <v>19</v>
      </c>
      <c r="C1220" s="2" t="s">
        <v>27</v>
      </c>
      <c r="D1220" s="2" t="s">
        <v>20</v>
      </c>
      <c r="E1220" s="2" t="s">
        <v>8942</v>
      </c>
      <c r="F1220" s="2" t="s">
        <v>21</v>
      </c>
      <c r="G1220" s="2" t="s">
        <v>165</v>
      </c>
      <c r="H1220" s="2" t="s">
        <v>166</v>
      </c>
      <c r="I1220" s="8">
        <v>5000000</v>
      </c>
      <c r="J1220" s="8">
        <v>0</v>
      </c>
      <c r="K1220" s="8">
        <v>0</v>
      </c>
      <c r="L1220" s="8">
        <v>0</v>
      </c>
      <c r="M1220" s="2">
        <v>1082976463</v>
      </c>
      <c r="N1220" s="2" t="s">
        <v>1281</v>
      </c>
      <c r="O1220" s="2" t="s">
        <v>6759</v>
      </c>
      <c r="P1220" s="9" t="s">
        <v>5289</v>
      </c>
      <c r="Q1220" s="9" t="s">
        <v>5289</v>
      </c>
      <c r="R1220" s="9" t="s">
        <v>3612</v>
      </c>
      <c r="S1220" s="8">
        <v>2500000</v>
      </c>
      <c r="T1220" s="8">
        <v>2500000</v>
      </c>
      <c r="U1220" s="33">
        <v>85154788</v>
      </c>
      <c r="V1220" s="2" t="s">
        <v>1283</v>
      </c>
    </row>
    <row r="1221" spans="1:22">
      <c r="A1221" s="2">
        <v>891780111</v>
      </c>
      <c r="B1221" s="2" t="s">
        <v>19</v>
      </c>
      <c r="C1221" s="2" t="s">
        <v>8700</v>
      </c>
      <c r="D1221" s="2" t="s">
        <v>20</v>
      </c>
      <c r="E1221" s="2" t="s">
        <v>8943</v>
      </c>
      <c r="F1221" s="2" t="s">
        <v>21</v>
      </c>
      <c r="G1221" s="2" t="s">
        <v>165</v>
      </c>
      <c r="H1221" s="2" t="s">
        <v>166</v>
      </c>
      <c r="I1221" s="8">
        <v>5120000</v>
      </c>
      <c r="J1221" s="8">
        <v>0</v>
      </c>
      <c r="K1221" s="8">
        <v>0</v>
      </c>
      <c r="L1221" s="8">
        <v>0</v>
      </c>
      <c r="M1221" s="2">
        <v>1032496058</v>
      </c>
      <c r="N1221" s="2" t="s">
        <v>8944</v>
      </c>
      <c r="O1221" s="2" t="s">
        <v>8815</v>
      </c>
      <c r="P1221" s="9" t="s">
        <v>5289</v>
      </c>
      <c r="Q1221" s="9" t="s">
        <v>5289</v>
      </c>
      <c r="R1221" s="9" t="s">
        <v>3612</v>
      </c>
      <c r="S1221" s="8">
        <v>2560000</v>
      </c>
      <c r="T1221" s="8">
        <v>2560000</v>
      </c>
      <c r="U1221" s="2">
        <v>57461216</v>
      </c>
      <c r="V1221" s="2" t="s">
        <v>801</v>
      </c>
    </row>
    <row r="1222" spans="1:22">
      <c r="A1222" s="2">
        <v>891780111</v>
      </c>
      <c r="B1222" s="2" t="s">
        <v>19</v>
      </c>
      <c r="C1222" s="2" t="s">
        <v>27</v>
      </c>
      <c r="D1222" s="2" t="s">
        <v>20</v>
      </c>
      <c r="E1222" s="2" t="s">
        <v>8945</v>
      </c>
      <c r="F1222" s="2" t="s">
        <v>21</v>
      </c>
      <c r="G1222" s="2" t="s">
        <v>165</v>
      </c>
      <c r="H1222" s="2" t="s">
        <v>166</v>
      </c>
      <c r="I1222" s="8">
        <v>4400000</v>
      </c>
      <c r="J1222" s="8">
        <v>0</v>
      </c>
      <c r="K1222" s="8">
        <v>0</v>
      </c>
      <c r="L1222" s="8">
        <v>0</v>
      </c>
      <c r="M1222" s="2">
        <v>57444678</v>
      </c>
      <c r="N1222" s="2" t="s">
        <v>4571</v>
      </c>
      <c r="O1222" s="2" t="s">
        <v>6913</v>
      </c>
      <c r="P1222" s="9" t="s">
        <v>5289</v>
      </c>
      <c r="Q1222" s="9" t="s">
        <v>5289</v>
      </c>
      <c r="R1222" s="9" t="s">
        <v>3612</v>
      </c>
      <c r="S1222" s="8">
        <v>2200000</v>
      </c>
      <c r="T1222" s="8">
        <v>2200000</v>
      </c>
      <c r="U1222" s="2">
        <v>36665858</v>
      </c>
      <c r="V1222" s="2" t="s">
        <v>6914</v>
      </c>
    </row>
    <row r="1223" spans="1:22">
      <c r="A1223" s="2">
        <v>891780111</v>
      </c>
      <c r="B1223" s="2" t="s">
        <v>19</v>
      </c>
      <c r="C1223" s="2" t="s">
        <v>27</v>
      </c>
      <c r="D1223" s="2" t="s">
        <v>20</v>
      </c>
      <c r="E1223" s="2" t="s">
        <v>8946</v>
      </c>
      <c r="F1223" s="2" t="s">
        <v>21</v>
      </c>
      <c r="G1223" s="2" t="s">
        <v>165</v>
      </c>
      <c r="H1223" s="2" t="s">
        <v>166</v>
      </c>
      <c r="I1223" s="8">
        <v>5000000</v>
      </c>
      <c r="J1223" s="8">
        <v>0</v>
      </c>
      <c r="K1223" s="8">
        <v>0</v>
      </c>
      <c r="L1223" s="8">
        <v>0</v>
      </c>
      <c r="M1223" s="2">
        <v>39046439</v>
      </c>
      <c r="N1223" s="2" t="s">
        <v>1020</v>
      </c>
      <c r="O1223" s="2" t="s">
        <v>8947</v>
      </c>
      <c r="P1223" s="9" t="s">
        <v>5289</v>
      </c>
      <c r="Q1223" s="9" t="s">
        <v>5289</v>
      </c>
      <c r="R1223" s="9" t="s">
        <v>3612</v>
      </c>
      <c r="S1223" s="8">
        <v>2500000</v>
      </c>
      <c r="T1223" s="8">
        <v>2500000</v>
      </c>
      <c r="U1223" s="2">
        <v>36665858</v>
      </c>
      <c r="V1223" s="2" t="s">
        <v>6914</v>
      </c>
    </row>
    <row r="1224" spans="1:22">
      <c r="A1224" s="2">
        <v>891780111</v>
      </c>
      <c r="B1224" s="2" t="s">
        <v>19</v>
      </c>
      <c r="C1224" s="2" t="s">
        <v>27</v>
      </c>
      <c r="D1224" s="2" t="s">
        <v>20</v>
      </c>
      <c r="E1224" s="2" t="s">
        <v>8948</v>
      </c>
      <c r="F1224" s="2" t="s">
        <v>21</v>
      </c>
      <c r="G1224" s="2" t="s">
        <v>165</v>
      </c>
      <c r="H1224" s="2" t="s">
        <v>166</v>
      </c>
      <c r="I1224" s="8">
        <v>6000000</v>
      </c>
      <c r="J1224" s="8">
        <v>0</v>
      </c>
      <c r="K1224" s="8">
        <v>0</v>
      </c>
      <c r="L1224" s="8">
        <v>0</v>
      </c>
      <c r="M1224" s="2">
        <v>1082886956</v>
      </c>
      <c r="N1224" s="2" t="s">
        <v>1085</v>
      </c>
      <c r="O1224" s="2" t="s">
        <v>8949</v>
      </c>
      <c r="P1224" s="9" t="s">
        <v>5289</v>
      </c>
      <c r="Q1224" s="9" t="s">
        <v>5289</v>
      </c>
      <c r="R1224" s="9" t="s">
        <v>3612</v>
      </c>
      <c r="S1224" s="8">
        <v>3000000</v>
      </c>
      <c r="T1224" s="8">
        <v>3000000</v>
      </c>
      <c r="U1224" s="2">
        <v>26668285</v>
      </c>
      <c r="V1224" s="2" t="s">
        <v>874</v>
      </c>
    </row>
    <row r="1225" spans="1:22">
      <c r="A1225" s="2">
        <v>891780111</v>
      </c>
      <c r="B1225" s="2" t="s">
        <v>19</v>
      </c>
      <c r="C1225" s="2" t="s">
        <v>27</v>
      </c>
      <c r="D1225" s="2" t="s">
        <v>20</v>
      </c>
      <c r="E1225" s="2" t="s">
        <v>8950</v>
      </c>
      <c r="F1225" s="2" t="s">
        <v>21</v>
      </c>
      <c r="G1225" s="2" t="s">
        <v>165</v>
      </c>
      <c r="H1225" s="2" t="s">
        <v>166</v>
      </c>
      <c r="I1225" s="8">
        <v>3200000</v>
      </c>
      <c r="J1225" s="8">
        <v>0</v>
      </c>
      <c r="K1225" s="8">
        <v>0</v>
      </c>
      <c r="L1225" s="8">
        <v>0</v>
      </c>
      <c r="M1225" s="2">
        <v>1082954479</v>
      </c>
      <c r="N1225" s="2" t="s">
        <v>4651</v>
      </c>
      <c r="O1225" s="2" t="s">
        <v>8951</v>
      </c>
      <c r="P1225" s="9" t="s">
        <v>5289</v>
      </c>
      <c r="Q1225" s="9" t="s">
        <v>5289</v>
      </c>
      <c r="R1225" s="9" t="s">
        <v>3612</v>
      </c>
      <c r="S1225" s="8">
        <v>1600000</v>
      </c>
      <c r="T1225" s="8">
        <v>1600000</v>
      </c>
      <c r="U1225" s="2">
        <v>26668285</v>
      </c>
      <c r="V1225" s="2" t="s">
        <v>874</v>
      </c>
    </row>
    <row r="1226" spans="1:22">
      <c r="A1226" s="2">
        <v>891780111</v>
      </c>
      <c r="B1226" s="2" t="s">
        <v>19</v>
      </c>
      <c r="C1226" s="2" t="s">
        <v>27</v>
      </c>
      <c r="D1226" s="2" t="s">
        <v>20</v>
      </c>
      <c r="E1226" s="2" t="s">
        <v>8952</v>
      </c>
      <c r="F1226" s="2" t="s">
        <v>21</v>
      </c>
      <c r="G1226" s="2" t="s">
        <v>165</v>
      </c>
      <c r="H1226" s="2" t="s">
        <v>166</v>
      </c>
      <c r="I1226" s="8">
        <v>5000000</v>
      </c>
      <c r="J1226" s="8">
        <v>0</v>
      </c>
      <c r="K1226" s="8">
        <v>0</v>
      </c>
      <c r="L1226" s="8">
        <v>0</v>
      </c>
      <c r="M1226" s="2">
        <v>36726367</v>
      </c>
      <c r="N1226" s="2" t="s">
        <v>5943</v>
      </c>
      <c r="O1226" s="2" t="s">
        <v>7041</v>
      </c>
      <c r="P1226" s="9" t="s">
        <v>5289</v>
      </c>
      <c r="Q1226" s="9" t="s">
        <v>5289</v>
      </c>
      <c r="R1226" s="9" t="s">
        <v>3612</v>
      </c>
      <c r="S1226" s="8">
        <v>2500000</v>
      </c>
      <c r="T1226" s="8">
        <v>2500000</v>
      </c>
      <c r="U1226" s="2">
        <v>12539351</v>
      </c>
      <c r="V1226" s="2" t="s">
        <v>5941</v>
      </c>
    </row>
    <row r="1227" spans="1:22">
      <c r="A1227" s="2">
        <v>891780111</v>
      </c>
      <c r="B1227" s="2" t="s">
        <v>19</v>
      </c>
      <c r="C1227" s="2" t="s">
        <v>27</v>
      </c>
      <c r="D1227" s="2" t="s">
        <v>20</v>
      </c>
      <c r="E1227" s="2" t="s">
        <v>8953</v>
      </c>
      <c r="F1227" s="2" t="s">
        <v>21</v>
      </c>
      <c r="G1227" s="2" t="s">
        <v>165</v>
      </c>
      <c r="H1227" s="2" t="s">
        <v>166</v>
      </c>
      <c r="I1227" s="8">
        <v>3800000</v>
      </c>
      <c r="J1227" s="8">
        <v>0</v>
      </c>
      <c r="K1227" s="8">
        <v>0</v>
      </c>
      <c r="L1227" s="8">
        <v>0</v>
      </c>
      <c r="M1227" s="2">
        <v>1082966865</v>
      </c>
      <c r="N1227" s="2" t="s">
        <v>4472</v>
      </c>
      <c r="O1227" s="2" t="s">
        <v>8954</v>
      </c>
      <c r="P1227" s="9" t="s">
        <v>5289</v>
      </c>
      <c r="Q1227" s="9" t="s">
        <v>5289</v>
      </c>
      <c r="R1227" s="9" t="s">
        <v>3612</v>
      </c>
      <c r="S1227" s="8">
        <v>1900000</v>
      </c>
      <c r="T1227" s="8">
        <v>1900000</v>
      </c>
      <c r="U1227" s="2">
        <v>72004252</v>
      </c>
      <c r="V1227" s="2" t="s">
        <v>6660</v>
      </c>
    </row>
    <row r="1228" spans="1:22">
      <c r="A1228" s="2">
        <v>891780111</v>
      </c>
      <c r="B1228" s="2" t="s">
        <v>19</v>
      </c>
      <c r="C1228" s="2" t="s">
        <v>27</v>
      </c>
      <c r="D1228" s="2" t="s">
        <v>20</v>
      </c>
      <c r="E1228" s="2" t="s">
        <v>8955</v>
      </c>
      <c r="F1228" s="2" t="s">
        <v>21</v>
      </c>
      <c r="G1228" s="2" t="s">
        <v>165</v>
      </c>
      <c r="H1228" s="2" t="s">
        <v>166</v>
      </c>
      <c r="I1228" s="8">
        <v>8000000</v>
      </c>
      <c r="J1228" s="8">
        <v>0</v>
      </c>
      <c r="K1228" s="8">
        <v>0</v>
      </c>
      <c r="L1228" s="8">
        <v>0</v>
      </c>
      <c r="M1228" s="2">
        <v>36535996</v>
      </c>
      <c r="N1228" s="2" t="s">
        <v>1190</v>
      </c>
      <c r="O1228" s="2" t="s">
        <v>8956</v>
      </c>
      <c r="P1228" s="9" t="s">
        <v>5289</v>
      </c>
      <c r="Q1228" s="9" t="s">
        <v>5289</v>
      </c>
      <c r="R1228" s="9" t="s">
        <v>3612</v>
      </c>
      <c r="S1228" s="8">
        <v>4000000</v>
      </c>
      <c r="T1228" s="8">
        <v>4000000</v>
      </c>
      <c r="U1228" s="2">
        <v>85449357</v>
      </c>
      <c r="V1228" s="2" t="s">
        <v>5904</v>
      </c>
    </row>
    <row r="1229" spans="1:22">
      <c r="A1229" s="2">
        <v>891780111</v>
      </c>
      <c r="B1229" s="2" t="s">
        <v>19</v>
      </c>
      <c r="C1229" s="2" t="s">
        <v>27</v>
      </c>
      <c r="D1229" s="2" t="s">
        <v>20</v>
      </c>
      <c r="E1229" s="2" t="s">
        <v>8957</v>
      </c>
      <c r="F1229" s="2" t="s">
        <v>21</v>
      </c>
      <c r="G1229" s="2" t="s">
        <v>165</v>
      </c>
      <c r="H1229" s="2" t="s">
        <v>166</v>
      </c>
      <c r="I1229" s="8">
        <v>3200000</v>
      </c>
      <c r="J1229" s="8">
        <v>0</v>
      </c>
      <c r="K1229" s="8">
        <v>0</v>
      </c>
      <c r="L1229" s="8">
        <v>0</v>
      </c>
      <c r="M1229" s="2">
        <v>1083028723</v>
      </c>
      <c r="N1229" s="2" t="s">
        <v>4954</v>
      </c>
      <c r="O1229" s="2" t="s">
        <v>5787</v>
      </c>
      <c r="P1229" s="9" t="s">
        <v>5289</v>
      </c>
      <c r="Q1229" s="9" t="s">
        <v>5289</v>
      </c>
      <c r="R1229" s="9" t="s">
        <v>3612</v>
      </c>
      <c r="S1229" s="8">
        <v>1600000</v>
      </c>
      <c r="T1229" s="8">
        <v>1600000</v>
      </c>
      <c r="U1229" s="2">
        <v>57444673</v>
      </c>
      <c r="V1229" s="2" t="s">
        <v>575</v>
      </c>
    </row>
    <row r="1230" spans="1:22">
      <c r="A1230" s="2">
        <v>891780111</v>
      </c>
      <c r="B1230" s="2" t="s">
        <v>19</v>
      </c>
      <c r="C1230" s="2" t="s">
        <v>27</v>
      </c>
      <c r="D1230" s="2" t="s">
        <v>20</v>
      </c>
      <c r="E1230" s="2" t="s">
        <v>8958</v>
      </c>
      <c r="F1230" s="2" t="s">
        <v>21</v>
      </c>
      <c r="G1230" s="2" t="s">
        <v>165</v>
      </c>
      <c r="H1230" s="2" t="s">
        <v>166</v>
      </c>
      <c r="I1230" s="8">
        <v>3200000</v>
      </c>
      <c r="J1230" s="8">
        <v>0</v>
      </c>
      <c r="K1230" s="8">
        <v>0</v>
      </c>
      <c r="L1230" s="8">
        <v>0</v>
      </c>
      <c r="M1230" s="2">
        <v>1082840247</v>
      </c>
      <c r="N1230" s="2" t="s">
        <v>4930</v>
      </c>
      <c r="O1230" s="2" t="s">
        <v>5787</v>
      </c>
      <c r="P1230" s="9" t="s">
        <v>5289</v>
      </c>
      <c r="Q1230" s="9" t="s">
        <v>5289</v>
      </c>
      <c r="R1230" s="9" t="s">
        <v>3612</v>
      </c>
      <c r="S1230" s="8">
        <v>1600000</v>
      </c>
      <c r="T1230" s="8">
        <v>1600000</v>
      </c>
      <c r="U1230" s="2">
        <v>57444673</v>
      </c>
      <c r="V1230" s="2" t="s">
        <v>575</v>
      </c>
    </row>
    <row r="1231" spans="1:22">
      <c r="A1231" s="2">
        <v>891780111</v>
      </c>
      <c r="B1231" s="2" t="s">
        <v>19</v>
      </c>
      <c r="C1231" s="2" t="s">
        <v>27</v>
      </c>
      <c r="D1231" s="2" t="s">
        <v>20</v>
      </c>
      <c r="E1231" s="2" t="s">
        <v>8959</v>
      </c>
      <c r="F1231" s="2" t="s">
        <v>21</v>
      </c>
      <c r="G1231" s="2" t="s">
        <v>165</v>
      </c>
      <c r="H1231" s="2" t="s">
        <v>166</v>
      </c>
      <c r="I1231" s="8">
        <v>3200000</v>
      </c>
      <c r="J1231" s="8">
        <v>0</v>
      </c>
      <c r="K1231" s="8">
        <v>0</v>
      </c>
      <c r="L1231" s="8">
        <v>0</v>
      </c>
      <c r="M1231" s="2">
        <v>39055352</v>
      </c>
      <c r="N1231" s="2" t="s">
        <v>6851</v>
      </c>
      <c r="O1231" s="2" t="s">
        <v>5787</v>
      </c>
      <c r="P1231" s="9" t="s">
        <v>5289</v>
      </c>
      <c r="Q1231" s="9" t="s">
        <v>5289</v>
      </c>
      <c r="R1231" s="9" t="s">
        <v>3612</v>
      </c>
      <c r="S1231" s="8">
        <v>1600000</v>
      </c>
      <c r="T1231" s="8">
        <v>1600000</v>
      </c>
      <c r="U1231" s="2">
        <v>57444673</v>
      </c>
      <c r="V1231" s="2" t="s">
        <v>575</v>
      </c>
    </row>
    <row r="1232" spans="1:22">
      <c r="A1232" s="2">
        <v>891780111</v>
      </c>
      <c r="B1232" s="2" t="s">
        <v>19</v>
      </c>
      <c r="C1232" s="2" t="s">
        <v>27</v>
      </c>
      <c r="D1232" s="2" t="s">
        <v>20</v>
      </c>
      <c r="E1232" s="2" t="s">
        <v>8960</v>
      </c>
      <c r="F1232" s="2" t="s">
        <v>21</v>
      </c>
      <c r="G1232" s="2" t="s">
        <v>165</v>
      </c>
      <c r="H1232" s="2" t="s">
        <v>166</v>
      </c>
      <c r="I1232" s="8">
        <v>3200000</v>
      </c>
      <c r="J1232" s="8">
        <v>0</v>
      </c>
      <c r="K1232" s="8">
        <v>0</v>
      </c>
      <c r="L1232" s="8">
        <v>0</v>
      </c>
      <c r="M1232" s="2">
        <v>1082946321</v>
      </c>
      <c r="N1232" s="2" t="s">
        <v>4427</v>
      </c>
      <c r="O1232" s="2" t="s">
        <v>5787</v>
      </c>
      <c r="P1232" s="9" t="s">
        <v>5289</v>
      </c>
      <c r="Q1232" s="9" t="s">
        <v>5289</v>
      </c>
      <c r="R1232" s="9" t="s">
        <v>3612</v>
      </c>
      <c r="S1232" s="8">
        <v>1600000</v>
      </c>
      <c r="T1232" s="8">
        <v>1600000</v>
      </c>
      <c r="U1232" s="2">
        <v>57444673</v>
      </c>
      <c r="V1232" s="2" t="s">
        <v>575</v>
      </c>
    </row>
    <row r="1233" spans="1:22">
      <c r="A1233" s="2">
        <v>891780111</v>
      </c>
      <c r="B1233" s="2" t="s">
        <v>19</v>
      </c>
      <c r="C1233" s="2" t="s">
        <v>27</v>
      </c>
      <c r="D1233" s="2" t="s">
        <v>20</v>
      </c>
      <c r="E1233" s="2" t="s">
        <v>8961</v>
      </c>
      <c r="F1233" s="2" t="s">
        <v>21</v>
      </c>
      <c r="G1233" s="2" t="s">
        <v>165</v>
      </c>
      <c r="H1233" s="2" t="s">
        <v>166</v>
      </c>
      <c r="I1233" s="8">
        <v>5600000</v>
      </c>
      <c r="J1233" s="8">
        <v>0</v>
      </c>
      <c r="K1233" s="8">
        <v>0</v>
      </c>
      <c r="L1233" s="8">
        <v>0</v>
      </c>
      <c r="M1233" s="2">
        <v>1065883393</v>
      </c>
      <c r="N1233" s="2" t="s">
        <v>915</v>
      </c>
      <c r="O1233" s="2" t="s">
        <v>8962</v>
      </c>
      <c r="P1233" s="9" t="s">
        <v>5289</v>
      </c>
      <c r="Q1233" s="9" t="s">
        <v>5289</v>
      </c>
      <c r="R1233" s="9" t="s">
        <v>3612</v>
      </c>
      <c r="S1233" s="8">
        <v>2800000</v>
      </c>
      <c r="T1233" s="8">
        <v>2800000</v>
      </c>
      <c r="U1233" s="2">
        <v>21701937</v>
      </c>
      <c r="V1233" s="2" t="s">
        <v>5910</v>
      </c>
    </row>
    <row r="1234" spans="1:22">
      <c r="A1234" s="2">
        <v>891780111</v>
      </c>
      <c r="B1234" s="2" t="s">
        <v>19</v>
      </c>
      <c r="C1234" s="2" t="s">
        <v>27</v>
      </c>
      <c r="D1234" s="2" t="s">
        <v>20</v>
      </c>
      <c r="E1234" s="2" t="s">
        <v>8963</v>
      </c>
      <c r="F1234" s="2" t="s">
        <v>21</v>
      </c>
      <c r="G1234" s="2" t="s">
        <v>165</v>
      </c>
      <c r="H1234" s="2" t="s">
        <v>166</v>
      </c>
      <c r="I1234" s="8">
        <v>3800000</v>
      </c>
      <c r="J1234" s="8">
        <v>0</v>
      </c>
      <c r="K1234" s="8">
        <v>0</v>
      </c>
      <c r="L1234" s="8">
        <v>0</v>
      </c>
      <c r="M1234" s="2">
        <v>57428933</v>
      </c>
      <c r="N1234" s="2" t="s">
        <v>4520</v>
      </c>
      <c r="O1234" s="2" t="s">
        <v>8964</v>
      </c>
      <c r="P1234" s="9" t="s">
        <v>5289</v>
      </c>
      <c r="Q1234" s="9" t="s">
        <v>5289</v>
      </c>
      <c r="R1234" s="9" t="s">
        <v>3612</v>
      </c>
      <c r="S1234" s="8">
        <v>1900000</v>
      </c>
      <c r="T1234" s="8">
        <v>1900000</v>
      </c>
      <c r="U1234" s="2">
        <v>57435262</v>
      </c>
      <c r="V1234" s="2" t="s">
        <v>6675</v>
      </c>
    </row>
    <row r="1235" spans="1:22">
      <c r="A1235" s="2">
        <v>891780111</v>
      </c>
      <c r="B1235" s="2" t="s">
        <v>19</v>
      </c>
      <c r="C1235" s="2" t="s">
        <v>27</v>
      </c>
      <c r="D1235" s="2" t="s">
        <v>20</v>
      </c>
      <c r="E1235" s="2" t="s">
        <v>8965</v>
      </c>
      <c r="F1235" s="2" t="s">
        <v>21</v>
      </c>
      <c r="G1235" s="2" t="s">
        <v>165</v>
      </c>
      <c r="H1235" s="2" t="s">
        <v>166</v>
      </c>
      <c r="I1235" s="8">
        <v>3200000</v>
      </c>
      <c r="J1235" s="8">
        <v>0</v>
      </c>
      <c r="K1235" s="8">
        <v>0</v>
      </c>
      <c r="L1235" s="8">
        <v>0</v>
      </c>
      <c r="M1235" s="2">
        <v>1140877472</v>
      </c>
      <c r="N1235" s="2" t="s">
        <v>4956</v>
      </c>
      <c r="O1235" s="2" t="s">
        <v>5914</v>
      </c>
      <c r="P1235" s="9" t="s">
        <v>5289</v>
      </c>
      <c r="Q1235" s="9" t="s">
        <v>5289</v>
      </c>
      <c r="R1235" s="9" t="s">
        <v>3612</v>
      </c>
      <c r="S1235" s="8">
        <v>1600000</v>
      </c>
      <c r="T1235" s="8">
        <v>1600000</v>
      </c>
      <c r="U1235" s="2">
        <v>85459497</v>
      </c>
      <c r="V1235" s="2" t="s">
        <v>555</v>
      </c>
    </row>
    <row r="1236" spans="1:22">
      <c r="A1236" s="2">
        <v>891780111</v>
      </c>
      <c r="B1236" s="2" t="s">
        <v>19</v>
      </c>
      <c r="C1236" s="2" t="s">
        <v>27</v>
      </c>
      <c r="D1236" s="2" t="s">
        <v>20</v>
      </c>
      <c r="E1236" s="2" t="s">
        <v>8966</v>
      </c>
      <c r="F1236" s="2" t="s">
        <v>21</v>
      </c>
      <c r="G1236" s="2" t="s">
        <v>165</v>
      </c>
      <c r="H1236" s="2" t="s">
        <v>166</v>
      </c>
      <c r="I1236" s="8">
        <v>5000000</v>
      </c>
      <c r="J1236" s="8">
        <v>0</v>
      </c>
      <c r="K1236" s="8">
        <v>0</v>
      </c>
      <c r="L1236" s="8">
        <v>0</v>
      </c>
      <c r="M1236" s="2">
        <v>1083567834</v>
      </c>
      <c r="N1236" s="2" t="s">
        <v>4403</v>
      </c>
      <c r="O1236" s="2" t="s">
        <v>8967</v>
      </c>
      <c r="P1236" s="9" t="s">
        <v>5289</v>
      </c>
      <c r="Q1236" s="9" t="s">
        <v>5289</v>
      </c>
      <c r="R1236" s="9" t="s">
        <v>3612</v>
      </c>
      <c r="S1236" s="8">
        <v>2500000</v>
      </c>
      <c r="T1236" s="8">
        <v>2500000</v>
      </c>
      <c r="U1236" s="2">
        <v>85465146</v>
      </c>
      <c r="V1236" s="2" t="s">
        <v>5724</v>
      </c>
    </row>
    <row r="1237" spans="1:22">
      <c r="A1237" s="2">
        <v>891780111</v>
      </c>
      <c r="B1237" s="2" t="s">
        <v>19</v>
      </c>
      <c r="C1237" s="2" t="s">
        <v>27</v>
      </c>
      <c r="D1237" s="2" t="s">
        <v>20</v>
      </c>
      <c r="E1237" s="2" t="s">
        <v>8968</v>
      </c>
      <c r="F1237" s="2" t="s">
        <v>21</v>
      </c>
      <c r="G1237" s="2" t="s">
        <v>165</v>
      </c>
      <c r="H1237" s="2" t="s">
        <v>166</v>
      </c>
      <c r="I1237" s="8">
        <v>5600000</v>
      </c>
      <c r="J1237" s="8">
        <v>0</v>
      </c>
      <c r="K1237" s="8">
        <v>0</v>
      </c>
      <c r="L1237" s="8">
        <v>0</v>
      </c>
      <c r="M1237" s="2">
        <v>1216966715</v>
      </c>
      <c r="N1237" s="2" t="s">
        <v>961</v>
      </c>
      <c r="O1237" s="2" t="s">
        <v>8969</v>
      </c>
      <c r="P1237" s="9" t="s">
        <v>5289</v>
      </c>
      <c r="Q1237" s="9" t="s">
        <v>5289</v>
      </c>
      <c r="R1237" s="9" t="s">
        <v>3612</v>
      </c>
      <c r="S1237" s="8">
        <v>2800000</v>
      </c>
      <c r="T1237" s="8">
        <v>2800000</v>
      </c>
      <c r="U1237" s="33">
        <v>1032388270</v>
      </c>
      <c r="V1237" s="2" t="s">
        <v>1967</v>
      </c>
    </row>
    <row r="1238" spans="1:22">
      <c r="A1238" s="2">
        <v>891780111</v>
      </c>
      <c r="B1238" s="2" t="s">
        <v>19</v>
      </c>
      <c r="C1238" s="2" t="s">
        <v>27</v>
      </c>
      <c r="D1238" s="2" t="s">
        <v>20</v>
      </c>
      <c r="E1238" s="2" t="s">
        <v>8970</v>
      </c>
      <c r="F1238" s="2" t="s">
        <v>21</v>
      </c>
      <c r="G1238" s="2" t="s">
        <v>165</v>
      </c>
      <c r="H1238" s="2" t="s">
        <v>166</v>
      </c>
      <c r="I1238" s="8">
        <v>3200000</v>
      </c>
      <c r="J1238" s="8">
        <v>0</v>
      </c>
      <c r="K1238" s="8">
        <v>0</v>
      </c>
      <c r="L1238" s="8">
        <v>0</v>
      </c>
      <c r="M1238" s="2">
        <v>1129536214</v>
      </c>
      <c r="N1238" s="2" t="s">
        <v>4681</v>
      </c>
      <c r="O1238" s="2" t="s">
        <v>6521</v>
      </c>
      <c r="P1238" s="9" t="s">
        <v>5289</v>
      </c>
      <c r="Q1238" s="9" t="s">
        <v>5289</v>
      </c>
      <c r="R1238" s="9" t="s">
        <v>3612</v>
      </c>
      <c r="S1238" s="8">
        <v>1600000</v>
      </c>
      <c r="T1238" s="8">
        <v>1600000</v>
      </c>
      <c r="U1238" s="33">
        <v>1084738403</v>
      </c>
      <c r="V1238" s="2" t="s">
        <v>6522</v>
      </c>
    </row>
    <row r="1239" spans="1:22">
      <c r="A1239" s="2">
        <v>891780111</v>
      </c>
      <c r="B1239" s="2" t="s">
        <v>19</v>
      </c>
      <c r="C1239" s="2" t="s">
        <v>27</v>
      </c>
      <c r="D1239" s="2" t="s">
        <v>20</v>
      </c>
      <c r="E1239" s="2" t="s">
        <v>8971</v>
      </c>
      <c r="F1239" s="2" t="s">
        <v>21</v>
      </c>
      <c r="G1239" s="2" t="s">
        <v>165</v>
      </c>
      <c r="H1239" s="2" t="s">
        <v>166</v>
      </c>
      <c r="I1239" s="8">
        <v>3200000</v>
      </c>
      <c r="J1239" s="8">
        <v>0</v>
      </c>
      <c r="K1239" s="8">
        <v>0</v>
      </c>
      <c r="L1239" s="8">
        <v>0</v>
      </c>
      <c r="M1239" s="2">
        <v>1082874612</v>
      </c>
      <c r="N1239" s="2" t="s">
        <v>4620</v>
      </c>
      <c r="O1239" s="2" t="s">
        <v>8972</v>
      </c>
      <c r="P1239" s="9" t="s">
        <v>5289</v>
      </c>
      <c r="Q1239" s="9" t="s">
        <v>5289</v>
      </c>
      <c r="R1239" s="9" t="s">
        <v>3612</v>
      </c>
      <c r="S1239" s="8">
        <v>1600000</v>
      </c>
      <c r="T1239" s="8">
        <v>1600000</v>
      </c>
      <c r="U1239" s="2">
        <v>45507423</v>
      </c>
      <c r="V1239" s="2" t="s">
        <v>1042</v>
      </c>
    </row>
    <row r="1240" spans="1:22">
      <c r="A1240" s="2">
        <v>891780111</v>
      </c>
      <c r="B1240" s="2" t="s">
        <v>19</v>
      </c>
      <c r="C1240" s="2" t="s">
        <v>5799</v>
      </c>
      <c r="D1240" s="2" t="s">
        <v>20</v>
      </c>
      <c r="E1240" s="2" t="s">
        <v>8973</v>
      </c>
      <c r="F1240" s="2" t="s">
        <v>21</v>
      </c>
      <c r="G1240" s="2" t="s">
        <v>165</v>
      </c>
      <c r="H1240" s="2" t="s">
        <v>166</v>
      </c>
      <c r="I1240" s="8">
        <v>4200000</v>
      </c>
      <c r="J1240" s="8">
        <v>0</v>
      </c>
      <c r="K1240" s="8">
        <v>0</v>
      </c>
      <c r="L1240" s="8">
        <v>0</v>
      </c>
      <c r="M1240" s="2">
        <v>1044913180</v>
      </c>
      <c r="N1240" s="2" t="s">
        <v>5801</v>
      </c>
      <c r="O1240" s="2" t="s">
        <v>8974</v>
      </c>
      <c r="P1240" s="9" t="s">
        <v>5289</v>
      </c>
      <c r="Q1240" s="9" t="s">
        <v>5289</v>
      </c>
      <c r="R1240" s="9" t="s">
        <v>3612</v>
      </c>
      <c r="S1240" s="8">
        <v>2100000</v>
      </c>
      <c r="T1240" s="8">
        <v>2100000</v>
      </c>
      <c r="U1240" s="2">
        <v>36726018</v>
      </c>
      <c r="V1240" s="2" t="s">
        <v>5803</v>
      </c>
    </row>
    <row r="1241" spans="1:22">
      <c r="A1241" s="2">
        <v>891780111</v>
      </c>
      <c r="B1241" s="2" t="s">
        <v>19</v>
      </c>
      <c r="C1241" s="2" t="s">
        <v>27</v>
      </c>
      <c r="D1241" s="2" t="s">
        <v>20</v>
      </c>
      <c r="E1241" s="2" t="s">
        <v>8975</v>
      </c>
      <c r="F1241" s="2" t="s">
        <v>21</v>
      </c>
      <c r="G1241" s="2" t="s">
        <v>165</v>
      </c>
      <c r="H1241" s="2" t="s">
        <v>166</v>
      </c>
      <c r="I1241" s="8">
        <v>3800000</v>
      </c>
      <c r="J1241" s="8">
        <v>0</v>
      </c>
      <c r="K1241" s="8">
        <v>0</v>
      </c>
      <c r="L1241" s="8">
        <v>0</v>
      </c>
      <c r="M1241" s="2">
        <v>57444371</v>
      </c>
      <c r="N1241" s="2" t="s">
        <v>4514</v>
      </c>
      <c r="O1241" s="2" t="s">
        <v>8976</v>
      </c>
      <c r="P1241" s="9" t="s">
        <v>5289</v>
      </c>
      <c r="Q1241" s="9" t="s">
        <v>5289</v>
      </c>
      <c r="R1241" s="9" t="s">
        <v>3612</v>
      </c>
      <c r="S1241" s="8">
        <v>1900000</v>
      </c>
      <c r="T1241" s="8">
        <v>1900000</v>
      </c>
      <c r="U1241" s="33">
        <v>72175282</v>
      </c>
      <c r="V1241" s="2" t="s">
        <v>5808</v>
      </c>
    </row>
    <row r="1242" spans="1:22">
      <c r="A1242" s="2">
        <v>891780111</v>
      </c>
      <c r="B1242" s="2" t="s">
        <v>19</v>
      </c>
      <c r="C1242" s="2" t="s">
        <v>27</v>
      </c>
      <c r="D1242" s="2" t="s">
        <v>20</v>
      </c>
      <c r="E1242" s="2" t="s">
        <v>8977</v>
      </c>
      <c r="F1242" s="2" t="s">
        <v>21</v>
      </c>
      <c r="G1242" s="2" t="s">
        <v>165</v>
      </c>
      <c r="H1242" s="2" t="s">
        <v>166</v>
      </c>
      <c r="I1242" s="8">
        <v>6400000</v>
      </c>
      <c r="J1242" s="8">
        <v>0</v>
      </c>
      <c r="K1242" s="8">
        <v>0</v>
      </c>
      <c r="L1242" s="8">
        <v>0</v>
      </c>
      <c r="M1242" s="2">
        <v>85470058</v>
      </c>
      <c r="N1242" s="2" t="s">
        <v>975</v>
      </c>
      <c r="O1242" s="2" t="s">
        <v>8978</v>
      </c>
      <c r="P1242" s="9" t="s">
        <v>5289</v>
      </c>
      <c r="Q1242" s="9" t="s">
        <v>5289</v>
      </c>
      <c r="R1242" s="9" t="s">
        <v>3612</v>
      </c>
      <c r="S1242" s="8">
        <v>3200000</v>
      </c>
      <c r="T1242" s="8">
        <v>3200000</v>
      </c>
      <c r="U1242" s="2">
        <v>16078654</v>
      </c>
      <c r="V1242" s="2" t="s">
        <v>5811</v>
      </c>
    </row>
    <row r="1243" spans="1:22">
      <c r="A1243" s="2">
        <v>891780111</v>
      </c>
      <c r="B1243" s="2" t="s">
        <v>19</v>
      </c>
      <c r="C1243" s="2" t="s">
        <v>27</v>
      </c>
      <c r="D1243" s="2" t="s">
        <v>20</v>
      </c>
      <c r="E1243" s="2" t="s">
        <v>8979</v>
      </c>
      <c r="F1243" s="2" t="s">
        <v>21</v>
      </c>
      <c r="G1243" s="2" t="s">
        <v>165</v>
      </c>
      <c r="H1243" s="2" t="s">
        <v>166</v>
      </c>
      <c r="I1243" s="8">
        <v>7200000</v>
      </c>
      <c r="J1243" s="8">
        <v>0</v>
      </c>
      <c r="K1243" s="8">
        <v>0</v>
      </c>
      <c r="L1243" s="8">
        <v>0</v>
      </c>
      <c r="M1243" s="2">
        <v>57299411</v>
      </c>
      <c r="N1243" s="2" t="s">
        <v>981</v>
      </c>
      <c r="O1243" s="2" t="s">
        <v>8980</v>
      </c>
      <c r="P1243" s="9" t="s">
        <v>5289</v>
      </c>
      <c r="Q1243" s="9" t="s">
        <v>5289</v>
      </c>
      <c r="R1243" s="9" t="s">
        <v>3612</v>
      </c>
      <c r="S1243" s="8">
        <v>3600000</v>
      </c>
      <c r="T1243" s="8">
        <v>3600000</v>
      </c>
      <c r="U1243" s="2">
        <v>16078654</v>
      </c>
      <c r="V1243" s="2" t="s">
        <v>5811</v>
      </c>
    </row>
    <row r="1244" spans="1:22">
      <c r="A1244" s="2">
        <v>891780111</v>
      </c>
      <c r="B1244" s="2" t="s">
        <v>19</v>
      </c>
      <c r="C1244" s="2" t="s">
        <v>27</v>
      </c>
      <c r="D1244" s="2" t="s">
        <v>20</v>
      </c>
      <c r="E1244" s="2" t="s">
        <v>8981</v>
      </c>
      <c r="F1244" s="2" t="s">
        <v>21</v>
      </c>
      <c r="G1244" s="2" t="s">
        <v>165</v>
      </c>
      <c r="H1244" s="2" t="s">
        <v>166</v>
      </c>
      <c r="I1244" s="8">
        <v>6400000</v>
      </c>
      <c r="J1244" s="8">
        <v>0</v>
      </c>
      <c r="K1244" s="8">
        <v>0</v>
      </c>
      <c r="L1244" s="8">
        <v>0</v>
      </c>
      <c r="M1244" s="2">
        <v>1140877757</v>
      </c>
      <c r="N1244" s="2" t="s">
        <v>978</v>
      </c>
      <c r="O1244" s="2" t="s">
        <v>8982</v>
      </c>
      <c r="P1244" s="9" t="s">
        <v>5289</v>
      </c>
      <c r="Q1244" s="9" t="s">
        <v>5289</v>
      </c>
      <c r="R1244" s="9" t="s">
        <v>3612</v>
      </c>
      <c r="S1244" s="8">
        <v>3200000</v>
      </c>
      <c r="T1244" s="8">
        <v>3200000</v>
      </c>
      <c r="U1244" s="2">
        <v>16078654</v>
      </c>
      <c r="V1244" s="2" t="s">
        <v>5811</v>
      </c>
    </row>
    <row r="1245" spans="1:22">
      <c r="A1245" s="2">
        <v>891780111</v>
      </c>
      <c r="B1245" s="2" t="s">
        <v>19</v>
      </c>
      <c r="C1245" s="2" t="s">
        <v>27</v>
      </c>
      <c r="D1245" s="2" t="s">
        <v>20</v>
      </c>
      <c r="E1245" s="2" t="s">
        <v>8983</v>
      </c>
      <c r="F1245" s="2" t="s">
        <v>21</v>
      </c>
      <c r="G1245" s="2" t="s">
        <v>165</v>
      </c>
      <c r="H1245" s="2" t="s">
        <v>166</v>
      </c>
      <c r="I1245" s="8">
        <v>5600000</v>
      </c>
      <c r="J1245" s="8">
        <v>0</v>
      </c>
      <c r="K1245" s="8">
        <v>0</v>
      </c>
      <c r="L1245" s="8">
        <v>0</v>
      </c>
      <c r="M1245" s="2">
        <v>85449890</v>
      </c>
      <c r="N1245" s="2" t="s">
        <v>971</v>
      </c>
      <c r="O1245" s="2" t="s">
        <v>6561</v>
      </c>
      <c r="P1245" s="9" t="s">
        <v>5289</v>
      </c>
      <c r="Q1245" s="9" t="s">
        <v>5289</v>
      </c>
      <c r="R1245" s="9" t="s">
        <v>3612</v>
      </c>
      <c r="S1245" s="8">
        <v>2800000</v>
      </c>
      <c r="T1245" s="8">
        <v>2800000</v>
      </c>
      <c r="U1245" s="2">
        <v>16078654</v>
      </c>
      <c r="V1245" s="2" t="s">
        <v>5811</v>
      </c>
    </row>
    <row r="1246" spans="1:22">
      <c r="A1246" s="2">
        <v>891780111</v>
      </c>
      <c r="B1246" s="2" t="s">
        <v>19</v>
      </c>
      <c r="C1246" s="2" t="s">
        <v>27</v>
      </c>
      <c r="D1246" s="2" t="s">
        <v>20</v>
      </c>
      <c r="E1246" s="2" t="s">
        <v>8984</v>
      </c>
      <c r="F1246" s="2" t="s">
        <v>21</v>
      </c>
      <c r="G1246" s="2" t="s">
        <v>165</v>
      </c>
      <c r="H1246" s="2" t="s">
        <v>166</v>
      </c>
      <c r="I1246" s="8">
        <v>5000000</v>
      </c>
      <c r="J1246" s="8">
        <v>0</v>
      </c>
      <c r="K1246" s="8">
        <v>0</v>
      </c>
      <c r="L1246" s="8">
        <v>0</v>
      </c>
      <c r="M1246" s="2">
        <v>1032477240</v>
      </c>
      <c r="N1246" s="2" t="s">
        <v>2044</v>
      </c>
      <c r="O1246" s="2" t="s">
        <v>6563</v>
      </c>
      <c r="P1246" s="9" t="s">
        <v>5289</v>
      </c>
      <c r="Q1246" s="9" t="s">
        <v>5289</v>
      </c>
      <c r="R1246" s="9" t="s">
        <v>3612</v>
      </c>
      <c r="S1246" s="8">
        <v>2500000</v>
      </c>
      <c r="T1246" s="8">
        <v>2500000</v>
      </c>
      <c r="U1246" s="2">
        <v>16078654</v>
      </c>
      <c r="V1246" s="2" t="s">
        <v>5811</v>
      </c>
    </row>
    <row r="1247" spans="1:22">
      <c r="A1247" s="2">
        <v>891780111</v>
      </c>
      <c r="B1247" s="2" t="s">
        <v>19</v>
      </c>
      <c r="C1247" s="2" t="s">
        <v>27</v>
      </c>
      <c r="D1247" s="2" t="s">
        <v>20</v>
      </c>
      <c r="E1247" s="2" t="s">
        <v>8985</v>
      </c>
      <c r="F1247" s="2" t="s">
        <v>21</v>
      </c>
      <c r="G1247" s="2" t="s">
        <v>165</v>
      </c>
      <c r="H1247" s="2" t="s">
        <v>166</v>
      </c>
      <c r="I1247" s="8">
        <v>5600000</v>
      </c>
      <c r="J1247" s="8">
        <v>0</v>
      </c>
      <c r="K1247" s="8">
        <v>0</v>
      </c>
      <c r="L1247" s="8">
        <v>0</v>
      </c>
      <c r="M1247" s="2">
        <v>1082875128</v>
      </c>
      <c r="N1247" s="2" t="s">
        <v>1285</v>
      </c>
      <c r="O1247" s="2" t="s">
        <v>8986</v>
      </c>
      <c r="P1247" s="9" t="s">
        <v>8154</v>
      </c>
      <c r="Q1247" s="9" t="s">
        <v>8154</v>
      </c>
      <c r="R1247" s="9" t="s">
        <v>3612</v>
      </c>
      <c r="S1247" s="8">
        <v>2800000</v>
      </c>
      <c r="T1247" s="8">
        <v>2800000</v>
      </c>
      <c r="U1247" s="2">
        <v>1082868728</v>
      </c>
      <c r="V1247" s="2" t="s">
        <v>1014</v>
      </c>
    </row>
    <row r="1248" spans="1:22">
      <c r="A1248" s="2">
        <v>891780111</v>
      </c>
      <c r="B1248" s="2" t="s">
        <v>19</v>
      </c>
      <c r="C1248" s="2" t="s">
        <v>27</v>
      </c>
      <c r="D1248" s="2" t="s">
        <v>20</v>
      </c>
      <c r="E1248" s="2" t="s">
        <v>8987</v>
      </c>
      <c r="F1248" s="2" t="s">
        <v>21</v>
      </c>
      <c r="G1248" s="2" t="s">
        <v>165</v>
      </c>
      <c r="H1248" s="2" t="s">
        <v>166</v>
      </c>
      <c r="I1248" s="8">
        <v>4400000</v>
      </c>
      <c r="J1248" s="8">
        <v>0</v>
      </c>
      <c r="K1248" s="8">
        <v>0</v>
      </c>
      <c r="L1248" s="8">
        <v>0</v>
      </c>
      <c r="M1248" s="2">
        <v>1082997554</v>
      </c>
      <c r="N1248" s="2" t="s">
        <v>4927</v>
      </c>
      <c r="O1248" s="2" t="s">
        <v>8988</v>
      </c>
      <c r="P1248" s="9" t="s">
        <v>8154</v>
      </c>
      <c r="Q1248" s="9" t="s">
        <v>8154</v>
      </c>
      <c r="R1248" s="9" t="s">
        <v>3612</v>
      </c>
      <c r="S1248" s="8">
        <v>2200000</v>
      </c>
      <c r="T1248" s="8">
        <v>2200000</v>
      </c>
      <c r="U1248" s="2">
        <v>1098669877</v>
      </c>
      <c r="V1248" s="2" t="s">
        <v>6415</v>
      </c>
    </row>
    <row r="1249" spans="1:22">
      <c r="A1249" s="2">
        <v>891780111</v>
      </c>
      <c r="B1249" s="2" t="s">
        <v>19</v>
      </c>
      <c r="C1249" s="2" t="s">
        <v>27</v>
      </c>
      <c r="D1249" s="2" t="s">
        <v>20</v>
      </c>
      <c r="E1249" s="2" t="s">
        <v>8989</v>
      </c>
      <c r="F1249" s="2" t="s">
        <v>21</v>
      </c>
      <c r="G1249" s="2" t="s">
        <v>165</v>
      </c>
      <c r="H1249" s="2" t="s">
        <v>166</v>
      </c>
      <c r="I1249" s="8">
        <v>3800000</v>
      </c>
      <c r="J1249" s="8">
        <v>0</v>
      </c>
      <c r="K1249" s="8">
        <v>0</v>
      </c>
      <c r="L1249" s="8">
        <v>0</v>
      </c>
      <c r="M1249" s="2">
        <v>9091645</v>
      </c>
      <c r="N1249" s="2" t="s">
        <v>1173</v>
      </c>
      <c r="O1249" s="2" t="s">
        <v>8990</v>
      </c>
      <c r="P1249" s="9" t="s">
        <v>8154</v>
      </c>
      <c r="Q1249" s="9" t="s">
        <v>8154</v>
      </c>
      <c r="R1249" s="9" t="s">
        <v>3612</v>
      </c>
      <c r="S1249" s="8">
        <v>1900000</v>
      </c>
      <c r="T1249" s="8">
        <v>1900000</v>
      </c>
      <c r="U1249" s="2">
        <v>85152695</v>
      </c>
      <c r="V1249" s="2" t="s">
        <v>5746</v>
      </c>
    </row>
    <row r="1250" spans="1:22">
      <c r="A1250" s="2">
        <v>891780111</v>
      </c>
      <c r="B1250" s="2" t="s">
        <v>19</v>
      </c>
      <c r="C1250" s="2" t="s">
        <v>27</v>
      </c>
      <c r="D1250" s="2" t="s">
        <v>20</v>
      </c>
      <c r="E1250" s="2" t="s">
        <v>8991</v>
      </c>
      <c r="F1250" s="2" t="s">
        <v>21</v>
      </c>
      <c r="G1250" s="2" t="s">
        <v>165</v>
      </c>
      <c r="H1250" s="2" t="s">
        <v>166</v>
      </c>
      <c r="I1250" s="8">
        <v>5600000</v>
      </c>
      <c r="J1250" s="8">
        <v>0</v>
      </c>
      <c r="K1250" s="8">
        <v>0</v>
      </c>
      <c r="L1250" s="8">
        <v>0</v>
      </c>
      <c r="M1250" s="2">
        <v>1082958976</v>
      </c>
      <c r="N1250" s="2" t="s">
        <v>4742</v>
      </c>
      <c r="O1250" s="2" t="s">
        <v>8992</v>
      </c>
      <c r="P1250" s="9" t="s">
        <v>8154</v>
      </c>
      <c r="Q1250" s="9" t="s">
        <v>8154</v>
      </c>
      <c r="R1250" s="9" t="s">
        <v>3612</v>
      </c>
      <c r="S1250" s="8">
        <v>2800000</v>
      </c>
      <c r="T1250" s="8">
        <v>2800000</v>
      </c>
      <c r="U1250" s="2">
        <v>57461216</v>
      </c>
      <c r="V1250" s="2" t="s">
        <v>801</v>
      </c>
    </row>
    <row r="1251" spans="1:22">
      <c r="A1251" s="2">
        <v>891780111</v>
      </c>
      <c r="B1251" s="2" t="s">
        <v>19</v>
      </c>
      <c r="C1251" s="2" t="s">
        <v>27</v>
      </c>
      <c r="D1251" s="2" t="s">
        <v>20</v>
      </c>
      <c r="E1251" s="2" t="s">
        <v>8993</v>
      </c>
      <c r="F1251" s="2" t="s">
        <v>21</v>
      </c>
      <c r="G1251" s="2" t="s">
        <v>165</v>
      </c>
      <c r="H1251" s="2" t="s">
        <v>166</v>
      </c>
      <c r="I1251" s="8">
        <v>3200000</v>
      </c>
      <c r="J1251" s="8">
        <v>0</v>
      </c>
      <c r="K1251" s="8">
        <v>0</v>
      </c>
      <c r="L1251" s="8">
        <v>0</v>
      </c>
      <c r="M1251" s="2">
        <v>1082887356</v>
      </c>
      <c r="N1251" s="2" t="s">
        <v>4648</v>
      </c>
      <c r="O1251" s="2" t="s">
        <v>8994</v>
      </c>
      <c r="P1251" s="9" t="s">
        <v>8154</v>
      </c>
      <c r="Q1251" s="9" t="s">
        <v>8154</v>
      </c>
      <c r="R1251" s="9" t="s">
        <v>3612</v>
      </c>
      <c r="S1251" s="8">
        <v>1600000</v>
      </c>
      <c r="T1251" s="8">
        <v>1600000</v>
      </c>
      <c r="U1251" s="2">
        <v>26668285</v>
      </c>
      <c r="V1251" s="2" t="s">
        <v>874</v>
      </c>
    </row>
    <row r="1252" spans="1:22">
      <c r="A1252" s="2">
        <v>891780111</v>
      </c>
      <c r="B1252" s="2" t="s">
        <v>19</v>
      </c>
      <c r="C1252" s="2" t="s">
        <v>27</v>
      </c>
      <c r="D1252" s="2" t="s">
        <v>20</v>
      </c>
      <c r="E1252" s="2" t="s">
        <v>8995</v>
      </c>
      <c r="F1252" s="2" t="s">
        <v>21</v>
      </c>
      <c r="G1252" s="2" t="s">
        <v>165</v>
      </c>
      <c r="H1252" s="2" t="s">
        <v>166</v>
      </c>
      <c r="I1252" s="8">
        <v>5600000</v>
      </c>
      <c r="J1252" s="8">
        <v>0</v>
      </c>
      <c r="K1252" s="8">
        <v>0</v>
      </c>
      <c r="L1252" s="8">
        <v>0</v>
      </c>
      <c r="M1252" s="2">
        <v>1082892888</v>
      </c>
      <c r="N1252" s="2" t="s">
        <v>1109</v>
      </c>
      <c r="O1252" s="2" t="s">
        <v>8951</v>
      </c>
      <c r="P1252" s="9" t="s">
        <v>8154</v>
      </c>
      <c r="Q1252" s="9" t="s">
        <v>8154</v>
      </c>
      <c r="R1252" s="9" t="s">
        <v>3612</v>
      </c>
      <c r="S1252" s="8">
        <v>2800000</v>
      </c>
      <c r="T1252" s="8">
        <v>2800000</v>
      </c>
      <c r="U1252" s="2">
        <v>85449357</v>
      </c>
      <c r="V1252" s="2" t="s">
        <v>5904</v>
      </c>
    </row>
    <row r="1253" spans="1:22">
      <c r="A1253" s="2">
        <v>891780111</v>
      </c>
      <c r="B1253" s="2" t="s">
        <v>19</v>
      </c>
      <c r="C1253" s="2" t="s">
        <v>27</v>
      </c>
      <c r="D1253" s="2" t="s">
        <v>20</v>
      </c>
      <c r="E1253" s="2" t="s">
        <v>8996</v>
      </c>
      <c r="F1253" s="2" t="s">
        <v>21</v>
      </c>
      <c r="G1253" s="2" t="s">
        <v>165</v>
      </c>
      <c r="H1253" s="2" t="s">
        <v>166</v>
      </c>
      <c r="I1253" s="8">
        <v>3200000</v>
      </c>
      <c r="J1253" s="8">
        <v>0</v>
      </c>
      <c r="K1253" s="8">
        <v>0</v>
      </c>
      <c r="L1253" s="8">
        <v>0</v>
      </c>
      <c r="M1253" s="2">
        <v>1079941098</v>
      </c>
      <c r="N1253" s="2" t="s">
        <v>4582</v>
      </c>
      <c r="O1253" s="2" t="s">
        <v>5914</v>
      </c>
      <c r="P1253" s="9" t="s">
        <v>8154</v>
      </c>
      <c r="Q1253" s="9" t="s">
        <v>8154</v>
      </c>
      <c r="R1253" s="9" t="s">
        <v>3612</v>
      </c>
      <c r="S1253" s="8">
        <v>1600000</v>
      </c>
      <c r="T1253" s="8">
        <v>1600000</v>
      </c>
      <c r="U1253" s="2">
        <v>85459497</v>
      </c>
      <c r="V1253" s="2" t="s">
        <v>555</v>
      </c>
    </row>
    <row r="1254" spans="1:22">
      <c r="A1254" s="2">
        <v>891780111</v>
      </c>
      <c r="B1254" s="2" t="s">
        <v>19</v>
      </c>
      <c r="C1254" s="2" t="s">
        <v>27</v>
      </c>
      <c r="D1254" s="2" t="s">
        <v>20</v>
      </c>
      <c r="E1254" s="2" t="s">
        <v>8997</v>
      </c>
      <c r="F1254" s="2" t="s">
        <v>21</v>
      </c>
      <c r="G1254" s="2" t="s">
        <v>165</v>
      </c>
      <c r="H1254" s="2" t="s">
        <v>166</v>
      </c>
      <c r="I1254" s="8">
        <v>4400000</v>
      </c>
      <c r="J1254" s="8">
        <v>0</v>
      </c>
      <c r="K1254" s="8">
        <v>0</v>
      </c>
      <c r="L1254" s="8">
        <v>0</v>
      </c>
      <c r="M1254" s="2">
        <v>1082925612</v>
      </c>
      <c r="N1254" s="2" t="s">
        <v>4433</v>
      </c>
      <c r="O1254" s="2" t="s">
        <v>6784</v>
      </c>
      <c r="P1254" s="9" t="s">
        <v>8154</v>
      </c>
      <c r="Q1254" s="9" t="s">
        <v>8154</v>
      </c>
      <c r="R1254" s="9" t="s">
        <v>3612</v>
      </c>
      <c r="S1254" s="8">
        <v>2200000</v>
      </c>
      <c r="T1254" s="8">
        <v>2200000</v>
      </c>
      <c r="U1254" s="2">
        <v>85465146</v>
      </c>
      <c r="V1254" s="2" t="s">
        <v>5724</v>
      </c>
    </row>
    <row r="1255" spans="1:22">
      <c r="A1255" s="2">
        <v>891780111</v>
      </c>
      <c r="B1255" s="2" t="s">
        <v>19</v>
      </c>
      <c r="C1255" s="2" t="s">
        <v>27</v>
      </c>
      <c r="D1255" s="2" t="s">
        <v>20</v>
      </c>
      <c r="E1255" s="2" t="s">
        <v>8998</v>
      </c>
      <c r="F1255" s="2" t="s">
        <v>21</v>
      </c>
      <c r="G1255" s="2" t="s">
        <v>165</v>
      </c>
      <c r="H1255" s="2" t="s">
        <v>166</v>
      </c>
      <c r="I1255" s="8">
        <v>3800000</v>
      </c>
      <c r="J1255" s="8">
        <v>0</v>
      </c>
      <c r="K1255" s="8">
        <v>0</v>
      </c>
      <c r="L1255" s="8">
        <v>0</v>
      </c>
      <c r="M1255" s="2">
        <v>32801897</v>
      </c>
      <c r="N1255" s="2" t="s">
        <v>4409</v>
      </c>
      <c r="O1255" s="2" t="s">
        <v>7013</v>
      </c>
      <c r="P1255" s="9" t="s">
        <v>8154</v>
      </c>
      <c r="Q1255" s="9" t="s">
        <v>8154</v>
      </c>
      <c r="R1255" s="9" t="s">
        <v>3612</v>
      </c>
      <c r="S1255" s="8">
        <v>1900000</v>
      </c>
      <c r="T1255" s="8">
        <v>1900000</v>
      </c>
      <c r="U1255" s="2">
        <v>57441846</v>
      </c>
      <c r="V1255" s="2" t="s">
        <v>5730</v>
      </c>
    </row>
    <row r="1256" spans="1:22">
      <c r="A1256" s="2">
        <v>891780111</v>
      </c>
      <c r="B1256" s="2" t="s">
        <v>19</v>
      </c>
      <c r="C1256" s="2" t="s">
        <v>27</v>
      </c>
      <c r="D1256" s="2" t="s">
        <v>20</v>
      </c>
      <c r="E1256" s="2" t="s">
        <v>8999</v>
      </c>
      <c r="F1256" s="2" t="s">
        <v>21</v>
      </c>
      <c r="G1256" s="2" t="s">
        <v>165</v>
      </c>
      <c r="H1256" s="2" t="s">
        <v>166</v>
      </c>
      <c r="I1256" s="8">
        <v>4400000</v>
      </c>
      <c r="J1256" s="8">
        <v>0</v>
      </c>
      <c r="K1256" s="8">
        <v>0</v>
      </c>
      <c r="L1256" s="8">
        <v>0</v>
      </c>
      <c r="M1256" s="2">
        <v>7633928</v>
      </c>
      <c r="N1256" s="2" t="s">
        <v>4498</v>
      </c>
      <c r="O1256" s="2" t="s">
        <v>7015</v>
      </c>
      <c r="P1256" s="9" t="s">
        <v>8154</v>
      </c>
      <c r="Q1256" s="9" t="s">
        <v>8154</v>
      </c>
      <c r="R1256" s="9" t="s">
        <v>3612</v>
      </c>
      <c r="S1256" s="8">
        <v>2200000</v>
      </c>
      <c r="T1256" s="8">
        <v>2200000</v>
      </c>
      <c r="U1256" s="2">
        <v>7631392</v>
      </c>
      <c r="V1256" s="2" t="s">
        <v>4500</v>
      </c>
    </row>
    <row r="1257" spans="1:22">
      <c r="A1257" s="2">
        <v>891780111</v>
      </c>
      <c r="B1257" s="2" t="s">
        <v>19</v>
      </c>
      <c r="C1257" s="2" t="s">
        <v>27</v>
      </c>
      <c r="D1257" s="2" t="s">
        <v>20</v>
      </c>
      <c r="E1257" s="2" t="s">
        <v>9000</v>
      </c>
      <c r="F1257" s="2" t="s">
        <v>21</v>
      </c>
      <c r="G1257" s="2" t="s">
        <v>165</v>
      </c>
      <c r="H1257" s="2" t="s">
        <v>166</v>
      </c>
      <c r="I1257" s="8">
        <v>3200000</v>
      </c>
      <c r="J1257" s="8">
        <v>0</v>
      </c>
      <c r="K1257" s="8">
        <v>0</v>
      </c>
      <c r="L1257" s="8">
        <v>0</v>
      </c>
      <c r="M1257" s="2">
        <v>1083023147</v>
      </c>
      <c r="N1257" s="2" t="s">
        <v>4532</v>
      </c>
      <c r="O1257" s="2" t="s">
        <v>9001</v>
      </c>
      <c r="P1257" s="9" t="s">
        <v>8154</v>
      </c>
      <c r="Q1257" s="9" t="s">
        <v>8154</v>
      </c>
      <c r="R1257" s="9" t="s">
        <v>3612</v>
      </c>
      <c r="S1257" s="8">
        <v>1600000</v>
      </c>
      <c r="T1257" s="8">
        <v>1600000</v>
      </c>
      <c r="U1257" s="2">
        <v>93400727</v>
      </c>
      <c r="V1257" s="2" t="s">
        <v>988</v>
      </c>
    </row>
    <row r="1258" spans="1:22">
      <c r="A1258" s="2">
        <v>891780111</v>
      </c>
      <c r="B1258" s="2" t="s">
        <v>19</v>
      </c>
      <c r="C1258" s="2" t="s">
        <v>27</v>
      </c>
      <c r="D1258" s="2" t="s">
        <v>20</v>
      </c>
      <c r="E1258" s="2" t="s">
        <v>9002</v>
      </c>
      <c r="F1258" s="2" t="s">
        <v>21</v>
      </c>
      <c r="G1258" s="2" t="s">
        <v>165</v>
      </c>
      <c r="H1258" s="2" t="s">
        <v>166</v>
      </c>
      <c r="I1258" s="8">
        <v>6400000</v>
      </c>
      <c r="J1258" s="8">
        <v>0</v>
      </c>
      <c r="K1258" s="8">
        <v>0</v>
      </c>
      <c r="L1258" s="8">
        <v>0</v>
      </c>
      <c r="M1258" s="2">
        <v>1082961349</v>
      </c>
      <c r="N1258" s="2" t="s">
        <v>1216</v>
      </c>
      <c r="O1258" s="2" t="s">
        <v>6705</v>
      </c>
      <c r="P1258" s="9" t="s">
        <v>8154</v>
      </c>
      <c r="Q1258" s="9" t="s">
        <v>8154</v>
      </c>
      <c r="R1258" s="9" t="s">
        <v>3612</v>
      </c>
      <c r="S1258" s="8">
        <v>3200000</v>
      </c>
      <c r="T1258" s="8">
        <v>3200000</v>
      </c>
      <c r="U1258" s="2">
        <v>12621405</v>
      </c>
      <c r="V1258" s="2" t="s">
        <v>5735</v>
      </c>
    </row>
    <row r="1259" spans="1:22">
      <c r="A1259" s="2">
        <v>891780111</v>
      </c>
      <c r="B1259" s="2" t="s">
        <v>19</v>
      </c>
      <c r="C1259" s="2" t="s">
        <v>27</v>
      </c>
      <c r="D1259" s="2" t="s">
        <v>20</v>
      </c>
      <c r="E1259" s="2" t="s">
        <v>9003</v>
      </c>
      <c r="F1259" s="2" t="s">
        <v>21</v>
      </c>
      <c r="G1259" s="2" t="s">
        <v>165</v>
      </c>
      <c r="H1259" s="2" t="s">
        <v>166</v>
      </c>
      <c r="I1259" s="8">
        <v>3200000</v>
      </c>
      <c r="J1259" s="8">
        <v>0</v>
      </c>
      <c r="K1259" s="8">
        <v>0</v>
      </c>
      <c r="L1259" s="8">
        <v>0</v>
      </c>
      <c r="M1259" s="2">
        <v>52217676</v>
      </c>
      <c r="N1259" s="2" t="s">
        <v>4635</v>
      </c>
      <c r="O1259" s="2" t="s">
        <v>8972</v>
      </c>
      <c r="P1259" s="9" t="s">
        <v>8154</v>
      </c>
      <c r="Q1259" s="9" t="s">
        <v>8154</v>
      </c>
      <c r="R1259" s="9" t="s">
        <v>3612</v>
      </c>
      <c r="S1259" s="8">
        <v>1600000</v>
      </c>
      <c r="T1259" s="8">
        <v>1600000</v>
      </c>
      <c r="U1259" s="2">
        <v>45507423</v>
      </c>
      <c r="V1259" s="2" t="s">
        <v>1042</v>
      </c>
    </row>
    <row r="1260" spans="1:22">
      <c r="A1260" s="2">
        <v>891780111</v>
      </c>
      <c r="B1260" s="2" t="s">
        <v>19</v>
      </c>
      <c r="C1260" s="2" t="s">
        <v>27</v>
      </c>
      <c r="D1260" s="2" t="s">
        <v>20</v>
      </c>
      <c r="E1260" s="2" t="s">
        <v>9004</v>
      </c>
      <c r="F1260" s="2" t="s">
        <v>21</v>
      </c>
      <c r="G1260" s="2" t="s">
        <v>165</v>
      </c>
      <c r="H1260" s="2" t="s">
        <v>166</v>
      </c>
      <c r="I1260" s="8">
        <v>3800000</v>
      </c>
      <c r="J1260" s="8">
        <v>0</v>
      </c>
      <c r="K1260" s="8">
        <v>0</v>
      </c>
      <c r="L1260" s="8">
        <v>0</v>
      </c>
      <c r="M1260" s="2">
        <v>36719808</v>
      </c>
      <c r="N1260" s="2" t="s">
        <v>4632</v>
      </c>
      <c r="O1260" s="2" t="s">
        <v>9005</v>
      </c>
      <c r="P1260" s="9" t="s">
        <v>8154</v>
      </c>
      <c r="Q1260" s="9" t="s">
        <v>8154</v>
      </c>
      <c r="R1260" s="9" t="s">
        <v>3612</v>
      </c>
      <c r="S1260" s="8">
        <v>1900000</v>
      </c>
      <c r="T1260" s="8">
        <v>1900000</v>
      </c>
      <c r="U1260" s="2">
        <v>45507423</v>
      </c>
      <c r="V1260" s="2" t="s">
        <v>1042</v>
      </c>
    </row>
    <row r="1261" spans="1:22">
      <c r="A1261" s="2">
        <v>891780111</v>
      </c>
      <c r="B1261" s="2" t="s">
        <v>19</v>
      </c>
      <c r="C1261" s="2" t="s">
        <v>27</v>
      </c>
      <c r="D1261" s="2" t="s">
        <v>20</v>
      </c>
      <c r="E1261" s="2" t="s">
        <v>9006</v>
      </c>
      <c r="F1261" s="2" t="s">
        <v>21</v>
      </c>
      <c r="G1261" s="2" t="s">
        <v>165</v>
      </c>
      <c r="H1261" s="2" t="s">
        <v>166</v>
      </c>
      <c r="I1261" s="8">
        <v>3200000</v>
      </c>
      <c r="J1261" s="8">
        <v>0</v>
      </c>
      <c r="K1261" s="8">
        <v>0</v>
      </c>
      <c r="L1261" s="8">
        <v>0</v>
      </c>
      <c r="M1261" s="2">
        <v>36695081</v>
      </c>
      <c r="N1261" s="2" t="s">
        <v>4614</v>
      </c>
      <c r="O1261" s="2" t="s">
        <v>9007</v>
      </c>
      <c r="P1261" s="9" t="s">
        <v>8154</v>
      </c>
      <c r="Q1261" s="9" t="s">
        <v>8154</v>
      </c>
      <c r="R1261" s="9" t="s">
        <v>3612</v>
      </c>
      <c r="S1261" s="8">
        <v>1600000</v>
      </c>
      <c r="T1261" s="8">
        <v>1600000</v>
      </c>
      <c r="U1261" s="2">
        <v>45507423</v>
      </c>
      <c r="V1261" s="2" t="s">
        <v>1042</v>
      </c>
    </row>
    <row r="1262" spans="1:22">
      <c r="A1262" s="2">
        <v>891780111</v>
      </c>
      <c r="B1262" s="2" t="s">
        <v>19</v>
      </c>
      <c r="C1262" s="2" t="s">
        <v>27</v>
      </c>
      <c r="D1262" s="2" t="s">
        <v>20</v>
      </c>
      <c r="E1262" s="2" t="s">
        <v>9008</v>
      </c>
      <c r="F1262" s="2" t="s">
        <v>21</v>
      </c>
      <c r="G1262" s="2" t="s">
        <v>165</v>
      </c>
      <c r="H1262" s="2" t="s">
        <v>166</v>
      </c>
      <c r="I1262" s="8">
        <v>3200000</v>
      </c>
      <c r="J1262" s="8">
        <v>0</v>
      </c>
      <c r="K1262" s="8">
        <v>0</v>
      </c>
      <c r="L1262" s="8">
        <v>0</v>
      </c>
      <c r="M1262" s="2">
        <v>57432482</v>
      </c>
      <c r="N1262" s="2" t="s">
        <v>4623</v>
      </c>
      <c r="O1262" s="2" t="s">
        <v>9009</v>
      </c>
      <c r="P1262" s="9" t="s">
        <v>8154</v>
      </c>
      <c r="Q1262" s="9" t="s">
        <v>8154</v>
      </c>
      <c r="R1262" s="9" t="s">
        <v>3612</v>
      </c>
      <c r="S1262" s="8">
        <v>1600000</v>
      </c>
      <c r="T1262" s="8">
        <v>1600000</v>
      </c>
      <c r="U1262" s="2">
        <v>45507423</v>
      </c>
      <c r="V1262" s="2" t="s">
        <v>1042</v>
      </c>
    </row>
    <row r="1263" spans="1:22">
      <c r="A1263" s="2">
        <v>891780111</v>
      </c>
      <c r="B1263" s="2" t="s">
        <v>19</v>
      </c>
      <c r="C1263" s="2" t="s">
        <v>27</v>
      </c>
      <c r="D1263" s="2" t="s">
        <v>20</v>
      </c>
      <c r="E1263" s="2" t="s">
        <v>9010</v>
      </c>
      <c r="F1263" s="2" t="s">
        <v>21</v>
      </c>
      <c r="G1263" s="2" t="s">
        <v>165</v>
      </c>
      <c r="H1263" s="2" t="s">
        <v>166</v>
      </c>
      <c r="I1263" s="8">
        <v>7000000</v>
      </c>
      <c r="J1263" s="8">
        <v>0</v>
      </c>
      <c r="K1263" s="8">
        <v>0</v>
      </c>
      <c r="L1263" s="8">
        <v>0</v>
      </c>
      <c r="M1263" s="2">
        <v>57298641</v>
      </c>
      <c r="N1263" s="2" t="s">
        <v>1044</v>
      </c>
      <c r="O1263" s="2" t="s">
        <v>9011</v>
      </c>
      <c r="P1263" s="9" t="s">
        <v>8154</v>
      </c>
      <c r="Q1263" s="9" t="s">
        <v>8154</v>
      </c>
      <c r="R1263" s="9" t="s">
        <v>3612</v>
      </c>
      <c r="S1263" s="8">
        <v>3500000</v>
      </c>
      <c r="T1263" s="8">
        <v>3500000</v>
      </c>
      <c r="U1263" s="2">
        <v>45507423</v>
      </c>
      <c r="V1263" s="2" t="s">
        <v>1042</v>
      </c>
    </row>
    <row r="1264" spans="1:22">
      <c r="A1264" s="2">
        <v>891780111</v>
      </c>
      <c r="B1264" s="2" t="s">
        <v>19</v>
      </c>
      <c r="C1264" s="2" t="s">
        <v>27</v>
      </c>
      <c r="D1264" s="2" t="s">
        <v>20</v>
      </c>
      <c r="E1264" s="2" t="s">
        <v>9012</v>
      </c>
      <c r="F1264" s="2" t="s">
        <v>21</v>
      </c>
      <c r="G1264" s="2" t="s">
        <v>165</v>
      </c>
      <c r="H1264" s="2" t="s">
        <v>166</v>
      </c>
      <c r="I1264" s="8">
        <v>3200000</v>
      </c>
      <c r="J1264" s="8">
        <v>0</v>
      </c>
      <c r="K1264" s="8">
        <v>0</v>
      </c>
      <c r="L1264" s="8">
        <v>0</v>
      </c>
      <c r="M1264" s="2">
        <v>36506829</v>
      </c>
      <c r="N1264" s="2" t="s">
        <v>4629</v>
      </c>
      <c r="O1264" s="2" t="s">
        <v>8972</v>
      </c>
      <c r="P1264" s="9" t="s">
        <v>8154</v>
      </c>
      <c r="Q1264" s="9" t="s">
        <v>8154</v>
      </c>
      <c r="R1264" s="9" t="s">
        <v>3612</v>
      </c>
      <c r="S1264" s="8">
        <v>1600000</v>
      </c>
      <c r="T1264" s="8">
        <v>1600000</v>
      </c>
      <c r="U1264" s="2">
        <v>45507423</v>
      </c>
      <c r="V1264" s="2" t="s">
        <v>1042</v>
      </c>
    </row>
    <row r="1265" spans="1:22">
      <c r="A1265" s="2">
        <v>891780111</v>
      </c>
      <c r="B1265" s="2" t="s">
        <v>19</v>
      </c>
      <c r="C1265" s="2" t="s">
        <v>27</v>
      </c>
      <c r="D1265" s="2" t="s">
        <v>20</v>
      </c>
      <c r="E1265" s="2" t="s">
        <v>9013</v>
      </c>
      <c r="F1265" s="2" t="s">
        <v>21</v>
      </c>
      <c r="G1265" s="2" t="s">
        <v>165</v>
      </c>
      <c r="H1265" s="2" t="s">
        <v>166</v>
      </c>
      <c r="I1265" s="8">
        <v>7000000</v>
      </c>
      <c r="J1265" s="8">
        <v>0</v>
      </c>
      <c r="K1265" s="8">
        <v>0</v>
      </c>
      <c r="L1265" s="8">
        <v>0</v>
      </c>
      <c r="M1265" s="2">
        <v>1082935253</v>
      </c>
      <c r="N1265" s="2" t="s">
        <v>1040</v>
      </c>
      <c r="O1265" s="2" t="s">
        <v>9014</v>
      </c>
      <c r="P1265" s="9" t="s">
        <v>8154</v>
      </c>
      <c r="Q1265" s="9" t="s">
        <v>8154</v>
      </c>
      <c r="R1265" s="9" t="s">
        <v>3612</v>
      </c>
      <c r="S1265" s="8">
        <v>3500000</v>
      </c>
      <c r="T1265" s="8">
        <v>3500000</v>
      </c>
      <c r="U1265" s="2">
        <v>45507423</v>
      </c>
      <c r="V1265" s="2" t="s">
        <v>1042</v>
      </c>
    </row>
    <row r="1266" spans="1:22">
      <c r="A1266" s="2">
        <v>891780111</v>
      </c>
      <c r="B1266" s="2" t="s">
        <v>19</v>
      </c>
      <c r="C1266" s="2" t="s">
        <v>27</v>
      </c>
      <c r="D1266" s="2" t="s">
        <v>20</v>
      </c>
      <c r="E1266" s="2" t="s">
        <v>9015</v>
      </c>
      <c r="F1266" s="2" t="s">
        <v>21</v>
      </c>
      <c r="G1266" s="2" t="s">
        <v>165</v>
      </c>
      <c r="H1266" s="2" t="s">
        <v>166</v>
      </c>
      <c r="I1266" s="8">
        <v>3200000</v>
      </c>
      <c r="J1266" s="8">
        <v>0</v>
      </c>
      <c r="K1266" s="8">
        <v>0</v>
      </c>
      <c r="L1266" s="8">
        <v>0</v>
      </c>
      <c r="M1266" s="2">
        <v>57443446</v>
      </c>
      <c r="N1266" s="2" t="s">
        <v>4608</v>
      </c>
      <c r="O1266" s="2" t="s">
        <v>8972</v>
      </c>
      <c r="P1266" s="9" t="s">
        <v>8154</v>
      </c>
      <c r="Q1266" s="9" t="s">
        <v>8154</v>
      </c>
      <c r="R1266" s="9" t="s">
        <v>3612</v>
      </c>
      <c r="S1266" s="8">
        <v>1600000</v>
      </c>
      <c r="T1266" s="8">
        <v>1600000</v>
      </c>
      <c r="U1266" s="2">
        <v>45507423</v>
      </c>
      <c r="V1266" s="2" t="s">
        <v>1042</v>
      </c>
    </row>
    <row r="1267" spans="1:22">
      <c r="A1267" s="2">
        <v>891780111</v>
      </c>
      <c r="B1267" s="2" t="s">
        <v>19</v>
      </c>
      <c r="C1267" s="2" t="s">
        <v>27</v>
      </c>
      <c r="D1267" s="2" t="s">
        <v>20</v>
      </c>
      <c r="E1267" s="2" t="s">
        <v>9016</v>
      </c>
      <c r="F1267" s="2" t="s">
        <v>21</v>
      </c>
      <c r="G1267" s="2" t="s">
        <v>165</v>
      </c>
      <c r="H1267" s="2" t="s">
        <v>166</v>
      </c>
      <c r="I1267" s="8">
        <v>3200000</v>
      </c>
      <c r="J1267" s="8">
        <v>0</v>
      </c>
      <c r="K1267" s="8">
        <v>0</v>
      </c>
      <c r="L1267" s="8">
        <v>0</v>
      </c>
      <c r="M1267" s="2">
        <v>36552336</v>
      </c>
      <c r="N1267" s="2" t="s">
        <v>4684</v>
      </c>
      <c r="O1267" s="2" t="s">
        <v>9017</v>
      </c>
      <c r="P1267" s="9" t="s">
        <v>8154</v>
      </c>
      <c r="Q1267" s="9" t="s">
        <v>8154</v>
      </c>
      <c r="R1267" s="9" t="s">
        <v>3612</v>
      </c>
      <c r="S1267" s="8">
        <v>1600000</v>
      </c>
      <c r="T1267" s="8">
        <v>1600000</v>
      </c>
      <c r="U1267" s="2">
        <v>45507423</v>
      </c>
      <c r="V1267" s="2" t="s">
        <v>1042</v>
      </c>
    </row>
    <row r="1268" spans="1:22">
      <c r="A1268" s="2">
        <v>891780111</v>
      </c>
      <c r="B1268" s="2" t="s">
        <v>19</v>
      </c>
      <c r="C1268" s="2" t="s">
        <v>27</v>
      </c>
      <c r="D1268" s="2" t="s">
        <v>20</v>
      </c>
      <c r="E1268" s="2" t="s">
        <v>9018</v>
      </c>
      <c r="F1268" s="2" t="s">
        <v>21</v>
      </c>
      <c r="G1268" s="2" t="s">
        <v>165</v>
      </c>
      <c r="H1268" s="2" t="s">
        <v>166</v>
      </c>
      <c r="I1268" s="8">
        <v>3200000</v>
      </c>
      <c r="J1268" s="8">
        <v>0</v>
      </c>
      <c r="K1268" s="8">
        <v>0</v>
      </c>
      <c r="L1268" s="8">
        <v>0</v>
      </c>
      <c r="M1268" s="2">
        <v>57437742</v>
      </c>
      <c r="N1268" s="2" t="s">
        <v>4617</v>
      </c>
      <c r="O1268" s="2" t="s">
        <v>9019</v>
      </c>
      <c r="P1268" s="9" t="s">
        <v>8154</v>
      </c>
      <c r="Q1268" s="9" t="s">
        <v>8154</v>
      </c>
      <c r="R1268" s="9" t="s">
        <v>3612</v>
      </c>
      <c r="S1268" s="8">
        <v>1600000</v>
      </c>
      <c r="T1268" s="8">
        <v>1600000</v>
      </c>
      <c r="U1268" s="2">
        <v>45507423</v>
      </c>
      <c r="V1268" s="2" t="s">
        <v>1042</v>
      </c>
    </row>
    <row r="1269" spans="1:22">
      <c r="A1269" s="2">
        <v>891780111</v>
      </c>
      <c r="B1269" s="2" t="s">
        <v>19</v>
      </c>
      <c r="C1269" s="2" t="s">
        <v>5799</v>
      </c>
      <c r="D1269" s="2" t="s">
        <v>20</v>
      </c>
      <c r="E1269" s="2" t="s">
        <v>9020</v>
      </c>
      <c r="F1269" s="2" t="s">
        <v>21</v>
      </c>
      <c r="G1269" s="2" t="s">
        <v>165</v>
      </c>
      <c r="H1269" s="2" t="s">
        <v>166</v>
      </c>
      <c r="I1269" s="8">
        <v>4200000</v>
      </c>
      <c r="J1269" s="8">
        <v>0</v>
      </c>
      <c r="K1269" s="8">
        <v>0</v>
      </c>
      <c r="L1269" s="8">
        <v>0</v>
      </c>
      <c r="M1269" s="2">
        <v>1082926063</v>
      </c>
      <c r="N1269" s="2" t="s">
        <v>2021</v>
      </c>
      <c r="O1269" s="2" t="s">
        <v>5802</v>
      </c>
      <c r="P1269" s="9" t="s">
        <v>8154</v>
      </c>
      <c r="Q1269" s="9" t="s">
        <v>8154</v>
      </c>
      <c r="R1269" s="9" t="s">
        <v>3612</v>
      </c>
      <c r="S1269" s="8">
        <v>2100000</v>
      </c>
      <c r="T1269" s="8">
        <v>2100000</v>
      </c>
      <c r="U1269" s="2">
        <v>36726018</v>
      </c>
      <c r="V1269" s="2" t="s">
        <v>5803</v>
      </c>
    </row>
    <row r="1270" spans="1:22">
      <c r="A1270" s="2">
        <v>891780111</v>
      </c>
      <c r="B1270" s="2" t="s">
        <v>19</v>
      </c>
      <c r="C1270" s="2" t="s">
        <v>5799</v>
      </c>
      <c r="D1270" s="2" t="s">
        <v>20</v>
      </c>
      <c r="E1270" s="2" t="s">
        <v>9021</v>
      </c>
      <c r="F1270" s="2" t="s">
        <v>21</v>
      </c>
      <c r="G1270" s="2" t="s">
        <v>165</v>
      </c>
      <c r="H1270" s="2" t="s">
        <v>166</v>
      </c>
      <c r="I1270" s="8">
        <v>4200000</v>
      </c>
      <c r="J1270" s="8">
        <v>0</v>
      </c>
      <c r="K1270" s="8">
        <v>0</v>
      </c>
      <c r="L1270" s="8">
        <v>0</v>
      </c>
      <c r="M1270" s="2">
        <v>1103111491</v>
      </c>
      <c r="N1270" s="2" t="s">
        <v>507</v>
      </c>
      <c r="O1270" s="2" t="s">
        <v>5802</v>
      </c>
      <c r="P1270" s="9" t="s">
        <v>8154</v>
      </c>
      <c r="Q1270" s="9" t="s">
        <v>8154</v>
      </c>
      <c r="R1270" s="9" t="s">
        <v>3612</v>
      </c>
      <c r="S1270" s="8">
        <v>2100000</v>
      </c>
      <c r="T1270" s="8">
        <v>2100000</v>
      </c>
      <c r="U1270" s="2">
        <v>36726018</v>
      </c>
      <c r="V1270" s="2" t="s">
        <v>5803</v>
      </c>
    </row>
    <row r="1271" spans="1:22">
      <c r="A1271" s="2">
        <v>891780111</v>
      </c>
      <c r="B1271" s="2" t="s">
        <v>19</v>
      </c>
      <c r="C1271" s="2" t="s">
        <v>5799</v>
      </c>
      <c r="D1271" s="2" t="s">
        <v>20</v>
      </c>
      <c r="E1271" s="2" t="s">
        <v>9022</v>
      </c>
      <c r="F1271" s="2" t="s">
        <v>21</v>
      </c>
      <c r="G1271" s="2" t="s">
        <v>165</v>
      </c>
      <c r="H1271" s="2" t="s">
        <v>166</v>
      </c>
      <c r="I1271" s="8">
        <v>4200000</v>
      </c>
      <c r="J1271" s="8">
        <v>0</v>
      </c>
      <c r="K1271" s="8">
        <v>0</v>
      </c>
      <c r="L1271" s="8">
        <v>0</v>
      </c>
      <c r="M1271" s="2">
        <v>57466769</v>
      </c>
      <c r="N1271" s="2" t="s">
        <v>2018</v>
      </c>
      <c r="O1271" s="2" t="s">
        <v>6526</v>
      </c>
      <c r="P1271" s="9" t="s">
        <v>8154</v>
      </c>
      <c r="Q1271" s="9" t="s">
        <v>8154</v>
      </c>
      <c r="R1271" s="9" t="s">
        <v>3612</v>
      </c>
      <c r="S1271" s="8">
        <v>2100000</v>
      </c>
      <c r="T1271" s="8">
        <v>2100000</v>
      </c>
      <c r="U1271" s="2">
        <v>36726018</v>
      </c>
      <c r="V1271" s="2" t="s">
        <v>5803</v>
      </c>
    </row>
    <row r="1272" spans="1:22">
      <c r="A1272" s="2">
        <v>891780111</v>
      </c>
      <c r="B1272" s="2" t="s">
        <v>19</v>
      </c>
      <c r="C1272" s="2" t="s">
        <v>27</v>
      </c>
      <c r="D1272" s="2" t="s">
        <v>20</v>
      </c>
      <c r="E1272" s="2" t="s">
        <v>9023</v>
      </c>
      <c r="F1272" s="2" t="s">
        <v>21</v>
      </c>
      <c r="G1272" s="2" t="s">
        <v>165</v>
      </c>
      <c r="H1272" s="2" t="s">
        <v>166</v>
      </c>
      <c r="I1272" s="8">
        <v>5000000</v>
      </c>
      <c r="J1272" s="8">
        <v>0</v>
      </c>
      <c r="K1272" s="8">
        <v>0</v>
      </c>
      <c r="L1272" s="8">
        <v>0</v>
      </c>
      <c r="M1272" s="2">
        <v>1082977003</v>
      </c>
      <c r="N1272" s="2" t="s">
        <v>663</v>
      </c>
      <c r="O1272" s="2" t="s">
        <v>9024</v>
      </c>
      <c r="P1272" s="9" t="s">
        <v>8154</v>
      </c>
      <c r="Q1272" s="9" t="s">
        <v>8154</v>
      </c>
      <c r="R1272" s="9" t="s">
        <v>3612</v>
      </c>
      <c r="S1272" s="8">
        <v>2500000</v>
      </c>
      <c r="T1272" s="8">
        <v>2500000</v>
      </c>
      <c r="U1272" s="33">
        <v>72220242</v>
      </c>
      <c r="V1272" s="2" t="s">
        <v>6881</v>
      </c>
    </row>
    <row r="1273" spans="1:22">
      <c r="A1273" s="2">
        <v>891780111</v>
      </c>
      <c r="B1273" s="2" t="s">
        <v>19</v>
      </c>
      <c r="C1273" s="2" t="s">
        <v>27</v>
      </c>
      <c r="D1273" s="2" t="s">
        <v>20</v>
      </c>
      <c r="E1273" s="2" t="s">
        <v>9025</v>
      </c>
      <c r="F1273" s="2" t="s">
        <v>21</v>
      </c>
      <c r="G1273" s="2" t="s">
        <v>165</v>
      </c>
      <c r="H1273" s="2" t="s">
        <v>166</v>
      </c>
      <c r="I1273" s="8">
        <v>7650000</v>
      </c>
      <c r="J1273" s="8">
        <v>0</v>
      </c>
      <c r="K1273" s="8">
        <v>0</v>
      </c>
      <c r="L1273" s="8">
        <v>0</v>
      </c>
      <c r="M1273" s="2">
        <v>84457585</v>
      </c>
      <c r="N1273" s="2" t="s">
        <v>1161</v>
      </c>
      <c r="O1273" s="2" t="s">
        <v>9026</v>
      </c>
      <c r="P1273" s="9" t="s">
        <v>8261</v>
      </c>
      <c r="Q1273" s="9" t="s">
        <v>8261</v>
      </c>
      <c r="R1273" s="9" t="s">
        <v>3612</v>
      </c>
      <c r="S1273" s="8">
        <v>2550000</v>
      </c>
      <c r="T1273" s="8">
        <v>5100000</v>
      </c>
      <c r="U1273" s="33">
        <v>84452087</v>
      </c>
      <c r="V1273" s="2" t="s">
        <v>1963</v>
      </c>
    </row>
    <row r="1274" spans="1:22">
      <c r="A1274" s="2">
        <v>891780111</v>
      </c>
      <c r="B1274" s="2" t="s">
        <v>19</v>
      </c>
      <c r="C1274" s="2" t="s">
        <v>27</v>
      </c>
      <c r="D1274" s="2" t="s">
        <v>20</v>
      </c>
      <c r="E1274" s="2" t="s">
        <v>9027</v>
      </c>
      <c r="F1274" s="2" t="s">
        <v>21</v>
      </c>
      <c r="G1274" s="2" t="s">
        <v>165</v>
      </c>
      <c r="H1274" s="2" t="s">
        <v>166</v>
      </c>
      <c r="I1274" s="8">
        <v>5600000</v>
      </c>
      <c r="J1274" s="8">
        <v>0</v>
      </c>
      <c r="K1274" s="8">
        <v>0</v>
      </c>
      <c r="L1274" s="8">
        <v>0</v>
      </c>
      <c r="M1274" s="2">
        <v>1082848177</v>
      </c>
      <c r="N1274" s="2" t="s">
        <v>4508</v>
      </c>
      <c r="O1274" s="2" t="s">
        <v>6744</v>
      </c>
      <c r="P1274" s="9" t="s">
        <v>8261</v>
      </c>
      <c r="Q1274" s="9" t="s">
        <v>8261</v>
      </c>
      <c r="R1274" s="9" t="s">
        <v>3612</v>
      </c>
      <c r="S1274" s="8">
        <v>2800000</v>
      </c>
      <c r="T1274" s="8">
        <v>2800000</v>
      </c>
      <c r="U1274" s="2">
        <v>85152695</v>
      </c>
      <c r="V1274" s="2" t="s">
        <v>5746</v>
      </c>
    </row>
    <row r="1275" spans="1:22">
      <c r="A1275" s="2">
        <v>891780111</v>
      </c>
      <c r="B1275" s="2" t="s">
        <v>19</v>
      </c>
      <c r="C1275" s="2" t="s">
        <v>27</v>
      </c>
      <c r="D1275" s="2" t="s">
        <v>20</v>
      </c>
      <c r="E1275" s="2" t="s">
        <v>9028</v>
      </c>
      <c r="F1275" s="2" t="s">
        <v>21</v>
      </c>
      <c r="G1275" s="2" t="s">
        <v>165</v>
      </c>
      <c r="H1275" s="2" t="s">
        <v>166</v>
      </c>
      <c r="I1275" s="8">
        <v>5000000</v>
      </c>
      <c r="J1275" s="8">
        <v>0</v>
      </c>
      <c r="K1275" s="8">
        <v>0</v>
      </c>
      <c r="L1275" s="8">
        <v>0</v>
      </c>
      <c r="M1275" s="2">
        <v>36556562</v>
      </c>
      <c r="N1275" s="2" t="s">
        <v>5824</v>
      </c>
      <c r="O1275" s="2" t="s">
        <v>9029</v>
      </c>
      <c r="P1275" s="9" t="s">
        <v>8261</v>
      </c>
      <c r="Q1275" s="9" t="s">
        <v>8261</v>
      </c>
      <c r="R1275" s="9" t="s">
        <v>3612</v>
      </c>
      <c r="S1275" s="8">
        <v>2500000</v>
      </c>
      <c r="T1275" s="8">
        <v>2500000</v>
      </c>
      <c r="U1275" s="2">
        <v>85152695</v>
      </c>
      <c r="V1275" s="2" t="s">
        <v>5746</v>
      </c>
    </row>
    <row r="1276" spans="1:22">
      <c r="A1276" s="2">
        <v>891780111</v>
      </c>
      <c r="B1276" s="2" t="s">
        <v>19</v>
      </c>
      <c r="C1276" s="2" t="s">
        <v>27</v>
      </c>
      <c r="D1276" s="2" t="s">
        <v>20</v>
      </c>
      <c r="E1276" s="2" t="s">
        <v>9030</v>
      </c>
      <c r="F1276" s="2" t="s">
        <v>21</v>
      </c>
      <c r="G1276" s="2" t="s">
        <v>165</v>
      </c>
      <c r="H1276" s="2" t="s">
        <v>166</v>
      </c>
      <c r="I1276" s="8">
        <v>5000000</v>
      </c>
      <c r="J1276" s="8">
        <v>0</v>
      </c>
      <c r="K1276" s="8">
        <v>0</v>
      </c>
      <c r="L1276" s="8">
        <v>0</v>
      </c>
      <c r="M1276" s="2">
        <v>57427768</v>
      </c>
      <c r="N1276" s="2" t="s">
        <v>855</v>
      </c>
      <c r="O1276" s="2" t="s">
        <v>9031</v>
      </c>
      <c r="P1276" s="9" t="s">
        <v>8261</v>
      </c>
      <c r="Q1276" s="9" t="s">
        <v>8261</v>
      </c>
      <c r="R1276" s="9" t="s">
        <v>3612</v>
      </c>
      <c r="S1276" s="8">
        <v>2500000</v>
      </c>
      <c r="T1276" s="8">
        <v>2500000</v>
      </c>
      <c r="U1276" s="2">
        <v>85152695</v>
      </c>
      <c r="V1276" s="2" t="s">
        <v>5746</v>
      </c>
    </row>
    <row r="1277" spans="1:22">
      <c r="A1277" s="2">
        <v>891780111</v>
      </c>
      <c r="B1277" s="2" t="s">
        <v>19</v>
      </c>
      <c r="C1277" s="2" t="s">
        <v>27</v>
      </c>
      <c r="D1277" s="2" t="s">
        <v>20</v>
      </c>
      <c r="E1277" s="2" t="s">
        <v>9032</v>
      </c>
      <c r="F1277" s="2" t="s">
        <v>21</v>
      </c>
      <c r="G1277" s="2" t="s">
        <v>165</v>
      </c>
      <c r="H1277" s="2" t="s">
        <v>166</v>
      </c>
      <c r="I1277" s="8">
        <v>3800000</v>
      </c>
      <c r="J1277" s="8">
        <v>0</v>
      </c>
      <c r="K1277" s="8">
        <v>0</v>
      </c>
      <c r="L1277" s="8">
        <v>0</v>
      </c>
      <c r="M1277" s="2">
        <v>36537033</v>
      </c>
      <c r="N1277" s="2" t="s">
        <v>1969</v>
      </c>
      <c r="O1277" s="2" t="s">
        <v>9033</v>
      </c>
      <c r="P1277" s="9" t="s">
        <v>8261</v>
      </c>
      <c r="Q1277" s="9" t="s">
        <v>8261</v>
      </c>
      <c r="R1277" s="9" t="s">
        <v>3612</v>
      </c>
      <c r="S1277" s="8">
        <v>1900000</v>
      </c>
      <c r="T1277" s="8">
        <v>1900000</v>
      </c>
      <c r="U1277" s="2">
        <v>85152695</v>
      </c>
      <c r="V1277" s="2" t="s">
        <v>5746</v>
      </c>
    </row>
    <row r="1278" spans="1:22">
      <c r="A1278" s="2">
        <v>891780111</v>
      </c>
      <c r="B1278" s="2" t="s">
        <v>19</v>
      </c>
      <c r="C1278" s="2" t="s">
        <v>27</v>
      </c>
      <c r="D1278" s="2" t="s">
        <v>20</v>
      </c>
      <c r="E1278" s="2" t="s">
        <v>9034</v>
      </c>
      <c r="F1278" s="2" t="s">
        <v>21</v>
      </c>
      <c r="G1278" s="2" t="s">
        <v>165</v>
      </c>
      <c r="H1278" s="2" t="s">
        <v>166</v>
      </c>
      <c r="I1278" s="8">
        <v>3200000</v>
      </c>
      <c r="J1278" s="8">
        <v>0</v>
      </c>
      <c r="K1278" s="8">
        <v>0</v>
      </c>
      <c r="L1278" s="8">
        <v>0</v>
      </c>
      <c r="M1278" s="2">
        <v>19517646</v>
      </c>
      <c r="N1278" s="2" t="s">
        <v>4447</v>
      </c>
      <c r="O1278" s="2" t="s">
        <v>9035</v>
      </c>
      <c r="P1278" s="9" t="s">
        <v>8261</v>
      </c>
      <c r="Q1278" s="9" t="s">
        <v>8261</v>
      </c>
      <c r="R1278" s="9" t="s">
        <v>3612</v>
      </c>
      <c r="S1278" s="8">
        <v>1600000</v>
      </c>
      <c r="T1278" s="8">
        <v>1600000</v>
      </c>
      <c r="U1278" s="2">
        <v>85152695</v>
      </c>
      <c r="V1278" s="2" t="s">
        <v>5746</v>
      </c>
    </row>
    <row r="1279" spans="1:22">
      <c r="A1279" s="2">
        <v>891780111</v>
      </c>
      <c r="B1279" s="2" t="s">
        <v>19</v>
      </c>
      <c r="C1279" s="2" t="s">
        <v>27</v>
      </c>
      <c r="D1279" s="2" t="s">
        <v>20</v>
      </c>
      <c r="E1279" s="2" t="s">
        <v>9036</v>
      </c>
      <c r="F1279" s="2" t="s">
        <v>21</v>
      </c>
      <c r="G1279" s="2" t="s">
        <v>165</v>
      </c>
      <c r="H1279" s="2" t="s">
        <v>166</v>
      </c>
      <c r="I1279" s="8">
        <v>5000000</v>
      </c>
      <c r="J1279" s="8">
        <v>0</v>
      </c>
      <c r="K1279" s="8">
        <v>0</v>
      </c>
      <c r="L1279" s="8">
        <v>0</v>
      </c>
      <c r="M1279" s="2">
        <v>57414091</v>
      </c>
      <c r="N1279" s="2" t="s">
        <v>1073</v>
      </c>
      <c r="O1279" s="2" t="s">
        <v>9037</v>
      </c>
      <c r="P1279" s="9" t="s">
        <v>8261</v>
      </c>
      <c r="Q1279" s="9" t="s">
        <v>8261</v>
      </c>
      <c r="R1279" s="9" t="s">
        <v>3612</v>
      </c>
      <c r="S1279" s="8">
        <v>2500000</v>
      </c>
      <c r="T1279" s="8">
        <v>2500000</v>
      </c>
      <c r="U1279" s="2">
        <v>85152695</v>
      </c>
      <c r="V1279" s="2" t="s">
        <v>5746</v>
      </c>
    </row>
    <row r="1280" spans="1:22">
      <c r="A1280" s="2">
        <v>891780111</v>
      </c>
      <c r="B1280" s="2" t="s">
        <v>19</v>
      </c>
      <c r="C1280" s="2" t="s">
        <v>27</v>
      </c>
      <c r="D1280" s="2" t="s">
        <v>20</v>
      </c>
      <c r="E1280" s="2" t="s">
        <v>9038</v>
      </c>
      <c r="F1280" s="2" t="s">
        <v>21</v>
      </c>
      <c r="G1280" s="2" t="s">
        <v>165</v>
      </c>
      <c r="H1280" s="2" t="s">
        <v>166</v>
      </c>
      <c r="I1280" s="8">
        <v>3800000</v>
      </c>
      <c r="J1280" s="8">
        <v>0</v>
      </c>
      <c r="K1280" s="8">
        <v>0</v>
      </c>
      <c r="L1280" s="8">
        <v>0</v>
      </c>
      <c r="M1280" s="2">
        <v>1192723895</v>
      </c>
      <c r="N1280" s="2" t="s">
        <v>6002</v>
      </c>
      <c r="O1280" s="2" t="s">
        <v>9039</v>
      </c>
      <c r="P1280" s="9" t="s">
        <v>8261</v>
      </c>
      <c r="Q1280" s="9" t="s">
        <v>8261</v>
      </c>
      <c r="R1280" s="9" t="s">
        <v>3612</v>
      </c>
      <c r="S1280" s="8">
        <v>1900000</v>
      </c>
      <c r="T1280" s="8">
        <v>1900000</v>
      </c>
      <c r="U1280" s="2">
        <v>72175282</v>
      </c>
      <c r="V1280" s="2" t="s">
        <v>5785</v>
      </c>
    </row>
    <row r="1281" spans="1:22">
      <c r="A1281" s="2">
        <v>891780111</v>
      </c>
      <c r="B1281" s="2" t="s">
        <v>19</v>
      </c>
      <c r="C1281" s="2" t="s">
        <v>27</v>
      </c>
      <c r="D1281" s="2" t="s">
        <v>20</v>
      </c>
      <c r="E1281" s="2" t="s">
        <v>9040</v>
      </c>
      <c r="F1281" s="2" t="s">
        <v>21</v>
      </c>
      <c r="G1281" s="2" t="s">
        <v>165</v>
      </c>
      <c r="H1281" s="2" t="s">
        <v>166</v>
      </c>
      <c r="I1281" s="8">
        <v>5600000</v>
      </c>
      <c r="J1281" s="8">
        <v>0</v>
      </c>
      <c r="K1281" s="8">
        <v>0</v>
      </c>
      <c r="L1281" s="8">
        <v>0</v>
      </c>
      <c r="M1281" s="2">
        <v>85468611</v>
      </c>
      <c r="N1281" s="2" t="s">
        <v>929</v>
      </c>
      <c r="O1281" s="2" t="s">
        <v>9041</v>
      </c>
      <c r="P1281" s="9" t="s">
        <v>8261</v>
      </c>
      <c r="Q1281" s="9" t="s">
        <v>8261</v>
      </c>
      <c r="R1281" s="9" t="s">
        <v>3612</v>
      </c>
      <c r="S1281" s="8">
        <v>2800000</v>
      </c>
      <c r="T1281" s="8">
        <v>2800000</v>
      </c>
      <c r="U1281" s="2">
        <v>72175282</v>
      </c>
      <c r="V1281" s="2" t="s">
        <v>5785</v>
      </c>
    </row>
    <row r="1282" spans="1:22">
      <c r="A1282" s="2">
        <v>891780111</v>
      </c>
      <c r="B1282" s="2" t="s">
        <v>19</v>
      </c>
      <c r="C1282" s="2" t="s">
        <v>27</v>
      </c>
      <c r="D1282" s="2" t="s">
        <v>20</v>
      </c>
      <c r="E1282" s="2" t="s">
        <v>9042</v>
      </c>
      <c r="F1282" s="2" t="s">
        <v>21</v>
      </c>
      <c r="G1282" s="2" t="s">
        <v>165</v>
      </c>
      <c r="H1282" s="2" t="s">
        <v>166</v>
      </c>
      <c r="I1282" s="8">
        <v>5600000</v>
      </c>
      <c r="J1282" s="8">
        <v>0</v>
      </c>
      <c r="K1282" s="8">
        <v>0</v>
      </c>
      <c r="L1282" s="8">
        <v>0</v>
      </c>
      <c r="M1282" s="2">
        <v>1083027986</v>
      </c>
      <c r="N1282" s="2" t="s">
        <v>1237</v>
      </c>
      <c r="O1282" s="2" t="s">
        <v>9043</v>
      </c>
      <c r="P1282" s="9" t="s">
        <v>8261</v>
      </c>
      <c r="Q1282" s="9" t="s">
        <v>8261</v>
      </c>
      <c r="R1282" s="9" t="s">
        <v>3612</v>
      </c>
      <c r="S1282" s="8">
        <v>2800000</v>
      </c>
      <c r="T1282" s="8">
        <v>2800000</v>
      </c>
      <c r="U1282" s="2">
        <v>72175282</v>
      </c>
      <c r="V1282" s="2" t="s">
        <v>5785</v>
      </c>
    </row>
    <row r="1283" spans="1:22">
      <c r="A1283" s="2">
        <v>891780111</v>
      </c>
      <c r="B1283" s="2" t="s">
        <v>19</v>
      </c>
      <c r="C1283" s="2" t="s">
        <v>27</v>
      </c>
      <c r="D1283" s="2" t="s">
        <v>20</v>
      </c>
      <c r="E1283" s="2" t="s">
        <v>9044</v>
      </c>
      <c r="F1283" s="2" t="s">
        <v>21</v>
      </c>
      <c r="G1283" s="2" t="s">
        <v>165</v>
      </c>
      <c r="H1283" s="2" t="s">
        <v>166</v>
      </c>
      <c r="I1283" s="8">
        <v>7600000</v>
      </c>
      <c r="J1283" s="8">
        <v>0</v>
      </c>
      <c r="K1283" s="8">
        <v>0</v>
      </c>
      <c r="L1283" s="8">
        <v>0</v>
      </c>
      <c r="M1283" s="2">
        <v>1018414715</v>
      </c>
      <c r="N1283" s="2" t="s">
        <v>1003</v>
      </c>
      <c r="O1283" s="2" t="s">
        <v>9045</v>
      </c>
      <c r="P1283" s="9" t="s">
        <v>8261</v>
      </c>
      <c r="Q1283" s="9" t="s">
        <v>8261</v>
      </c>
      <c r="R1283" s="9" t="s">
        <v>3612</v>
      </c>
      <c r="S1283" s="8">
        <v>3800000</v>
      </c>
      <c r="T1283" s="8">
        <v>3800000</v>
      </c>
      <c r="U1283" s="2">
        <v>72175282</v>
      </c>
      <c r="V1283" s="2" t="s">
        <v>5785</v>
      </c>
    </row>
    <row r="1284" spans="1:22">
      <c r="A1284" s="2">
        <v>891780111</v>
      </c>
      <c r="B1284" s="2" t="s">
        <v>19</v>
      </c>
      <c r="C1284" s="2" t="s">
        <v>27</v>
      </c>
      <c r="D1284" s="2" t="s">
        <v>20</v>
      </c>
      <c r="E1284" s="2" t="s">
        <v>9046</v>
      </c>
      <c r="F1284" s="2" t="s">
        <v>21</v>
      </c>
      <c r="G1284" s="2" t="s">
        <v>165</v>
      </c>
      <c r="H1284" s="2" t="s">
        <v>166</v>
      </c>
      <c r="I1284" s="8">
        <v>3300000</v>
      </c>
      <c r="J1284" s="8">
        <v>0</v>
      </c>
      <c r="K1284" s="8">
        <v>0</v>
      </c>
      <c r="L1284" s="8">
        <v>0</v>
      </c>
      <c r="M1284" s="2">
        <v>57290640</v>
      </c>
      <c r="N1284" s="2" t="s">
        <v>4880</v>
      </c>
      <c r="O1284" s="2" t="s">
        <v>6889</v>
      </c>
      <c r="P1284" s="9" t="s">
        <v>8261</v>
      </c>
      <c r="Q1284" s="9" t="s">
        <v>8261</v>
      </c>
      <c r="R1284" s="9" t="s">
        <v>3612</v>
      </c>
      <c r="S1284" s="8">
        <v>1100000</v>
      </c>
      <c r="T1284" s="8">
        <v>2200000</v>
      </c>
      <c r="U1284" s="2">
        <v>57461216</v>
      </c>
      <c r="V1284" s="2" t="s">
        <v>801</v>
      </c>
    </row>
    <row r="1285" spans="1:22">
      <c r="A1285" s="2">
        <v>891780111</v>
      </c>
      <c r="B1285" s="2" t="s">
        <v>19</v>
      </c>
      <c r="C1285" s="2" t="s">
        <v>27</v>
      </c>
      <c r="D1285" s="2" t="s">
        <v>20</v>
      </c>
      <c r="E1285" s="2" t="s">
        <v>9047</v>
      </c>
      <c r="F1285" s="2" t="s">
        <v>21</v>
      </c>
      <c r="G1285" s="2" t="s">
        <v>165</v>
      </c>
      <c r="H1285" s="2" t="s">
        <v>166</v>
      </c>
      <c r="I1285" s="8">
        <v>3300000</v>
      </c>
      <c r="J1285" s="8">
        <v>0</v>
      </c>
      <c r="K1285" s="8">
        <v>0</v>
      </c>
      <c r="L1285" s="8">
        <v>0</v>
      </c>
      <c r="M1285" s="2">
        <v>1082998700</v>
      </c>
      <c r="N1285" s="2" t="s">
        <v>4883</v>
      </c>
      <c r="O1285" s="2" t="s">
        <v>6911</v>
      </c>
      <c r="P1285" s="9" t="s">
        <v>8261</v>
      </c>
      <c r="Q1285" s="9" t="s">
        <v>8261</v>
      </c>
      <c r="R1285" s="9" t="s">
        <v>3612</v>
      </c>
      <c r="S1285" s="8">
        <v>1100000</v>
      </c>
      <c r="T1285" s="8">
        <v>2200000</v>
      </c>
      <c r="U1285" s="2">
        <v>57461216</v>
      </c>
      <c r="V1285" s="2" t="s">
        <v>801</v>
      </c>
    </row>
    <row r="1286" spans="1:22">
      <c r="A1286" s="2">
        <v>891780111</v>
      </c>
      <c r="B1286" s="2" t="s">
        <v>19</v>
      </c>
      <c r="C1286" s="2" t="s">
        <v>27</v>
      </c>
      <c r="D1286" s="2" t="s">
        <v>20</v>
      </c>
      <c r="E1286" s="2" t="s">
        <v>9048</v>
      </c>
      <c r="F1286" s="2" t="s">
        <v>21</v>
      </c>
      <c r="G1286" s="2" t="s">
        <v>165</v>
      </c>
      <c r="H1286" s="2" t="s">
        <v>166</v>
      </c>
      <c r="I1286" s="8">
        <v>3300000</v>
      </c>
      <c r="J1286" s="8">
        <v>0</v>
      </c>
      <c r="K1286" s="8">
        <v>0</v>
      </c>
      <c r="L1286" s="8">
        <v>0</v>
      </c>
      <c r="M1286" s="2">
        <v>1082982732</v>
      </c>
      <c r="N1286" s="2" t="s">
        <v>4745</v>
      </c>
      <c r="O1286" s="2" t="s">
        <v>6964</v>
      </c>
      <c r="P1286" s="9" t="s">
        <v>8261</v>
      </c>
      <c r="Q1286" s="9" t="s">
        <v>8261</v>
      </c>
      <c r="R1286" s="9" t="s">
        <v>3612</v>
      </c>
      <c r="S1286" s="8">
        <v>1100000</v>
      </c>
      <c r="T1286" s="8">
        <v>2200000</v>
      </c>
      <c r="U1286" s="2">
        <v>57461216</v>
      </c>
      <c r="V1286" s="2" t="s">
        <v>801</v>
      </c>
    </row>
    <row r="1287" spans="1:22">
      <c r="A1287" s="2">
        <v>891780111</v>
      </c>
      <c r="B1287" s="2" t="s">
        <v>19</v>
      </c>
      <c r="C1287" s="2" t="s">
        <v>27</v>
      </c>
      <c r="D1287" s="2" t="s">
        <v>20</v>
      </c>
      <c r="E1287" s="2" t="s">
        <v>9049</v>
      </c>
      <c r="F1287" s="2" t="s">
        <v>21</v>
      </c>
      <c r="G1287" s="2" t="s">
        <v>165</v>
      </c>
      <c r="H1287" s="2" t="s">
        <v>166</v>
      </c>
      <c r="I1287" s="8">
        <v>3300000</v>
      </c>
      <c r="J1287" s="8">
        <v>0</v>
      </c>
      <c r="K1287" s="8">
        <v>0</v>
      </c>
      <c r="L1287" s="8">
        <v>0</v>
      </c>
      <c r="M1287" s="2">
        <v>7143181</v>
      </c>
      <c r="N1287" s="2" t="s">
        <v>4454</v>
      </c>
      <c r="O1287" s="2" t="s">
        <v>9050</v>
      </c>
      <c r="P1287" s="9" t="s">
        <v>8261</v>
      </c>
      <c r="Q1287" s="9" t="s">
        <v>8261</v>
      </c>
      <c r="R1287" s="9" t="s">
        <v>3612</v>
      </c>
      <c r="S1287" s="8">
        <v>1100000</v>
      </c>
      <c r="T1287" s="8">
        <v>2200000</v>
      </c>
      <c r="U1287" s="2">
        <v>57461216</v>
      </c>
      <c r="V1287" s="2" t="s">
        <v>801</v>
      </c>
    </row>
    <row r="1288" spans="1:22">
      <c r="A1288" s="2">
        <v>891780111</v>
      </c>
      <c r="B1288" s="2" t="s">
        <v>19</v>
      </c>
      <c r="C1288" s="2" t="s">
        <v>27</v>
      </c>
      <c r="D1288" s="2" t="s">
        <v>20</v>
      </c>
      <c r="E1288" s="2" t="s">
        <v>9051</v>
      </c>
      <c r="F1288" s="2" t="s">
        <v>21</v>
      </c>
      <c r="G1288" s="2" t="s">
        <v>165</v>
      </c>
      <c r="H1288" s="2" t="s">
        <v>166</v>
      </c>
      <c r="I1288" s="8">
        <v>5000000</v>
      </c>
      <c r="J1288" s="8">
        <v>0</v>
      </c>
      <c r="K1288" s="8">
        <v>0</v>
      </c>
      <c r="L1288" s="8">
        <v>0</v>
      </c>
      <c r="M1288" s="2">
        <v>1102864782</v>
      </c>
      <c r="N1288" s="2" t="s">
        <v>1321</v>
      </c>
      <c r="O1288" s="2" t="s">
        <v>9052</v>
      </c>
      <c r="P1288" s="9" t="s">
        <v>8261</v>
      </c>
      <c r="Q1288" s="9" t="s">
        <v>8261</v>
      </c>
      <c r="R1288" s="9" t="s">
        <v>3612</v>
      </c>
      <c r="S1288" s="8">
        <v>2500000</v>
      </c>
      <c r="T1288" s="8">
        <v>2500000</v>
      </c>
      <c r="U1288" s="2">
        <v>72221403</v>
      </c>
      <c r="V1288" s="2" t="s">
        <v>6994</v>
      </c>
    </row>
    <row r="1289" spans="1:22">
      <c r="A1289" s="2">
        <v>891780111</v>
      </c>
      <c r="B1289" s="2" t="s">
        <v>19</v>
      </c>
      <c r="C1289" s="2" t="s">
        <v>27</v>
      </c>
      <c r="D1289" s="2" t="s">
        <v>20</v>
      </c>
      <c r="E1289" s="2" t="s">
        <v>9053</v>
      </c>
      <c r="F1289" s="2" t="s">
        <v>21</v>
      </c>
      <c r="G1289" s="2" t="s">
        <v>165</v>
      </c>
      <c r="H1289" s="2" t="s">
        <v>166</v>
      </c>
      <c r="I1289" s="8">
        <v>3800000</v>
      </c>
      <c r="J1289" s="8">
        <v>0</v>
      </c>
      <c r="K1289" s="8">
        <v>0</v>
      </c>
      <c r="L1289" s="8">
        <v>0</v>
      </c>
      <c r="M1289" s="2">
        <v>85462989</v>
      </c>
      <c r="N1289" s="2" t="s">
        <v>4541</v>
      </c>
      <c r="O1289" s="2" t="s">
        <v>9054</v>
      </c>
      <c r="P1289" s="9" t="s">
        <v>8261</v>
      </c>
      <c r="Q1289" s="9" t="s">
        <v>8261</v>
      </c>
      <c r="R1289" s="9" t="s">
        <v>3612</v>
      </c>
      <c r="S1289" s="8">
        <v>1900000</v>
      </c>
      <c r="T1289" s="8">
        <v>1900000</v>
      </c>
      <c r="U1289" s="2">
        <v>36665858</v>
      </c>
      <c r="V1289" s="2" t="s">
        <v>6453</v>
      </c>
    </row>
    <row r="1290" spans="1:22">
      <c r="A1290" s="2">
        <v>891780111</v>
      </c>
      <c r="B1290" s="2" t="s">
        <v>19</v>
      </c>
      <c r="C1290" s="2" t="s">
        <v>27</v>
      </c>
      <c r="D1290" s="2" t="s">
        <v>20</v>
      </c>
      <c r="E1290" s="2" t="s">
        <v>9055</v>
      </c>
      <c r="F1290" s="2" t="s">
        <v>21</v>
      </c>
      <c r="G1290" s="2" t="s">
        <v>165</v>
      </c>
      <c r="H1290" s="2" t="s">
        <v>166</v>
      </c>
      <c r="I1290" s="8">
        <v>3800000</v>
      </c>
      <c r="J1290" s="8">
        <v>0</v>
      </c>
      <c r="K1290" s="8">
        <v>0</v>
      </c>
      <c r="L1290" s="8">
        <v>0</v>
      </c>
      <c r="M1290" s="2">
        <v>1082968345</v>
      </c>
      <c r="N1290" s="2" t="s">
        <v>4538</v>
      </c>
      <c r="O1290" s="2" t="s">
        <v>9056</v>
      </c>
      <c r="P1290" s="9" t="s">
        <v>8261</v>
      </c>
      <c r="Q1290" s="9" t="s">
        <v>8261</v>
      </c>
      <c r="R1290" s="9" t="s">
        <v>3612</v>
      </c>
      <c r="S1290" s="8">
        <v>1900000</v>
      </c>
      <c r="T1290" s="8">
        <v>1900000</v>
      </c>
      <c r="U1290" s="2">
        <v>36665858</v>
      </c>
      <c r="V1290" s="2" t="s">
        <v>6453</v>
      </c>
    </row>
    <row r="1291" spans="1:22">
      <c r="A1291" s="2">
        <v>891780111</v>
      </c>
      <c r="B1291" s="2" t="s">
        <v>19</v>
      </c>
      <c r="C1291" s="2" t="s">
        <v>27</v>
      </c>
      <c r="D1291" s="2" t="s">
        <v>20</v>
      </c>
      <c r="E1291" s="2" t="s">
        <v>9057</v>
      </c>
      <c r="F1291" s="2" t="s">
        <v>21</v>
      </c>
      <c r="G1291" s="2" t="s">
        <v>165</v>
      </c>
      <c r="H1291" s="2" t="s">
        <v>166</v>
      </c>
      <c r="I1291" s="8">
        <v>2400000</v>
      </c>
      <c r="J1291" s="8">
        <v>0</v>
      </c>
      <c r="K1291" s="8">
        <v>0</v>
      </c>
      <c r="L1291" s="8">
        <v>0</v>
      </c>
      <c r="M1291" s="2">
        <v>1081925361</v>
      </c>
      <c r="N1291" s="2" t="s">
        <v>4424</v>
      </c>
      <c r="O1291" s="2" t="s">
        <v>5787</v>
      </c>
      <c r="P1291" s="9" t="s">
        <v>8261</v>
      </c>
      <c r="Q1291" s="9" t="s">
        <v>8261</v>
      </c>
      <c r="R1291" s="9" t="s">
        <v>3612</v>
      </c>
      <c r="S1291" s="8">
        <v>1600000</v>
      </c>
      <c r="T1291" s="8">
        <v>800000</v>
      </c>
      <c r="U1291" s="2">
        <v>57444673</v>
      </c>
      <c r="V1291" s="2" t="s">
        <v>575</v>
      </c>
    </row>
    <row r="1292" spans="1:22">
      <c r="A1292" s="2">
        <v>891780111</v>
      </c>
      <c r="B1292" s="2" t="s">
        <v>19</v>
      </c>
      <c r="C1292" s="2" t="s">
        <v>27</v>
      </c>
      <c r="D1292" s="2" t="s">
        <v>20</v>
      </c>
      <c r="E1292" s="2" t="s">
        <v>9058</v>
      </c>
      <c r="F1292" s="2" t="s">
        <v>21</v>
      </c>
      <c r="G1292" s="2" t="s">
        <v>165</v>
      </c>
      <c r="H1292" s="2" t="s">
        <v>166</v>
      </c>
      <c r="I1292" s="8">
        <v>3200000</v>
      </c>
      <c r="J1292" s="8">
        <v>0</v>
      </c>
      <c r="K1292" s="8">
        <v>0</v>
      </c>
      <c r="L1292" s="8">
        <v>0</v>
      </c>
      <c r="M1292" s="2">
        <v>50956720</v>
      </c>
      <c r="N1292" s="2" t="s">
        <v>4626</v>
      </c>
      <c r="O1292" s="2" t="s">
        <v>9059</v>
      </c>
      <c r="P1292" s="9" t="s">
        <v>8261</v>
      </c>
      <c r="Q1292" s="9" t="s">
        <v>8261</v>
      </c>
      <c r="R1292" s="9" t="s">
        <v>3612</v>
      </c>
      <c r="S1292" s="8">
        <v>1600000</v>
      </c>
      <c r="T1292" s="8">
        <v>1600000</v>
      </c>
      <c r="U1292" s="2">
        <v>45507423</v>
      </c>
      <c r="V1292" s="2" t="s">
        <v>1042</v>
      </c>
    </row>
    <row r="1293" spans="1:22">
      <c r="A1293" s="2">
        <v>891780111</v>
      </c>
      <c r="B1293" s="2" t="s">
        <v>19</v>
      </c>
      <c r="C1293" s="2" t="s">
        <v>27</v>
      </c>
      <c r="D1293" s="2" t="s">
        <v>20</v>
      </c>
      <c r="E1293" s="2" t="s">
        <v>9060</v>
      </c>
      <c r="F1293" s="2" t="s">
        <v>21</v>
      </c>
      <c r="G1293" s="2" t="s">
        <v>165</v>
      </c>
      <c r="H1293" s="2" t="s">
        <v>166</v>
      </c>
      <c r="I1293" s="8">
        <v>3200000</v>
      </c>
      <c r="J1293" s="8">
        <v>0</v>
      </c>
      <c r="K1293" s="8">
        <v>0</v>
      </c>
      <c r="L1293" s="8">
        <v>0</v>
      </c>
      <c r="M1293" s="2">
        <v>1082900540</v>
      </c>
      <c r="N1293" s="2" t="s">
        <v>4637</v>
      </c>
      <c r="O1293" s="2" t="s">
        <v>9019</v>
      </c>
      <c r="P1293" s="9" t="s">
        <v>8261</v>
      </c>
      <c r="Q1293" s="9" t="s">
        <v>8261</v>
      </c>
      <c r="R1293" s="9" t="s">
        <v>3612</v>
      </c>
      <c r="S1293" s="8">
        <v>1600000</v>
      </c>
      <c r="T1293" s="8">
        <v>1600000</v>
      </c>
      <c r="U1293" s="2">
        <v>45507423</v>
      </c>
      <c r="V1293" s="2" t="s">
        <v>1042</v>
      </c>
    </row>
    <row r="1294" spans="1:22">
      <c r="A1294" s="2">
        <v>891780111</v>
      </c>
      <c r="B1294" s="2" t="s">
        <v>19</v>
      </c>
      <c r="C1294" s="2" t="s">
        <v>27</v>
      </c>
      <c r="D1294" s="2" t="s">
        <v>20</v>
      </c>
      <c r="E1294" s="2" t="s">
        <v>9061</v>
      </c>
      <c r="F1294" s="2" t="s">
        <v>21</v>
      </c>
      <c r="G1294" s="2" t="s">
        <v>165</v>
      </c>
      <c r="H1294" s="2" t="s">
        <v>166</v>
      </c>
      <c r="I1294" s="8">
        <v>5600000</v>
      </c>
      <c r="J1294" s="8">
        <v>0</v>
      </c>
      <c r="K1294" s="8">
        <v>0</v>
      </c>
      <c r="L1294" s="8">
        <v>0</v>
      </c>
      <c r="M1294" s="2">
        <v>85461198</v>
      </c>
      <c r="N1294" s="2" t="s">
        <v>4771</v>
      </c>
      <c r="O1294" s="2" t="s">
        <v>9062</v>
      </c>
      <c r="P1294" s="9" t="s">
        <v>5381</v>
      </c>
      <c r="Q1294" s="9" t="s">
        <v>5381</v>
      </c>
      <c r="R1294" s="9" t="s">
        <v>3612</v>
      </c>
      <c r="S1294" s="8">
        <v>2800000</v>
      </c>
      <c r="T1294" s="8">
        <v>2800000</v>
      </c>
      <c r="U1294" s="2">
        <v>72175282</v>
      </c>
      <c r="V1294" s="2" t="s">
        <v>5785</v>
      </c>
    </row>
    <row r="1295" spans="1:22">
      <c r="A1295" s="2">
        <v>891780111</v>
      </c>
      <c r="B1295" s="2" t="s">
        <v>19</v>
      </c>
      <c r="C1295" s="2" t="s">
        <v>27</v>
      </c>
      <c r="D1295" s="2" t="s">
        <v>20</v>
      </c>
      <c r="E1295" s="2" t="s">
        <v>9063</v>
      </c>
      <c r="F1295" s="2" t="s">
        <v>21</v>
      </c>
      <c r="G1295" s="2" t="s">
        <v>165</v>
      </c>
      <c r="H1295" s="2" t="s">
        <v>166</v>
      </c>
      <c r="I1295" s="8">
        <v>2400000</v>
      </c>
      <c r="J1295" s="8">
        <v>0</v>
      </c>
      <c r="K1295" s="8">
        <v>0</v>
      </c>
      <c r="L1295" s="8">
        <v>0</v>
      </c>
      <c r="M1295" s="2">
        <v>1079916249</v>
      </c>
      <c r="N1295" s="2" t="s">
        <v>4457</v>
      </c>
      <c r="O1295" s="2" t="s">
        <v>9064</v>
      </c>
      <c r="P1295" s="9" t="s">
        <v>5381</v>
      </c>
      <c r="Q1295" s="9" t="s">
        <v>5381</v>
      </c>
      <c r="R1295" s="9" t="s">
        <v>3612</v>
      </c>
      <c r="S1295" s="8">
        <v>800000</v>
      </c>
      <c r="T1295" s="8">
        <v>1600000</v>
      </c>
      <c r="U1295" s="2">
        <v>26668285</v>
      </c>
      <c r="V1295" s="2" t="s">
        <v>874</v>
      </c>
    </row>
    <row r="1296" spans="1:22">
      <c r="A1296" s="2">
        <v>891780111</v>
      </c>
      <c r="B1296" s="2" t="s">
        <v>19</v>
      </c>
      <c r="C1296" s="2" t="s">
        <v>27</v>
      </c>
      <c r="D1296" s="2" t="s">
        <v>20</v>
      </c>
      <c r="E1296" s="2" t="s">
        <v>9065</v>
      </c>
      <c r="F1296" s="2" t="s">
        <v>21</v>
      </c>
      <c r="G1296" s="2" t="s">
        <v>165</v>
      </c>
      <c r="H1296" s="2" t="s">
        <v>166</v>
      </c>
      <c r="I1296" s="8">
        <v>5600000</v>
      </c>
      <c r="J1296" s="8">
        <v>0</v>
      </c>
      <c r="K1296" s="8">
        <v>0</v>
      </c>
      <c r="L1296" s="8">
        <v>0</v>
      </c>
      <c r="M1296" s="2">
        <v>1082941715</v>
      </c>
      <c r="N1296" s="2" t="s">
        <v>878</v>
      </c>
      <c r="O1296" s="2" t="s">
        <v>6591</v>
      </c>
      <c r="P1296" s="9" t="s">
        <v>5381</v>
      </c>
      <c r="Q1296" s="9" t="s">
        <v>5381</v>
      </c>
      <c r="R1296" s="9" t="s">
        <v>3612</v>
      </c>
      <c r="S1296" s="8">
        <v>2800000</v>
      </c>
      <c r="T1296" s="8">
        <v>2800000</v>
      </c>
      <c r="U1296" s="2">
        <v>85465146</v>
      </c>
      <c r="V1296" s="2" t="s">
        <v>5724</v>
      </c>
    </row>
    <row r="1297" spans="1:22">
      <c r="A1297" s="2">
        <v>891780111</v>
      </c>
      <c r="B1297" s="2" t="s">
        <v>19</v>
      </c>
      <c r="C1297" s="2" t="s">
        <v>27</v>
      </c>
      <c r="D1297" s="2" t="s">
        <v>20</v>
      </c>
      <c r="E1297" s="2" t="s">
        <v>9066</v>
      </c>
      <c r="F1297" s="2" t="s">
        <v>21</v>
      </c>
      <c r="G1297" s="2" t="s">
        <v>165</v>
      </c>
      <c r="H1297" s="2" t="s">
        <v>166</v>
      </c>
      <c r="I1297" s="8">
        <v>3200000</v>
      </c>
      <c r="J1297" s="8">
        <v>0</v>
      </c>
      <c r="K1297" s="8">
        <v>0</v>
      </c>
      <c r="L1297" s="8">
        <v>0</v>
      </c>
      <c r="M1297" s="2">
        <v>57430388</v>
      </c>
      <c r="N1297" s="2" t="s">
        <v>5056</v>
      </c>
      <c r="O1297" s="2" t="s">
        <v>9067</v>
      </c>
      <c r="P1297" s="9" t="s">
        <v>5381</v>
      </c>
      <c r="Q1297" s="9" t="s">
        <v>5381</v>
      </c>
      <c r="R1297" s="9" t="s">
        <v>3612</v>
      </c>
      <c r="S1297" s="8">
        <v>1600000</v>
      </c>
      <c r="T1297" s="8">
        <v>1600000</v>
      </c>
      <c r="U1297" s="2">
        <v>45507423</v>
      </c>
      <c r="V1297" s="2" t="s">
        <v>1042</v>
      </c>
    </row>
    <row r="1298" spans="1:22">
      <c r="A1298" s="2">
        <v>891780111</v>
      </c>
      <c r="B1298" s="2" t="s">
        <v>19</v>
      </c>
      <c r="C1298" s="2" t="s">
        <v>27</v>
      </c>
      <c r="D1298" s="2" t="s">
        <v>20</v>
      </c>
      <c r="E1298" s="2" t="s">
        <v>9068</v>
      </c>
      <c r="F1298" s="2" t="s">
        <v>21</v>
      </c>
      <c r="G1298" s="2" t="s">
        <v>165</v>
      </c>
      <c r="H1298" s="2" t="s">
        <v>166</v>
      </c>
      <c r="I1298" s="8">
        <v>3200000</v>
      </c>
      <c r="J1298" s="8">
        <v>0</v>
      </c>
      <c r="K1298" s="8">
        <v>0</v>
      </c>
      <c r="L1298" s="8">
        <v>0</v>
      </c>
      <c r="M1298" s="2">
        <v>1085227404</v>
      </c>
      <c r="N1298" s="2" t="s">
        <v>4611</v>
      </c>
      <c r="O1298" s="2" t="s">
        <v>9007</v>
      </c>
      <c r="P1298" s="9" t="s">
        <v>5381</v>
      </c>
      <c r="Q1298" s="9" t="s">
        <v>5381</v>
      </c>
      <c r="R1298" s="9" t="s">
        <v>3612</v>
      </c>
      <c r="S1298" s="8">
        <v>1600000</v>
      </c>
      <c r="T1298" s="8">
        <v>1600000</v>
      </c>
      <c r="U1298" s="2">
        <v>45507423</v>
      </c>
      <c r="V1298" s="2" t="s">
        <v>1042</v>
      </c>
    </row>
    <row r="1299" spans="1:22">
      <c r="A1299" s="2">
        <v>891780111</v>
      </c>
      <c r="B1299" s="2" t="s">
        <v>19</v>
      </c>
      <c r="C1299" s="2" t="s">
        <v>27</v>
      </c>
      <c r="D1299" s="2" t="s">
        <v>20</v>
      </c>
      <c r="E1299" s="2" t="s">
        <v>9069</v>
      </c>
      <c r="F1299" s="2" t="s">
        <v>21</v>
      </c>
      <c r="G1299" s="2" t="s">
        <v>165</v>
      </c>
      <c r="H1299" s="2" t="s">
        <v>166</v>
      </c>
      <c r="I1299" s="8">
        <v>3800000</v>
      </c>
      <c r="J1299" s="8">
        <v>0</v>
      </c>
      <c r="K1299" s="8">
        <v>0</v>
      </c>
      <c r="L1299" s="8">
        <v>0</v>
      </c>
      <c r="M1299" s="2">
        <v>36695248</v>
      </c>
      <c r="N1299" s="2" t="s">
        <v>5062</v>
      </c>
      <c r="O1299" s="2" t="s">
        <v>9070</v>
      </c>
      <c r="P1299" s="9" t="s">
        <v>5381</v>
      </c>
      <c r="Q1299" s="9" t="s">
        <v>5381</v>
      </c>
      <c r="R1299" s="9" t="s">
        <v>3612</v>
      </c>
      <c r="S1299" s="8">
        <v>1900000</v>
      </c>
      <c r="T1299" s="8">
        <v>1900000</v>
      </c>
      <c r="U1299" s="2">
        <v>45507423</v>
      </c>
      <c r="V1299" s="2" t="s">
        <v>1042</v>
      </c>
    </row>
    <row r="1300" spans="1:22">
      <c r="A1300" s="2">
        <v>891780111</v>
      </c>
      <c r="B1300" s="2" t="s">
        <v>19</v>
      </c>
      <c r="C1300" s="2" t="s">
        <v>27</v>
      </c>
      <c r="D1300" s="2" t="s">
        <v>20</v>
      </c>
      <c r="E1300" s="2" t="s">
        <v>9071</v>
      </c>
      <c r="F1300" s="2" t="s">
        <v>21</v>
      </c>
      <c r="G1300" s="2" t="s">
        <v>165</v>
      </c>
      <c r="H1300" s="2" t="s">
        <v>166</v>
      </c>
      <c r="I1300" s="8">
        <v>2850000</v>
      </c>
      <c r="J1300" s="8">
        <v>0</v>
      </c>
      <c r="K1300" s="8">
        <v>0</v>
      </c>
      <c r="L1300" s="8">
        <v>0</v>
      </c>
      <c r="M1300" s="2">
        <v>1082880869</v>
      </c>
      <c r="N1300" s="2" t="s">
        <v>4478</v>
      </c>
      <c r="O1300" s="2" t="s">
        <v>9072</v>
      </c>
      <c r="P1300" s="9" t="s">
        <v>5381</v>
      </c>
      <c r="Q1300" s="9" t="s">
        <v>5381</v>
      </c>
      <c r="R1300" s="9" t="s">
        <v>3612</v>
      </c>
      <c r="S1300" s="8">
        <v>950000</v>
      </c>
      <c r="T1300" s="8">
        <v>1900000</v>
      </c>
      <c r="U1300" s="2">
        <v>57444673</v>
      </c>
      <c r="V1300" s="2" t="s">
        <v>575</v>
      </c>
    </row>
    <row r="1301" spans="1:22">
      <c r="A1301" s="2">
        <v>891780111</v>
      </c>
      <c r="B1301" s="2" t="s">
        <v>19</v>
      </c>
      <c r="C1301" s="2" t="s">
        <v>27</v>
      </c>
      <c r="D1301" s="2" t="s">
        <v>20</v>
      </c>
      <c r="E1301" s="2" t="s">
        <v>9073</v>
      </c>
      <c r="F1301" s="2" t="s">
        <v>21</v>
      </c>
      <c r="G1301" s="2" t="s">
        <v>165</v>
      </c>
      <c r="H1301" s="2" t="s">
        <v>166</v>
      </c>
      <c r="I1301" s="8">
        <v>3750000</v>
      </c>
      <c r="J1301" s="8">
        <v>0</v>
      </c>
      <c r="K1301" s="8">
        <v>0</v>
      </c>
      <c r="L1301" s="8">
        <v>0</v>
      </c>
      <c r="M1301" s="2">
        <v>84450853</v>
      </c>
      <c r="N1301" s="2" t="s">
        <v>1023</v>
      </c>
      <c r="O1301" s="2" t="s">
        <v>6989</v>
      </c>
      <c r="P1301" s="9" t="s">
        <v>5381</v>
      </c>
      <c r="Q1301" s="9" t="s">
        <v>5381</v>
      </c>
      <c r="R1301" s="9" t="s">
        <v>3612</v>
      </c>
      <c r="S1301" s="8">
        <v>1250000</v>
      </c>
      <c r="T1301" s="8">
        <v>2500000</v>
      </c>
      <c r="U1301" s="2">
        <v>41947381</v>
      </c>
      <c r="V1301" s="2" t="s">
        <v>6651</v>
      </c>
    </row>
    <row r="1302" spans="1:22">
      <c r="A1302" s="2">
        <v>891780111</v>
      </c>
      <c r="B1302" s="2" t="s">
        <v>19</v>
      </c>
      <c r="C1302" s="2" t="s">
        <v>27</v>
      </c>
      <c r="D1302" s="2" t="s">
        <v>20</v>
      </c>
      <c r="E1302" s="2" t="s">
        <v>9074</v>
      </c>
      <c r="F1302" s="2" t="s">
        <v>21</v>
      </c>
      <c r="G1302" s="2" t="s">
        <v>165</v>
      </c>
      <c r="H1302" s="2" t="s">
        <v>166</v>
      </c>
      <c r="I1302" s="8">
        <v>4800000</v>
      </c>
      <c r="J1302" s="8">
        <v>0</v>
      </c>
      <c r="K1302" s="8">
        <v>0</v>
      </c>
      <c r="L1302" s="8">
        <v>0</v>
      </c>
      <c r="M1302" s="2">
        <v>7634885</v>
      </c>
      <c r="N1302" s="2" t="s">
        <v>913</v>
      </c>
      <c r="O1302" s="2" t="s">
        <v>9075</v>
      </c>
      <c r="P1302" s="9" t="s">
        <v>5381</v>
      </c>
      <c r="Q1302" s="9" t="s">
        <v>5381</v>
      </c>
      <c r="R1302" s="9" t="s">
        <v>3612</v>
      </c>
      <c r="S1302" s="8">
        <v>1600000</v>
      </c>
      <c r="T1302" s="8">
        <v>3200000</v>
      </c>
      <c r="U1302" s="33">
        <v>84452087</v>
      </c>
      <c r="V1302" s="2" t="s">
        <v>1963</v>
      </c>
    </row>
    <row r="1303" spans="1:22">
      <c r="A1303" s="2">
        <v>891780111</v>
      </c>
      <c r="B1303" s="2" t="s">
        <v>19</v>
      </c>
      <c r="C1303" s="2" t="s">
        <v>27</v>
      </c>
      <c r="D1303" s="2" t="s">
        <v>20</v>
      </c>
      <c r="E1303" s="2" t="s">
        <v>9076</v>
      </c>
      <c r="F1303" s="2" t="s">
        <v>21</v>
      </c>
      <c r="G1303" s="2" t="s">
        <v>165</v>
      </c>
      <c r="H1303" s="2" t="s">
        <v>166</v>
      </c>
      <c r="I1303" s="8">
        <v>2850000</v>
      </c>
      <c r="J1303" s="8">
        <v>0</v>
      </c>
      <c r="K1303" s="8">
        <v>0</v>
      </c>
      <c r="L1303" s="8">
        <v>0</v>
      </c>
      <c r="M1303" s="2">
        <v>57434959</v>
      </c>
      <c r="N1303" s="2" t="s">
        <v>4523</v>
      </c>
      <c r="O1303" s="2" t="s">
        <v>6438</v>
      </c>
      <c r="P1303" s="9" t="s">
        <v>5381</v>
      </c>
      <c r="Q1303" s="9" t="s">
        <v>5381</v>
      </c>
      <c r="R1303" s="9" t="s">
        <v>3612</v>
      </c>
      <c r="S1303" s="8">
        <v>950000</v>
      </c>
      <c r="T1303" s="8">
        <v>1900000</v>
      </c>
      <c r="U1303" s="2">
        <v>26668285</v>
      </c>
      <c r="V1303" s="2" t="s">
        <v>874</v>
      </c>
    </row>
    <row r="1304" spans="1:22">
      <c r="A1304" s="2">
        <v>891780111</v>
      </c>
      <c r="B1304" s="2" t="s">
        <v>19</v>
      </c>
      <c r="C1304" s="2" t="s">
        <v>27</v>
      </c>
      <c r="D1304" s="2" t="s">
        <v>20</v>
      </c>
      <c r="E1304" s="2" t="s">
        <v>9077</v>
      </c>
      <c r="F1304" s="2" t="s">
        <v>21</v>
      </c>
      <c r="G1304" s="2" t="s">
        <v>165</v>
      </c>
      <c r="H1304" s="2" t="s">
        <v>166</v>
      </c>
      <c r="I1304" s="8">
        <v>3750000</v>
      </c>
      <c r="J1304" s="8">
        <v>0</v>
      </c>
      <c r="K1304" s="8">
        <v>0</v>
      </c>
      <c r="L1304" s="8">
        <v>0</v>
      </c>
      <c r="M1304" s="2">
        <v>1020736975</v>
      </c>
      <c r="N1304" s="2" t="s">
        <v>1291</v>
      </c>
      <c r="O1304" s="2" t="s">
        <v>9078</v>
      </c>
      <c r="P1304" s="9" t="s">
        <v>5381</v>
      </c>
      <c r="Q1304" s="9" t="s">
        <v>5381</v>
      </c>
      <c r="R1304" s="9" t="s">
        <v>3612</v>
      </c>
      <c r="S1304" s="8">
        <v>1250000</v>
      </c>
      <c r="T1304" s="8">
        <v>2500000</v>
      </c>
      <c r="U1304" s="2">
        <v>72175282</v>
      </c>
      <c r="V1304" s="2" t="s">
        <v>5785</v>
      </c>
    </row>
    <row r="1305" spans="1:22">
      <c r="A1305" s="2">
        <v>891780111</v>
      </c>
      <c r="B1305" s="2" t="s">
        <v>19</v>
      </c>
      <c r="C1305" s="2" t="s">
        <v>27</v>
      </c>
      <c r="D1305" s="2" t="s">
        <v>20</v>
      </c>
      <c r="E1305" s="2" t="s">
        <v>9079</v>
      </c>
      <c r="F1305" s="2" t="s">
        <v>21</v>
      </c>
      <c r="G1305" s="2" t="s">
        <v>165</v>
      </c>
      <c r="H1305" s="2" t="s">
        <v>166</v>
      </c>
      <c r="I1305" s="8">
        <v>3300000</v>
      </c>
      <c r="J1305" s="8">
        <v>0</v>
      </c>
      <c r="K1305" s="8">
        <v>0</v>
      </c>
      <c r="L1305" s="8">
        <v>0</v>
      </c>
      <c r="M1305" s="2">
        <v>85450183</v>
      </c>
      <c r="N1305" s="2" t="s">
        <v>4886</v>
      </c>
      <c r="O1305" s="2" t="s">
        <v>6899</v>
      </c>
      <c r="P1305" s="9" t="s">
        <v>5381</v>
      </c>
      <c r="Q1305" s="9" t="s">
        <v>5381</v>
      </c>
      <c r="R1305" s="9" t="s">
        <v>3612</v>
      </c>
      <c r="S1305" s="8">
        <v>1100000</v>
      </c>
      <c r="T1305" s="8">
        <v>2200000</v>
      </c>
      <c r="U1305" s="2">
        <v>57461216</v>
      </c>
      <c r="V1305" s="2" t="s">
        <v>801</v>
      </c>
    </row>
    <row r="1306" spans="1:22">
      <c r="A1306" s="2">
        <v>891780111</v>
      </c>
      <c r="B1306" s="2" t="s">
        <v>19</v>
      </c>
      <c r="C1306" s="2" t="s">
        <v>27</v>
      </c>
      <c r="D1306" s="2" t="s">
        <v>20</v>
      </c>
      <c r="E1306" s="2" t="s">
        <v>9080</v>
      </c>
      <c r="F1306" s="2" t="s">
        <v>21</v>
      </c>
      <c r="G1306" s="2" t="s">
        <v>165</v>
      </c>
      <c r="H1306" s="2" t="s">
        <v>166</v>
      </c>
      <c r="I1306" s="8">
        <v>4200000</v>
      </c>
      <c r="J1306" s="8">
        <v>0</v>
      </c>
      <c r="K1306" s="8">
        <v>0</v>
      </c>
      <c r="L1306" s="8">
        <v>0</v>
      </c>
      <c r="M1306" s="2">
        <v>1082925821</v>
      </c>
      <c r="N1306" s="2" t="s">
        <v>926</v>
      </c>
      <c r="O1306" s="2" t="s">
        <v>6828</v>
      </c>
      <c r="P1306" s="9" t="s">
        <v>5381</v>
      </c>
      <c r="Q1306" s="9" t="s">
        <v>5381</v>
      </c>
      <c r="R1306" s="9" t="s">
        <v>3612</v>
      </c>
      <c r="S1306" s="8">
        <v>1400000</v>
      </c>
      <c r="T1306" s="8">
        <v>2800000</v>
      </c>
      <c r="U1306" s="2">
        <v>72175282</v>
      </c>
      <c r="V1306" s="2" t="s">
        <v>5785</v>
      </c>
    </row>
    <row r="1307" spans="1:22">
      <c r="A1307" s="2">
        <v>891780111</v>
      </c>
      <c r="B1307" s="2" t="s">
        <v>19</v>
      </c>
      <c r="C1307" s="2" t="s">
        <v>27</v>
      </c>
      <c r="D1307" s="2" t="s">
        <v>20</v>
      </c>
      <c r="E1307" s="2" t="s">
        <v>9081</v>
      </c>
      <c r="F1307" s="2" t="s">
        <v>21</v>
      </c>
      <c r="G1307" s="2" t="s">
        <v>165</v>
      </c>
      <c r="H1307" s="2" t="s">
        <v>166</v>
      </c>
      <c r="I1307" s="8">
        <v>5600000</v>
      </c>
      <c r="J1307" s="8">
        <v>0</v>
      </c>
      <c r="K1307" s="8">
        <v>0</v>
      </c>
      <c r="L1307" s="8">
        <v>0</v>
      </c>
      <c r="M1307" s="2">
        <v>1083017229</v>
      </c>
      <c r="N1307" s="2" t="s">
        <v>1274</v>
      </c>
      <c r="O1307" s="2" t="s">
        <v>9082</v>
      </c>
      <c r="P1307" s="9" t="s">
        <v>5381</v>
      </c>
      <c r="Q1307" s="9" t="s">
        <v>5381</v>
      </c>
      <c r="R1307" s="9" t="s">
        <v>3612</v>
      </c>
      <c r="S1307" s="8">
        <v>2800000</v>
      </c>
      <c r="T1307" s="8">
        <v>2800000</v>
      </c>
      <c r="U1307" s="2">
        <v>72175282</v>
      </c>
      <c r="V1307" s="2" t="s">
        <v>5785</v>
      </c>
    </row>
    <row r="1308" spans="1:22">
      <c r="A1308" s="2">
        <v>891780111</v>
      </c>
      <c r="B1308" s="2" t="s">
        <v>19</v>
      </c>
      <c r="C1308" s="2" t="s">
        <v>27</v>
      </c>
      <c r="D1308" s="2" t="s">
        <v>20</v>
      </c>
      <c r="E1308" s="2" t="s">
        <v>9083</v>
      </c>
      <c r="F1308" s="2" t="s">
        <v>21</v>
      </c>
      <c r="G1308" s="2" t="s">
        <v>165</v>
      </c>
      <c r="H1308" s="2" t="s">
        <v>166</v>
      </c>
      <c r="I1308" s="8">
        <v>3200000</v>
      </c>
      <c r="J1308" s="8">
        <v>0</v>
      </c>
      <c r="K1308" s="8">
        <v>0</v>
      </c>
      <c r="L1308" s="8">
        <v>0</v>
      </c>
      <c r="M1308" s="2">
        <v>57428677</v>
      </c>
      <c r="N1308" s="2" t="s">
        <v>5073</v>
      </c>
      <c r="O1308" s="2" t="s">
        <v>9084</v>
      </c>
      <c r="P1308" s="9" t="s">
        <v>5381</v>
      </c>
      <c r="Q1308" s="9" t="s">
        <v>5381</v>
      </c>
      <c r="R1308" s="9" t="s">
        <v>3612</v>
      </c>
      <c r="S1308" s="8">
        <v>1600000</v>
      </c>
      <c r="T1308" s="8">
        <v>1600000</v>
      </c>
      <c r="U1308" s="2">
        <v>45507423</v>
      </c>
      <c r="V1308" s="2" t="s">
        <v>1042</v>
      </c>
    </row>
    <row r="1309" spans="1:22">
      <c r="A1309" s="2">
        <v>891780111</v>
      </c>
      <c r="B1309" s="2" t="s">
        <v>19</v>
      </c>
      <c r="C1309" s="2" t="s">
        <v>27</v>
      </c>
      <c r="D1309" s="2" t="s">
        <v>20</v>
      </c>
      <c r="E1309" s="2" t="s">
        <v>9085</v>
      </c>
      <c r="F1309" s="2" t="s">
        <v>21</v>
      </c>
      <c r="G1309" s="2" t="s">
        <v>165</v>
      </c>
      <c r="H1309" s="2" t="s">
        <v>166</v>
      </c>
      <c r="I1309" s="8">
        <v>11400000</v>
      </c>
      <c r="J1309" s="8">
        <v>0</v>
      </c>
      <c r="K1309" s="8">
        <v>0</v>
      </c>
      <c r="L1309" s="8">
        <v>0</v>
      </c>
      <c r="M1309" s="2">
        <v>51937854</v>
      </c>
      <c r="N1309" s="2" t="s">
        <v>4449</v>
      </c>
      <c r="O1309" s="2" t="s">
        <v>9086</v>
      </c>
      <c r="P1309" s="9" t="s">
        <v>5381</v>
      </c>
      <c r="Q1309" s="9" t="s">
        <v>5381</v>
      </c>
      <c r="R1309" s="9" t="s">
        <v>3612</v>
      </c>
      <c r="S1309" s="8">
        <v>5700000</v>
      </c>
      <c r="T1309" s="8">
        <v>5700000</v>
      </c>
      <c r="U1309" s="2">
        <v>72175282</v>
      </c>
      <c r="V1309" s="2" t="s">
        <v>5785</v>
      </c>
    </row>
    <row r="1310" spans="1:22">
      <c r="A1310" s="2">
        <v>891780111</v>
      </c>
      <c r="B1310" s="2" t="s">
        <v>19</v>
      </c>
      <c r="C1310" s="2" t="s">
        <v>27</v>
      </c>
      <c r="D1310" s="2" t="s">
        <v>20</v>
      </c>
      <c r="E1310" s="2" t="s">
        <v>9087</v>
      </c>
      <c r="F1310" s="2" t="s">
        <v>21</v>
      </c>
      <c r="G1310" s="2" t="s">
        <v>165</v>
      </c>
      <c r="H1310" s="2" t="s">
        <v>166</v>
      </c>
      <c r="I1310" s="8">
        <v>5000000</v>
      </c>
      <c r="J1310" s="8">
        <v>0</v>
      </c>
      <c r="K1310" s="8">
        <v>0</v>
      </c>
      <c r="L1310" s="8">
        <v>0</v>
      </c>
      <c r="M1310" s="2">
        <v>1149451463</v>
      </c>
      <c r="N1310" s="2" t="s">
        <v>986</v>
      </c>
      <c r="O1310" s="2" t="s">
        <v>9088</v>
      </c>
      <c r="P1310" s="9" t="s">
        <v>5381</v>
      </c>
      <c r="Q1310" s="9" t="s">
        <v>5381</v>
      </c>
      <c r="R1310" s="9" t="s">
        <v>3612</v>
      </c>
      <c r="S1310" s="8">
        <v>2500000</v>
      </c>
      <c r="T1310" s="8">
        <v>2500000</v>
      </c>
      <c r="U1310" s="2">
        <v>72175282</v>
      </c>
      <c r="V1310" s="2" t="s">
        <v>5785</v>
      </c>
    </row>
    <row r="1311" spans="1:22">
      <c r="A1311" s="2">
        <v>891780111</v>
      </c>
      <c r="B1311" s="2" t="s">
        <v>19</v>
      </c>
      <c r="C1311" s="2" t="s">
        <v>27</v>
      </c>
      <c r="D1311" s="2" t="s">
        <v>20</v>
      </c>
      <c r="E1311" s="2" t="s">
        <v>9089</v>
      </c>
      <c r="F1311" s="2" t="s">
        <v>21</v>
      </c>
      <c r="G1311" s="2" t="s">
        <v>165</v>
      </c>
      <c r="H1311" s="2" t="s">
        <v>166</v>
      </c>
      <c r="I1311" s="8">
        <v>5600000</v>
      </c>
      <c r="J1311" s="8">
        <v>0</v>
      </c>
      <c r="K1311" s="8">
        <v>0</v>
      </c>
      <c r="L1311" s="8">
        <v>0</v>
      </c>
      <c r="M1311" s="2">
        <v>1082934067</v>
      </c>
      <c r="N1311" s="2" t="s">
        <v>1299</v>
      </c>
      <c r="O1311" s="2" t="s">
        <v>9090</v>
      </c>
      <c r="P1311" s="9" t="s">
        <v>5381</v>
      </c>
      <c r="Q1311" s="9" t="s">
        <v>5381</v>
      </c>
      <c r="R1311" s="9" t="s">
        <v>3612</v>
      </c>
      <c r="S1311" s="8">
        <v>2800000</v>
      </c>
      <c r="T1311" s="8">
        <v>2800000</v>
      </c>
      <c r="U1311" s="2">
        <v>72175282</v>
      </c>
      <c r="V1311" s="2" t="s">
        <v>5785</v>
      </c>
    </row>
    <row r="1312" spans="1:22">
      <c r="A1312" s="2">
        <v>891780111</v>
      </c>
      <c r="B1312" s="2" t="s">
        <v>19</v>
      </c>
      <c r="C1312" s="2" t="s">
        <v>27</v>
      </c>
      <c r="D1312" s="2" t="s">
        <v>20</v>
      </c>
      <c r="E1312" s="2" t="s">
        <v>9091</v>
      </c>
      <c r="F1312" s="2" t="s">
        <v>21</v>
      </c>
      <c r="G1312" s="2" t="s">
        <v>165</v>
      </c>
      <c r="H1312" s="2" t="s">
        <v>166</v>
      </c>
      <c r="I1312" s="8">
        <v>3300000</v>
      </c>
      <c r="J1312" s="8">
        <v>0</v>
      </c>
      <c r="K1312" s="8">
        <v>0</v>
      </c>
      <c r="L1312" s="8">
        <v>0</v>
      </c>
      <c r="M1312" s="2">
        <v>57462117</v>
      </c>
      <c r="N1312" s="2" t="s">
        <v>4918</v>
      </c>
      <c r="O1312" s="2" t="s">
        <v>6436</v>
      </c>
      <c r="P1312" s="9" t="s">
        <v>5381</v>
      </c>
      <c r="Q1312" s="9" t="s">
        <v>5381</v>
      </c>
      <c r="R1312" s="9" t="s">
        <v>3612</v>
      </c>
      <c r="S1312" s="8">
        <v>1100000</v>
      </c>
      <c r="T1312" s="8">
        <v>2200000</v>
      </c>
      <c r="U1312" s="2">
        <v>26668285</v>
      </c>
      <c r="V1312" s="2" t="s">
        <v>874</v>
      </c>
    </row>
    <row r="1313" spans="1:22">
      <c r="A1313" s="2">
        <v>891780111</v>
      </c>
      <c r="B1313" s="2" t="s">
        <v>19</v>
      </c>
      <c r="C1313" s="2" t="s">
        <v>27</v>
      </c>
      <c r="D1313" s="2" t="s">
        <v>20</v>
      </c>
      <c r="E1313" s="2" t="s">
        <v>9092</v>
      </c>
      <c r="F1313" s="2" t="s">
        <v>21</v>
      </c>
      <c r="G1313" s="2" t="s">
        <v>165</v>
      </c>
      <c r="H1313" s="2" t="s">
        <v>166</v>
      </c>
      <c r="I1313" s="8">
        <v>3300000</v>
      </c>
      <c r="J1313" s="8">
        <v>0</v>
      </c>
      <c r="K1313" s="8">
        <v>0</v>
      </c>
      <c r="L1313" s="8">
        <v>0</v>
      </c>
      <c r="M1313" s="2">
        <v>1082941024</v>
      </c>
      <c r="N1313" s="2" t="s">
        <v>9093</v>
      </c>
      <c r="O1313" s="2" t="s">
        <v>9094</v>
      </c>
      <c r="P1313" s="9" t="s">
        <v>5381</v>
      </c>
      <c r="Q1313" s="9" t="s">
        <v>5381</v>
      </c>
      <c r="R1313" s="9" t="s">
        <v>3612</v>
      </c>
      <c r="S1313" s="8">
        <v>1100000</v>
      </c>
      <c r="T1313" s="8">
        <v>2200000</v>
      </c>
      <c r="U1313" s="2">
        <v>12621405</v>
      </c>
      <c r="V1313" s="2" t="s">
        <v>5735</v>
      </c>
    </row>
    <row r="1314" spans="1:22">
      <c r="A1314" s="2">
        <v>891780111</v>
      </c>
      <c r="B1314" s="2" t="s">
        <v>19</v>
      </c>
      <c r="C1314" s="2" t="s">
        <v>27</v>
      </c>
      <c r="D1314" s="2" t="s">
        <v>20</v>
      </c>
      <c r="E1314" s="2" t="s">
        <v>9095</v>
      </c>
      <c r="F1314" s="2" t="s">
        <v>21</v>
      </c>
      <c r="G1314" s="2" t="s">
        <v>165</v>
      </c>
      <c r="H1314" s="2" t="s">
        <v>166</v>
      </c>
      <c r="I1314" s="8">
        <v>4800000</v>
      </c>
      <c r="J1314" s="8">
        <v>0</v>
      </c>
      <c r="K1314" s="8">
        <v>0</v>
      </c>
      <c r="L1314" s="8">
        <v>0</v>
      </c>
      <c r="M1314" s="2">
        <v>36666112</v>
      </c>
      <c r="N1314" s="2" t="s">
        <v>1240</v>
      </c>
      <c r="O1314" s="2" t="s">
        <v>6440</v>
      </c>
      <c r="P1314" s="9" t="s">
        <v>5381</v>
      </c>
      <c r="Q1314" s="9" t="s">
        <v>5381</v>
      </c>
      <c r="R1314" s="9" t="s">
        <v>3612</v>
      </c>
      <c r="S1314" s="8">
        <v>1600000</v>
      </c>
      <c r="T1314" s="8">
        <v>3200000</v>
      </c>
      <c r="U1314" s="2">
        <v>26668285</v>
      </c>
      <c r="V1314" s="2" t="s">
        <v>874</v>
      </c>
    </row>
    <row r="1315" spans="1:22">
      <c r="A1315" s="2">
        <v>891780111</v>
      </c>
      <c r="B1315" s="2" t="s">
        <v>19</v>
      </c>
      <c r="C1315" s="2" t="s">
        <v>27</v>
      </c>
      <c r="D1315" s="2" t="s">
        <v>20</v>
      </c>
      <c r="E1315" s="2" t="s">
        <v>9096</v>
      </c>
      <c r="F1315" s="2" t="s">
        <v>21</v>
      </c>
      <c r="G1315" s="2" t="s">
        <v>165</v>
      </c>
      <c r="H1315" s="2" t="s">
        <v>166</v>
      </c>
      <c r="I1315" s="8">
        <v>9150000</v>
      </c>
      <c r="J1315" s="8">
        <v>0</v>
      </c>
      <c r="K1315" s="8">
        <v>0</v>
      </c>
      <c r="L1315" s="8">
        <v>0</v>
      </c>
      <c r="M1315" s="2">
        <v>39029599</v>
      </c>
      <c r="N1315" s="2" t="s">
        <v>1088</v>
      </c>
      <c r="O1315" s="2" t="s">
        <v>9097</v>
      </c>
      <c r="P1315" s="9" t="s">
        <v>5381</v>
      </c>
      <c r="Q1315" s="9" t="s">
        <v>5381</v>
      </c>
      <c r="R1315" s="9" t="s">
        <v>3612</v>
      </c>
      <c r="S1315" s="8">
        <v>3050000</v>
      </c>
      <c r="T1315" s="8">
        <v>6100000</v>
      </c>
      <c r="U1315" s="2">
        <v>26668285</v>
      </c>
      <c r="V1315" s="2" t="s">
        <v>874</v>
      </c>
    </row>
    <row r="1316" spans="1:22">
      <c r="A1316" s="2">
        <v>891780111</v>
      </c>
      <c r="B1316" s="2" t="s">
        <v>19</v>
      </c>
      <c r="C1316" s="2" t="s">
        <v>27</v>
      </c>
      <c r="D1316" s="2" t="s">
        <v>20</v>
      </c>
      <c r="E1316" s="2" t="s">
        <v>9098</v>
      </c>
      <c r="F1316" s="2" t="s">
        <v>21</v>
      </c>
      <c r="G1316" s="2" t="s">
        <v>165</v>
      </c>
      <c r="H1316" s="2" t="s">
        <v>166</v>
      </c>
      <c r="I1316" s="8">
        <v>5600000</v>
      </c>
      <c r="J1316" s="8">
        <v>0</v>
      </c>
      <c r="K1316" s="8">
        <v>0</v>
      </c>
      <c r="L1316" s="8">
        <v>0</v>
      </c>
      <c r="M1316" s="2">
        <v>1082985398</v>
      </c>
      <c r="N1316" s="2" t="s">
        <v>1296</v>
      </c>
      <c r="O1316" s="2" t="s">
        <v>5831</v>
      </c>
      <c r="P1316" s="9" t="s">
        <v>5381</v>
      </c>
      <c r="Q1316" s="9" t="s">
        <v>5381</v>
      </c>
      <c r="R1316" s="9" t="s">
        <v>3612</v>
      </c>
      <c r="S1316" s="8">
        <v>2800000</v>
      </c>
      <c r="T1316" s="8">
        <v>2800000</v>
      </c>
      <c r="U1316" s="2">
        <v>72175282</v>
      </c>
      <c r="V1316" s="2" t="s">
        <v>5785</v>
      </c>
    </row>
    <row r="1317" spans="1:22">
      <c r="A1317" s="2">
        <v>891780111</v>
      </c>
      <c r="B1317" s="2" t="s">
        <v>19</v>
      </c>
      <c r="C1317" s="2" t="s">
        <v>27</v>
      </c>
      <c r="D1317" s="2" t="s">
        <v>20</v>
      </c>
      <c r="E1317" s="2" t="s">
        <v>9099</v>
      </c>
      <c r="F1317" s="2" t="s">
        <v>21</v>
      </c>
      <c r="G1317" s="2" t="s">
        <v>165</v>
      </c>
      <c r="H1317" s="2" t="s">
        <v>166</v>
      </c>
      <c r="I1317" s="8">
        <v>2850000</v>
      </c>
      <c r="J1317" s="8">
        <v>0</v>
      </c>
      <c r="K1317" s="8">
        <v>0</v>
      </c>
      <c r="L1317" s="8">
        <v>0</v>
      </c>
      <c r="M1317" s="2">
        <v>1143139441</v>
      </c>
      <c r="N1317" s="2" t="s">
        <v>4783</v>
      </c>
      <c r="O1317" s="2" t="s">
        <v>6608</v>
      </c>
      <c r="P1317" s="9" t="s">
        <v>3702</v>
      </c>
      <c r="Q1317" s="9" t="s">
        <v>3702</v>
      </c>
      <c r="R1317" s="9" t="s">
        <v>3612</v>
      </c>
      <c r="S1317" s="8">
        <v>950000</v>
      </c>
      <c r="T1317" s="8">
        <v>1900000</v>
      </c>
      <c r="U1317" s="33">
        <v>84452087</v>
      </c>
      <c r="V1317" s="2" t="s">
        <v>1963</v>
      </c>
    </row>
    <row r="1318" spans="1:22">
      <c r="A1318" s="2">
        <v>891780111</v>
      </c>
      <c r="B1318" s="2" t="s">
        <v>19</v>
      </c>
      <c r="C1318" s="2" t="s">
        <v>27</v>
      </c>
      <c r="D1318" s="2" t="s">
        <v>20</v>
      </c>
      <c r="E1318" s="2" t="s">
        <v>9100</v>
      </c>
      <c r="F1318" s="2" t="s">
        <v>21</v>
      </c>
      <c r="G1318" s="2" t="s">
        <v>165</v>
      </c>
      <c r="H1318" s="2" t="s">
        <v>166</v>
      </c>
      <c r="I1318" s="8">
        <v>8400000</v>
      </c>
      <c r="J1318" s="8">
        <v>0</v>
      </c>
      <c r="K1318" s="8">
        <v>0</v>
      </c>
      <c r="L1318" s="8">
        <v>0</v>
      </c>
      <c r="M1318" s="2">
        <v>12564670</v>
      </c>
      <c r="N1318" s="2" t="s">
        <v>1293</v>
      </c>
      <c r="O1318" s="2" t="s">
        <v>6610</v>
      </c>
      <c r="P1318" s="9" t="s">
        <v>3702</v>
      </c>
      <c r="Q1318" s="9" t="s">
        <v>3702</v>
      </c>
      <c r="R1318" s="9" t="s">
        <v>3612</v>
      </c>
      <c r="S1318" s="8">
        <v>2800000</v>
      </c>
      <c r="T1318" s="8">
        <v>5600000</v>
      </c>
      <c r="U1318" s="33">
        <v>84452087</v>
      </c>
      <c r="V1318" s="2" t="s">
        <v>1963</v>
      </c>
    </row>
    <row r="1319" spans="1:22">
      <c r="A1319" s="2">
        <v>891780111</v>
      </c>
      <c r="B1319" s="2" t="s">
        <v>19</v>
      </c>
      <c r="C1319" s="2" t="s">
        <v>27</v>
      </c>
      <c r="D1319" s="2" t="s">
        <v>20</v>
      </c>
      <c r="E1319" s="2" t="s">
        <v>9101</v>
      </c>
      <c r="F1319" s="2" t="s">
        <v>21</v>
      </c>
      <c r="G1319" s="2" t="s">
        <v>165</v>
      </c>
      <c r="H1319" s="2" t="s">
        <v>166</v>
      </c>
      <c r="I1319" s="8">
        <v>3800000</v>
      </c>
      <c r="J1319" s="8">
        <v>0</v>
      </c>
      <c r="K1319" s="8">
        <v>0</v>
      </c>
      <c r="L1319" s="8">
        <v>0</v>
      </c>
      <c r="M1319" s="2">
        <v>1082944030</v>
      </c>
      <c r="N1319" s="2" t="s">
        <v>4780</v>
      </c>
      <c r="O1319" s="2" t="s">
        <v>6822</v>
      </c>
      <c r="P1319" s="9" t="s">
        <v>3702</v>
      </c>
      <c r="Q1319" s="9" t="s">
        <v>3702</v>
      </c>
      <c r="R1319" s="9" t="s">
        <v>3612</v>
      </c>
      <c r="S1319" s="8">
        <v>1900000</v>
      </c>
      <c r="T1319" s="8">
        <v>1900000</v>
      </c>
      <c r="U1319" s="2">
        <v>72175282</v>
      </c>
      <c r="V1319" s="2" t="s">
        <v>5785</v>
      </c>
    </row>
    <row r="1320" spans="1:22">
      <c r="A1320" s="2">
        <v>891780111</v>
      </c>
      <c r="B1320" s="2" t="s">
        <v>19</v>
      </c>
      <c r="C1320" s="2" t="s">
        <v>27</v>
      </c>
      <c r="D1320" s="2" t="s">
        <v>20</v>
      </c>
      <c r="E1320" s="2" t="s">
        <v>9102</v>
      </c>
      <c r="F1320" s="2" t="s">
        <v>21</v>
      </c>
      <c r="G1320" s="2" t="s">
        <v>165</v>
      </c>
      <c r="H1320" s="2" t="s">
        <v>166</v>
      </c>
      <c r="I1320" s="8">
        <v>8000000</v>
      </c>
      <c r="J1320" s="8">
        <v>0</v>
      </c>
      <c r="K1320" s="8">
        <v>0</v>
      </c>
      <c r="L1320" s="8">
        <v>0</v>
      </c>
      <c r="M1320" s="2">
        <v>85474227</v>
      </c>
      <c r="N1320" s="2" t="s">
        <v>1311</v>
      </c>
      <c r="O1320" s="2" t="s">
        <v>9103</v>
      </c>
      <c r="P1320" s="9" t="s">
        <v>3702</v>
      </c>
      <c r="Q1320" s="9" t="s">
        <v>3702</v>
      </c>
      <c r="R1320" s="9" t="s">
        <v>3612</v>
      </c>
      <c r="S1320" s="8">
        <v>4000000</v>
      </c>
      <c r="T1320" s="8">
        <v>4000000</v>
      </c>
      <c r="U1320" s="2">
        <v>72175282</v>
      </c>
      <c r="V1320" s="2" t="s">
        <v>5785</v>
      </c>
    </row>
    <row r="1321" spans="1:22">
      <c r="A1321" s="2">
        <v>891780111</v>
      </c>
      <c r="B1321" s="2" t="s">
        <v>19</v>
      </c>
      <c r="C1321" s="2" t="s">
        <v>27</v>
      </c>
      <c r="D1321" s="2" t="s">
        <v>20</v>
      </c>
      <c r="E1321" s="2" t="s">
        <v>9104</v>
      </c>
      <c r="F1321" s="2" t="s">
        <v>21</v>
      </c>
      <c r="G1321" s="2" t="s">
        <v>165</v>
      </c>
      <c r="H1321" s="2" t="s">
        <v>166</v>
      </c>
      <c r="I1321" s="8">
        <v>3300000</v>
      </c>
      <c r="J1321" s="8">
        <v>0</v>
      </c>
      <c r="K1321" s="8">
        <v>0</v>
      </c>
      <c r="L1321" s="8">
        <v>0</v>
      </c>
      <c r="M1321" s="2">
        <v>1082961732</v>
      </c>
      <c r="N1321" s="2" t="s">
        <v>4935</v>
      </c>
      <c r="O1321" s="2" t="s">
        <v>6632</v>
      </c>
      <c r="P1321" s="9" t="s">
        <v>3702</v>
      </c>
      <c r="Q1321" s="9" t="s">
        <v>3702</v>
      </c>
      <c r="R1321" s="9" t="s">
        <v>3612</v>
      </c>
      <c r="S1321" s="8">
        <v>1100000</v>
      </c>
      <c r="T1321" s="8">
        <v>2200000</v>
      </c>
      <c r="U1321" s="2">
        <v>72175282</v>
      </c>
      <c r="V1321" s="2" t="s">
        <v>5785</v>
      </c>
    </row>
    <row r="1322" spans="1:22">
      <c r="A1322" s="2">
        <v>891780111</v>
      </c>
      <c r="B1322" s="2" t="s">
        <v>19</v>
      </c>
      <c r="C1322" s="2" t="s">
        <v>27</v>
      </c>
      <c r="D1322" s="2" t="s">
        <v>20</v>
      </c>
      <c r="E1322" s="2" t="s">
        <v>9105</v>
      </c>
      <c r="F1322" s="2" t="s">
        <v>21</v>
      </c>
      <c r="G1322" s="2" t="s">
        <v>165</v>
      </c>
      <c r="H1322" s="2" t="s">
        <v>166</v>
      </c>
      <c r="I1322" s="8">
        <v>3750000</v>
      </c>
      <c r="J1322" s="8">
        <v>0</v>
      </c>
      <c r="K1322" s="8">
        <v>0</v>
      </c>
      <c r="L1322" s="8">
        <v>0</v>
      </c>
      <c r="M1322" s="2">
        <v>1082992851</v>
      </c>
      <c r="N1322" s="2" t="s">
        <v>9106</v>
      </c>
      <c r="O1322" s="2" t="s">
        <v>9107</v>
      </c>
      <c r="P1322" s="9" t="s">
        <v>3702</v>
      </c>
      <c r="Q1322" s="9" t="s">
        <v>3702</v>
      </c>
      <c r="R1322" s="9" t="s">
        <v>3612</v>
      </c>
      <c r="S1322" s="8">
        <v>1250000</v>
      </c>
      <c r="T1322" s="8">
        <v>2500000</v>
      </c>
      <c r="U1322" s="2">
        <v>72175282</v>
      </c>
      <c r="V1322" s="2" t="s">
        <v>5785</v>
      </c>
    </row>
    <row r="1323" spans="1:22">
      <c r="A1323" s="2">
        <v>891780111</v>
      </c>
      <c r="B1323" s="2" t="s">
        <v>19</v>
      </c>
      <c r="C1323" s="2" t="s">
        <v>27</v>
      </c>
      <c r="D1323" s="2" t="s">
        <v>20</v>
      </c>
      <c r="E1323" s="2" t="s">
        <v>9108</v>
      </c>
      <c r="F1323" s="2" t="s">
        <v>21</v>
      </c>
      <c r="G1323" s="2" t="s">
        <v>165</v>
      </c>
      <c r="H1323" s="2" t="s">
        <v>166</v>
      </c>
      <c r="I1323" s="8">
        <v>3300000</v>
      </c>
      <c r="J1323" s="8">
        <v>0</v>
      </c>
      <c r="K1323" s="8">
        <v>0</v>
      </c>
      <c r="L1323" s="8">
        <v>0</v>
      </c>
      <c r="M1323" s="2">
        <v>85271941</v>
      </c>
      <c r="N1323" s="2" t="s">
        <v>4912</v>
      </c>
      <c r="O1323" s="2" t="s">
        <v>6907</v>
      </c>
      <c r="P1323" s="9" t="s">
        <v>3702</v>
      </c>
      <c r="Q1323" s="9" t="s">
        <v>3702</v>
      </c>
      <c r="R1323" s="9" t="s">
        <v>3612</v>
      </c>
      <c r="S1323" s="8">
        <v>1100000</v>
      </c>
      <c r="T1323" s="8">
        <v>2200000</v>
      </c>
      <c r="U1323" s="2">
        <v>57461216</v>
      </c>
      <c r="V1323" s="2" t="s">
        <v>801</v>
      </c>
    </row>
    <row r="1324" spans="1:22">
      <c r="A1324" s="2">
        <v>891780111</v>
      </c>
      <c r="B1324" s="2" t="s">
        <v>19</v>
      </c>
      <c r="C1324" s="2" t="s">
        <v>27</v>
      </c>
      <c r="D1324" s="2" t="s">
        <v>20</v>
      </c>
      <c r="E1324" s="2" t="s">
        <v>9109</v>
      </c>
      <c r="F1324" s="2" t="s">
        <v>21</v>
      </c>
      <c r="G1324" s="2" t="s">
        <v>165</v>
      </c>
      <c r="H1324" s="2" t="s">
        <v>166</v>
      </c>
      <c r="I1324" s="8">
        <v>4800000</v>
      </c>
      <c r="J1324" s="8">
        <v>0</v>
      </c>
      <c r="K1324" s="8">
        <v>0</v>
      </c>
      <c r="L1324" s="8">
        <v>0</v>
      </c>
      <c r="M1324" s="2">
        <v>39049050</v>
      </c>
      <c r="N1324" s="2" t="s">
        <v>866</v>
      </c>
      <c r="O1324" s="2" t="s">
        <v>9110</v>
      </c>
      <c r="P1324" s="9" t="s">
        <v>3702</v>
      </c>
      <c r="Q1324" s="9" t="s">
        <v>3702</v>
      </c>
      <c r="R1324" s="9" t="s">
        <v>3612</v>
      </c>
      <c r="S1324" s="8">
        <v>1600000</v>
      </c>
      <c r="T1324" s="8">
        <v>3200000</v>
      </c>
      <c r="U1324" s="2">
        <v>57461216</v>
      </c>
      <c r="V1324" s="2" t="s">
        <v>801</v>
      </c>
    </row>
    <row r="1325" spans="1:22">
      <c r="A1325" s="2">
        <v>891780111</v>
      </c>
      <c r="B1325" s="2" t="s">
        <v>19</v>
      </c>
      <c r="C1325" s="2" t="s">
        <v>27</v>
      </c>
      <c r="D1325" s="2" t="s">
        <v>20</v>
      </c>
      <c r="E1325" s="2" t="s">
        <v>9111</v>
      </c>
      <c r="F1325" s="2" t="s">
        <v>21</v>
      </c>
      <c r="G1325" s="2" t="s">
        <v>165</v>
      </c>
      <c r="H1325" s="2" t="s">
        <v>166</v>
      </c>
      <c r="I1325" s="8">
        <v>4200000</v>
      </c>
      <c r="J1325" s="8">
        <v>0</v>
      </c>
      <c r="K1325" s="8">
        <v>0</v>
      </c>
      <c r="L1325" s="8">
        <v>0</v>
      </c>
      <c r="M1325" s="2">
        <v>84450965</v>
      </c>
      <c r="N1325" s="2" t="s">
        <v>947</v>
      </c>
      <c r="O1325" s="2" t="s">
        <v>9112</v>
      </c>
      <c r="P1325" s="9" t="s">
        <v>3702</v>
      </c>
      <c r="Q1325" s="9" t="s">
        <v>3702</v>
      </c>
      <c r="R1325" s="9" t="s">
        <v>3612</v>
      </c>
      <c r="S1325" s="8">
        <v>1400000</v>
      </c>
      <c r="T1325" s="8">
        <v>2800000</v>
      </c>
      <c r="U1325" s="2">
        <v>26668285</v>
      </c>
      <c r="V1325" s="2" t="s">
        <v>874</v>
      </c>
    </row>
    <row r="1326" spans="1:22">
      <c r="A1326" s="2">
        <v>891780111</v>
      </c>
      <c r="B1326" s="2" t="s">
        <v>19</v>
      </c>
      <c r="C1326" s="2" t="s">
        <v>27</v>
      </c>
      <c r="D1326" s="2" t="s">
        <v>20</v>
      </c>
      <c r="E1326" s="2" t="s">
        <v>9113</v>
      </c>
      <c r="F1326" s="2" t="s">
        <v>21</v>
      </c>
      <c r="G1326" s="2" t="s">
        <v>165</v>
      </c>
      <c r="H1326" s="2" t="s">
        <v>166</v>
      </c>
      <c r="I1326" s="8">
        <v>3300000</v>
      </c>
      <c r="J1326" s="8">
        <v>0</v>
      </c>
      <c r="K1326" s="8">
        <v>0</v>
      </c>
      <c r="L1326" s="8">
        <v>0</v>
      </c>
      <c r="M1326" s="2">
        <v>1082843374</v>
      </c>
      <c r="N1326" s="2" t="s">
        <v>4460</v>
      </c>
      <c r="O1326" s="2" t="s">
        <v>6926</v>
      </c>
      <c r="P1326" s="9" t="s">
        <v>3702</v>
      </c>
      <c r="Q1326" s="9" t="s">
        <v>3702</v>
      </c>
      <c r="R1326" s="9" t="s">
        <v>3612</v>
      </c>
      <c r="S1326" s="8">
        <v>0</v>
      </c>
      <c r="T1326" s="8">
        <v>3300000</v>
      </c>
      <c r="U1326" s="2">
        <v>85449357</v>
      </c>
      <c r="V1326" s="2" t="s">
        <v>5904</v>
      </c>
    </row>
    <row r="1327" spans="1:22">
      <c r="A1327" s="2">
        <v>891780111</v>
      </c>
      <c r="B1327" s="2" t="s">
        <v>19</v>
      </c>
      <c r="C1327" s="2" t="s">
        <v>27</v>
      </c>
      <c r="D1327" s="2" t="s">
        <v>20</v>
      </c>
      <c r="E1327" s="2" t="s">
        <v>9114</v>
      </c>
      <c r="F1327" s="2" t="s">
        <v>21</v>
      </c>
      <c r="G1327" s="2" t="s">
        <v>165</v>
      </c>
      <c r="H1327" s="2" t="s">
        <v>166</v>
      </c>
      <c r="I1327" s="8">
        <v>5000000</v>
      </c>
      <c r="J1327" s="8">
        <v>0</v>
      </c>
      <c r="K1327" s="8">
        <v>0</v>
      </c>
      <c r="L1327" s="8">
        <v>0</v>
      </c>
      <c r="M1327" s="2">
        <v>1082996348</v>
      </c>
      <c r="N1327" s="2" t="s">
        <v>1026</v>
      </c>
      <c r="O1327" s="2" t="s">
        <v>7028</v>
      </c>
      <c r="P1327" s="9" t="s">
        <v>3702</v>
      </c>
      <c r="Q1327" s="9" t="s">
        <v>3702</v>
      </c>
      <c r="R1327" s="9" t="s">
        <v>3612</v>
      </c>
      <c r="S1327" s="8">
        <v>2500000</v>
      </c>
      <c r="T1327" s="8">
        <v>2500000</v>
      </c>
      <c r="V1327" s="2" t="s">
        <v>7029</v>
      </c>
    </row>
    <row r="1328" spans="1:22">
      <c r="A1328" s="2">
        <v>891780111</v>
      </c>
      <c r="B1328" s="2" t="s">
        <v>19</v>
      </c>
      <c r="C1328" s="2" t="s">
        <v>27</v>
      </c>
      <c r="D1328" s="2" t="s">
        <v>20</v>
      </c>
      <c r="E1328" s="2" t="s">
        <v>9115</v>
      </c>
      <c r="F1328" s="2" t="s">
        <v>21</v>
      </c>
      <c r="G1328" s="2" t="s">
        <v>165</v>
      </c>
      <c r="H1328" s="2" t="s">
        <v>166</v>
      </c>
      <c r="I1328" s="8">
        <v>2400000</v>
      </c>
      <c r="J1328" s="8">
        <v>0</v>
      </c>
      <c r="K1328" s="8">
        <v>0</v>
      </c>
      <c r="L1328" s="8">
        <v>0</v>
      </c>
      <c r="M1328" s="2">
        <v>57435172</v>
      </c>
      <c r="N1328" s="2" t="s">
        <v>4574</v>
      </c>
      <c r="O1328" s="2" t="s">
        <v>9116</v>
      </c>
      <c r="P1328" s="9" t="s">
        <v>3702</v>
      </c>
      <c r="Q1328" s="9" t="s">
        <v>3702</v>
      </c>
      <c r="R1328" s="9" t="s">
        <v>3612</v>
      </c>
      <c r="S1328" s="8">
        <v>800000</v>
      </c>
      <c r="T1328" s="8">
        <v>1600000</v>
      </c>
      <c r="U1328" s="2">
        <v>57444673</v>
      </c>
      <c r="V1328" s="2" t="s">
        <v>575</v>
      </c>
    </row>
    <row r="1329" spans="1:22">
      <c r="A1329" s="2">
        <v>891780111</v>
      </c>
      <c r="B1329" s="2" t="s">
        <v>19</v>
      </c>
      <c r="C1329" s="2" t="s">
        <v>27</v>
      </c>
      <c r="D1329" s="2" t="s">
        <v>20</v>
      </c>
      <c r="E1329" s="2" t="s">
        <v>9117</v>
      </c>
      <c r="F1329" s="2" t="s">
        <v>21</v>
      </c>
      <c r="G1329" s="2" t="s">
        <v>165</v>
      </c>
      <c r="H1329" s="2" t="s">
        <v>166</v>
      </c>
      <c r="I1329" s="8">
        <v>2400000</v>
      </c>
      <c r="J1329" s="8">
        <v>0</v>
      </c>
      <c r="K1329" s="8">
        <v>0</v>
      </c>
      <c r="L1329" s="8">
        <v>0</v>
      </c>
      <c r="M1329" s="2">
        <v>36726629</v>
      </c>
      <c r="N1329" s="2" t="s">
        <v>4754</v>
      </c>
      <c r="O1329" s="2" t="s">
        <v>9118</v>
      </c>
      <c r="P1329" s="9" t="s">
        <v>3702</v>
      </c>
      <c r="Q1329" s="9" t="s">
        <v>3702</v>
      </c>
      <c r="R1329" s="9" t="s">
        <v>3612</v>
      </c>
      <c r="S1329" s="8">
        <v>800000</v>
      </c>
      <c r="T1329" s="8">
        <v>1600000</v>
      </c>
      <c r="U1329" s="2">
        <v>57441846</v>
      </c>
      <c r="V1329" s="2" t="s">
        <v>5730</v>
      </c>
    </row>
    <row r="1330" spans="1:22">
      <c r="A1330" s="2">
        <v>891780111</v>
      </c>
      <c r="B1330" s="2" t="s">
        <v>19</v>
      </c>
      <c r="C1330" s="2" t="s">
        <v>27</v>
      </c>
      <c r="D1330" s="2" t="s">
        <v>20</v>
      </c>
      <c r="E1330" s="2" t="s">
        <v>9119</v>
      </c>
      <c r="F1330" s="2" t="s">
        <v>21</v>
      </c>
      <c r="G1330" s="2" t="s">
        <v>165</v>
      </c>
      <c r="H1330" s="2" t="s">
        <v>166</v>
      </c>
      <c r="I1330" s="8">
        <v>2850000</v>
      </c>
      <c r="J1330" s="8">
        <v>0</v>
      </c>
      <c r="K1330" s="8">
        <v>0</v>
      </c>
      <c r="L1330" s="8">
        <v>0</v>
      </c>
      <c r="M1330" s="2">
        <v>39047351</v>
      </c>
      <c r="N1330" s="2" t="s">
        <v>4412</v>
      </c>
      <c r="O1330" s="2" t="s">
        <v>9120</v>
      </c>
      <c r="P1330" s="9" t="s">
        <v>3702</v>
      </c>
      <c r="Q1330" s="9" t="s">
        <v>3702</v>
      </c>
      <c r="R1330" s="9" t="s">
        <v>3612</v>
      </c>
      <c r="S1330" s="8">
        <v>950000</v>
      </c>
      <c r="T1330" s="8">
        <v>1900000</v>
      </c>
      <c r="U1330" s="2">
        <v>57441846</v>
      </c>
      <c r="V1330" s="2" t="s">
        <v>5730</v>
      </c>
    </row>
    <row r="1331" spans="1:22">
      <c r="A1331" s="2">
        <v>891780111</v>
      </c>
      <c r="B1331" s="2" t="s">
        <v>19</v>
      </c>
      <c r="C1331" s="2" t="s">
        <v>27</v>
      </c>
      <c r="D1331" s="2" t="s">
        <v>20</v>
      </c>
      <c r="E1331" s="2" t="s">
        <v>9121</v>
      </c>
      <c r="F1331" s="2" t="s">
        <v>21</v>
      </c>
      <c r="G1331" s="2" t="s">
        <v>165</v>
      </c>
      <c r="H1331" s="2" t="s">
        <v>166</v>
      </c>
      <c r="I1331" s="8">
        <v>2850000</v>
      </c>
      <c r="J1331" s="8">
        <v>0</v>
      </c>
      <c r="K1331" s="8">
        <v>0</v>
      </c>
      <c r="L1331" s="8">
        <v>0</v>
      </c>
      <c r="M1331" s="2">
        <v>36724297</v>
      </c>
      <c r="N1331" s="2" t="s">
        <v>4768</v>
      </c>
      <c r="O1331" s="2" t="s">
        <v>9122</v>
      </c>
      <c r="P1331" s="9" t="s">
        <v>3702</v>
      </c>
      <c r="Q1331" s="9" t="s">
        <v>3702</v>
      </c>
      <c r="R1331" s="9" t="s">
        <v>3612</v>
      </c>
      <c r="S1331" s="8">
        <v>950000</v>
      </c>
      <c r="T1331" s="8">
        <v>1900000</v>
      </c>
      <c r="U1331" s="2">
        <v>57441846</v>
      </c>
      <c r="V1331" s="2" t="s">
        <v>5730</v>
      </c>
    </row>
    <row r="1332" spans="1:22">
      <c r="A1332" s="2">
        <v>891780111</v>
      </c>
      <c r="B1332" s="2" t="s">
        <v>19</v>
      </c>
      <c r="C1332" s="2" t="s">
        <v>27</v>
      </c>
      <c r="D1332" s="2" t="s">
        <v>20</v>
      </c>
      <c r="E1332" s="2" t="s">
        <v>9123</v>
      </c>
      <c r="F1332" s="2" t="s">
        <v>21</v>
      </c>
      <c r="G1332" s="2" t="s">
        <v>165</v>
      </c>
      <c r="H1332" s="2" t="s">
        <v>166</v>
      </c>
      <c r="I1332" s="8">
        <v>3300000</v>
      </c>
      <c r="J1332" s="8">
        <v>0</v>
      </c>
      <c r="K1332" s="8">
        <v>0</v>
      </c>
      <c r="L1332" s="8">
        <v>0</v>
      </c>
      <c r="M1332" s="2">
        <v>49758019</v>
      </c>
      <c r="N1332" s="2" t="s">
        <v>1257</v>
      </c>
      <c r="O1332" s="2" t="s">
        <v>7023</v>
      </c>
      <c r="P1332" s="9" t="s">
        <v>3702</v>
      </c>
      <c r="Q1332" s="9" t="s">
        <v>3702</v>
      </c>
      <c r="R1332" s="9" t="s">
        <v>3612</v>
      </c>
      <c r="S1332" s="8">
        <v>1100000</v>
      </c>
      <c r="T1332" s="8">
        <v>2200000</v>
      </c>
      <c r="U1332" s="2">
        <v>57441846</v>
      </c>
      <c r="V1332" s="2" t="s">
        <v>5730</v>
      </c>
    </row>
    <row r="1333" spans="1:22">
      <c r="A1333" s="2">
        <v>891780111</v>
      </c>
      <c r="B1333" s="2" t="s">
        <v>19</v>
      </c>
      <c r="C1333" s="2" t="s">
        <v>27</v>
      </c>
      <c r="D1333" s="2" t="s">
        <v>20</v>
      </c>
      <c r="E1333" s="2" t="s">
        <v>9124</v>
      </c>
      <c r="F1333" s="2" t="s">
        <v>21</v>
      </c>
      <c r="G1333" s="2" t="s">
        <v>165</v>
      </c>
      <c r="H1333" s="2" t="s">
        <v>166</v>
      </c>
      <c r="I1333" s="8">
        <v>3750000</v>
      </c>
      <c r="J1333" s="8">
        <v>0</v>
      </c>
      <c r="K1333" s="8">
        <v>0</v>
      </c>
      <c r="L1333" s="8">
        <v>0</v>
      </c>
      <c r="M1333" s="2">
        <v>7602309</v>
      </c>
      <c r="N1333" s="2" t="s">
        <v>834</v>
      </c>
      <c r="O1333" s="2" t="s">
        <v>9125</v>
      </c>
      <c r="P1333" s="9" t="s">
        <v>3702</v>
      </c>
      <c r="Q1333" s="9" t="s">
        <v>3702</v>
      </c>
      <c r="R1333" s="9" t="s">
        <v>3612</v>
      </c>
      <c r="S1333" s="8">
        <v>1250000</v>
      </c>
      <c r="T1333" s="8">
        <v>2500000</v>
      </c>
      <c r="U1333" s="2">
        <v>39058006</v>
      </c>
      <c r="V1333" s="2" t="s">
        <v>6502</v>
      </c>
    </row>
    <row r="1334" spans="1:22">
      <c r="A1334" s="2">
        <v>891780111</v>
      </c>
      <c r="B1334" s="2" t="s">
        <v>19</v>
      </c>
      <c r="C1334" s="2" t="s">
        <v>27</v>
      </c>
      <c r="D1334" s="2" t="s">
        <v>20</v>
      </c>
      <c r="E1334" s="2" t="s">
        <v>9126</v>
      </c>
      <c r="F1334" s="2" t="s">
        <v>21</v>
      </c>
      <c r="G1334" s="2" t="s">
        <v>165</v>
      </c>
      <c r="H1334" s="2" t="s">
        <v>166</v>
      </c>
      <c r="I1334" s="8">
        <v>4800000</v>
      </c>
      <c r="J1334" s="8">
        <v>0</v>
      </c>
      <c r="K1334" s="8">
        <v>0</v>
      </c>
      <c r="L1334" s="8">
        <v>0</v>
      </c>
      <c r="M1334" s="2">
        <v>1082934147</v>
      </c>
      <c r="N1334" s="2" t="s">
        <v>1154</v>
      </c>
      <c r="O1334" s="2" t="s">
        <v>9127</v>
      </c>
      <c r="P1334" s="9" t="s">
        <v>6282</v>
      </c>
      <c r="Q1334" s="9" t="s">
        <v>6282</v>
      </c>
      <c r="R1334" s="9" t="s">
        <v>3612</v>
      </c>
      <c r="S1334" s="8">
        <v>1600000</v>
      </c>
      <c r="T1334" s="8">
        <v>3200000</v>
      </c>
      <c r="U1334" s="2">
        <v>12560219</v>
      </c>
      <c r="V1334" s="2" t="s">
        <v>1156</v>
      </c>
    </row>
    <row r="1335" spans="1:22">
      <c r="A1335" s="2">
        <v>891780111</v>
      </c>
      <c r="B1335" s="2" t="s">
        <v>19</v>
      </c>
      <c r="C1335" s="2" t="s">
        <v>27</v>
      </c>
      <c r="D1335" s="2" t="s">
        <v>20</v>
      </c>
      <c r="E1335" s="2" t="s">
        <v>9128</v>
      </c>
      <c r="F1335" s="2" t="s">
        <v>21</v>
      </c>
      <c r="G1335" s="2" t="s">
        <v>165</v>
      </c>
      <c r="H1335" s="2" t="s">
        <v>166</v>
      </c>
      <c r="I1335" s="8">
        <v>2400000</v>
      </c>
      <c r="J1335" s="8">
        <v>0</v>
      </c>
      <c r="K1335" s="8">
        <v>0</v>
      </c>
      <c r="L1335" s="8">
        <v>0</v>
      </c>
      <c r="M1335" s="2">
        <v>1082999611</v>
      </c>
      <c r="N1335" s="2" t="s">
        <v>953</v>
      </c>
      <c r="O1335" s="2" t="s">
        <v>9129</v>
      </c>
      <c r="P1335" s="9" t="s">
        <v>6282</v>
      </c>
      <c r="Q1335" s="9" t="s">
        <v>6282</v>
      </c>
      <c r="R1335" s="9" t="s">
        <v>4966</v>
      </c>
      <c r="S1335" s="8">
        <v>2400000</v>
      </c>
      <c r="T1335" s="8">
        <v>0</v>
      </c>
      <c r="U1335" s="2">
        <v>72004252</v>
      </c>
      <c r="V1335" s="2" t="s">
        <v>6660</v>
      </c>
    </row>
    <row r="1336" spans="1:22">
      <c r="A1336" s="2">
        <v>891780111</v>
      </c>
      <c r="B1336" s="2" t="s">
        <v>19</v>
      </c>
      <c r="C1336" s="2" t="s">
        <v>27</v>
      </c>
      <c r="D1336" s="2" t="s">
        <v>20</v>
      </c>
      <c r="E1336" s="2" t="s">
        <v>9130</v>
      </c>
      <c r="F1336" s="2" t="s">
        <v>21</v>
      </c>
      <c r="G1336" s="2" t="s">
        <v>165</v>
      </c>
      <c r="H1336" s="2" t="s">
        <v>166</v>
      </c>
      <c r="I1336" s="8">
        <v>4800000</v>
      </c>
      <c r="J1336" s="8">
        <v>0</v>
      </c>
      <c r="K1336" s="8">
        <v>0</v>
      </c>
      <c r="L1336" s="8">
        <v>0</v>
      </c>
      <c r="M1336" s="2">
        <v>85151294</v>
      </c>
      <c r="N1336" s="2" t="s">
        <v>997</v>
      </c>
      <c r="O1336" s="2" t="s">
        <v>7033</v>
      </c>
      <c r="P1336" s="9" t="s">
        <v>6282</v>
      </c>
      <c r="Q1336" s="9" t="s">
        <v>6282</v>
      </c>
      <c r="R1336" s="9" t="s">
        <v>3612</v>
      </c>
      <c r="S1336" s="8">
        <v>1600000</v>
      </c>
      <c r="T1336" s="8">
        <v>3200000</v>
      </c>
      <c r="U1336" s="33">
        <v>84452087</v>
      </c>
      <c r="V1336" s="2" t="s">
        <v>1963</v>
      </c>
    </row>
    <row r="1337" spans="1:22">
      <c r="A1337" s="2">
        <v>891780111</v>
      </c>
      <c r="B1337" s="2" t="s">
        <v>19</v>
      </c>
      <c r="C1337" s="2" t="s">
        <v>27</v>
      </c>
      <c r="D1337" s="2" t="s">
        <v>20</v>
      </c>
      <c r="E1337" s="2" t="s">
        <v>9131</v>
      </c>
      <c r="F1337" s="2" t="s">
        <v>21</v>
      </c>
      <c r="G1337" s="2" t="s">
        <v>165</v>
      </c>
      <c r="H1337" s="2" t="s">
        <v>166</v>
      </c>
      <c r="I1337" s="8">
        <v>2850000</v>
      </c>
      <c r="J1337" s="8">
        <v>0</v>
      </c>
      <c r="K1337" s="8">
        <v>0</v>
      </c>
      <c r="L1337" s="8">
        <v>0</v>
      </c>
      <c r="M1337" s="2">
        <v>85449729</v>
      </c>
      <c r="N1337" s="2" t="s">
        <v>5992</v>
      </c>
      <c r="O1337" s="2" t="s">
        <v>5971</v>
      </c>
      <c r="P1337" s="9" t="s">
        <v>6282</v>
      </c>
      <c r="Q1337" s="9" t="s">
        <v>6282</v>
      </c>
      <c r="R1337" s="9" t="s">
        <v>3612</v>
      </c>
      <c r="S1337" s="8">
        <v>950000</v>
      </c>
      <c r="T1337" s="8">
        <v>1900000</v>
      </c>
      <c r="U1337" s="2">
        <v>85152695</v>
      </c>
      <c r="V1337" s="2" t="s">
        <v>5746</v>
      </c>
    </row>
    <row r="1338" spans="1:22">
      <c r="A1338" s="2">
        <v>891780111</v>
      </c>
      <c r="B1338" s="2" t="s">
        <v>19</v>
      </c>
      <c r="C1338" s="2" t="s">
        <v>27</v>
      </c>
      <c r="D1338" s="2" t="s">
        <v>20</v>
      </c>
      <c r="E1338" s="2" t="s">
        <v>9132</v>
      </c>
      <c r="F1338" s="2" t="s">
        <v>21</v>
      </c>
      <c r="G1338" s="2" t="s">
        <v>165</v>
      </c>
      <c r="H1338" s="2" t="s">
        <v>166</v>
      </c>
      <c r="I1338" s="8">
        <v>2400000</v>
      </c>
      <c r="J1338" s="8">
        <v>0</v>
      </c>
      <c r="K1338" s="8">
        <v>0</v>
      </c>
      <c r="L1338" s="8">
        <v>0</v>
      </c>
      <c r="M1338" s="2">
        <v>36722507</v>
      </c>
      <c r="N1338" s="2" t="s">
        <v>98</v>
      </c>
      <c r="O1338" s="2" t="s">
        <v>9133</v>
      </c>
      <c r="P1338" s="9" t="s">
        <v>6282</v>
      </c>
      <c r="Q1338" s="9" t="s">
        <v>6282</v>
      </c>
      <c r="R1338" s="9" t="s">
        <v>3612</v>
      </c>
      <c r="S1338" s="8">
        <v>0</v>
      </c>
      <c r="T1338" s="8">
        <v>2400000</v>
      </c>
      <c r="U1338" s="2">
        <v>85152695</v>
      </c>
      <c r="V1338" s="2" t="s">
        <v>5746</v>
      </c>
    </row>
    <row r="1339" spans="1:22">
      <c r="A1339" s="2">
        <v>891780111</v>
      </c>
      <c r="B1339" s="2" t="s">
        <v>19</v>
      </c>
      <c r="C1339" s="2" t="s">
        <v>27</v>
      </c>
      <c r="D1339" s="2" t="s">
        <v>20</v>
      </c>
      <c r="E1339" s="2" t="s">
        <v>9134</v>
      </c>
      <c r="F1339" s="2" t="s">
        <v>21</v>
      </c>
      <c r="G1339" s="2" t="s">
        <v>165</v>
      </c>
      <c r="H1339" s="2" t="s">
        <v>166</v>
      </c>
      <c r="I1339" s="8">
        <v>2400000</v>
      </c>
      <c r="J1339" s="8">
        <v>0</v>
      </c>
      <c r="K1339" s="8">
        <v>0</v>
      </c>
      <c r="L1339" s="8">
        <v>0</v>
      </c>
      <c r="M1339" s="2">
        <v>1082930536</v>
      </c>
      <c r="N1339" s="2" t="s">
        <v>4865</v>
      </c>
      <c r="O1339" s="2" t="s">
        <v>5987</v>
      </c>
      <c r="P1339" s="9" t="s">
        <v>6282</v>
      </c>
      <c r="Q1339" s="9" t="s">
        <v>6282</v>
      </c>
      <c r="R1339" s="9" t="s">
        <v>3612</v>
      </c>
      <c r="S1339" s="8">
        <v>800000</v>
      </c>
      <c r="T1339" s="8">
        <v>1600000</v>
      </c>
      <c r="U1339" s="2">
        <v>85152695</v>
      </c>
      <c r="V1339" s="2" t="s">
        <v>5746</v>
      </c>
    </row>
    <row r="1340" spans="1:22">
      <c r="A1340" s="2">
        <v>891780111</v>
      </c>
      <c r="B1340" s="2" t="s">
        <v>19</v>
      </c>
      <c r="C1340" s="2" t="s">
        <v>27</v>
      </c>
      <c r="D1340" s="2" t="s">
        <v>20</v>
      </c>
      <c r="E1340" s="2" t="s">
        <v>9135</v>
      </c>
      <c r="F1340" s="2" t="s">
        <v>21</v>
      </c>
      <c r="G1340" s="2" t="s">
        <v>165</v>
      </c>
      <c r="H1340" s="2" t="s">
        <v>166</v>
      </c>
      <c r="I1340" s="8">
        <v>5000000</v>
      </c>
      <c r="J1340" s="8">
        <v>0</v>
      </c>
      <c r="K1340" s="8">
        <v>0</v>
      </c>
      <c r="L1340" s="8">
        <v>0</v>
      </c>
      <c r="M1340" s="2">
        <v>1082954069</v>
      </c>
      <c r="N1340" s="2" t="s">
        <v>1234</v>
      </c>
      <c r="O1340" s="2" t="s">
        <v>9136</v>
      </c>
      <c r="P1340" s="9" t="s">
        <v>6282</v>
      </c>
      <c r="Q1340" s="9" t="s">
        <v>6282</v>
      </c>
      <c r="R1340" s="9" t="s">
        <v>3612</v>
      </c>
      <c r="S1340" s="8">
        <v>2500000</v>
      </c>
      <c r="T1340" s="8">
        <v>2500000</v>
      </c>
      <c r="U1340" s="2">
        <v>72175282</v>
      </c>
      <c r="V1340" s="2" t="s">
        <v>5785</v>
      </c>
    </row>
    <row r="1341" spans="1:22">
      <c r="A1341" s="2">
        <v>891780111</v>
      </c>
      <c r="B1341" s="2" t="s">
        <v>19</v>
      </c>
      <c r="C1341" s="2" t="s">
        <v>27</v>
      </c>
      <c r="D1341" s="2" t="s">
        <v>20</v>
      </c>
      <c r="E1341" s="2" t="s">
        <v>9137</v>
      </c>
      <c r="F1341" s="2" t="s">
        <v>21</v>
      </c>
      <c r="G1341" s="2" t="s">
        <v>165</v>
      </c>
      <c r="H1341" s="2" t="s">
        <v>166</v>
      </c>
      <c r="I1341" s="8">
        <v>4200000</v>
      </c>
      <c r="J1341" s="8">
        <v>0</v>
      </c>
      <c r="K1341" s="8">
        <v>0</v>
      </c>
      <c r="L1341" s="8">
        <v>0</v>
      </c>
      <c r="M1341" s="2">
        <v>1083016850</v>
      </c>
      <c r="N1341" s="2" t="s">
        <v>1061</v>
      </c>
      <c r="O1341" s="2" t="s">
        <v>9138</v>
      </c>
      <c r="P1341" s="9" t="s">
        <v>6282</v>
      </c>
      <c r="Q1341" s="9" t="s">
        <v>6282</v>
      </c>
      <c r="R1341" s="9" t="s">
        <v>3612</v>
      </c>
      <c r="S1341" s="8">
        <v>1400000</v>
      </c>
      <c r="T1341" s="8">
        <v>2800000</v>
      </c>
      <c r="U1341" s="2">
        <v>72175282</v>
      </c>
      <c r="V1341" s="2" t="s">
        <v>5785</v>
      </c>
    </row>
    <row r="1342" spans="1:22">
      <c r="A1342" s="2">
        <v>891780111</v>
      </c>
      <c r="B1342" s="2" t="s">
        <v>19</v>
      </c>
      <c r="C1342" s="2" t="s">
        <v>27</v>
      </c>
      <c r="D1342" s="2" t="s">
        <v>20</v>
      </c>
      <c r="E1342" s="2" t="s">
        <v>9139</v>
      </c>
      <c r="F1342" s="2" t="s">
        <v>21</v>
      </c>
      <c r="G1342" s="2" t="s">
        <v>165</v>
      </c>
      <c r="H1342" s="2" t="s">
        <v>166</v>
      </c>
      <c r="I1342" s="8">
        <v>4800000</v>
      </c>
      <c r="J1342" s="8">
        <v>0</v>
      </c>
      <c r="K1342" s="8">
        <v>0</v>
      </c>
      <c r="L1342" s="8">
        <v>0</v>
      </c>
      <c r="M1342" s="2">
        <v>7600549</v>
      </c>
      <c r="N1342" s="2" t="s">
        <v>923</v>
      </c>
      <c r="O1342" s="2" t="s">
        <v>6820</v>
      </c>
      <c r="P1342" s="9" t="s">
        <v>6282</v>
      </c>
      <c r="Q1342" s="9" t="s">
        <v>6282</v>
      </c>
      <c r="R1342" s="9" t="s">
        <v>3612</v>
      </c>
      <c r="S1342" s="8">
        <v>1600000</v>
      </c>
      <c r="T1342" s="8">
        <v>3200000</v>
      </c>
      <c r="U1342" s="2">
        <v>72175282</v>
      </c>
      <c r="V1342" s="2" t="s">
        <v>5785</v>
      </c>
    </row>
    <row r="1343" spans="1:22">
      <c r="A1343" s="2">
        <v>891780111</v>
      </c>
      <c r="B1343" s="2" t="s">
        <v>19</v>
      </c>
      <c r="C1343" s="2" t="s">
        <v>27</v>
      </c>
      <c r="D1343" s="2" t="s">
        <v>20</v>
      </c>
      <c r="E1343" s="2" t="s">
        <v>9140</v>
      </c>
      <c r="F1343" s="2" t="s">
        <v>21</v>
      </c>
      <c r="G1343" s="2" t="s">
        <v>165</v>
      </c>
      <c r="H1343" s="2" t="s">
        <v>166</v>
      </c>
      <c r="I1343" s="8">
        <v>3750000</v>
      </c>
      <c r="J1343" s="8">
        <v>0</v>
      </c>
      <c r="K1343" s="8">
        <v>0</v>
      </c>
      <c r="L1343" s="8">
        <v>0</v>
      </c>
      <c r="M1343" s="2">
        <v>7602175</v>
      </c>
      <c r="N1343" s="2" t="s">
        <v>5887</v>
      </c>
      <c r="O1343" s="2" t="s">
        <v>9141</v>
      </c>
      <c r="P1343" s="9" t="s">
        <v>6282</v>
      </c>
      <c r="Q1343" s="9" t="s">
        <v>6282</v>
      </c>
      <c r="R1343" s="9" t="s">
        <v>3612</v>
      </c>
      <c r="S1343" s="8">
        <v>1825000</v>
      </c>
      <c r="T1343" s="8">
        <v>1925000</v>
      </c>
      <c r="U1343" s="2">
        <v>72175282</v>
      </c>
      <c r="V1343" s="2" t="s">
        <v>5785</v>
      </c>
    </row>
    <row r="1344" spans="1:22">
      <c r="A1344" s="2">
        <v>891780111</v>
      </c>
      <c r="B1344" s="2" t="s">
        <v>19</v>
      </c>
      <c r="C1344" s="2" t="s">
        <v>27</v>
      </c>
      <c r="D1344" s="2" t="s">
        <v>20</v>
      </c>
      <c r="E1344" s="2" t="s">
        <v>9142</v>
      </c>
      <c r="F1344" s="2" t="s">
        <v>21</v>
      </c>
      <c r="G1344" s="2" t="s">
        <v>165</v>
      </c>
      <c r="H1344" s="2" t="s">
        <v>166</v>
      </c>
      <c r="I1344" s="8">
        <v>4500000</v>
      </c>
      <c r="J1344" s="8">
        <v>0</v>
      </c>
      <c r="K1344" s="8">
        <v>0</v>
      </c>
      <c r="L1344" s="8">
        <v>0</v>
      </c>
      <c r="M1344" s="2">
        <v>7142793</v>
      </c>
      <c r="N1344" s="2" t="s">
        <v>1079</v>
      </c>
      <c r="O1344" s="2" t="s">
        <v>9143</v>
      </c>
      <c r="P1344" s="9" t="s">
        <v>6282</v>
      </c>
      <c r="Q1344" s="9" t="s">
        <v>6282</v>
      </c>
      <c r="R1344" s="9" t="s">
        <v>3612</v>
      </c>
      <c r="S1344" s="8">
        <v>1500000</v>
      </c>
      <c r="T1344" s="8">
        <v>3000000</v>
      </c>
      <c r="U1344" s="33">
        <v>85154788</v>
      </c>
      <c r="V1344" s="2" t="s">
        <v>1283</v>
      </c>
    </row>
    <row r="1345" spans="1:22">
      <c r="A1345" s="2">
        <v>891780111</v>
      </c>
      <c r="B1345" s="2" t="s">
        <v>19</v>
      </c>
      <c r="C1345" s="2" t="s">
        <v>27</v>
      </c>
      <c r="D1345" s="2" t="s">
        <v>20</v>
      </c>
      <c r="E1345" s="2" t="s">
        <v>9144</v>
      </c>
      <c r="F1345" s="2" t="s">
        <v>21</v>
      </c>
      <c r="G1345" s="2" t="s">
        <v>165</v>
      </c>
      <c r="H1345" s="2" t="s">
        <v>166</v>
      </c>
      <c r="I1345" s="8">
        <v>4200000</v>
      </c>
      <c r="J1345" s="8">
        <v>0</v>
      </c>
      <c r="K1345" s="8">
        <v>0</v>
      </c>
      <c r="L1345" s="8">
        <v>0</v>
      </c>
      <c r="M1345" s="2">
        <v>1082851727</v>
      </c>
      <c r="N1345" s="2" t="s">
        <v>1181</v>
      </c>
      <c r="O1345" s="2" t="s">
        <v>6920</v>
      </c>
      <c r="P1345" s="9" t="s">
        <v>6282</v>
      </c>
      <c r="Q1345" s="9" t="s">
        <v>6282</v>
      </c>
      <c r="R1345" s="9" t="s">
        <v>3612</v>
      </c>
      <c r="S1345" s="8">
        <v>1400000</v>
      </c>
      <c r="T1345" s="8">
        <v>2800000</v>
      </c>
      <c r="U1345" s="2">
        <v>85449357</v>
      </c>
      <c r="V1345" s="2" t="s">
        <v>5904</v>
      </c>
    </row>
    <row r="1346" spans="1:22">
      <c r="A1346" s="2">
        <v>891780111</v>
      </c>
      <c r="B1346" s="2" t="s">
        <v>19</v>
      </c>
      <c r="C1346" s="2" t="s">
        <v>27</v>
      </c>
      <c r="D1346" s="2" t="s">
        <v>20</v>
      </c>
      <c r="E1346" s="2" t="s">
        <v>9145</v>
      </c>
      <c r="F1346" s="2" t="s">
        <v>21</v>
      </c>
      <c r="G1346" s="2" t="s">
        <v>165</v>
      </c>
      <c r="H1346" s="2" t="s">
        <v>166</v>
      </c>
      <c r="I1346" s="8">
        <v>3750000</v>
      </c>
      <c r="J1346" s="8">
        <v>0</v>
      </c>
      <c r="K1346" s="8">
        <v>0</v>
      </c>
      <c r="L1346" s="8">
        <v>0</v>
      </c>
      <c r="M1346" s="2">
        <v>57434146</v>
      </c>
      <c r="N1346" s="2" t="s">
        <v>2057</v>
      </c>
      <c r="O1346" s="2" t="s">
        <v>9146</v>
      </c>
      <c r="P1346" s="9" t="s">
        <v>6282</v>
      </c>
      <c r="Q1346" s="9" t="s">
        <v>6282</v>
      </c>
      <c r="R1346" s="9" t="s">
        <v>3612</v>
      </c>
      <c r="S1346" s="8">
        <v>3750000</v>
      </c>
      <c r="T1346" s="8">
        <v>0</v>
      </c>
      <c r="U1346" s="2">
        <v>85449357</v>
      </c>
      <c r="V1346" s="2" t="s">
        <v>5904</v>
      </c>
    </row>
    <row r="1347" spans="1:22">
      <c r="A1347" s="2">
        <v>891780111</v>
      </c>
      <c r="B1347" s="2" t="s">
        <v>19</v>
      </c>
      <c r="C1347" s="2" t="s">
        <v>27</v>
      </c>
      <c r="D1347" s="2" t="s">
        <v>20</v>
      </c>
      <c r="E1347" s="2" t="s">
        <v>9147</v>
      </c>
      <c r="F1347" s="2" t="s">
        <v>21</v>
      </c>
      <c r="G1347" s="2" t="s">
        <v>165</v>
      </c>
      <c r="H1347" s="2" t="s">
        <v>166</v>
      </c>
      <c r="I1347" s="8">
        <v>3750000</v>
      </c>
      <c r="J1347" s="8">
        <v>0</v>
      </c>
      <c r="K1347" s="8">
        <v>0</v>
      </c>
      <c r="L1347" s="8">
        <v>0</v>
      </c>
      <c r="M1347" s="2">
        <v>1082908421</v>
      </c>
      <c r="N1347" s="2" t="s">
        <v>7051</v>
      </c>
      <c r="O1347" s="2" t="s">
        <v>7052</v>
      </c>
      <c r="P1347" s="9" t="s">
        <v>6282</v>
      </c>
      <c r="Q1347" s="9" t="s">
        <v>6282</v>
      </c>
      <c r="R1347" s="9" t="s">
        <v>3612</v>
      </c>
      <c r="S1347" s="8">
        <v>1250000</v>
      </c>
      <c r="T1347" s="8">
        <v>2500000</v>
      </c>
      <c r="U1347" s="2">
        <v>85449357</v>
      </c>
      <c r="V1347" s="2" t="s">
        <v>5904</v>
      </c>
    </row>
    <row r="1348" spans="1:22">
      <c r="A1348" s="2">
        <v>891780111</v>
      </c>
      <c r="B1348" s="2" t="s">
        <v>19</v>
      </c>
      <c r="C1348" s="2" t="s">
        <v>27</v>
      </c>
      <c r="D1348" s="2" t="s">
        <v>20</v>
      </c>
      <c r="E1348" s="2" t="s">
        <v>9148</v>
      </c>
      <c r="F1348" s="2" t="s">
        <v>21</v>
      </c>
      <c r="G1348" s="2" t="s">
        <v>165</v>
      </c>
      <c r="H1348" s="2" t="s">
        <v>166</v>
      </c>
      <c r="I1348" s="8">
        <v>11250000</v>
      </c>
      <c r="J1348" s="8">
        <v>0</v>
      </c>
      <c r="K1348" s="8">
        <v>0</v>
      </c>
      <c r="L1348" s="8">
        <v>0</v>
      </c>
      <c r="M1348" s="2">
        <v>84458088</v>
      </c>
      <c r="N1348" s="2" t="s">
        <v>1058</v>
      </c>
      <c r="O1348" s="2" t="s">
        <v>9149</v>
      </c>
      <c r="P1348" s="9" t="s">
        <v>6282</v>
      </c>
      <c r="Q1348" s="9" t="s">
        <v>6282</v>
      </c>
      <c r="R1348" s="9" t="s">
        <v>3612</v>
      </c>
      <c r="S1348" s="8">
        <v>3750000</v>
      </c>
      <c r="T1348" s="8">
        <v>7500000</v>
      </c>
      <c r="U1348" s="2">
        <v>85449357</v>
      </c>
      <c r="V1348" s="2" t="s">
        <v>5904</v>
      </c>
    </row>
    <row r="1349" spans="1:22">
      <c r="A1349" s="2">
        <v>891780111</v>
      </c>
      <c r="B1349" s="2" t="s">
        <v>19</v>
      </c>
      <c r="C1349" s="2" t="s">
        <v>27</v>
      </c>
      <c r="D1349" s="2" t="s">
        <v>20</v>
      </c>
      <c r="E1349" s="2" t="s">
        <v>9150</v>
      </c>
      <c r="F1349" s="2" t="s">
        <v>21</v>
      </c>
      <c r="G1349" s="2" t="s">
        <v>165</v>
      </c>
      <c r="H1349" s="2" t="s">
        <v>166</v>
      </c>
      <c r="I1349" s="8">
        <v>3300000</v>
      </c>
      <c r="J1349" s="8">
        <v>0</v>
      </c>
      <c r="K1349" s="8">
        <v>0</v>
      </c>
      <c r="L1349" s="8">
        <v>0</v>
      </c>
      <c r="M1349" s="2">
        <v>1082973181</v>
      </c>
      <c r="N1349" s="2" t="s">
        <v>4720</v>
      </c>
      <c r="O1349" s="2" t="s">
        <v>9151</v>
      </c>
      <c r="P1349" s="9" t="s">
        <v>6282</v>
      </c>
      <c r="Q1349" s="9" t="s">
        <v>6282</v>
      </c>
      <c r="R1349" s="9" t="s">
        <v>3612</v>
      </c>
      <c r="S1349" s="8">
        <v>1100000</v>
      </c>
      <c r="T1349" s="8">
        <v>2200000</v>
      </c>
      <c r="U1349" s="2">
        <v>12548945</v>
      </c>
      <c r="V1349" s="2" t="s">
        <v>1099</v>
      </c>
    </row>
    <row r="1350" spans="1:22">
      <c r="A1350" s="2">
        <v>891780111</v>
      </c>
      <c r="B1350" s="2" t="s">
        <v>19</v>
      </c>
      <c r="C1350" s="2" t="s">
        <v>27</v>
      </c>
      <c r="D1350" s="2" t="s">
        <v>20</v>
      </c>
      <c r="E1350" s="2" t="s">
        <v>9152</v>
      </c>
      <c r="F1350" s="2" t="s">
        <v>21</v>
      </c>
      <c r="G1350" s="2" t="s">
        <v>165</v>
      </c>
      <c r="H1350" s="2" t="s">
        <v>166</v>
      </c>
      <c r="I1350" s="8">
        <v>4200000</v>
      </c>
      <c r="J1350" s="8">
        <v>0</v>
      </c>
      <c r="K1350" s="8">
        <v>0</v>
      </c>
      <c r="L1350" s="8">
        <v>0</v>
      </c>
      <c r="M1350" s="2">
        <v>85370967</v>
      </c>
      <c r="N1350" s="2" t="s">
        <v>2005</v>
      </c>
      <c r="O1350" s="2" t="s">
        <v>6671</v>
      </c>
      <c r="P1350" s="9" t="s">
        <v>6282</v>
      </c>
      <c r="Q1350" s="9" t="s">
        <v>6282</v>
      </c>
      <c r="R1350" s="9" t="s">
        <v>3612</v>
      </c>
      <c r="S1350" s="8">
        <v>1400000</v>
      </c>
      <c r="T1350" s="8">
        <v>2800000</v>
      </c>
      <c r="U1350" s="2">
        <v>85449357</v>
      </c>
      <c r="V1350" s="2" t="s">
        <v>5904</v>
      </c>
    </row>
    <row r="1351" spans="1:22">
      <c r="A1351" s="2">
        <v>891780111</v>
      </c>
      <c r="B1351" s="2" t="s">
        <v>19</v>
      </c>
      <c r="C1351" s="2" t="s">
        <v>27</v>
      </c>
      <c r="D1351" s="2" t="s">
        <v>20</v>
      </c>
      <c r="E1351" s="2" t="s">
        <v>9153</v>
      </c>
      <c r="F1351" s="2" t="s">
        <v>21</v>
      </c>
      <c r="G1351" s="2" t="s">
        <v>165</v>
      </c>
      <c r="H1351" s="2" t="s">
        <v>166</v>
      </c>
      <c r="I1351" s="8">
        <v>4800000</v>
      </c>
      <c r="J1351" s="8">
        <v>0</v>
      </c>
      <c r="K1351" s="8">
        <v>0</v>
      </c>
      <c r="L1351" s="8">
        <v>0</v>
      </c>
      <c r="M1351" s="2">
        <v>40935289</v>
      </c>
      <c r="N1351" s="2" t="s">
        <v>876</v>
      </c>
      <c r="O1351" s="2" t="s">
        <v>9154</v>
      </c>
      <c r="P1351" s="9" t="s">
        <v>6282</v>
      </c>
      <c r="Q1351" s="9" t="s">
        <v>6282</v>
      </c>
      <c r="R1351" s="9" t="s">
        <v>3612</v>
      </c>
      <c r="S1351" s="8">
        <v>1600000</v>
      </c>
      <c r="T1351" s="8">
        <v>3200000</v>
      </c>
      <c r="U1351" s="2">
        <v>21701937</v>
      </c>
      <c r="V1351" s="2" t="s">
        <v>5910</v>
      </c>
    </row>
    <row r="1352" spans="1:22">
      <c r="A1352" s="2">
        <v>891780111</v>
      </c>
      <c r="B1352" s="2" t="s">
        <v>19</v>
      </c>
      <c r="C1352" s="2" t="s">
        <v>27</v>
      </c>
      <c r="D1352" s="2" t="s">
        <v>20</v>
      </c>
      <c r="E1352" s="2" t="s">
        <v>9155</v>
      </c>
      <c r="F1352" s="2" t="s">
        <v>21</v>
      </c>
      <c r="G1352" s="2" t="s">
        <v>165</v>
      </c>
      <c r="H1352" s="2" t="s">
        <v>166</v>
      </c>
      <c r="I1352" s="8">
        <v>4800000</v>
      </c>
      <c r="J1352" s="8">
        <v>0</v>
      </c>
      <c r="K1352" s="8">
        <v>0</v>
      </c>
      <c r="L1352" s="8">
        <v>0</v>
      </c>
      <c r="M1352" s="2">
        <v>85459575</v>
      </c>
      <c r="N1352" s="2" t="s">
        <v>534</v>
      </c>
      <c r="O1352" s="2" t="s">
        <v>7000</v>
      </c>
      <c r="P1352" s="9" t="s">
        <v>6282</v>
      </c>
      <c r="Q1352" s="9" t="s">
        <v>6282</v>
      </c>
      <c r="R1352" s="9" t="s">
        <v>3612</v>
      </c>
      <c r="S1352" s="8">
        <v>1600000</v>
      </c>
      <c r="T1352" s="8">
        <v>3200000</v>
      </c>
      <c r="U1352" s="2">
        <v>21701937</v>
      </c>
      <c r="V1352" s="2" t="s">
        <v>5910</v>
      </c>
    </row>
    <row r="1353" spans="1:22">
      <c r="A1353" s="2">
        <v>891780111</v>
      </c>
      <c r="B1353" s="2" t="s">
        <v>19</v>
      </c>
      <c r="C1353" s="2" t="s">
        <v>27</v>
      </c>
      <c r="D1353" s="2" t="s">
        <v>20</v>
      </c>
      <c r="E1353" s="2" t="s">
        <v>9156</v>
      </c>
      <c r="F1353" s="2" t="s">
        <v>21</v>
      </c>
      <c r="G1353" s="2" t="s">
        <v>165</v>
      </c>
      <c r="H1353" s="2" t="s">
        <v>166</v>
      </c>
      <c r="I1353" s="8">
        <v>3750000</v>
      </c>
      <c r="J1353" s="8">
        <v>0</v>
      </c>
      <c r="K1353" s="8">
        <v>0</v>
      </c>
      <c r="L1353" s="8">
        <v>0</v>
      </c>
      <c r="M1353" s="2">
        <v>1118880367</v>
      </c>
      <c r="N1353" s="2" t="s">
        <v>4128</v>
      </c>
      <c r="O1353" s="2" t="s">
        <v>9157</v>
      </c>
      <c r="P1353" s="9" t="s">
        <v>6282</v>
      </c>
      <c r="Q1353" s="9" t="s">
        <v>6282</v>
      </c>
      <c r="R1353" s="9" t="s">
        <v>3612</v>
      </c>
      <c r="S1353" s="8">
        <v>1250000</v>
      </c>
      <c r="T1353" s="8">
        <v>2500000</v>
      </c>
      <c r="U1353" s="2">
        <v>85473390</v>
      </c>
      <c r="V1353" s="2" t="s">
        <v>5792</v>
      </c>
    </row>
    <row r="1354" spans="1:22">
      <c r="A1354" s="2">
        <v>891780111</v>
      </c>
      <c r="B1354" s="2" t="s">
        <v>19</v>
      </c>
      <c r="C1354" s="2" t="s">
        <v>27</v>
      </c>
      <c r="D1354" s="2" t="s">
        <v>20</v>
      </c>
      <c r="E1354" s="2" t="s">
        <v>9158</v>
      </c>
      <c r="F1354" s="2" t="s">
        <v>21</v>
      </c>
      <c r="G1354" s="2" t="s">
        <v>165</v>
      </c>
      <c r="H1354" s="2" t="s">
        <v>166</v>
      </c>
      <c r="I1354" s="8">
        <v>2400000</v>
      </c>
      <c r="J1354" s="8">
        <v>0</v>
      </c>
      <c r="K1354" s="8">
        <v>0</v>
      </c>
      <c r="L1354" s="8">
        <v>0</v>
      </c>
      <c r="M1354" s="2">
        <v>1026256729</v>
      </c>
      <c r="N1354" s="2" t="s">
        <v>4484</v>
      </c>
      <c r="O1354" s="2" t="s">
        <v>5791</v>
      </c>
      <c r="P1354" s="9" t="s">
        <v>6282</v>
      </c>
      <c r="Q1354" s="9" t="s">
        <v>6282</v>
      </c>
      <c r="R1354" s="9" t="s">
        <v>3612</v>
      </c>
      <c r="S1354" s="8">
        <v>900000</v>
      </c>
      <c r="T1354" s="8">
        <v>1500000</v>
      </c>
      <c r="U1354" s="2">
        <v>85473390</v>
      </c>
      <c r="V1354" s="2" t="s">
        <v>5792</v>
      </c>
    </row>
    <row r="1355" spans="1:22">
      <c r="A1355" s="2">
        <v>891780111</v>
      </c>
      <c r="B1355" s="2" t="s">
        <v>19</v>
      </c>
      <c r="C1355" s="2" t="s">
        <v>27</v>
      </c>
      <c r="D1355" s="2" t="s">
        <v>20</v>
      </c>
      <c r="E1355" s="2" t="s">
        <v>9159</v>
      </c>
      <c r="F1355" s="2" t="s">
        <v>21</v>
      </c>
      <c r="G1355" s="2" t="s">
        <v>165</v>
      </c>
      <c r="H1355" s="2" t="s">
        <v>166</v>
      </c>
      <c r="I1355" s="8">
        <v>4200000</v>
      </c>
      <c r="J1355" s="8">
        <v>0</v>
      </c>
      <c r="K1355" s="8">
        <v>0</v>
      </c>
      <c r="L1355" s="8">
        <v>0</v>
      </c>
      <c r="M1355" s="2">
        <v>85153731</v>
      </c>
      <c r="N1355" s="2" t="s">
        <v>2008</v>
      </c>
      <c r="O1355" s="2" t="s">
        <v>9160</v>
      </c>
      <c r="P1355" s="9" t="s">
        <v>6282</v>
      </c>
      <c r="Q1355" s="9" t="s">
        <v>8141</v>
      </c>
      <c r="R1355" s="9" t="s">
        <v>3612</v>
      </c>
      <c r="S1355" s="8">
        <v>0</v>
      </c>
      <c r="T1355" s="8">
        <v>4200000</v>
      </c>
      <c r="U1355" s="2">
        <v>85473390</v>
      </c>
      <c r="V1355" s="2" t="s">
        <v>5792</v>
      </c>
    </row>
    <row r="1356" spans="1:22">
      <c r="A1356" s="2">
        <v>891780111</v>
      </c>
      <c r="B1356" s="2" t="s">
        <v>19</v>
      </c>
      <c r="C1356" s="2" t="s">
        <v>27</v>
      </c>
      <c r="D1356" s="2" t="s">
        <v>20</v>
      </c>
      <c r="E1356" s="2" t="s">
        <v>9161</v>
      </c>
      <c r="F1356" s="2" t="s">
        <v>21</v>
      </c>
      <c r="G1356" s="2" t="s">
        <v>165</v>
      </c>
      <c r="H1356" s="2" t="s">
        <v>166</v>
      </c>
      <c r="I1356" s="8">
        <v>3750000</v>
      </c>
      <c r="J1356" s="8">
        <v>0</v>
      </c>
      <c r="K1356" s="8">
        <v>0</v>
      </c>
      <c r="L1356" s="8">
        <v>0</v>
      </c>
      <c r="M1356" s="2">
        <v>1082872335</v>
      </c>
      <c r="N1356" s="2" t="s">
        <v>374</v>
      </c>
      <c r="O1356" s="2" t="s">
        <v>6863</v>
      </c>
      <c r="P1356" s="9" t="s">
        <v>6282</v>
      </c>
      <c r="Q1356" s="9" t="s">
        <v>6282</v>
      </c>
      <c r="R1356" s="9" t="s">
        <v>3612</v>
      </c>
      <c r="S1356" s="8">
        <v>1250000</v>
      </c>
      <c r="T1356" s="8">
        <v>2500000</v>
      </c>
      <c r="U1356" s="2">
        <v>85465146</v>
      </c>
      <c r="V1356" s="2" t="s">
        <v>5724</v>
      </c>
    </row>
    <row r="1357" spans="1:22">
      <c r="A1357" s="2">
        <v>891780111</v>
      </c>
      <c r="B1357" s="2" t="s">
        <v>19</v>
      </c>
      <c r="C1357" s="2" t="s">
        <v>27</v>
      </c>
      <c r="D1357" s="2" t="s">
        <v>20</v>
      </c>
      <c r="E1357" s="2" t="s">
        <v>9162</v>
      </c>
      <c r="F1357" s="2" t="s">
        <v>21</v>
      </c>
      <c r="G1357" s="2" t="s">
        <v>165</v>
      </c>
      <c r="H1357" s="2" t="s">
        <v>166</v>
      </c>
      <c r="I1357" s="8">
        <v>4800000</v>
      </c>
      <c r="J1357" s="8">
        <v>0</v>
      </c>
      <c r="K1357" s="8">
        <v>0</v>
      </c>
      <c r="L1357" s="8">
        <v>0</v>
      </c>
      <c r="M1357" s="2">
        <v>1140829376</v>
      </c>
      <c r="N1357" s="2" t="s">
        <v>1121</v>
      </c>
      <c r="O1357" s="2" t="s">
        <v>6466</v>
      </c>
      <c r="P1357" s="9" t="s">
        <v>6282</v>
      </c>
      <c r="Q1357" s="9" t="s">
        <v>6282</v>
      </c>
      <c r="R1357" s="9" t="s">
        <v>3612</v>
      </c>
      <c r="S1357" s="8">
        <v>0</v>
      </c>
      <c r="T1357" s="8">
        <v>4800000</v>
      </c>
      <c r="U1357" s="2">
        <v>12621405</v>
      </c>
      <c r="V1357" s="2" t="s">
        <v>5735</v>
      </c>
    </row>
    <row r="1358" spans="1:22">
      <c r="A1358" s="2">
        <v>891780111</v>
      </c>
      <c r="B1358" s="2" t="s">
        <v>19</v>
      </c>
      <c r="C1358" s="2" t="s">
        <v>27</v>
      </c>
      <c r="D1358" s="2" t="s">
        <v>20</v>
      </c>
      <c r="E1358" s="2" t="s">
        <v>9163</v>
      </c>
      <c r="F1358" s="2" t="s">
        <v>21</v>
      </c>
      <c r="G1358" s="2" t="s">
        <v>165</v>
      </c>
      <c r="H1358" s="2" t="s">
        <v>166</v>
      </c>
      <c r="I1358" s="8">
        <v>6000000</v>
      </c>
      <c r="J1358" s="8">
        <v>0</v>
      </c>
      <c r="K1358" s="8">
        <v>0</v>
      </c>
      <c r="L1358" s="8">
        <v>0</v>
      </c>
      <c r="M1358" s="2">
        <v>39057134</v>
      </c>
      <c r="N1358" s="2" t="s">
        <v>1124</v>
      </c>
      <c r="O1358" s="2" t="s">
        <v>6479</v>
      </c>
      <c r="P1358" s="9" t="s">
        <v>6282</v>
      </c>
      <c r="Q1358" s="9" t="s">
        <v>6282</v>
      </c>
      <c r="R1358" s="9" t="s">
        <v>3612</v>
      </c>
      <c r="S1358" s="8">
        <v>2000000</v>
      </c>
      <c r="T1358" s="8">
        <v>4000000</v>
      </c>
      <c r="U1358" s="2">
        <v>12621405</v>
      </c>
      <c r="V1358" s="2" t="s">
        <v>5735</v>
      </c>
    </row>
    <row r="1359" spans="1:22">
      <c r="A1359" s="2">
        <v>891780111</v>
      </c>
      <c r="B1359" s="2" t="s">
        <v>19</v>
      </c>
      <c r="C1359" s="2" t="s">
        <v>27</v>
      </c>
      <c r="D1359" s="2" t="s">
        <v>20</v>
      </c>
      <c r="E1359" s="2" t="s">
        <v>9164</v>
      </c>
      <c r="F1359" s="2" t="s">
        <v>21</v>
      </c>
      <c r="G1359" s="2" t="s">
        <v>165</v>
      </c>
      <c r="H1359" s="2" t="s">
        <v>166</v>
      </c>
      <c r="I1359" s="8">
        <v>4200000</v>
      </c>
      <c r="J1359" s="8">
        <v>0</v>
      </c>
      <c r="K1359" s="8">
        <v>0</v>
      </c>
      <c r="L1359" s="8">
        <v>0</v>
      </c>
      <c r="M1359" s="2">
        <v>1083019267</v>
      </c>
      <c r="N1359" s="2" t="s">
        <v>4131</v>
      </c>
      <c r="O1359" s="2" t="s">
        <v>9165</v>
      </c>
      <c r="P1359" s="9" t="s">
        <v>6282</v>
      </c>
      <c r="Q1359" s="9" t="s">
        <v>6282</v>
      </c>
      <c r="R1359" s="9" t="s">
        <v>3612</v>
      </c>
      <c r="S1359" s="8">
        <v>1400000</v>
      </c>
      <c r="T1359" s="8">
        <v>2800000</v>
      </c>
      <c r="U1359" s="2">
        <v>12621405</v>
      </c>
      <c r="V1359" s="2" t="s">
        <v>5735</v>
      </c>
    </row>
    <row r="1360" spans="1:22">
      <c r="A1360" s="2">
        <v>891780111</v>
      </c>
      <c r="B1360" s="2" t="s">
        <v>19</v>
      </c>
      <c r="C1360" s="2" t="s">
        <v>27</v>
      </c>
      <c r="D1360" s="2" t="s">
        <v>20</v>
      </c>
      <c r="E1360" s="2" t="s">
        <v>9166</v>
      </c>
      <c r="F1360" s="2" t="s">
        <v>21</v>
      </c>
      <c r="G1360" s="2" t="s">
        <v>165</v>
      </c>
      <c r="H1360" s="2" t="s">
        <v>166</v>
      </c>
      <c r="I1360" s="8">
        <v>4200000</v>
      </c>
      <c r="J1360" s="8">
        <v>0</v>
      </c>
      <c r="K1360" s="8">
        <v>0</v>
      </c>
      <c r="L1360" s="8">
        <v>0</v>
      </c>
      <c r="M1360" s="2">
        <v>85472799</v>
      </c>
      <c r="N1360" s="2" t="s">
        <v>4221</v>
      </c>
      <c r="O1360" s="2" t="s">
        <v>6799</v>
      </c>
      <c r="P1360" s="9" t="s">
        <v>6282</v>
      </c>
      <c r="Q1360" s="9" t="s">
        <v>6282</v>
      </c>
      <c r="R1360" s="9" t="s">
        <v>3612</v>
      </c>
      <c r="S1360" s="8">
        <v>1400000</v>
      </c>
      <c r="T1360" s="8">
        <v>2800000</v>
      </c>
      <c r="U1360" s="2">
        <v>12621405</v>
      </c>
      <c r="V1360" s="2" t="s">
        <v>5735</v>
      </c>
    </row>
    <row r="1361" spans="1:22">
      <c r="A1361" s="2">
        <v>891780111</v>
      </c>
      <c r="B1361" s="2" t="s">
        <v>19</v>
      </c>
      <c r="C1361" s="2" t="s">
        <v>27</v>
      </c>
      <c r="D1361" s="2" t="s">
        <v>20</v>
      </c>
      <c r="E1361" s="2" t="s">
        <v>9167</v>
      </c>
      <c r="F1361" s="2" t="s">
        <v>21</v>
      </c>
      <c r="G1361" s="2" t="s">
        <v>165</v>
      </c>
      <c r="H1361" s="2" t="s">
        <v>166</v>
      </c>
      <c r="I1361" s="8">
        <v>4800000</v>
      </c>
      <c r="J1361" s="8">
        <v>0</v>
      </c>
      <c r="K1361" s="8">
        <v>0</v>
      </c>
      <c r="L1361" s="8">
        <v>0</v>
      </c>
      <c r="M1361" s="2">
        <v>1015460393</v>
      </c>
      <c r="N1361" s="2" t="s">
        <v>1302</v>
      </c>
      <c r="O1361" s="2" t="s">
        <v>9168</v>
      </c>
      <c r="P1361" s="9" t="s">
        <v>6282</v>
      </c>
      <c r="Q1361" s="9" t="s">
        <v>6282</v>
      </c>
      <c r="R1361" s="9" t="s">
        <v>3612</v>
      </c>
      <c r="S1361" s="8">
        <v>1600000</v>
      </c>
      <c r="T1361" s="8">
        <v>3200000</v>
      </c>
      <c r="U1361" s="2">
        <v>12621405</v>
      </c>
      <c r="V1361" s="2" t="s">
        <v>5735</v>
      </c>
    </row>
    <row r="1362" spans="1:22">
      <c r="A1362" s="2">
        <v>891780111</v>
      </c>
      <c r="B1362" s="2" t="s">
        <v>19</v>
      </c>
      <c r="C1362" s="2" t="s">
        <v>27</v>
      </c>
      <c r="D1362" s="2" t="s">
        <v>20</v>
      </c>
      <c r="E1362" s="2" t="s">
        <v>9169</v>
      </c>
      <c r="F1362" s="2" t="s">
        <v>21</v>
      </c>
      <c r="G1362" s="2" t="s">
        <v>165</v>
      </c>
      <c r="H1362" s="2" t="s">
        <v>166</v>
      </c>
      <c r="I1362" s="8">
        <v>4800000</v>
      </c>
      <c r="J1362" s="8">
        <v>0</v>
      </c>
      <c r="K1362" s="8">
        <v>0</v>
      </c>
      <c r="L1362" s="8">
        <v>0</v>
      </c>
      <c r="M1362" s="2">
        <v>22854984</v>
      </c>
      <c r="N1362" s="2" t="s">
        <v>892</v>
      </c>
      <c r="O1362" s="2" t="s">
        <v>6493</v>
      </c>
      <c r="P1362" s="9" t="s">
        <v>6282</v>
      </c>
      <c r="Q1362" s="9" t="s">
        <v>6282</v>
      </c>
      <c r="R1362" s="9" t="s">
        <v>3612</v>
      </c>
      <c r="S1362" s="8">
        <v>1600000</v>
      </c>
      <c r="T1362" s="8">
        <v>3200000</v>
      </c>
      <c r="U1362" s="2">
        <v>12621405</v>
      </c>
      <c r="V1362" s="2" t="s">
        <v>5735</v>
      </c>
    </row>
    <row r="1363" spans="1:22">
      <c r="A1363" s="2">
        <v>891780111</v>
      </c>
      <c r="B1363" s="2" t="s">
        <v>19</v>
      </c>
      <c r="C1363" s="2" t="s">
        <v>27</v>
      </c>
      <c r="D1363" s="2" t="s">
        <v>20</v>
      </c>
      <c r="E1363" s="2" t="s">
        <v>9170</v>
      </c>
      <c r="F1363" s="2" t="s">
        <v>21</v>
      </c>
      <c r="G1363" s="2" t="s">
        <v>165</v>
      </c>
      <c r="H1363" s="2" t="s">
        <v>166</v>
      </c>
      <c r="I1363" s="8">
        <v>7650000</v>
      </c>
      <c r="J1363" s="8">
        <v>0</v>
      </c>
      <c r="K1363" s="8">
        <v>0</v>
      </c>
      <c r="L1363" s="8">
        <v>0</v>
      </c>
      <c r="M1363" s="2">
        <v>1082845810</v>
      </c>
      <c r="N1363" s="2" t="s">
        <v>88</v>
      </c>
      <c r="O1363" s="2" t="s">
        <v>6487</v>
      </c>
      <c r="P1363" s="9" t="s">
        <v>6282</v>
      </c>
      <c r="Q1363" s="9" t="s">
        <v>6282</v>
      </c>
      <c r="R1363" s="9" t="s">
        <v>3612</v>
      </c>
      <c r="S1363" s="8">
        <v>2550000</v>
      </c>
      <c r="T1363" s="8">
        <v>5100000</v>
      </c>
      <c r="U1363" s="2">
        <v>12621405</v>
      </c>
      <c r="V1363" s="2" t="s">
        <v>5735</v>
      </c>
    </row>
    <row r="1364" spans="1:22">
      <c r="A1364" s="2">
        <v>891780111</v>
      </c>
      <c r="B1364" s="2" t="s">
        <v>19</v>
      </c>
      <c r="C1364" s="2" t="s">
        <v>27</v>
      </c>
      <c r="D1364" s="2" t="s">
        <v>20</v>
      </c>
      <c r="E1364" s="2" t="s">
        <v>9171</v>
      </c>
      <c r="F1364" s="2" t="s">
        <v>21</v>
      </c>
      <c r="G1364" s="2" t="s">
        <v>165</v>
      </c>
      <c r="H1364" s="2" t="s">
        <v>166</v>
      </c>
      <c r="I1364" s="8">
        <v>4200000</v>
      </c>
      <c r="J1364" s="8">
        <v>0</v>
      </c>
      <c r="K1364" s="8">
        <v>0</v>
      </c>
      <c r="L1364" s="8">
        <v>0</v>
      </c>
      <c r="M1364" s="2">
        <v>1083009761</v>
      </c>
      <c r="N1364" s="2" t="s">
        <v>1259</v>
      </c>
      <c r="O1364" s="2" t="s">
        <v>9172</v>
      </c>
      <c r="P1364" s="9" t="s">
        <v>6282</v>
      </c>
      <c r="Q1364" s="9" t="s">
        <v>6282</v>
      </c>
      <c r="R1364" s="9" t="s">
        <v>3612</v>
      </c>
      <c r="S1364" s="8">
        <v>1400000</v>
      </c>
      <c r="T1364" s="8">
        <v>2800000</v>
      </c>
      <c r="U1364" s="2">
        <v>12621405</v>
      </c>
      <c r="V1364" s="2" t="s">
        <v>5735</v>
      </c>
    </row>
    <row r="1365" spans="1:22">
      <c r="A1365" s="2">
        <v>891780111</v>
      </c>
      <c r="B1365" s="2" t="s">
        <v>19</v>
      </c>
      <c r="C1365" s="2" t="s">
        <v>27</v>
      </c>
      <c r="D1365" s="2" t="s">
        <v>20</v>
      </c>
      <c r="E1365" s="2" t="s">
        <v>9173</v>
      </c>
      <c r="F1365" s="2" t="s">
        <v>21</v>
      </c>
      <c r="G1365" s="2" t="s">
        <v>165</v>
      </c>
      <c r="H1365" s="2" t="s">
        <v>166</v>
      </c>
      <c r="I1365" s="8">
        <v>5850000</v>
      </c>
      <c r="J1365" s="8">
        <v>0</v>
      </c>
      <c r="K1365" s="8">
        <v>0</v>
      </c>
      <c r="L1365" s="8">
        <v>0</v>
      </c>
      <c r="M1365" s="2">
        <v>7604732</v>
      </c>
      <c r="N1365" s="2" t="s">
        <v>782</v>
      </c>
      <c r="O1365" s="2" t="s">
        <v>6504</v>
      </c>
      <c r="P1365" s="9" t="s">
        <v>6282</v>
      </c>
      <c r="Q1365" s="9" t="s">
        <v>6282</v>
      </c>
      <c r="R1365" s="9" t="s">
        <v>3612</v>
      </c>
      <c r="S1365" s="8">
        <v>1950000</v>
      </c>
      <c r="T1365" s="8">
        <v>3900000</v>
      </c>
      <c r="U1365" s="2">
        <v>39058006</v>
      </c>
      <c r="V1365" s="2" t="s">
        <v>6502</v>
      </c>
    </row>
    <row r="1366" spans="1:22">
      <c r="A1366" s="2">
        <v>891780111</v>
      </c>
      <c r="B1366" s="2" t="s">
        <v>19</v>
      </c>
      <c r="C1366" s="2" t="s">
        <v>27</v>
      </c>
      <c r="D1366" s="2" t="s">
        <v>20</v>
      </c>
      <c r="E1366" s="2" t="s">
        <v>9174</v>
      </c>
      <c r="F1366" s="2" t="s">
        <v>21</v>
      </c>
      <c r="G1366" s="2" t="s">
        <v>165</v>
      </c>
      <c r="H1366" s="2" t="s">
        <v>166</v>
      </c>
      <c r="I1366" s="8">
        <v>4200000</v>
      </c>
      <c r="J1366" s="8">
        <v>0</v>
      </c>
      <c r="K1366" s="8">
        <v>0</v>
      </c>
      <c r="L1366" s="8">
        <v>0</v>
      </c>
      <c r="M1366" s="2">
        <v>26671855</v>
      </c>
      <c r="N1366" s="2" t="s">
        <v>907</v>
      </c>
      <c r="O1366" s="2" t="s">
        <v>6501</v>
      </c>
      <c r="P1366" s="9" t="s">
        <v>6282</v>
      </c>
      <c r="Q1366" s="9" t="s">
        <v>6282</v>
      </c>
      <c r="R1366" s="9" t="s">
        <v>3612</v>
      </c>
      <c r="S1366" s="8">
        <v>1400000</v>
      </c>
      <c r="T1366" s="8">
        <v>2800000</v>
      </c>
      <c r="U1366" s="2">
        <v>39058006</v>
      </c>
      <c r="V1366" s="2" t="s">
        <v>6502</v>
      </c>
    </row>
    <row r="1367" spans="1:22">
      <c r="A1367" s="2">
        <v>891780111</v>
      </c>
      <c r="B1367" s="2" t="s">
        <v>19</v>
      </c>
      <c r="C1367" s="2" t="s">
        <v>27</v>
      </c>
      <c r="D1367" s="2" t="s">
        <v>20</v>
      </c>
      <c r="E1367" s="2" t="s">
        <v>9175</v>
      </c>
      <c r="F1367" s="2" t="s">
        <v>21</v>
      </c>
      <c r="G1367" s="2" t="s">
        <v>165</v>
      </c>
      <c r="H1367" s="2" t="s">
        <v>166</v>
      </c>
      <c r="I1367" s="8">
        <v>3750000</v>
      </c>
      <c r="J1367" s="8">
        <v>0</v>
      </c>
      <c r="K1367" s="8">
        <v>0</v>
      </c>
      <c r="L1367" s="8">
        <v>0</v>
      </c>
      <c r="M1367" s="2">
        <v>1083017290</v>
      </c>
      <c r="N1367" s="2" t="s">
        <v>2033</v>
      </c>
      <c r="O1367" s="2" t="s">
        <v>6510</v>
      </c>
      <c r="P1367" s="9" t="s">
        <v>6282</v>
      </c>
      <c r="Q1367" s="9" t="s">
        <v>6282</v>
      </c>
      <c r="R1367" s="9" t="s">
        <v>3612</v>
      </c>
      <c r="S1367" s="8">
        <v>1250000</v>
      </c>
      <c r="T1367" s="8">
        <v>2500000</v>
      </c>
      <c r="U1367" s="2">
        <v>7632607</v>
      </c>
      <c r="V1367" s="2" t="s">
        <v>5861</v>
      </c>
    </row>
    <row r="1368" spans="1:22">
      <c r="A1368" s="2">
        <v>891780111</v>
      </c>
      <c r="B1368" s="2" t="s">
        <v>19</v>
      </c>
      <c r="C1368" s="2" t="s">
        <v>27</v>
      </c>
      <c r="D1368" s="2" t="s">
        <v>20</v>
      </c>
      <c r="E1368" s="2" t="s">
        <v>9176</v>
      </c>
      <c r="F1368" s="2" t="s">
        <v>21</v>
      </c>
      <c r="G1368" s="2" t="s">
        <v>165</v>
      </c>
      <c r="H1368" s="2" t="s">
        <v>166</v>
      </c>
      <c r="I1368" s="8">
        <v>3750000</v>
      </c>
      <c r="J1368" s="8">
        <v>0</v>
      </c>
      <c r="K1368" s="8">
        <v>0</v>
      </c>
      <c r="L1368" s="8">
        <v>0</v>
      </c>
      <c r="M1368" s="2">
        <v>1083037089</v>
      </c>
      <c r="N1368" s="2" t="s">
        <v>2011</v>
      </c>
      <c r="O1368" s="2" t="s">
        <v>5863</v>
      </c>
      <c r="P1368" s="9" t="s">
        <v>6282</v>
      </c>
      <c r="Q1368" s="9" t="s">
        <v>6282</v>
      </c>
      <c r="R1368" s="9" t="s">
        <v>3612</v>
      </c>
      <c r="S1368" s="8">
        <v>1250000</v>
      </c>
      <c r="T1368" s="8">
        <v>2500000</v>
      </c>
      <c r="U1368" s="2">
        <v>7632607</v>
      </c>
      <c r="V1368" s="2" t="s">
        <v>5861</v>
      </c>
    </row>
    <row r="1369" spans="1:22">
      <c r="A1369" s="2">
        <v>891780111</v>
      </c>
      <c r="B1369" s="2" t="s">
        <v>19</v>
      </c>
      <c r="C1369" s="2" t="s">
        <v>27</v>
      </c>
      <c r="D1369" s="2" t="s">
        <v>20</v>
      </c>
      <c r="E1369" s="2" t="s">
        <v>9177</v>
      </c>
      <c r="F1369" s="2" t="s">
        <v>21</v>
      </c>
      <c r="G1369" s="2" t="s">
        <v>165</v>
      </c>
      <c r="H1369" s="2" t="s">
        <v>166</v>
      </c>
      <c r="I1369" s="8">
        <v>3200000</v>
      </c>
      <c r="J1369" s="8">
        <v>0</v>
      </c>
      <c r="K1369" s="8">
        <v>0</v>
      </c>
      <c r="L1369" s="8">
        <v>0</v>
      </c>
      <c r="M1369" s="2">
        <v>1082882138</v>
      </c>
      <c r="N1369" s="2" t="s">
        <v>9178</v>
      </c>
      <c r="O1369" s="2" t="s">
        <v>9179</v>
      </c>
      <c r="P1369" s="9" t="s">
        <v>6282</v>
      </c>
      <c r="Q1369" s="9" t="s">
        <v>6282</v>
      </c>
      <c r="R1369" s="9" t="s">
        <v>3612</v>
      </c>
      <c r="S1369" s="8">
        <v>1600000</v>
      </c>
      <c r="T1369" s="8">
        <v>1600000</v>
      </c>
      <c r="U1369" s="2">
        <v>45507423</v>
      </c>
      <c r="V1369" s="2" t="s">
        <v>1042</v>
      </c>
    </row>
    <row r="1370" spans="1:22">
      <c r="A1370" s="2">
        <v>891780111</v>
      </c>
      <c r="B1370" s="2" t="s">
        <v>19</v>
      </c>
      <c r="C1370" s="2" t="s">
        <v>27</v>
      </c>
      <c r="D1370" s="2" t="s">
        <v>20</v>
      </c>
      <c r="E1370" s="2" t="s">
        <v>9180</v>
      </c>
      <c r="F1370" s="2" t="s">
        <v>21</v>
      </c>
      <c r="G1370" s="2" t="s">
        <v>165</v>
      </c>
      <c r="H1370" s="2" t="s">
        <v>166</v>
      </c>
      <c r="I1370" s="8">
        <v>3200000</v>
      </c>
      <c r="J1370" s="8">
        <v>0</v>
      </c>
      <c r="K1370" s="8">
        <v>0</v>
      </c>
      <c r="L1370" s="8">
        <v>0</v>
      </c>
      <c r="M1370" s="2">
        <v>36641670</v>
      </c>
      <c r="N1370" s="2" t="s">
        <v>9181</v>
      </c>
      <c r="O1370" s="2" t="s">
        <v>9182</v>
      </c>
      <c r="P1370" s="9" t="s">
        <v>6282</v>
      </c>
      <c r="Q1370" s="9" t="s">
        <v>6282</v>
      </c>
      <c r="R1370" s="9" t="s">
        <v>3612</v>
      </c>
      <c r="S1370" s="8">
        <v>1600000</v>
      </c>
      <c r="T1370" s="8">
        <v>1600000</v>
      </c>
      <c r="U1370" s="2">
        <v>45507423</v>
      </c>
      <c r="V1370" s="2" t="s">
        <v>1042</v>
      </c>
    </row>
    <row r="1371" spans="1:22">
      <c r="A1371" s="2">
        <v>891780111</v>
      </c>
      <c r="B1371" s="2" t="s">
        <v>19</v>
      </c>
      <c r="C1371" s="2" t="s">
        <v>27</v>
      </c>
      <c r="D1371" s="2" t="s">
        <v>20</v>
      </c>
      <c r="E1371" s="2" t="s">
        <v>9183</v>
      </c>
      <c r="F1371" s="2" t="s">
        <v>21</v>
      </c>
      <c r="G1371" s="2" t="s">
        <v>165</v>
      </c>
      <c r="H1371" s="2" t="s">
        <v>166</v>
      </c>
      <c r="I1371" s="8">
        <v>3200000</v>
      </c>
      <c r="J1371" s="8">
        <v>0</v>
      </c>
      <c r="K1371" s="8">
        <v>0</v>
      </c>
      <c r="L1371" s="8">
        <v>0</v>
      </c>
      <c r="M1371" s="2">
        <v>1083042920</v>
      </c>
      <c r="N1371" s="2" t="s">
        <v>9184</v>
      </c>
      <c r="O1371" s="2" t="s">
        <v>9185</v>
      </c>
      <c r="P1371" s="9" t="s">
        <v>6282</v>
      </c>
      <c r="Q1371" s="9" t="s">
        <v>6282</v>
      </c>
      <c r="R1371" s="9" t="s">
        <v>3612</v>
      </c>
      <c r="S1371" s="8">
        <v>1600000</v>
      </c>
      <c r="T1371" s="8">
        <v>1600000</v>
      </c>
      <c r="U1371" s="2">
        <v>45507423</v>
      </c>
      <c r="V1371" s="2" t="s">
        <v>1042</v>
      </c>
    </row>
    <row r="1372" spans="1:22">
      <c r="A1372" s="2">
        <v>891780111</v>
      </c>
      <c r="B1372" s="2" t="s">
        <v>19</v>
      </c>
      <c r="C1372" s="2" t="s">
        <v>27</v>
      </c>
      <c r="D1372" s="2" t="s">
        <v>20</v>
      </c>
      <c r="E1372" s="2" t="s">
        <v>9186</v>
      </c>
      <c r="F1372" s="2" t="s">
        <v>21</v>
      </c>
      <c r="G1372" s="2" t="s">
        <v>165</v>
      </c>
      <c r="H1372" s="2" t="s">
        <v>166</v>
      </c>
      <c r="I1372" s="8">
        <v>3200000</v>
      </c>
      <c r="J1372" s="8">
        <v>0</v>
      </c>
      <c r="K1372" s="8">
        <v>0</v>
      </c>
      <c r="L1372" s="8">
        <v>0</v>
      </c>
      <c r="M1372" s="2">
        <v>1129534741</v>
      </c>
      <c r="N1372" s="2" t="s">
        <v>9187</v>
      </c>
      <c r="O1372" s="2" t="s">
        <v>9185</v>
      </c>
      <c r="P1372" s="9" t="s">
        <v>6282</v>
      </c>
      <c r="Q1372" s="9" t="s">
        <v>6282</v>
      </c>
      <c r="R1372" s="9" t="s">
        <v>3612</v>
      </c>
      <c r="S1372" s="8">
        <v>1600000</v>
      </c>
      <c r="T1372" s="8">
        <v>1600000</v>
      </c>
      <c r="U1372" s="2">
        <v>45507423</v>
      </c>
      <c r="V1372" s="2" t="s">
        <v>1042</v>
      </c>
    </row>
    <row r="1373" spans="1:22">
      <c r="A1373" s="2">
        <v>891780111</v>
      </c>
      <c r="B1373" s="2" t="s">
        <v>19</v>
      </c>
      <c r="C1373" s="2" t="s">
        <v>27</v>
      </c>
      <c r="D1373" s="2" t="s">
        <v>20</v>
      </c>
      <c r="E1373" s="2" t="s">
        <v>9188</v>
      </c>
      <c r="F1373" s="2" t="s">
        <v>21</v>
      </c>
      <c r="G1373" s="2" t="s">
        <v>165</v>
      </c>
      <c r="H1373" s="2" t="s">
        <v>166</v>
      </c>
      <c r="I1373" s="8">
        <v>3750000</v>
      </c>
      <c r="J1373" s="8">
        <v>0</v>
      </c>
      <c r="K1373" s="8">
        <v>0</v>
      </c>
      <c r="L1373" s="8">
        <v>0</v>
      </c>
      <c r="M1373" s="2">
        <v>1083020695</v>
      </c>
      <c r="N1373" s="2" t="s">
        <v>4789</v>
      </c>
      <c r="O1373" s="2" t="s">
        <v>9189</v>
      </c>
      <c r="P1373" s="9" t="s">
        <v>6282</v>
      </c>
      <c r="Q1373" s="9" t="s">
        <v>6282</v>
      </c>
      <c r="R1373" s="9" t="s">
        <v>3612</v>
      </c>
      <c r="S1373" s="8">
        <v>1250000</v>
      </c>
      <c r="T1373" s="8">
        <v>2500000</v>
      </c>
      <c r="U1373" s="33">
        <v>72175282</v>
      </c>
      <c r="V1373" s="2" t="s">
        <v>5808</v>
      </c>
    </row>
    <row r="1374" spans="1:22">
      <c r="A1374" s="2">
        <v>891780111</v>
      </c>
      <c r="B1374" s="2" t="s">
        <v>19</v>
      </c>
      <c r="C1374" s="2" t="s">
        <v>27</v>
      </c>
      <c r="D1374" s="2" t="s">
        <v>20</v>
      </c>
      <c r="E1374" s="2" t="s">
        <v>9190</v>
      </c>
      <c r="F1374" s="2" t="s">
        <v>21</v>
      </c>
      <c r="G1374" s="2" t="s">
        <v>165</v>
      </c>
      <c r="H1374" s="2" t="s">
        <v>166</v>
      </c>
      <c r="I1374" s="8">
        <v>2400000</v>
      </c>
      <c r="J1374" s="8">
        <v>0</v>
      </c>
      <c r="K1374" s="8">
        <v>0</v>
      </c>
      <c r="L1374" s="8">
        <v>0</v>
      </c>
      <c r="M1374" s="2">
        <v>36548123</v>
      </c>
      <c r="N1374" s="2" t="s">
        <v>4511</v>
      </c>
      <c r="O1374" s="2" t="s">
        <v>6540</v>
      </c>
      <c r="P1374" s="9" t="s">
        <v>6282</v>
      </c>
      <c r="Q1374" s="9" t="s">
        <v>6282</v>
      </c>
      <c r="R1374" s="9" t="s">
        <v>3612</v>
      </c>
      <c r="S1374" s="8">
        <v>800000</v>
      </c>
      <c r="T1374" s="8">
        <v>1600000</v>
      </c>
      <c r="U1374" s="33">
        <v>72175282</v>
      </c>
      <c r="V1374" s="2" t="s">
        <v>5808</v>
      </c>
    </row>
    <row r="1375" spans="1:22">
      <c r="A1375" s="2">
        <v>891780111</v>
      </c>
      <c r="B1375" s="2" t="s">
        <v>19</v>
      </c>
      <c r="C1375" s="2" t="s">
        <v>27</v>
      </c>
      <c r="D1375" s="2" t="s">
        <v>20</v>
      </c>
      <c r="E1375" s="2" t="s">
        <v>9191</v>
      </c>
      <c r="F1375" s="2" t="s">
        <v>21</v>
      </c>
      <c r="G1375" s="2" t="s">
        <v>165</v>
      </c>
      <c r="H1375" s="2" t="s">
        <v>166</v>
      </c>
      <c r="I1375" s="8">
        <v>9150000</v>
      </c>
      <c r="J1375" s="8">
        <v>0</v>
      </c>
      <c r="K1375" s="8">
        <v>0</v>
      </c>
      <c r="L1375" s="8">
        <v>0</v>
      </c>
      <c r="M1375" s="2">
        <v>13542773</v>
      </c>
      <c r="N1375" s="2" t="s">
        <v>845</v>
      </c>
      <c r="O1375" s="2" t="s">
        <v>6803</v>
      </c>
      <c r="P1375" s="9" t="s">
        <v>6282</v>
      </c>
      <c r="Q1375" s="9" t="s">
        <v>6282</v>
      </c>
      <c r="R1375" s="9" t="s">
        <v>3612</v>
      </c>
      <c r="S1375" s="8">
        <v>3050000</v>
      </c>
      <c r="T1375" s="8">
        <v>6100000</v>
      </c>
      <c r="U1375" s="2">
        <v>85455983</v>
      </c>
      <c r="V1375" s="2" t="s">
        <v>5920</v>
      </c>
    </row>
    <row r="1376" spans="1:22">
      <c r="A1376" s="2">
        <v>891780111</v>
      </c>
      <c r="B1376" s="2" t="s">
        <v>19</v>
      </c>
      <c r="C1376" s="2" t="s">
        <v>27</v>
      </c>
      <c r="D1376" s="2" t="s">
        <v>20</v>
      </c>
      <c r="E1376" s="2" t="s">
        <v>9192</v>
      </c>
      <c r="F1376" s="2" t="s">
        <v>21</v>
      </c>
      <c r="G1376" s="2" t="s">
        <v>165</v>
      </c>
      <c r="H1376" s="2" t="s">
        <v>166</v>
      </c>
      <c r="I1376" s="8">
        <v>10650000</v>
      </c>
      <c r="J1376" s="8">
        <v>0</v>
      </c>
      <c r="K1376" s="8">
        <v>0</v>
      </c>
      <c r="L1376" s="8">
        <v>0</v>
      </c>
      <c r="M1376" s="2">
        <v>79488380</v>
      </c>
      <c r="N1376" s="2" t="s">
        <v>841</v>
      </c>
      <c r="O1376" s="2" t="s">
        <v>6805</v>
      </c>
      <c r="P1376" s="9" t="s">
        <v>6282</v>
      </c>
      <c r="Q1376" s="9" t="s">
        <v>6282</v>
      </c>
      <c r="R1376" s="9" t="s">
        <v>3612</v>
      </c>
      <c r="S1376" s="8">
        <v>3550000</v>
      </c>
      <c r="T1376" s="8">
        <v>7100000</v>
      </c>
      <c r="U1376" s="2">
        <v>85455983</v>
      </c>
      <c r="V1376" s="2" t="s">
        <v>5920</v>
      </c>
    </row>
    <row r="1377" spans="1:22">
      <c r="A1377" s="2">
        <v>891780111</v>
      </c>
      <c r="B1377" s="2" t="s">
        <v>19</v>
      </c>
      <c r="C1377" s="2" t="s">
        <v>27</v>
      </c>
      <c r="D1377" s="2" t="s">
        <v>20</v>
      </c>
      <c r="E1377" s="2" t="s">
        <v>9193</v>
      </c>
      <c r="F1377" s="2" t="s">
        <v>21</v>
      </c>
      <c r="G1377" s="2" t="s">
        <v>165</v>
      </c>
      <c r="H1377" s="2" t="s">
        <v>166</v>
      </c>
      <c r="I1377" s="8">
        <v>3750000</v>
      </c>
      <c r="J1377" s="8">
        <v>0</v>
      </c>
      <c r="K1377" s="8">
        <v>0</v>
      </c>
      <c r="L1377" s="8">
        <v>0</v>
      </c>
      <c r="M1377" s="2">
        <v>85152628</v>
      </c>
      <c r="N1377" s="2" t="s">
        <v>5958</v>
      </c>
      <c r="O1377" s="2" t="s">
        <v>5959</v>
      </c>
      <c r="P1377" s="9" t="s">
        <v>6282</v>
      </c>
      <c r="Q1377" s="9" t="s">
        <v>6282</v>
      </c>
      <c r="R1377" s="9" t="s">
        <v>3612</v>
      </c>
      <c r="S1377" s="8">
        <v>1250000</v>
      </c>
      <c r="T1377" s="8">
        <v>2500000</v>
      </c>
      <c r="U1377" s="2">
        <v>85473390</v>
      </c>
      <c r="V1377" s="2" t="s">
        <v>5792</v>
      </c>
    </row>
    <row r="1378" spans="1:22">
      <c r="A1378" s="2">
        <v>891780111</v>
      </c>
      <c r="B1378" s="2" t="s">
        <v>19</v>
      </c>
      <c r="C1378" s="2" t="s">
        <v>27</v>
      </c>
      <c r="D1378" s="2" t="s">
        <v>20</v>
      </c>
      <c r="E1378" s="2" t="s">
        <v>9194</v>
      </c>
      <c r="F1378" s="2" t="s">
        <v>21</v>
      </c>
      <c r="G1378" s="2" t="s">
        <v>165</v>
      </c>
      <c r="H1378" s="2" t="s">
        <v>166</v>
      </c>
      <c r="I1378" s="8">
        <v>4800000</v>
      </c>
      <c r="J1378" s="8">
        <v>0</v>
      </c>
      <c r="K1378" s="8">
        <v>0</v>
      </c>
      <c r="L1378" s="8">
        <v>0</v>
      </c>
      <c r="M1378" s="2">
        <v>85472730</v>
      </c>
      <c r="N1378" s="2" t="s">
        <v>1091</v>
      </c>
      <c r="O1378" s="2" t="s">
        <v>6922</v>
      </c>
      <c r="P1378" s="9" t="s">
        <v>6282</v>
      </c>
      <c r="Q1378" s="9" t="s">
        <v>6282</v>
      </c>
      <c r="R1378" s="9" t="s">
        <v>3612</v>
      </c>
      <c r="S1378" s="8">
        <v>1600000</v>
      </c>
      <c r="T1378" s="8">
        <v>3200000</v>
      </c>
      <c r="U1378" s="2">
        <v>85449357</v>
      </c>
      <c r="V1378" s="2" t="s">
        <v>5904</v>
      </c>
    </row>
    <row r="1379" spans="1:22">
      <c r="A1379" s="2">
        <v>891780111</v>
      </c>
      <c r="B1379" s="2" t="s">
        <v>19</v>
      </c>
      <c r="C1379" s="2" t="s">
        <v>27</v>
      </c>
      <c r="D1379" s="2" t="s">
        <v>20</v>
      </c>
      <c r="E1379" s="2" t="s">
        <v>9195</v>
      </c>
      <c r="F1379" s="2" t="s">
        <v>21</v>
      </c>
      <c r="G1379" s="2" t="s">
        <v>165</v>
      </c>
      <c r="H1379" s="2" t="s">
        <v>166</v>
      </c>
      <c r="I1379" s="8">
        <v>2850000</v>
      </c>
      <c r="J1379" s="8">
        <v>0</v>
      </c>
      <c r="K1379" s="8">
        <v>0</v>
      </c>
      <c r="L1379" s="8">
        <v>0</v>
      </c>
      <c r="M1379" s="2">
        <v>73076579</v>
      </c>
      <c r="N1379" s="2" t="s">
        <v>4843</v>
      </c>
      <c r="O1379" s="2" t="s">
        <v>6026</v>
      </c>
      <c r="P1379" s="9" t="s">
        <v>4346</v>
      </c>
      <c r="Q1379" s="9" t="s">
        <v>4346</v>
      </c>
      <c r="R1379" s="9" t="s">
        <v>3612</v>
      </c>
      <c r="S1379" s="8">
        <v>950000</v>
      </c>
      <c r="T1379" s="8">
        <v>1900000</v>
      </c>
      <c r="U1379" s="2">
        <v>85152695</v>
      </c>
      <c r="V1379" s="2" t="s">
        <v>5746</v>
      </c>
    </row>
    <row r="1380" spans="1:22">
      <c r="A1380" s="2">
        <v>891780111</v>
      </c>
      <c r="B1380" s="2" t="s">
        <v>19</v>
      </c>
      <c r="C1380" s="2" t="s">
        <v>27</v>
      </c>
      <c r="D1380" s="2" t="s">
        <v>20</v>
      </c>
      <c r="E1380" s="2" t="s">
        <v>9196</v>
      </c>
      <c r="F1380" s="2" t="s">
        <v>21</v>
      </c>
      <c r="G1380" s="2" t="s">
        <v>165</v>
      </c>
      <c r="H1380" s="2" t="s">
        <v>166</v>
      </c>
      <c r="I1380" s="8">
        <v>2850000</v>
      </c>
      <c r="J1380" s="8">
        <v>0</v>
      </c>
      <c r="K1380" s="8">
        <v>0</v>
      </c>
      <c r="L1380" s="8">
        <v>0</v>
      </c>
      <c r="M1380" s="2">
        <v>84452687</v>
      </c>
      <c r="N1380" s="2" t="s">
        <v>4568</v>
      </c>
      <c r="O1380" s="2" t="s">
        <v>9197</v>
      </c>
      <c r="P1380" s="9" t="s">
        <v>4346</v>
      </c>
      <c r="Q1380" s="9" t="s">
        <v>4346</v>
      </c>
      <c r="R1380" s="9" t="s">
        <v>3612</v>
      </c>
      <c r="S1380" s="8">
        <v>950000</v>
      </c>
      <c r="T1380" s="8">
        <v>1900000</v>
      </c>
      <c r="U1380" s="2">
        <v>85152695</v>
      </c>
      <c r="V1380" s="2" t="s">
        <v>5746</v>
      </c>
    </row>
    <row r="1381" spans="1:22">
      <c r="A1381" s="2">
        <v>891780111</v>
      </c>
      <c r="B1381" s="2" t="s">
        <v>19</v>
      </c>
      <c r="C1381" s="2" t="s">
        <v>27</v>
      </c>
      <c r="D1381" s="2" t="s">
        <v>20</v>
      </c>
      <c r="E1381" s="2" t="s">
        <v>9198</v>
      </c>
      <c r="F1381" s="2" t="s">
        <v>21</v>
      </c>
      <c r="G1381" s="2" t="s">
        <v>165</v>
      </c>
      <c r="H1381" s="2" t="s">
        <v>166</v>
      </c>
      <c r="I1381" s="8">
        <v>2850000</v>
      </c>
      <c r="J1381" s="8">
        <v>0</v>
      </c>
      <c r="K1381" s="8">
        <v>0</v>
      </c>
      <c r="L1381" s="8">
        <v>0</v>
      </c>
      <c r="M1381" s="2">
        <v>1082976415</v>
      </c>
      <c r="N1381" s="2" t="s">
        <v>5990</v>
      </c>
      <c r="O1381" s="2" t="s">
        <v>5969</v>
      </c>
      <c r="P1381" s="9" t="s">
        <v>4346</v>
      </c>
      <c r="Q1381" s="9" t="s">
        <v>4346</v>
      </c>
      <c r="R1381" s="9" t="s">
        <v>3612</v>
      </c>
      <c r="S1381" s="8">
        <v>950000</v>
      </c>
      <c r="T1381" s="8">
        <v>1900000</v>
      </c>
      <c r="U1381" s="2">
        <v>85152695</v>
      </c>
      <c r="V1381" s="2" t="s">
        <v>5746</v>
      </c>
    </row>
    <row r="1382" spans="1:22">
      <c r="A1382" s="2">
        <v>891780111</v>
      </c>
      <c r="B1382" s="2" t="s">
        <v>19</v>
      </c>
      <c r="C1382" s="2" t="s">
        <v>27</v>
      </c>
      <c r="D1382" s="2" t="s">
        <v>20</v>
      </c>
      <c r="E1382" s="2" t="s">
        <v>9199</v>
      </c>
      <c r="F1382" s="2" t="s">
        <v>21</v>
      </c>
      <c r="G1382" s="2" t="s">
        <v>165</v>
      </c>
      <c r="H1382" s="2" t="s">
        <v>166</v>
      </c>
      <c r="I1382" s="8">
        <v>2850000</v>
      </c>
      <c r="J1382" s="8">
        <v>0</v>
      </c>
      <c r="K1382" s="8">
        <v>0</v>
      </c>
      <c r="L1382" s="8">
        <v>0</v>
      </c>
      <c r="M1382" s="2">
        <v>36694724</v>
      </c>
      <c r="N1382" s="2" t="s">
        <v>9200</v>
      </c>
      <c r="O1382" s="2" t="s">
        <v>5969</v>
      </c>
      <c r="P1382" s="9" t="s">
        <v>4346</v>
      </c>
      <c r="Q1382" s="9" t="s">
        <v>4346</v>
      </c>
      <c r="R1382" s="9" t="s">
        <v>3612</v>
      </c>
      <c r="S1382" s="8">
        <v>950000</v>
      </c>
      <c r="T1382" s="8">
        <v>1900000</v>
      </c>
      <c r="U1382" s="2">
        <v>85152695</v>
      </c>
      <c r="V1382" s="2" t="s">
        <v>5746</v>
      </c>
    </row>
    <row r="1383" spans="1:22">
      <c r="A1383" s="2">
        <v>891780111</v>
      </c>
      <c r="B1383" s="2" t="s">
        <v>19</v>
      </c>
      <c r="C1383" s="2" t="s">
        <v>27</v>
      </c>
      <c r="D1383" s="2" t="s">
        <v>20</v>
      </c>
      <c r="E1383" s="2" t="s">
        <v>9201</v>
      </c>
      <c r="F1383" s="2" t="s">
        <v>21</v>
      </c>
      <c r="G1383" s="2" t="s">
        <v>165</v>
      </c>
      <c r="H1383" s="2" t="s">
        <v>166</v>
      </c>
      <c r="I1383" s="8">
        <v>2850000</v>
      </c>
      <c r="J1383" s="8">
        <v>0</v>
      </c>
      <c r="K1383" s="8">
        <v>0</v>
      </c>
      <c r="L1383" s="8">
        <v>0</v>
      </c>
      <c r="M1383" s="2">
        <v>1081795063</v>
      </c>
      <c r="N1383" s="2" t="s">
        <v>4860</v>
      </c>
      <c r="O1383" s="2" t="s">
        <v>5969</v>
      </c>
      <c r="P1383" s="9" t="s">
        <v>4346</v>
      </c>
      <c r="Q1383" s="9" t="s">
        <v>4346</v>
      </c>
      <c r="R1383" s="9" t="s">
        <v>3612</v>
      </c>
      <c r="S1383" s="8">
        <v>950000</v>
      </c>
      <c r="T1383" s="8">
        <v>1900000</v>
      </c>
      <c r="U1383" s="2">
        <v>85152695</v>
      </c>
      <c r="V1383" s="2" t="s">
        <v>5746</v>
      </c>
    </row>
    <row r="1384" spans="1:22">
      <c r="A1384" s="2">
        <v>891780111</v>
      </c>
      <c r="B1384" s="2" t="s">
        <v>19</v>
      </c>
      <c r="C1384" s="2" t="s">
        <v>27</v>
      </c>
      <c r="D1384" s="2" t="s">
        <v>20</v>
      </c>
      <c r="E1384" s="2" t="s">
        <v>9202</v>
      </c>
      <c r="F1384" s="2" t="s">
        <v>21</v>
      </c>
      <c r="G1384" s="2" t="s">
        <v>165</v>
      </c>
      <c r="H1384" s="2" t="s">
        <v>166</v>
      </c>
      <c r="I1384" s="8">
        <v>2850000</v>
      </c>
      <c r="J1384" s="8">
        <v>0</v>
      </c>
      <c r="K1384" s="8">
        <v>0</v>
      </c>
      <c r="L1384" s="8">
        <v>0</v>
      </c>
      <c r="M1384" s="2">
        <v>85152958</v>
      </c>
      <c r="N1384" s="2" t="s">
        <v>4827</v>
      </c>
      <c r="O1384" s="2" t="s">
        <v>6026</v>
      </c>
      <c r="P1384" s="9" t="s">
        <v>4346</v>
      </c>
      <c r="Q1384" s="9" t="s">
        <v>4346</v>
      </c>
      <c r="R1384" s="9" t="s">
        <v>3612</v>
      </c>
      <c r="S1384" s="8">
        <v>950000</v>
      </c>
      <c r="T1384" s="8">
        <v>1900000</v>
      </c>
      <c r="U1384" s="2">
        <v>85152695</v>
      </c>
      <c r="V1384" s="2" t="s">
        <v>5746</v>
      </c>
    </row>
    <row r="1385" spans="1:22">
      <c r="A1385" s="2">
        <v>891780111</v>
      </c>
      <c r="B1385" s="2" t="s">
        <v>19</v>
      </c>
      <c r="C1385" s="2" t="s">
        <v>27</v>
      </c>
      <c r="D1385" s="2" t="s">
        <v>20</v>
      </c>
      <c r="E1385" s="2" t="s">
        <v>9203</v>
      </c>
      <c r="F1385" s="2" t="s">
        <v>21</v>
      </c>
      <c r="G1385" s="2" t="s">
        <v>165</v>
      </c>
      <c r="H1385" s="2" t="s">
        <v>166</v>
      </c>
      <c r="I1385" s="8">
        <v>2850000</v>
      </c>
      <c r="J1385" s="8">
        <v>0</v>
      </c>
      <c r="K1385" s="8">
        <v>0</v>
      </c>
      <c r="L1385" s="8">
        <v>0</v>
      </c>
      <c r="M1385" s="2">
        <v>72258990</v>
      </c>
      <c r="N1385" s="2" t="s">
        <v>4853</v>
      </c>
      <c r="O1385" s="2" t="s">
        <v>6026</v>
      </c>
      <c r="P1385" s="9" t="s">
        <v>4346</v>
      </c>
      <c r="Q1385" s="9" t="s">
        <v>4346</v>
      </c>
      <c r="R1385" s="9" t="s">
        <v>3612</v>
      </c>
      <c r="S1385" s="8">
        <v>950000</v>
      </c>
      <c r="T1385" s="8">
        <v>1900000</v>
      </c>
      <c r="U1385" s="2">
        <v>85152695</v>
      </c>
      <c r="V1385" s="2" t="s">
        <v>5746</v>
      </c>
    </row>
    <row r="1386" spans="1:22">
      <c r="A1386" s="2">
        <v>891780111</v>
      </c>
      <c r="B1386" s="2" t="s">
        <v>19</v>
      </c>
      <c r="C1386" s="2" t="s">
        <v>27</v>
      </c>
      <c r="D1386" s="2" t="s">
        <v>20</v>
      </c>
      <c r="E1386" s="2" t="s">
        <v>9204</v>
      </c>
      <c r="F1386" s="2" t="s">
        <v>21</v>
      </c>
      <c r="G1386" s="2" t="s">
        <v>165</v>
      </c>
      <c r="H1386" s="2" t="s">
        <v>166</v>
      </c>
      <c r="I1386" s="8">
        <v>2850000</v>
      </c>
      <c r="J1386" s="8">
        <v>0</v>
      </c>
      <c r="K1386" s="8">
        <v>0</v>
      </c>
      <c r="L1386" s="8">
        <v>0</v>
      </c>
      <c r="M1386" s="2">
        <v>1082907201</v>
      </c>
      <c r="N1386" s="2" t="s">
        <v>4848</v>
      </c>
      <c r="O1386" s="2" t="s">
        <v>5969</v>
      </c>
      <c r="P1386" s="9" t="s">
        <v>4346</v>
      </c>
      <c r="Q1386" s="9" t="s">
        <v>4346</v>
      </c>
      <c r="R1386" s="9" t="s">
        <v>3612</v>
      </c>
      <c r="S1386" s="8">
        <v>950000</v>
      </c>
      <c r="T1386" s="8">
        <v>1900000</v>
      </c>
      <c r="U1386" s="2">
        <v>85152695</v>
      </c>
      <c r="V1386" s="2" t="s">
        <v>5746</v>
      </c>
    </row>
    <row r="1387" spans="1:22">
      <c r="A1387" s="2">
        <v>891780111</v>
      </c>
      <c r="B1387" s="2" t="s">
        <v>19</v>
      </c>
      <c r="C1387" s="2" t="s">
        <v>27</v>
      </c>
      <c r="D1387" s="2" t="s">
        <v>20</v>
      </c>
      <c r="E1387" s="2" t="s">
        <v>9205</v>
      </c>
      <c r="F1387" s="2" t="s">
        <v>21</v>
      </c>
      <c r="G1387" s="2" t="s">
        <v>165</v>
      </c>
      <c r="H1387" s="2" t="s">
        <v>166</v>
      </c>
      <c r="I1387" s="8">
        <v>2850000</v>
      </c>
      <c r="J1387" s="8">
        <v>0</v>
      </c>
      <c r="K1387" s="8">
        <v>0</v>
      </c>
      <c r="L1387" s="8">
        <v>0</v>
      </c>
      <c r="M1387" s="2">
        <v>93373218</v>
      </c>
      <c r="N1387" s="2" t="s">
        <v>4868</v>
      </c>
      <c r="O1387" s="2" t="s">
        <v>5971</v>
      </c>
      <c r="P1387" s="9" t="s">
        <v>4346</v>
      </c>
      <c r="Q1387" s="9" t="s">
        <v>4346</v>
      </c>
      <c r="R1387" s="9" t="s">
        <v>3612</v>
      </c>
      <c r="S1387" s="8">
        <v>950000</v>
      </c>
      <c r="T1387" s="8">
        <v>1900000</v>
      </c>
      <c r="U1387" s="2">
        <v>85152695</v>
      </c>
      <c r="V1387" s="2" t="s">
        <v>5746</v>
      </c>
    </row>
    <row r="1388" spans="1:22">
      <c r="A1388" s="2">
        <v>891780111</v>
      </c>
      <c r="B1388" s="2" t="s">
        <v>19</v>
      </c>
      <c r="C1388" s="2" t="s">
        <v>27</v>
      </c>
      <c r="D1388" s="2" t="s">
        <v>20</v>
      </c>
      <c r="E1388" s="2" t="s">
        <v>9206</v>
      </c>
      <c r="F1388" s="2" t="s">
        <v>21</v>
      </c>
      <c r="G1388" s="2" t="s">
        <v>165</v>
      </c>
      <c r="H1388" s="2" t="s">
        <v>166</v>
      </c>
      <c r="I1388" s="8">
        <v>2850000</v>
      </c>
      <c r="J1388" s="8">
        <v>0</v>
      </c>
      <c r="K1388" s="8">
        <v>0</v>
      </c>
      <c r="L1388" s="8">
        <v>0</v>
      </c>
      <c r="M1388" s="2">
        <v>56086232</v>
      </c>
      <c r="N1388" s="2" t="s">
        <v>4858</v>
      </c>
      <c r="O1388" s="2" t="s">
        <v>5971</v>
      </c>
      <c r="P1388" s="9" t="s">
        <v>4346</v>
      </c>
      <c r="Q1388" s="9" t="s">
        <v>4346</v>
      </c>
      <c r="R1388" s="9" t="s">
        <v>3612</v>
      </c>
      <c r="S1388" s="8">
        <v>950000</v>
      </c>
      <c r="T1388" s="8">
        <v>1900000</v>
      </c>
      <c r="U1388" s="2">
        <v>85152695</v>
      </c>
      <c r="V1388" s="2" t="s">
        <v>5746</v>
      </c>
    </row>
    <row r="1389" spans="1:22">
      <c r="A1389" s="2">
        <v>891780111</v>
      </c>
      <c r="B1389" s="2" t="s">
        <v>19</v>
      </c>
      <c r="C1389" s="2" t="s">
        <v>27</v>
      </c>
      <c r="D1389" s="2" t="s">
        <v>20</v>
      </c>
      <c r="E1389" s="2" t="s">
        <v>9207</v>
      </c>
      <c r="F1389" s="2" t="s">
        <v>21</v>
      </c>
      <c r="G1389" s="2" t="s">
        <v>165</v>
      </c>
      <c r="H1389" s="2" t="s">
        <v>166</v>
      </c>
      <c r="I1389" s="8">
        <v>3300000</v>
      </c>
      <c r="J1389" s="8">
        <v>0</v>
      </c>
      <c r="K1389" s="8">
        <v>0</v>
      </c>
      <c r="L1389" s="8">
        <v>0</v>
      </c>
      <c r="M1389" s="2">
        <v>85449538</v>
      </c>
      <c r="N1389" s="2" t="s">
        <v>4643</v>
      </c>
      <c r="O1389" s="2" t="s">
        <v>9208</v>
      </c>
      <c r="P1389" s="9" t="s">
        <v>4346</v>
      </c>
      <c r="Q1389" s="9" t="s">
        <v>4346</v>
      </c>
      <c r="R1389" s="9" t="s">
        <v>3612</v>
      </c>
      <c r="S1389" s="8">
        <v>1100000</v>
      </c>
      <c r="T1389" s="8">
        <v>2200000</v>
      </c>
      <c r="U1389" s="2">
        <v>85152695</v>
      </c>
      <c r="V1389" s="2" t="s">
        <v>5746</v>
      </c>
    </row>
    <row r="1390" spans="1:22">
      <c r="A1390" s="2">
        <v>891780111</v>
      </c>
      <c r="B1390" s="2" t="s">
        <v>19</v>
      </c>
      <c r="C1390" s="2" t="s">
        <v>27</v>
      </c>
      <c r="D1390" s="2" t="s">
        <v>20</v>
      </c>
      <c r="E1390" s="2" t="s">
        <v>9209</v>
      </c>
      <c r="F1390" s="2" t="s">
        <v>21</v>
      </c>
      <c r="G1390" s="2" t="s">
        <v>165</v>
      </c>
      <c r="H1390" s="2" t="s">
        <v>166</v>
      </c>
      <c r="I1390" s="8">
        <v>3750000</v>
      </c>
      <c r="J1390" s="8">
        <v>0</v>
      </c>
      <c r="K1390" s="8">
        <v>0</v>
      </c>
      <c r="L1390" s="8">
        <v>0</v>
      </c>
      <c r="M1390" s="2">
        <v>1083018313</v>
      </c>
      <c r="N1390" s="2" t="s">
        <v>2060</v>
      </c>
      <c r="O1390" s="2" t="s">
        <v>9210</v>
      </c>
      <c r="P1390" s="9" t="s">
        <v>4346</v>
      </c>
      <c r="Q1390" s="9" t="s">
        <v>4346</v>
      </c>
      <c r="R1390" s="9" t="s">
        <v>3612</v>
      </c>
      <c r="S1390" s="8">
        <v>1250000</v>
      </c>
      <c r="T1390" s="8">
        <v>2500000</v>
      </c>
      <c r="U1390" s="2">
        <v>57461216</v>
      </c>
      <c r="V1390" s="2" t="s">
        <v>801</v>
      </c>
    </row>
    <row r="1391" spans="1:22">
      <c r="A1391" s="2">
        <v>891780111</v>
      </c>
      <c r="B1391" s="2" t="s">
        <v>19</v>
      </c>
      <c r="C1391" s="2" t="s">
        <v>27</v>
      </c>
      <c r="D1391" s="2" t="s">
        <v>20</v>
      </c>
      <c r="E1391" s="2" t="s">
        <v>9211</v>
      </c>
      <c r="F1391" s="2" t="s">
        <v>21</v>
      </c>
      <c r="G1391" s="2" t="s">
        <v>165</v>
      </c>
      <c r="H1391" s="2" t="s">
        <v>166</v>
      </c>
      <c r="I1391" s="8">
        <v>3750000</v>
      </c>
      <c r="J1391" s="8">
        <v>0</v>
      </c>
      <c r="K1391" s="8">
        <v>0</v>
      </c>
      <c r="L1391" s="8">
        <v>0</v>
      </c>
      <c r="M1391" s="2">
        <v>1082854051</v>
      </c>
      <c r="N1391" s="2" t="s">
        <v>1993</v>
      </c>
      <c r="O1391" s="2" t="s">
        <v>7054</v>
      </c>
      <c r="P1391" s="9" t="s">
        <v>4346</v>
      </c>
      <c r="Q1391" s="9" t="s">
        <v>4346</v>
      </c>
      <c r="R1391" s="9" t="s">
        <v>3612</v>
      </c>
      <c r="S1391" s="8">
        <v>1250000</v>
      </c>
      <c r="T1391" s="8">
        <v>2500000</v>
      </c>
      <c r="U1391" s="2">
        <v>1082866408</v>
      </c>
      <c r="V1391" s="2" t="s">
        <v>5837</v>
      </c>
    </row>
    <row r="1392" spans="1:22">
      <c r="A1392" s="2">
        <v>891780111</v>
      </c>
      <c r="B1392" s="2" t="s">
        <v>19</v>
      </c>
      <c r="C1392" s="2" t="s">
        <v>27</v>
      </c>
      <c r="D1392" s="2" t="s">
        <v>20</v>
      </c>
      <c r="E1392" s="2" t="s">
        <v>9212</v>
      </c>
      <c r="F1392" s="2" t="s">
        <v>21</v>
      </c>
      <c r="G1392" s="2" t="s">
        <v>165</v>
      </c>
      <c r="H1392" s="2" t="s">
        <v>166</v>
      </c>
      <c r="I1392" s="8">
        <v>3300000</v>
      </c>
      <c r="J1392" s="8">
        <v>0</v>
      </c>
      <c r="K1392" s="8">
        <v>0</v>
      </c>
      <c r="L1392" s="8">
        <v>0</v>
      </c>
      <c r="M1392" s="2">
        <v>1065837255</v>
      </c>
      <c r="N1392" s="2" t="s">
        <v>1984</v>
      </c>
      <c r="O1392" s="2" t="s">
        <v>9213</v>
      </c>
      <c r="P1392" s="9" t="s">
        <v>4346</v>
      </c>
      <c r="Q1392" s="9" t="s">
        <v>4346</v>
      </c>
      <c r="R1392" s="9" t="s">
        <v>3612</v>
      </c>
      <c r="S1392" s="8">
        <v>1100000</v>
      </c>
      <c r="T1392" s="8">
        <v>2200000</v>
      </c>
      <c r="U1392" s="2">
        <v>1082866408</v>
      </c>
      <c r="V1392" s="2" t="s">
        <v>5837</v>
      </c>
    </row>
    <row r="1393" spans="1:22">
      <c r="A1393" s="2">
        <v>891780111</v>
      </c>
      <c r="B1393" s="2" t="s">
        <v>19</v>
      </c>
      <c r="C1393" s="2" t="s">
        <v>27</v>
      </c>
      <c r="D1393" s="2" t="s">
        <v>20</v>
      </c>
      <c r="E1393" s="2" t="s">
        <v>9214</v>
      </c>
      <c r="F1393" s="2" t="s">
        <v>21</v>
      </c>
      <c r="G1393" s="2" t="s">
        <v>165</v>
      </c>
      <c r="H1393" s="2" t="s">
        <v>166</v>
      </c>
      <c r="I1393" s="8">
        <v>4200000</v>
      </c>
      <c r="J1393" s="8">
        <v>0</v>
      </c>
      <c r="K1393" s="8">
        <v>0</v>
      </c>
      <c r="L1393" s="8">
        <v>0</v>
      </c>
      <c r="M1393" s="2">
        <v>30766322</v>
      </c>
      <c r="N1393" s="2" t="s">
        <v>1990</v>
      </c>
      <c r="O1393" s="2" t="s">
        <v>6644</v>
      </c>
      <c r="P1393" s="9" t="s">
        <v>4346</v>
      </c>
      <c r="Q1393" s="9" t="s">
        <v>4346</v>
      </c>
      <c r="R1393" s="9" t="s">
        <v>3612</v>
      </c>
      <c r="S1393" s="8">
        <v>1400000</v>
      </c>
      <c r="T1393" s="8">
        <v>2800000</v>
      </c>
      <c r="U1393" s="2">
        <v>1082866408</v>
      </c>
      <c r="V1393" s="2" t="s">
        <v>5837</v>
      </c>
    </row>
    <row r="1394" spans="1:22">
      <c r="A1394" s="2">
        <v>891780111</v>
      </c>
      <c r="B1394" s="2" t="s">
        <v>19</v>
      </c>
      <c r="C1394" s="2" t="s">
        <v>27</v>
      </c>
      <c r="D1394" s="2" t="s">
        <v>20</v>
      </c>
      <c r="E1394" s="2" t="s">
        <v>9215</v>
      </c>
      <c r="F1394" s="2" t="s">
        <v>21</v>
      </c>
      <c r="G1394" s="2" t="s">
        <v>165</v>
      </c>
      <c r="H1394" s="2" t="s">
        <v>166</v>
      </c>
      <c r="I1394" s="8">
        <v>3300000</v>
      </c>
      <c r="J1394" s="8">
        <v>0</v>
      </c>
      <c r="K1394" s="8">
        <v>0</v>
      </c>
      <c r="L1394" s="8">
        <v>0</v>
      </c>
      <c r="M1394" s="2">
        <v>1216977563</v>
      </c>
      <c r="N1394" s="2" t="s">
        <v>1210</v>
      </c>
      <c r="O1394" s="2" t="s">
        <v>9216</v>
      </c>
      <c r="P1394" s="9" t="s">
        <v>4346</v>
      </c>
      <c r="Q1394" s="9" t="s">
        <v>4346</v>
      </c>
      <c r="R1394" s="9" t="s">
        <v>3612</v>
      </c>
      <c r="S1394" s="8">
        <v>1100000</v>
      </c>
      <c r="T1394" s="8">
        <v>2200000</v>
      </c>
      <c r="V1394" s="2" t="s">
        <v>8826</v>
      </c>
    </row>
    <row r="1395" spans="1:22">
      <c r="A1395" s="2">
        <v>891780111</v>
      </c>
      <c r="B1395" s="2" t="s">
        <v>19</v>
      </c>
      <c r="C1395" s="2" t="s">
        <v>27</v>
      </c>
      <c r="D1395" s="2" t="s">
        <v>20</v>
      </c>
      <c r="E1395" s="2" t="s">
        <v>9217</v>
      </c>
      <c r="F1395" s="2" t="s">
        <v>21</v>
      </c>
      <c r="G1395" s="2" t="s">
        <v>165</v>
      </c>
      <c r="H1395" s="2" t="s">
        <v>166</v>
      </c>
      <c r="I1395" s="8">
        <v>3750000</v>
      </c>
      <c r="J1395" s="8">
        <v>0</v>
      </c>
      <c r="K1395" s="8">
        <v>0</v>
      </c>
      <c r="L1395" s="8">
        <v>0</v>
      </c>
      <c r="M1395" s="2">
        <v>1082973913</v>
      </c>
      <c r="N1395" s="2" t="s">
        <v>944</v>
      </c>
      <c r="O1395" s="2" t="s">
        <v>9218</v>
      </c>
      <c r="P1395" s="9" t="s">
        <v>4346</v>
      </c>
      <c r="Q1395" s="9" t="s">
        <v>4346</v>
      </c>
      <c r="R1395" s="9" t="s">
        <v>3612</v>
      </c>
      <c r="S1395" s="8">
        <v>1250000</v>
      </c>
      <c r="T1395" s="8">
        <v>2500000</v>
      </c>
      <c r="U1395" s="2">
        <v>26668285</v>
      </c>
      <c r="V1395" s="2" t="s">
        <v>874</v>
      </c>
    </row>
    <row r="1396" spans="1:22">
      <c r="A1396" s="2">
        <v>891780111</v>
      </c>
      <c r="B1396" s="2" t="s">
        <v>19</v>
      </c>
      <c r="C1396" s="2" t="s">
        <v>27</v>
      </c>
      <c r="D1396" s="2" t="s">
        <v>20</v>
      </c>
      <c r="E1396" s="2" t="s">
        <v>9219</v>
      </c>
      <c r="F1396" s="2" t="s">
        <v>21</v>
      </c>
      <c r="G1396" s="2" t="s">
        <v>165</v>
      </c>
      <c r="H1396" s="2" t="s">
        <v>166</v>
      </c>
      <c r="I1396" s="8">
        <v>4800000</v>
      </c>
      <c r="J1396" s="8">
        <v>0</v>
      </c>
      <c r="K1396" s="8">
        <v>0</v>
      </c>
      <c r="L1396" s="8">
        <v>0</v>
      </c>
      <c r="M1396" s="2">
        <v>57297861</v>
      </c>
      <c r="N1396" s="2" t="s">
        <v>1332</v>
      </c>
      <c r="O1396" s="2" t="s">
        <v>7026</v>
      </c>
      <c r="P1396" s="9" t="s">
        <v>4346</v>
      </c>
      <c r="Q1396" s="9" t="s">
        <v>4346</v>
      </c>
      <c r="R1396" s="9" t="s">
        <v>3612</v>
      </c>
      <c r="S1396" s="8">
        <v>1600000</v>
      </c>
      <c r="T1396" s="8">
        <v>3200000</v>
      </c>
      <c r="U1396" s="2">
        <v>85449357</v>
      </c>
      <c r="V1396" s="2" t="s">
        <v>5904</v>
      </c>
    </row>
    <row r="1397" spans="1:22">
      <c r="A1397" s="2">
        <v>891780111</v>
      </c>
      <c r="B1397" s="2" t="s">
        <v>19</v>
      </c>
      <c r="C1397" s="2" t="s">
        <v>27</v>
      </c>
      <c r="D1397" s="2" t="s">
        <v>20</v>
      </c>
      <c r="E1397" s="2" t="s">
        <v>9220</v>
      </c>
      <c r="F1397" s="2" t="s">
        <v>21</v>
      </c>
      <c r="G1397" s="2" t="s">
        <v>165</v>
      </c>
      <c r="H1397" s="2" t="s">
        <v>166</v>
      </c>
      <c r="I1397" s="8">
        <v>6000000</v>
      </c>
      <c r="J1397" s="8">
        <v>0</v>
      </c>
      <c r="K1397" s="8">
        <v>0</v>
      </c>
      <c r="L1397" s="8">
        <v>0</v>
      </c>
      <c r="M1397" s="2">
        <v>85467022</v>
      </c>
      <c r="N1397" s="2" t="s">
        <v>1243</v>
      </c>
      <c r="O1397" s="2" t="s">
        <v>6920</v>
      </c>
      <c r="P1397" s="9" t="s">
        <v>4346</v>
      </c>
      <c r="Q1397" s="9" t="s">
        <v>4346</v>
      </c>
      <c r="R1397" s="9" t="s">
        <v>3612</v>
      </c>
      <c r="S1397" s="8">
        <v>2000000</v>
      </c>
      <c r="T1397" s="8">
        <v>4000000</v>
      </c>
      <c r="U1397" s="2">
        <v>85449357</v>
      </c>
      <c r="V1397" s="2" t="s">
        <v>5904</v>
      </c>
    </row>
    <row r="1398" spans="1:22">
      <c r="A1398" s="2">
        <v>891780111</v>
      </c>
      <c r="B1398" s="2" t="s">
        <v>19</v>
      </c>
      <c r="C1398" s="2" t="s">
        <v>27</v>
      </c>
      <c r="D1398" s="2" t="s">
        <v>20</v>
      </c>
      <c r="E1398" s="2" t="s">
        <v>9221</v>
      </c>
      <c r="F1398" s="2" t="s">
        <v>21</v>
      </c>
      <c r="G1398" s="2" t="s">
        <v>165</v>
      </c>
      <c r="H1398" s="2" t="s">
        <v>166</v>
      </c>
      <c r="I1398" s="8">
        <v>7650000</v>
      </c>
      <c r="J1398" s="8">
        <v>0</v>
      </c>
      <c r="K1398" s="8">
        <v>0</v>
      </c>
      <c r="L1398" s="8">
        <v>0</v>
      </c>
      <c r="M1398" s="2">
        <v>51807152</v>
      </c>
      <c r="N1398" s="2" t="s">
        <v>1094</v>
      </c>
      <c r="O1398" s="2" t="s">
        <v>6983</v>
      </c>
      <c r="P1398" s="9" t="s">
        <v>4346</v>
      </c>
      <c r="Q1398" s="9" t="s">
        <v>4346</v>
      </c>
      <c r="R1398" s="9" t="s">
        <v>3612</v>
      </c>
      <c r="S1398" s="8">
        <v>2550000</v>
      </c>
      <c r="T1398" s="8">
        <v>5100000</v>
      </c>
      <c r="U1398" s="2">
        <v>85449357</v>
      </c>
      <c r="V1398" s="2" t="s">
        <v>5904</v>
      </c>
    </row>
    <row r="1399" spans="1:22">
      <c r="A1399" s="2">
        <v>891780111</v>
      </c>
      <c r="B1399" s="2" t="s">
        <v>19</v>
      </c>
      <c r="C1399" s="2" t="s">
        <v>27</v>
      </c>
      <c r="D1399" s="2" t="s">
        <v>20</v>
      </c>
      <c r="E1399" s="2" t="s">
        <v>9222</v>
      </c>
      <c r="F1399" s="2" t="s">
        <v>21</v>
      </c>
      <c r="G1399" s="2" t="s">
        <v>165</v>
      </c>
      <c r="H1399" s="2" t="s">
        <v>166</v>
      </c>
      <c r="I1399" s="8">
        <v>4200000</v>
      </c>
      <c r="J1399" s="8">
        <v>0</v>
      </c>
      <c r="K1399" s="8">
        <v>0</v>
      </c>
      <c r="L1399" s="8">
        <v>0</v>
      </c>
      <c r="M1399" s="2">
        <v>39091281</v>
      </c>
      <c r="N1399" s="2" t="s">
        <v>6978</v>
      </c>
      <c r="O1399" s="2" t="s">
        <v>6979</v>
      </c>
      <c r="P1399" s="9" t="s">
        <v>4346</v>
      </c>
      <c r="Q1399" s="9" t="s">
        <v>4346</v>
      </c>
      <c r="R1399" s="9" t="s">
        <v>3612</v>
      </c>
      <c r="S1399" s="8">
        <v>0</v>
      </c>
      <c r="T1399" s="8">
        <v>4200000</v>
      </c>
      <c r="U1399" s="2">
        <v>85449357</v>
      </c>
      <c r="V1399" s="2" t="s">
        <v>5904</v>
      </c>
    </row>
    <row r="1400" spans="1:22">
      <c r="A1400" s="2">
        <v>891780111</v>
      </c>
      <c r="B1400" s="2" t="s">
        <v>19</v>
      </c>
      <c r="C1400" s="2" t="s">
        <v>27</v>
      </c>
      <c r="D1400" s="2" t="s">
        <v>20</v>
      </c>
      <c r="E1400" s="2" t="s">
        <v>9223</v>
      </c>
      <c r="F1400" s="2" t="s">
        <v>21</v>
      </c>
      <c r="G1400" s="2" t="s">
        <v>165</v>
      </c>
      <c r="H1400" s="2" t="s">
        <v>166</v>
      </c>
      <c r="I1400" s="8">
        <v>2400000</v>
      </c>
      <c r="J1400" s="8">
        <v>0</v>
      </c>
      <c r="K1400" s="8">
        <v>0</v>
      </c>
      <c r="L1400" s="8">
        <v>0</v>
      </c>
      <c r="M1400" s="2">
        <v>36668600</v>
      </c>
      <c r="N1400" s="2" t="s">
        <v>4657</v>
      </c>
      <c r="O1400" s="2" t="s">
        <v>6450</v>
      </c>
      <c r="P1400" s="9" t="s">
        <v>4346</v>
      </c>
      <c r="Q1400" s="9" t="s">
        <v>4346</v>
      </c>
      <c r="R1400" s="9" t="s">
        <v>3612</v>
      </c>
      <c r="S1400" s="8">
        <v>800000</v>
      </c>
      <c r="T1400" s="8">
        <v>1600000</v>
      </c>
      <c r="U1400" s="33">
        <v>84452087</v>
      </c>
      <c r="V1400" s="2" t="s">
        <v>1963</v>
      </c>
    </row>
    <row r="1401" spans="1:22">
      <c r="A1401" s="2">
        <v>891780111</v>
      </c>
      <c r="B1401" s="2" t="s">
        <v>19</v>
      </c>
      <c r="C1401" s="2" t="s">
        <v>27</v>
      </c>
      <c r="D1401" s="2" t="s">
        <v>20</v>
      </c>
      <c r="E1401" s="2" t="s">
        <v>9224</v>
      </c>
      <c r="F1401" s="2" t="s">
        <v>21</v>
      </c>
      <c r="G1401" s="2" t="s">
        <v>165</v>
      </c>
      <c r="H1401" s="2" t="s">
        <v>166</v>
      </c>
      <c r="I1401" s="8">
        <v>2400000</v>
      </c>
      <c r="J1401" s="8">
        <v>0</v>
      </c>
      <c r="K1401" s="8">
        <v>0</v>
      </c>
      <c r="L1401" s="8">
        <v>0</v>
      </c>
      <c r="M1401" s="2">
        <v>57298171</v>
      </c>
      <c r="N1401" s="2" t="s">
        <v>4666</v>
      </c>
      <c r="O1401" s="2" t="s">
        <v>6450</v>
      </c>
      <c r="P1401" s="9" t="s">
        <v>4346</v>
      </c>
      <c r="Q1401" s="9" t="s">
        <v>4346</v>
      </c>
      <c r="R1401" s="9" t="s">
        <v>3612</v>
      </c>
      <c r="S1401" s="8">
        <v>800000</v>
      </c>
      <c r="T1401" s="8">
        <v>1600000</v>
      </c>
      <c r="U1401" s="33">
        <v>84452087</v>
      </c>
      <c r="V1401" s="2" t="s">
        <v>1963</v>
      </c>
    </row>
    <row r="1402" spans="1:22">
      <c r="A1402" s="2">
        <v>891780111</v>
      </c>
      <c r="B1402" s="2" t="s">
        <v>19</v>
      </c>
      <c r="C1402" s="2" t="s">
        <v>27</v>
      </c>
      <c r="D1402" s="2" t="s">
        <v>20</v>
      </c>
      <c r="E1402" s="2" t="s">
        <v>9225</v>
      </c>
      <c r="F1402" s="2" t="s">
        <v>21</v>
      </c>
      <c r="G1402" s="2" t="s">
        <v>165</v>
      </c>
      <c r="H1402" s="2" t="s">
        <v>166</v>
      </c>
      <c r="I1402" s="8">
        <v>2400000</v>
      </c>
      <c r="J1402" s="8">
        <v>0</v>
      </c>
      <c r="K1402" s="8">
        <v>0</v>
      </c>
      <c r="L1402" s="8">
        <v>0</v>
      </c>
      <c r="M1402" s="2">
        <v>85150457</v>
      </c>
      <c r="N1402" s="2" t="s">
        <v>4669</v>
      </c>
      <c r="O1402" s="2" t="s">
        <v>5839</v>
      </c>
      <c r="P1402" s="9" t="s">
        <v>4346</v>
      </c>
      <c r="Q1402" s="9" t="s">
        <v>4346</v>
      </c>
      <c r="R1402" s="9" t="s">
        <v>3612</v>
      </c>
      <c r="S1402" s="8">
        <v>800000</v>
      </c>
      <c r="T1402" s="8">
        <v>1600000</v>
      </c>
      <c r="U1402" s="33">
        <v>84452087</v>
      </c>
      <c r="V1402" s="2" t="s">
        <v>1963</v>
      </c>
    </row>
    <row r="1403" spans="1:22">
      <c r="A1403" s="2">
        <v>891780111</v>
      </c>
      <c r="B1403" s="2" t="s">
        <v>19</v>
      </c>
      <c r="C1403" s="2" t="s">
        <v>27</v>
      </c>
      <c r="D1403" s="2" t="s">
        <v>20</v>
      </c>
      <c r="E1403" s="2" t="s">
        <v>9226</v>
      </c>
      <c r="F1403" s="2" t="s">
        <v>21</v>
      </c>
      <c r="G1403" s="2" t="s">
        <v>165</v>
      </c>
      <c r="H1403" s="2" t="s">
        <v>166</v>
      </c>
      <c r="I1403" s="8">
        <v>4200000</v>
      </c>
      <c r="J1403" s="8">
        <v>0</v>
      </c>
      <c r="K1403" s="8">
        <v>0</v>
      </c>
      <c r="L1403" s="8">
        <v>0</v>
      </c>
      <c r="M1403" s="2">
        <v>1082874500</v>
      </c>
      <c r="N1403" s="2" t="s">
        <v>1187</v>
      </c>
      <c r="O1403" s="2" t="s">
        <v>6671</v>
      </c>
      <c r="P1403" s="9" t="s">
        <v>4346</v>
      </c>
      <c r="Q1403" s="9" t="s">
        <v>4346</v>
      </c>
      <c r="R1403" s="9" t="s">
        <v>3612</v>
      </c>
      <c r="S1403" s="8">
        <v>1400000</v>
      </c>
      <c r="T1403" s="8">
        <v>2800000</v>
      </c>
      <c r="U1403" s="2">
        <v>85449357</v>
      </c>
      <c r="V1403" s="2" t="s">
        <v>5904</v>
      </c>
    </row>
    <row r="1404" spans="1:22">
      <c r="A1404" s="2">
        <v>891780111</v>
      </c>
      <c r="B1404" s="2" t="s">
        <v>19</v>
      </c>
      <c r="C1404" s="2" t="s">
        <v>27</v>
      </c>
      <c r="D1404" s="2" t="s">
        <v>20</v>
      </c>
      <c r="E1404" s="2" t="s">
        <v>9227</v>
      </c>
      <c r="F1404" s="2" t="s">
        <v>21</v>
      </c>
      <c r="G1404" s="2" t="s">
        <v>165</v>
      </c>
      <c r="H1404" s="2" t="s">
        <v>166</v>
      </c>
      <c r="I1404" s="8">
        <v>4200000</v>
      </c>
      <c r="J1404" s="8">
        <v>0</v>
      </c>
      <c r="K1404" s="8">
        <v>0</v>
      </c>
      <c r="L1404" s="8">
        <v>0</v>
      </c>
      <c r="M1404" s="2">
        <v>1004278559</v>
      </c>
      <c r="N1404" s="2" t="s">
        <v>1105</v>
      </c>
      <c r="O1404" s="2" t="s">
        <v>6671</v>
      </c>
      <c r="P1404" s="9" t="s">
        <v>4346</v>
      </c>
      <c r="Q1404" s="9" t="s">
        <v>4346</v>
      </c>
      <c r="R1404" s="9" t="s">
        <v>3612</v>
      </c>
      <c r="S1404" s="8">
        <v>1400000</v>
      </c>
      <c r="T1404" s="8">
        <v>2800000</v>
      </c>
      <c r="U1404" s="2">
        <v>85449357</v>
      </c>
      <c r="V1404" s="2" t="s">
        <v>5904</v>
      </c>
    </row>
    <row r="1405" spans="1:22">
      <c r="A1405" s="2">
        <v>891780111</v>
      </c>
      <c r="B1405" s="2" t="s">
        <v>19</v>
      </c>
      <c r="C1405" s="2" t="s">
        <v>27</v>
      </c>
      <c r="D1405" s="2" t="s">
        <v>20</v>
      </c>
      <c r="E1405" s="2" t="s">
        <v>9228</v>
      </c>
      <c r="F1405" s="2" t="s">
        <v>21</v>
      </c>
      <c r="G1405" s="2" t="s">
        <v>165</v>
      </c>
      <c r="H1405" s="2" t="s">
        <v>166</v>
      </c>
      <c r="I1405" s="8">
        <v>4200000</v>
      </c>
      <c r="J1405" s="8">
        <v>0</v>
      </c>
      <c r="K1405" s="8">
        <v>0</v>
      </c>
      <c r="L1405" s="8">
        <v>0</v>
      </c>
      <c r="M1405" s="2">
        <v>91255340</v>
      </c>
      <c r="N1405" s="2" t="s">
        <v>2063</v>
      </c>
      <c r="O1405" s="2" t="s">
        <v>6671</v>
      </c>
      <c r="P1405" s="9" t="s">
        <v>4346</v>
      </c>
      <c r="Q1405" s="9" t="s">
        <v>4346</v>
      </c>
      <c r="R1405" s="9" t="s">
        <v>3612</v>
      </c>
      <c r="S1405" s="8">
        <v>1400000</v>
      </c>
      <c r="T1405" s="8">
        <v>2800000</v>
      </c>
      <c r="U1405" s="2">
        <v>85449357</v>
      </c>
      <c r="V1405" s="2" t="s">
        <v>5904</v>
      </c>
    </row>
    <row r="1406" spans="1:22">
      <c r="A1406" s="2">
        <v>891780111</v>
      </c>
      <c r="B1406" s="2" t="s">
        <v>19</v>
      </c>
      <c r="C1406" s="2" t="s">
        <v>27</v>
      </c>
      <c r="D1406" s="2" t="s">
        <v>20</v>
      </c>
      <c r="E1406" s="2" t="s">
        <v>9229</v>
      </c>
      <c r="F1406" s="2" t="s">
        <v>21</v>
      </c>
      <c r="G1406" s="2" t="s">
        <v>165</v>
      </c>
      <c r="H1406" s="2" t="s">
        <v>166</v>
      </c>
      <c r="I1406" s="8">
        <v>4200000</v>
      </c>
      <c r="J1406" s="8">
        <v>0</v>
      </c>
      <c r="K1406" s="8">
        <v>0</v>
      </c>
      <c r="L1406" s="8">
        <v>0</v>
      </c>
      <c r="M1406" s="2">
        <v>1082992942</v>
      </c>
      <c r="N1406" s="2" t="s">
        <v>1254</v>
      </c>
      <c r="O1406" s="2" t="s">
        <v>6669</v>
      </c>
      <c r="P1406" s="9" t="s">
        <v>4346</v>
      </c>
      <c r="Q1406" s="9" t="s">
        <v>4346</v>
      </c>
      <c r="R1406" s="9" t="s">
        <v>3612</v>
      </c>
      <c r="S1406" s="8">
        <v>1400000</v>
      </c>
      <c r="T1406" s="8">
        <v>2800000</v>
      </c>
      <c r="U1406" s="2">
        <v>85449357</v>
      </c>
      <c r="V1406" s="2" t="s">
        <v>5904</v>
      </c>
    </row>
    <row r="1407" spans="1:22">
      <c r="A1407" s="2">
        <v>891780111</v>
      </c>
      <c r="B1407" s="2" t="s">
        <v>19</v>
      </c>
      <c r="C1407" s="2" t="s">
        <v>27</v>
      </c>
      <c r="D1407" s="2" t="s">
        <v>20</v>
      </c>
      <c r="E1407" s="2" t="s">
        <v>9230</v>
      </c>
      <c r="F1407" s="2" t="s">
        <v>21</v>
      </c>
      <c r="G1407" s="2" t="s">
        <v>165</v>
      </c>
      <c r="H1407" s="2" t="s">
        <v>166</v>
      </c>
      <c r="I1407" s="8">
        <v>4200000</v>
      </c>
      <c r="J1407" s="8">
        <v>0</v>
      </c>
      <c r="K1407" s="8">
        <v>0</v>
      </c>
      <c r="L1407" s="8">
        <v>0</v>
      </c>
      <c r="M1407" s="2">
        <v>1140828220</v>
      </c>
      <c r="N1407" s="2" t="s">
        <v>1330</v>
      </c>
      <c r="O1407" s="2" t="s">
        <v>6671</v>
      </c>
      <c r="P1407" s="9" t="s">
        <v>4346</v>
      </c>
      <c r="Q1407" s="9" t="s">
        <v>4346</v>
      </c>
      <c r="R1407" s="9" t="s">
        <v>3612</v>
      </c>
      <c r="S1407" s="8">
        <v>1400000</v>
      </c>
      <c r="T1407" s="8">
        <v>2800000</v>
      </c>
      <c r="U1407" s="2">
        <v>85449357</v>
      </c>
      <c r="V1407" s="2" t="s">
        <v>5904</v>
      </c>
    </row>
    <row r="1408" spans="1:22">
      <c r="A1408" s="2">
        <v>891780111</v>
      </c>
      <c r="B1408" s="2" t="s">
        <v>19</v>
      </c>
      <c r="C1408" s="2" t="s">
        <v>27</v>
      </c>
      <c r="D1408" s="2" t="s">
        <v>20</v>
      </c>
      <c r="E1408" s="2" t="s">
        <v>9231</v>
      </c>
      <c r="F1408" s="2" t="s">
        <v>21</v>
      </c>
      <c r="G1408" s="2" t="s">
        <v>165</v>
      </c>
      <c r="H1408" s="2" t="s">
        <v>166</v>
      </c>
      <c r="I1408" s="8">
        <v>7200000</v>
      </c>
      <c r="J1408" s="8">
        <v>0</v>
      </c>
      <c r="K1408" s="8">
        <v>0</v>
      </c>
      <c r="L1408" s="8">
        <v>0</v>
      </c>
      <c r="M1408" s="2">
        <v>7597867</v>
      </c>
      <c r="N1408" s="2" t="s">
        <v>4291</v>
      </c>
      <c r="O1408" s="2" t="s">
        <v>9232</v>
      </c>
      <c r="P1408" s="9" t="s">
        <v>4346</v>
      </c>
      <c r="Q1408" s="9" t="s">
        <v>4346</v>
      </c>
      <c r="R1408" s="9" t="s">
        <v>3612</v>
      </c>
      <c r="S1408" s="8">
        <v>2400000</v>
      </c>
      <c r="T1408" s="8">
        <v>4800000</v>
      </c>
      <c r="U1408" s="2">
        <v>21701937</v>
      </c>
      <c r="V1408" s="2" t="s">
        <v>5910</v>
      </c>
    </row>
    <row r="1409" spans="1:22">
      <c r="A1409" s="2">
        <v>891780111</v>
      </c>
      <c r="B1409" s="2" t="s">
        <v>19</v>
      </c>
      <c r="C1409" s="2" t="s">
        <v>27</v>
      </c>
      <c r="D1409" s="2" t="s">
        <v>20</v>
      </c>
      <c r="E1409" s="2" t="s">
        <v>9233</v>
      </c>
      <c r="F1409" s="2" t="s">
        <v>21</v>
      </c>
      <c r="G1409" s="2" t="s">
        <v>165</v>
      </c>
      <c r="H1409" s="2" t="s">
        <v>166</v>
      </c>
      <c r="I1409" s="8">
        <v>2850000</v>
      </c>
      <c r="J1409" s="8">
        <v>0</v>
      </c>
      <c r="K1409" s="8">
        <v>0</v>
      </c>
      <c r="L1409" s="8">
        <v>0</v>
      </c>
      <c r="M1409" s="2">
        <v>85458673</v>
      </c>
      <c r="N1409" s="2" t="s">
        <v>4705</v>
      </c>
      <c r="O1409" s="2" t="s">
        <v>5845</v>
      </c>
      <c r="P1409" s="9" t="s">
        <v>4346</v>
      </c>
      <c r="Q1409" s="9" t="s">
        <v>4346</v>
      </c>
      <c r="R1409" s="9" t="s">
        <v>3612</v>
      </c>
      <c r="S1409" s="8">
        <v>950000</v>
      </c>
      <c r="T1409" s="8">
        <v>1900000</v>
      </c>
      <c r="U1409" s="2">
        <v>85473390</v>
      </c>
      <c r="V1409" s="2" t="s">
        <v>5792</v>
      </c>
    </row>
    <row r="1410" spans="1:22">
      <c r="A1410" s="2">
        <v>891780111</v>
      </c>
      <c r="B1410" s="2" t="s">
        <v>19</v>
      </c>
      <c r="C1410" s="2" t="s">
        <v>27</v>
      </c>
      <c r="D1410" s="2" t="s">
        <v>20</v>
      </c>
      <c r="E1410" s="2" t="s">
        <v>9234</v>
      </c>
      <c r="F1410" s="2" t="s">
        <v>21</v>
      </c>
      <c r="G1410" s="2" t="s">
        <v>165</v>
      </c>
      <c r="H1410" s="2" t="s">
        <v>166</v>
      </c>
      <c r="I1410" s="8">
        <v>3750000</v>
      </c>
      <c r="J1410" s="8">
        <v>0</v>
      </c>
      <c r="K1410" s="8">
        <v>0</v>
      </c>
      <c r="L1410" s="8">
        <v>0</v>
      </c>
      <c r="M1410" s="2">
        <v>1082927274</v>
      </c>
      <c r="N1410" s="2" t="s">
        <v>1327</v>
      </c>
      <c r="O1410" s="2" t="s">
        <v>5912</v>
      </c>
      <c r="P1410" s="9" t="s">
        <v>4346</v>
      </c>
      <c r="Q1410" s="9" t="s">
        <v>4346</v>
      </c>
      <c r="R1410" s="9" t="s">
        <v>3612</v>
      </c>
      <c r="S1410" s="8">
        <v>1250000</v>
      </c>
      <c r="T1410" s="8">
        <v>2500000</v>
      </c>
      <c r="U1410" s="2">
        <v>85473390</v>
      </c>
      <c r="V1410" s="2" t="s">
        <v>5792</v>
      </c>
    </row>
    <row r="1411" spans="1:22">
      <c r="A1411" s="2">
        <v>891780111</v>
      </c>
      <c r="B1411" s="2" t="s">
        <v>19</v>
      </c>
      <c r="C1411" s="2" t="s">
        <v>27</v>
      </c>
      <c r="D1411" s="2" t="s">
        <v>20</v>
      </c>
      <c r="E1411" s="2" t="s">
        <v>9235</v>
      </c>
      <c r="F1411" s="2" t="s">
        <v>21</v>
      </c>
      <c r="G1411" s="2" t="s">
        <v>165</v>
      </c>
      <c r="H1411" s="2" t="s">
        <v>166</v>
      </c>
      <c r="I1411" s="8">
        <v>3750000</v>
      </c>
      <c r="J1411" s="8">
        <v>0</v>
      </c>
      <c r="K1411" s="8">
        <v>0</v>
      </c>
      <c r="L1411" s="8">
        <v>0</v>
      </c>
      <c r="M1411" s="2">
        <v>84453261</v>
      </c>
      <c r="N1411" s="2" t="s">
        <v>808</v>
      </c>
      <c r="O1411" s="2" t="s">
        <v>6774</v>
      </c>
      <c r="P1411" s="9" t="s">
        <v>4346</v>
      </c>
      <c r="Q1411" s="9" t="s">
        <v>4346</v>
      </c>
      <c r="R1411" s="9" t="s">
        <v>3612</v>
      </c>
      <c r="S1411" s="8">
        <v>1250000</v>
      </c>
      <c r="T1411" s="8">
        <v>2500000</v>
      </c>
      <c r="U1411" s="2">
        <v>85459497</v>
      </c>
      <c r="V1411" s="2" t="s">
        <v>555</v>
      </c>
    </row>
    <row r="1412" spans="1:22">
      <c r="A1412" s="2">
        <v>891780111</v>
      </c>
      <c r="B1412" s="2" t="s">
        <v>19</v>
      </c>
      <c r="C1412" s="2" t="s">
        <v>27</v>
      </c>
      <c r="D1412" s="2" t="s">
        <v>20</v>
      </c>
      <c r="E1412" s="2" t="s">
        <v>9236</v>
      </c>
      <c r="F1412" s="2" t="s">
        <v>21</v>
      </c>
      <c r="G1412" s="2" t="s">
        <v>165</v>
      </c>
      <c r="H1412" s="2" t="s">
        <v>166</v>
      </c>
      <c r="I1412" s="8">
        <v>3300000</v>
      </c>
      <c r="J1412" s="8">
        <v>0</v>
      </c>
      <c r="K1412" s="8">
        <v>0</v>
      </c>
      <c r="L1412" s="8">
        <v>0</v>
      </c>
      <c r="M1412" s="2">
        <v>84451148</v>
      </c>
      <c r="N1412" s="2" t="s">
        <v>4398</v>
      </c>
      <c r="O1412" s="2" t="s">
        <v>7011</v>
      </c>
      <c r="P1412" s="9" t="s">
        <v>4346</v>
      </c>
      <c r="Q1412" s="9" t="s">
        <v>4346</v>
      </c>
      <c r="R1412" s="9" t="s">
        <v>3612</v>
      </c>
      <c r="S1412" s="8">
        <v>1100000</v>
      </c>
      <c r="T1412" s="8">
        <v>2200000</v>
      </c>
      <c r="U1412" s="2">
        <v>85465146</v>
      </c>
      <c r="V1412" s="2" t="s">
        <v>5724</v>
      </c>
    </row>
    <row r="1413" spans="1:22">
      <c r="A1413" s="2">
        <v>891780111</v>
      </c>
      <c r="B1413" s="2" t="s">
        <v>19</v>
      </c>
      <c r="C1413" s="2" t="s">
        <v>27</v>
      </c>
      <c r="D1413" s="2" t="s">
        <v>20</v>
      </c>
      <c r="E1413" s="2" t="s">
        <v>9237</v>
      </c>
      <c r="F1413" s="2" t="s">
        <v>21</v>
      </c>
      <c r="G1413" s="2" t="s">
        <v>165</v>
      </c>
      <c r="H1413" s="2" t="s">
        <v>166</v>
      </c>
      <c r="I1413" s="8">
        <v>3300000</v>
      </c>
      <c r="J1413" s="8">
        <v>0</v>
      </c>
      <c r="K1413" s="8">
        <v>0</v>
      </c>
      <c r="L1413" s="8">
        <v>0</v>
      </c>
      <c r="M1413" s="2">
        <v>35117743</v>
      </c>
      <c r="N1413" s="2" t="s">
        <v>4678</v>
      </c>
      <c r="O1413" s="2" t="s">
        <v>6782</v>
      </c>
      <c r="P1413" s="9" t="s">
        <v>4346</v>
      </c>
      <c r="Q1413" s="9" t="s">
        <v>4346</v>
      </c>
      <c r="R1413" s="9" t="s">
        <v>3612</v>
      </c>
      <c r="S1413" s="8">
        <v>1100000</v>
      </c>
      <c r="T1413" s="8">
        <v>2200000</v>
      </c>
      <c r="U1413" s="2">
        <v>85465146</v>
      </c>
      <c r="V1413" s="2" t="s">
        <v>5724</v>
      </c>
    </row>
    <row r="1414" spans="1:22">
      <c r="A1414" s="2">
        <v>891780111</v>
      </c>
      <c r="B1414" s="2" t="s">
        <v>19</v>
      </c>
      <c r="C1414" s="2" t="s">
        <v>27</v>
      </c>
      <c r="D1414" s="2" t="s">
        <v>20</v>
      </c>
      <c r="E1414" s="2" t="s">
        <v>9238</v>
      </c>
      <c r="F1414" s="2" t="s">
        <v>21</v>
      </c>
      <c r="G1414" s="2" t="s">
        <v>165</v>
      </c>
      <c r="H1414" s="2" t="s">
        <v>166</v>
      </c>
      <c r="I1414" s="8">
        <v>3750000</v>
      </c>
      <c r="J1414" s="8">
        <v>0</v>
      </c>
      <c r="K1414" s="8">
        <v>0</v>
      </c>
      <c r="L1414" s="8">
        <v>0</v>
      </c>
      <c r="M1414" s="2">
        <v>36718392</v>
      </c>
      <c r="N1414" s="2" t="s">
        <v>1225</v>
      </c>
      <c r="O1414" s="2" t="s">
        <v>6867</v>
      </c>
      <c r="P1414" s="9" t="s">
        <v>4346</v>
      </c>
      <c r="Q1414" s="9" t="s">
        <v>4346</v>
      </c>
      <c r="R1414" s="9" t="s">
        <v>3612</v>
      </c>
      <c r="S1414" s="8">
        <v>1250000</v>
      </c>
      <c r="T1414" s="8">
        <v>2500000</v>
      </c>
      <c r="U1414" s="2">
        <v>85465146</v>
      </c>
      <c r="V1414" s="2" t="s">
        <v>5724</v>
      </c>
    </row>
    <row r="1415" spans="1:22">
      <c r="A1415" s="2">
        <v>891780111</v>
      </c>
      <c r="B1415" s="2" t="s">
        <v>19</v>
      </c>
      <c r="C1415" s="2" t="s">
        <v>27</v>
      </c>
      <c r="D1415" s="2" t="s">
        <v>20</v>
      </c>
      <c r="E1415" s="2" t="s">
        <v>9239</v>
      </c>
      <c r="F1415" s="2" t="s">
        <v>21</v>
      </c>
      <c r="G1415" s="2" t="s">
        <v>165</v>
      </c>
      <c r="H1415" s="2" t="s">
        <v>166</v>
      </c>
      <c r="I1415" s="8">
        <v>2850000</v>
      </c>
      <c r="J1415" s="8">
        <v>0</v>
      </c>
      <c r="K1415" s="8">
        <v>0</v>
      </c>
      <c r="L1415" s="8">
        <v>0</v>
      </c>
      <c r="M1415" s="2">
        <v>36667908</v>
      </c>
      <c r="N1415" s="2" t="s">
        <v>819</v>
      </c>
      <c r="O1415" s="2" t="s">
        <v>9240</v>
      </c>
      <c r="P1415" s="9" t="s">
        <v>4346</v>
      </c>
      <c r="Q1415" s="9" t="s">
        <v>4346</v>
      </c>
      <c r="R1415" s="9" t="s">
        <v>3612</v>
      </c>
      <c r="S1415" s="8">
        <v>950000</v>
      </c>
      <c r="T1415" s="8">
        <v>1900000</v>
      </c>
      <c r="U1415" s="2">
        <v>36694483</v>
      </c>
      <c r="V1415" s="2" t="s">
        <v>4407</v>
      </c>
    </row>
    <row r="1416" spans="1:22">
      <c r="A1416" s="2">
        <v>891780111</v>
      </c>
      <c r="B1416" s="2" t="s">
        <v>19</v>
      </c>
      <c r="C1416" s="2" t="s">
        <v>27</v>
      </c>
      <c r="D1416" s="2" t="s">
        <v>20</v>
      </c>
      <c r="E1416" s="2" t="s">
        <v>9241</v>
      </c>
      <c r="F1416" s="2" t="s">
        <v>21</v>
      </c>
      <c r="G1416" s="2" t="s">
        <v>165</v>
      </c>
      <c r="H1416" s="2" t="s">
        <v>166</v>
      </c>
      <c r="I1416" s="8">
        <v>3300000</v>
      </c>
      <c r="J1416" s="8">
        <v>0</v>
      </c>
      <c r="K1416" s="8">
        <v>0</v>
      </c>
      <c r="L1416" s="8">
        <v>0</v>
      </c>
      <c r="M1416" s="2">
        <v>1007744426</v>
      </c>
      <c r="N1416" s="2" t="s">
        <v>4895</v>
      </c>
      <c r="O1416" s="2" t="s">
        <v>5796</v>
      </c>
      <c r="P1416" s="9" t="s">
        <v>4346</v>
      </c>
      <c r="Q1416" s="9" t="s">
        <v>4346</v>
      </c>
      <c r="R1416" s="9" t="s">
        <v>3612</v>
      </c>
      <c r="S1416" s="8">
        <v>1100000</v>
      </c>
      <c r="T1416" s="8">
        <v>2200000</v>
      </c>
      <c r="U1416" s="2">
        <v>12621405</v>
      </c>
      <c r="V1416" s="2" t="s">
        <v>5735</v>
      </c>
    </row>
    <row r="1417" spans="1:22">
      <c r="A1417" s="2">
        <v>891780111</v>
      </c>
      <c r="B1417" s="2" t="s">
        <v>19</v>
      </c>
      <c r="C1417" s="2" t="s">
        <v>27</v>
      </c>
      <c r="D1417" s="2" t="s">
        <v>20</v>
      </c>
      <c r="E1417" s="2" t="s">
        <v>9242</v>
      </c>
      <c r="F1417" s="2" t="s">
        <v>21</v>
      </c>
      <c r="G1417" s="2" t="s">
        <v>165</v>
      </c>
      <c r="H1417" s="2" t="s">
        <v>166</v>
      </c>
      <c r="I1417" s="8">
        <v>5100000</v>
      </c>
      <c r="J1417" s="8">
        <v>0</v>
      </c>
      <c r="K1417" s="8">
        <v>0</v>
      </c>
      <c r="L1417" s="8">
        <v>0</v>
      </c>
      <c r="M1417" s="2">
        <v>1082941370</v>
      </c>
      <c r="N1417" s="2" t="s">
        <v>1305</v>
      </c>
      <c r="O1417" s="2" t="s">
        <v>5798</v>
      </c>
      <c r="P1417" s="9" t="s">
        <v>4346</v>
      </c>
      <c r="Q1417" s="9" t="s">
        <v>4346</v>
      </c>
      <c r="R1417" s="9" t="s">
        <v>3612</v>
      </c>
      <c r="S1417" s="8">
        <v>1700000</v>
      </c>
      <c r="T1417" s="8">
        <v>3400000</v>
      </c>
      <c r="U1417" s="2">
        <v>12621405</v>
      </c>
      <c r="V1417" s="2" t="s">
        <v>5735</v>
      </c>
    </row>
    <row r="1418" spans="1:22">
      <c r="A1418" s="2">
        <v>891780111</v>
      </c>
      <c r="B1418" s="2" t="s">
        <v>19</v>
      </c>
      <c r="C1418" s="2" t="s">
        <v>27</v>
      </c>
      <c r="D1418" s="2" t="s">
        <v>20</v>
      </c>
      <c r="E1418" s="2" t="s">
        <v>9243</v>
      </c>
      <c r="F1418" s="2" t="s">
        <v>21</v>
      </c>
      <c r="G1418" s="2" t="s">
        <v>165</v>
      </c>
      <c r="H1418" s="2" t="s">
        <v>166</v>
      </c>
      <c r="I1418" s="8">
        <v>5100000</v>
      </c>
      <c r="J1418" s="8">
        <v>0</v>
      </c>
      <c r="K1418" s="8">
        <v>0</v>
      </c>
      <c r="L1418" s="8">
        <v>0</v>
      </c>
      <c r="M1418" s="2">
        <v>1082995002</v>
      </c>
      <c r="N1418" s="2" t="s">
        <v>1288</v>
      </c>
      <c r="O1418" s="2" t="s">
        <v>9244</v>
      </c>
      <c r="P1418" s="9" t="s">
        <v>4346</v>
      </c>
      <c r="Q1418" s="9" t="s">
        <v>4346</v>
      </c>
      <c r="R1418" s="9" t="s">
        <v>3612</v>
      </c>
      <c r="S1418" s="8">
        <v>1700000</v>
      </c>
      <c r="T1418" s="8">
        <v>3400000</v>
      </c>
      <c r="U1418" s="2">
        <v>12621405</v>
      </c>
      <c r="V1418" s="2" t="s">
        <v>5735</v>
      </c>
    </row>
    <row r="1419" spans="1:22">
      <c r="A1419" s="2">
        <v>891780111</v>
      </c>
      <c r="B1419" s="2" t="s">
        <v>19</v>
      </c>
      <c r="C1419" s="2" t="s">
        <v>27</v>
      </c>
      <c r="D1419" s="2" t="s">
        <v>20</v>
      </c>
      <c r="E1419" s="2" t="s">
        <v>9245</v>
      </c>
      <c r="F1419" s="2" t="s">
        <v>21</v>
      </c>
      <c r="G1419" s="2" t="s">
        <v>165</v>
      </c>
      <c r="H1419" s="2" t="s">
        <v>166</v>
      </c>
      <c r="I1419" s="8">
        <v>3750000</v>
      </c>
      <c r="J1419" s="8">
        <v>0</v>
      </c>
      <c r="K1419" s="8">
        <v>0</v>
      </c>
      <c r="L1419" s="8">
        <v>0</v>
      </c>
      <c r="M1419" s="2">
        <v>1065657067</v>
      </c>
      <c r="N1419" s="2" t="s">
        <v>1201</v>
      </c>
      <c r="O1419" s="2" t="s">
        <v>9246</v>
      </c>
      <c r="P1419" s="9" t="s">
        <v>4346</v>
      </c>
      <c r="Q1419" s="9" t="s">
        <v>4346</v>
      </c>
      <c r="R1419" s="9" t="s">
        <v>3612</v>
      </c>
      <c r="S1419" s="8">
        <v>1250000</v>
      </c>
      <c r="T1419" s="8">
        <v>2500000</v>
      </c>
      <c r="U1419" s="33">
        <v>1084738403</v>
      </c>
      <c r="V1419" s="2" t="s">
        <v>6522</v>
      </c>
    </row>
    <row r="1420" spans="1:22">
      <c r="A1420" s="2">
        <v>891780111</v>
      </c>
      <c r="B1420" s="2" t="s">
        <v>19</v>
      </c>
      <c r="C1420" s="2" t="s">
        <v>27</v>
      </c>
      <c r="D1420" s="2" t="s">
        <v>20</v>
      </c>
      <c r="E1420" s="2" t="s">
        <v>9247</v>
      </c>
      <c r="F1420" s="2" t="s">
        <v>21</v>
      </c>
      <c r="G1420" s="2" t="s">
        <v>165</v>
      </c>
      <c r="H1420" s="2" t="s">
        <v>166</v>
      </c>
      <c r="I1420" s="8">
        <v>2400000</v>
      </c>
      <c r="J1420" s="8">
        <v>0</v>
      </c>
      <c r="K1420" s="8">
        <v>0</v>
      </c>
      <c r="L1420" s="8">
        <v>0</v>
      </c>
      <c r="M1420" s="2">
        <v>1081928917</v>
      </c>
      <c r="N1420" s="2" t="s">
        <v>1203</v>
      </c>
      <c r="O1420" s="2" t="s">
        <v>6549</v>
      </c>
      <c r="P1420" s="9" t="s">
        <v>4346</v>
      </c>
      <c r="Q1420" s="9" t="s">
        <v>4346</v>
      </c>
      <c r="R1420" s="9" t="s">
        <v>3612</v>
      </c>
      <c r="S1420" s="8">
        <v>800000</v>
      </c>
      <c r="T1420" s="8">
        <v>1600000</v>
      </c>
      <c r="V1420" s="2" t="s">
        <v>3273</v>
      </c>
    </row>
    <row r="1421" spans="1:22">
      <c r="A1421" s="2">
        <v>891780111</v>
      </c>
      <c r="B1421" s="2" t="s">
        <v>19</v>
      </c>
      <c r="C1421" s="2" t="s">
        <v>27</v>
      </c>
      <c r="D1421" s="2" t="s">
        <v>20</v>
      </c>
      <c r="E1421" s="2" t="s">
        <v>9248</v>
      </c>
      <c r="F1421" s="2" t="s">
        <v>21</v>
      </c>
      <c r="G1421" s="2" t="s">
        <v>165</v>
      </c>
      <c r="H1421" s="2" t="s">
        <v>166</v>
      </c>
      <c r="I1421" s="8">
        <v>3750000</v>
      </c>
      <c r="J1421" s="8">
        <v>0</v>
      </c>
      <c r="K1421" s="8">
        <v>0</v>
      </c>
      <c r="L1421" s="8">
        <v>0</v>
      </c>
      <c r="M1421" s="2">
        <v>1082984161</v>
      </c>
      <c r="N1421" s="2" t="s">
        <v>1142</v>
      </c>
      <c r="O1421" s="2" t="s">
        <v>9249</v>
      </c>
      <c r="P1421" s="9" t="s">
        <v>4346</v>
      </c>
      <c r="Q1421" s="9" t="s">
        <v>4346</v>
      </c>
      <c r="R1421" s="9" t="s">
        <v>3612</v>
      </c>
      <c r="S1421" s="8">
        <v>1250000</v>
      </c>
      <c r="T1421" s="8">
        <v>2500000</v>
      </c>
      <c r="V1421" s="2" t="s">
        <v>3273</v>
      </c>
    </row>
    <row r="1422" spans="1:22">
      <c r="A1422" s="2">
        <v>891780111</v>
      </c>
      <c r="B1422" s="2" t="s">
        <v>19</v>
      </c>
      <c r="C1422" s="2" t="s">
        <v>27</v>
      </c>
      <c r="D1422" s="2" t="s">
        <v>20</v>
      </c>
      <c r="E1422" s="2" t="s">
        <v>9250</v>
      </c>
      <c r="F1422" s="2" t="s">
        <v>21</v>
      </c>
      <c r="G1422" s="2" t="s">
        <v>165</v>
      </c>
      <c r="H1422" s="2" t="s">
        <v>166</v>
      </c>
      <c r="I1422" s="8">
        <v>9150000</v>
      </c>
      <c r="J1422" s="8">
        <v>0</v>
      </c>
      <c r="K1422" s="8">
        <v>0</v>
      </c>
      <c r="L1422" s="8">
        <v>0</v>
      </c>
      <c r="M1422" s="2">
        <v>85450384</v>
      </c>
      <c r="N1422" s="2" t="s">
        <v>1263</v>
      </c>
      <c r="O1422" s="2" t="s">
        <v>6553</v>
      </c>
      <c r="P1422" s="9" t="s">
        <v>4346</v>
      </c>
      <c r="Q1422" s="9" t="s">
        <v>4346</v>
      </c>
      <c r="R1422" s="9" t="s">
        <v>3612</v>
      </c>
      <c r="S1422" s="8">
        <v>3100000</v>
      </c>
      <c r="T1422" s="8">
        <v>6050000</v>
      </c>
      <c r="U1422" s="2">
        <v>85455983</v>
      </c>
      <c r="V1422" s="2" t="s">
        <v>5920</v>
      </c>
    </row>
    <row r="1423" spans="1:22">
      <c r="A1423" s="2">
        <v>891780111</v>
      </c>
      <c r="B1423" s="2" t="s">
        <v>19</v>
      </c>
      <c r="C1423" s="2" t="s">
        <v>27</v>
      </c>
      <c r="D1423" s="2" t="s">
        <v>20</v>
      </c>
      <c r="E1423" s="2" t="s">
        <v>9251</v>
      </c>
      <c r="F1423" s="2" t="s">
        <v>21</v>
      </c>
      <c r="G1423" s="2" t="s">
        <v>165</v>
      </c>
      <c r="H1423" s="2" t="s">
        <v>166</v>
      </c>
      <c r="I1423" s="8">
        <v>3300000</v>
      </c>
      <c r="J1423" s="8">
        <v>0</v>
      </c>
      <c r="K1423" s="8">
        <v>0</v>
      </c>
      <c r="L1423" s="8">
        <v>0</v>
      </c>
      <c r="M1423" s="2">
        <v>1082926550</v>
      </c>
      <c r="N1423" s="2" t="s">
        <v>4687</v>
      </c>
      <c r="O1423" s="2" t="s">
        <v>6555</v>
      </c>
      <c r="P1423" s="9" t="s">
        <v>4346</v>
      </c>
      <c r="Q1423" s="9" t="s">
        <v>4346</v>
      </c>
      <c r="R1423" s="9" t="s">
        <v>3612</v>
      </c>
      <c r="S1423" s="8">
        <v>1100000</v>
      </c>
      <c r="T1423" s="8">
        <v>2200000</v>
      </c>
      <c r="U1423" s="2">
        <v>85455983</v>
      </c>
      <c r="V1423" s="2" t="s">
        <v>5920</v>
      </c>
    </row>
    <row r="1424" spans="1:22">
      <c r="A1424" s="2">
        <v>891780111</v>
      </c>
      <c r="B1424" s="2" t="s">
        <v>19</v>
      </c>
      <c r="C1424" s="2" t="s">
        <v>27</v>
      </c>
      <c r="D1424" s="2" t="s">
        <v>20</v>
      </c>
      <c r="E1424" s="2" t="s">
        <v>9252</v>
      </c>
      <c r="F1424" s="2" t="s">
        <v>21</v>
      </c>
      <c r="G1424" s="2" t="s">
        <v>165</v>
      </c>
      <c r="H1424" s="2" t="s">
        <v>166</v>
      </c>
      <c r="I1424" s="8">
        <v>3750000</v>
      </c>
      <c r="J1424" s="8">
        <v>0</v>
      </c>
      <c r="K1424" s="8">
        <v>0</v>
      </c>
      <c r="L1424" s="8">
        <v>0</v>
      </c>
      <c r="M1424" s="2">
        <v>1082870873</v>
      </c>
      <c r="N1424" s="2" t="s">
        <v>2037</v>
      </c>
      <c r="O1424" s="2" t="s">
        <v>9253</v>
      </c>
      <c r="P1424" s="9" t="s">
        <v>4346</v>
      </c>
      <c r="Q1424" s="9" t="s">
        <v>4346</v>
      </c>
      <c r="R1424" s="9" t="s">
        <v>3612</v>
      </c>
      <c r="S1424" s="8">
        <v>1250000</v>
      </c>
      <c r="T1424" s="8">
        <v>2500000</v>
      </c>
      <c r="U1424" s="2">
        <v>36722626</v>
      </c>
      <c r="V1424" s="2" t="s">
        <v>5917</v>
      </c>
    </row>
    <row r="1425" spans="1:22">
      <c r="A1425" s="2">
        <v>891780111</v>
      </c>
      <c r="B1425" s="2" t="s">
        <v>19</v>
      </c>
      <c r="C1425" s="2" t="s">
        <v>27</v>
      </c>
      <c r="D1425" s="2" t="s">
        <v>20</v>
      </c>
      <c r="E1425" s="2" t="s">
        <v>9254</v>
      </c>
      <c r="F1425" s="2" t="s">
        <v>21</v>
      </c>
      <c r="G1425" s="2" t="s">
        <v>165</v>
      </c>
      <c r="H1425" s="2" t="s">
        <v>166</v>
      </c>
      <c r="I1425" s="8">
        <v>2850000</v>
      </c>
      <c r="J1425" s="8">
        <v>0</v>
      </c>
      <c r="K1425" s="8">
        <v>0</v>
      </c>
      <c r="L1425" s="8">
        <v>0</v>
      </c>
      <c r="M1425" s="2">
        <v>1082968870</v>
      </c>
      <c r="N1425" s="2" t="s">
        <v>4729</v>
      </c>
      <c r="O1425" s="2" t="s">
        <v>9255</v>
      </c>
      <c r="P1425" s="9" t="s">
        <v>4346</v>
      </c>
      <c r="Q1425" s="9" t="s">
        <v>4346</v>
      </c>
      <c r="R1425" s="9" t="s">
        <v>3612</v>
      </c>
      <c r="S1425" s="8">
        <v>0</v>
      </c>
      <c r="T1425" s="8">
        <v>2850000</v>
      </c>
      <c r="U1425" s="2">
        <v>57426272</v>
      </c>
      <c r="V1425" s="2" t="s">
        <v>4731</v>
      </c>
    </row>
    <row r="1426" spans="1:22">
      <c r="A1426" s="2">
        <v>891780111</v>
      </c>
      <c r="B1426" s="2" t="s">
        <v>19</v>
      </c>
      <c r="C1426" s="2" t="s">
        <v>27</v>
      </c>
      <c r="D1426" s="2" t="s">
        <v>20</v>
      </c>
      <c r="E1426" s="2" t="s">
        <v>9256</v>
      </c>
      <c r="F1426" s="2" t="s">
        <v>21</v>
      </c>
      <c r="G1426" s="2" t="s">
        <v>165</v>
      </c>
      <c r="H1426" s="2" t="s">
        <v>166</v>
      </c>
      <c r="I1426" s="8">
        <v>4200000</v>
      </c>
      <c r="J1426" s="8">
        <v>0</v>
      </c>
      <c r="K1426" s="8">
        <v>0</v>
      </c>
      <c r="L1426" s="8">
        <v>0</v>
      </c>
      <c r="M1426" s="2">
        <v>1082984154</v>
      </c>
      <c r="N1426" s="2" t="s">
        <v>1219</v>
      </c>
      <c r="O1426" s="2" t="s">
        <v>9257</v>
      </c>
      <c r="P1426" s="9" t="s">
        <v>4346</v>
      </c>
      <c r="Q1426" s="9" t="s">
        <v>4346</v>
      </c>
      <c r="R1426" s="9" t="s">
        <v>3612</v>
      </c>
      <c r="S1426" s="8">
        <v>1400000</v>
      </c>
      <c r="T1426" s="8">
        <v>2800000</v>
      </c>
      <c r="U1426" s="2">
        <v>16078654</v>
      </c>
      <c r="V1426" s="2" t="s">
        <v>5811</v>
      </c>
    </row>
    <row r="1427" spans="1:22">
      <c r="A1427" s="2">
        <v>891780111</v>
      </c>
      <c r="B1427" s="2" t="s">
        <v>19</v>
      </c>
      <c r="C1427" s="2" t="s">
        <v>27</v>
      </c>
      <c r="D1427" s="2" t="s">
        <v>20</v>
      </c>
      <c r="E1427" s="2" t="s">
        <v>9258</v>
      </c>
      <c r="F1427" s="2" t="s">
        <v>21</v>
      </c>
      <c r="G1427" s="2" t="s">
        <v>165</v>
      </c>
      <c r="H1427" s="2" t="s">
        <v>166</v>
      </c>
      <c r="I1427" s="8">
        <v>2400000</v>
      </c>
      <c r="J1427" s="8">
        <v>0</v>
      </c>
      <c r="K1427" s="8">
        <v>0</v>
      </c>
      <c r="L1427" s="8">
        <v>0</v>
      </c>
      <c r="M1427" s="2">
        <v>4981121</v>
      </c>
      <c r="N1427" s="2" t="s">
        <v>9259</v>
      </c>
      <c r="O1427" s="2" t="s">
        <v>9260</v>
      </c>
      <c r="P1427" s="9" t="s">
        <v>4346</v>
      </c>
      <c r="Q1427" s="9" t="s">
        <v>4346</v>
      </c>
      <c r="R1427" s="9" t="s">
        <v>3612</v>
      </c>
      <c r="S1427" s="8">
        <v>800000</v>
      </c>
      <c r="T1427" s="8">
        <v>1600000</v>
      </c>
      <c r="U1427" s="2">
        <v>85460625</v>
      </c>
      <c r="V1427" s="2" t="s">
        <v>4563</v>
      </c>
    </row>
    <row r="1428" spans="1:22">
      <c r="A1428" s="2">
        <v>891780111</v>
      </c>
      <c r="B1428" s="2" t="s">
        <v>19</v>
      </c>
      <c r="C1428" s="2" t="s">
        <v>27</v>
      </c>
      <c r="D1428" s="2" t="s">
        <v>20</v>
      </c>
      <c r="E1428" s="2" t="s">
        <v>9261</v>
      </c>
      <c r="F1428" s="2" t="s">
        <v>21</v>
      </c>
      <c r="G1428" s="2" t="s">
        <v>165</v>
      </c>
      <c r="H1428" s="2" t="s">
        <v>166</v>
      </c>
      <c r="I1428" s="8">
        <v>3300000</v>
      </c>
      <c r="J1428" s="8">
        <v>0</v>
      </c>
      <c r="K1428" s="8">
        <v>0</v>
      </c>
      <c r="L1428" s="8">
        <v>0</v>
      </c>
      <c r="M1428" s="2">
        <v>12633153</v>
      </c>
      <c r="N1428" s="2" t="s">
        <v>4841</v>
      </c>
      <c r="O1428" s="2" t="s">
        <v>5969</v>
      </c>
      <c r="P1428" s="9" t="s">
        <v>5417</v>
      </c>
      <c r="Q1428" s="9" t="s">
        <v>5417</v>
      </c>
      <c r="R1428" s="9" t="s">
        <v>3612</v>
      </c>
      <c r="S1428" s="8">
        <v>1100000</v>
      </c>
      <c r="T1428" s="8">
        <v>2200000</v>
      </c>
      <c r="U1428" s="2">
        <v>85152695</v>
      </c>
      <c r="V1428" s="2" t="s">
        <v>5746</v>
      </c>
    </row>
    <row r="1429" spans="1:22">
      <c r="A1429" s="2">
        <v>891780111</v>
      </c>
      <c r="B1429" s="2" t="s">
        <v>19</v>
      </c>
      <c r="C1429" s="2" t="s">
        <v>27</v>
      </c>
      <c r="D1429" s="2" t="s">
        <v>20</v>
      </c>
      <c r="E1429" s="2" t="s">
        <v>9262</v>
      </c>
      <c r="F1429" s="2" t="s">
        <v>21</v>
      </c>
      <c r="G1429" s="2" t="s">
        <v>165</v>
      </c>
      <c r="H1429" s="2" t="s">
        <v>166</v>
      </c>
      <c r="I1429" s="8">
        <v>4200000</v>
      </c>
      <c r="J1429" s="8">
        <v>0</v>
      </c>
      <c r="K1429" s="8">
        <v>0</v>
      </c>
      <c r="L1429" s="8">
        <v>0</v>
      </c>
      <c r="M1429" s="2">
        <v>3743095</v>
      </c>
      <c r="N1429" s="2" t="s">
        <v>4838</v>
      </c>
      <c r="O1429" s="2" t="s">
        <v>5969</v>
      </c>
      <c r="P1429" s="9" t="s">
        <v>5417</v>
      </c>
      <c r="Q1429" s="9" t="s">
        <v>5417</v>
      </c>
      <c r="R1429" s="9" t="s">
        <v>3612</v>
      </c>
      <c r="S1429" s="8">
        <v>1400000</v>
      </c>
      <c r="T1429" s="8">
        <v>2800000</v>
      </c>
      <c r="U1429" s="2">
        <v>85152695</v>
      </c>
      <c r="V1429" s="2" t="s">
        <v>5746</v>
      </c>
    </row>
    <row r="1430" spans="1:22">
      <c r="A1430" s="2">
        <v>891780111</v>
      </c>
      <c r="B1430" s="2" t="s">
        <v>19</v>
      </c>
      <c r="C1430" s="2" t="s">
        <v>27</v>
      </c>
      <c r="D1430" s="2" t="s">
        <v>20</v>
      </c>
      <c r="E1430" s="2" t="s">
        <v>9263</v>
      </c>
      <c r="F1430" s="2" t="s">
        <v>21</v>
      </c>
      <c r="G1430" s="2" t="s">
        <v>165</v>
      </c>
      <c r="H1430" s="2" t="s">
        <v>166</v>
      </c>
      <c r="I1430" s="8">
        <v>2850000</v>
      </c>
      <c r="J1430" s="8">
        <v>0</v>
      </c>
      <c r="K1430" s="8">
        <v>0</v>
      </c>
      <c r="L1430" s="8">
        <v>0</v>
      </c>
      <c r="M1430" s="2">
        <v>1082953987</v>
      </c>
      <c r="N1430" s="2" t="s">
        <v>4640</v>
      </c>
      <c r="O1430" s="2" t="s">
        <v>9264</v>
      </c>
      <c r="P1430" s="9" t="s">
        <v>5417</v>
      </c>
      <c r="Q1430" s="9" t="s">
        <v>5417</v>
      </c>
      <c r="R1430" s="9" t="s">
        <v>3612</v>
      </c>
      <c r="S1430" s="8">
        <v>950000</v>
      </c>
      <c r="T1430" s="8">
        <v>1900000</v>
      </c>
      <c r="U1430" s="2">
        <v>85152695</v>
      </c>
      <c r="V1430" s="2" t="s">
        <v>5746</v>
      </c>
    </row>
    <row r="1431" spans="1:22">
      <c r="A1431" s="2">
        <v>891780111</v>
      </c>
      <c r="B1431" s="2" t="s">
        <v>19</v>
      </c>
      <c r="C1431" s="2" t="s">
        <v>27</v>
      </c>
      <c r="D1431" s="2" t="s">
        <v>20</v>
      </c>
      <c r="E1431" s="2" t="s">
        <v>9265</v>
      </c>
      <c r="F1431" s="2" t="s">
        <v>21</v>
      </c>
      <c r="G1431" s="2" t="s">
        <v>165</v>
      </c>
      <c r="H1431" s="2" t="s">
        <v>166</v>
      </c>
      <c r="I1431" s="8">
        <v>3300000</v>
      </c>
      <c r="J1431" s="8">
        <v>0</v>
      </c>
      <c r="K1431" s="8">
        <v>0</v>
      </c>
      <c r="L1431" s="8">
        <v>0</v>
      </c>
      <c r="M1431" s="2">
        <v>1234097322</v>
      </c>
      <c r="N1431" s="2" t="s">
        <v>4901</v>
      </c>
      <c r="O1431" s="2" t="s">
        <v>5969</v>
      </c>
      <c r="P1431" s="9" t="s">
        <v>5417</v>
      </c>
      <c r="Q1431" s="9" t="s">
        <v>5417</v>
      </c>
      <c r="R1431" s="9" t="s">
        <v>3612</v>
      </c>
      <c r="S1431" s="8">
        <v>1100000</v>
      </c>
      <c r="T1431" s="8">
        <v>2200000</v>
      </c>
      <c r="U1431" s="2">
        <v>85152695</v>
      </c>
      <c r="V1431" s="2" t="s">
        <v>5746</v>
      </c>
    </row>
    <row r="1432" spans="1:22">
      <c r="A1432" s="2">
        <v>891780111</v>
      </c>
      <c r="B1432" s="2" t="s">
        <v>19</v>
      </c>
      <c r="C1432" s="2" t="s">
        <v>27</v>
      </c>
      <c r="D1432" s="2" t="s">
        <v>20</v>
      </c>
      <c r="E1432" s="2" t="s">
        <v>9266</v>
      </c>
      <c r="F1432" s="2" t="s">
        <v>21</v>
      </c>
      <c r="G1432" s="2" t="s">
        <v>165</v>
      </c>
      <c r="H1432" s="2" t="s">
        <v>166</v>
      </c>
      <c r="I1432" s="8">
        <v>2850000</v>
      </c>
      <c r="J1432" s="8">
        <v>0</v>
      </c>
      <c r="K1432" s="8">
        <v>0</v>
      </c>
      <c r="L1432" s="8">
        <v>0</v>
      </c>
      <c r="M1432" s="2">
        <v>1083554638</v>
      </c>
      <c r="N1432" s="2" t="s">
        <v>4444</v>
      </c>
      <c r="O1432" s="2" t="s">
        <v>9267</v>
      </c>
      <c r="P1432" s="9" t="s">
        <v>5417</v>
      </c>
      <c r="Q1432" s="9" t="s">
        <v>5417</v>
      </c>
      <c r="R1432" s="9" t="s">
        <v>3612</v>
      </c>
      <c r="S1432" s="8">
        <v>950000</v>
      </c>
      <c r="T1432" s="8">
        <v>1900000</v>
      </c>
      <c r="U1432" s="2">
        <v>85152695</v>
      </c>
      <c r="V1432" s="2" t="s">
        <v>5746</v>
      </c>
    </row>
    <row r="1433" spans="1:22">
      <c r="A1433" s="2">
        <v>891780111</v>
      </c>
      <c r="B1433" s="2" t="s">
        <v>19</v>
      </c>
      <c r="C1433" s="2" t="s">
        <v>27</v>
      </c>
      <c r="D1433" s="2" t="s">
        <v>20</v>
      </c>
      <c r="E1433" s="2" t="s">
        <v>9268</v>
      </c>
      <c r="F1433" s="2" t="s">
        <v>21</v>
      </c>
      <c r="G1433" s="2" t="s">
        <v>165</v>
      </c>
      <c r="H1433" s="2" t="s">
        <v>166</v>
      </c>
      <c r="I1433" s="8">
        <v>3300000</v>
      </c>
      <c r="J1433" s="8">
        <v>0</v>
      </c>
      <c r="K1433" s="8">
        <v>0</v>
      </c>
      <c r="L1433" s="8">
        <v>0</v>
      </c>
      <c r="M1433" s="2">
        <v>57466453</v>
      </c>
      <c r="N1433" s="2" t="s">
        <v>4693</v>
      </c>
      <c r="O1433" s="2" t="s">
        <v>9269</v>
      </c>
      <c r="P1433" s="9" t="s">
        <v>5417</v>
      </c>
      <c r="Q1433" s="9" t="s">
        <v>5417</v>
      </c>
      <c r="R1433" s="9" t="s">
        <v>3612</v>
      </c>
      <c r="S1433" s="8">
        <v>1100000</v>
      </c>
      <c r="T1433" s="8">
        <v>2200000</v>
      </c>
      <c r="U1433" s="2">
        <v>85152695</v>
      </c>
      <c r="V1433" s="2" t="s">
        <v>5746</v>
      </c>
    </row>
    <row r="1434" spans="1:22">
      <c r="A1434" s="2">
        <v>891780111</v>
      </c>
      <c r="B1434" s="2" t="s">
        <v>19</v>
      </c>
      <c r="C1434" s="2" t="s">
        <v>27</v>
      </c>
      <c r="D1434" s="2" t="s">
        <v>20</v>
      </c>
      <c r="E1434" s="2" t="s">
        <v>9270</v>
      </c>
      <c r="F1434" s="2" t="s">
        <v>21</v>
      </c>
      <c r="G1434" s="2" t="s">
        <v>165</v>
      </c>
      <c r="H1434" s="2" t="s">
        <v>166</v>
      </c>
      <c r="I1434" s="8">
        <v>2850000</v>
      </c>
      <c r="J1434" s="8">
        <v>0</v>
      </c>
      <c r="K1434" s="8">
        <v>0</v>
      </c>
      <c r="L1434" s="8">
        <v>0</v>
      </c>
      <c r="M1434" s="2">
        <v>36726740</v>
      </c>
      <c r="N1434" s="2" t="s">
        <v>1972</v>
      </c>
      <c r="O1434" s="2" t="s">
        <v>9271</v>
      </c>
      <c r="P1434" s="9" t="s">
        <v>5417</v>
      </c>
      <c r="Q1434" s="9" t="s">
        <v>5417</v>
      </c>
      <c r="R1434" s="9" t="s">
        <v>3612</v>
      </c>
      <c r="S1434" s="8">
        <v>950000</v>
      </c>
      <c r="T1434" s="8">
        <v>1900000</v>
      </c>
      <c r="U1434" s="2">
        <v>85152695</v>
      </c>
      <c r="V1434" s="2" t="s">
        <v>5746</v>
      </c>
    </row>
    <row r="1435" spans="1:22">
      <c r="A1435" s="2">
        <v>891780111</v>
      </c>
      <c r="B1435" s="2" t="s">
        <v>19</v>
      </c>
      <c r="C1435" s="2" t="s">
        <v>27</v>
      </c>
      <c r="D1435" s="2" t="s">
        <v>20</v>
      </c>
      <c r="E1435" s="2" t="s">
        <v>9272</v>
      </c>
      <c r="F1435" s="2" t="s">
        <v>21</v>
      </c>
      <c r="G1435" s="2" t="s">
        <v>165</v>
      </c>
      <c r="H1435" s="2" t="s">
        <v>166</v>
      </c>
      <c r="I1435" s="8">
        <v>3750000</v>
      </c>
      <c r="J1435" s="8">
        <v>0</v>
      </c>
      <c r="K1435" s="8">
        <v>0</v>
      </c>
      <c r="L1435" s="8">
        <v>0</v>
      </c>
      <c r="M1435" s="2">
        <v>12541041</v>
      </c>
      <c r="N1435" s="2" t="s">
        <v>4821</v>
      </c>
      <c r="O1435" s="2" t="s">
        <v>5969</v>
      </c>
      <c r="P1435" s="9" t="s">
        <v>5417</v>
      </c>
      <c r="Q1435" s="9" t="s">
        <v>5417</v>
      </c>
      <c r="R1435" s="9" t="s">
        <v>3612</v>
      </c>
      <c r="S1435" s="8">
        <v>1250000</v>
      </c>
      <c r="T1435" s="8">
        <v>2500000</v>
      </c>
      <c r="U1435" s="2">
        <v>85152695</v>
      </c>
      <c r="V1435" s="2" t="s">
        <v>5746</v>
      </c>
    </row>
    <row r="1436" spans="1:22">
      <c r="A1436" s="2">
        <v>891780111</v>
      </c>
      <c r="B1436" s="2" t="s">
        <v>19</v>
      </c>
      <c r="C1436" s="2" t="s">
        <v>27</v>
      </c>
      <c r="D1436" s="2" t="s">
        <v>20</v>
      </c>
      <c r="E1436" s="2" t="s">
        <v>9273</v>
      </c>
      <c r="F1436" s="2" t="s">
        <v>21</v>
      </c>
      <c r="G1436" s="2" t="s">
        <v>165</v>
      </c>
      <c r="H1436" s="2" t="s">
        <v>166</v>
      </c>
      <c r="I1436" s="8">
        <v>3300000</v>
      </c>
      <c r="J1436" s="8">
        <v>0</v>
      </c>
      <c r="K1436" s="8">
        <v>0</v>
      </c>
      <c r="L1436" s="8">
        <v>0</v>
      </c>
      <c r="M1436" s="2">
        <v>57426227</v>
      </c>
      <c r="N1436" s="2" t="s">
        <v>1975</v>
      </c>
      <c r="O1436" s="2" t="s">
        <v>9274</v>
      </c>
      <c r="P1436" s="9" t="s">
        <v>5417</v>
      </c>
      <c r="Q1436" s="9" t="s">
        <v>5417</v>
      </c>
      <c r="R1436" s="9" t="s">
        <v>3612</v>
      </c>
      <c r="S1436" s="8">
        <v>1100000</v>
      </c>
      <c r="T1436" s="8">
        <v>2200000</v>
      </c>
      <c r="U1436" s="2">
        <v>85152695</v>
      </c>
      <c r="V1436" s="2" t="s">
        <v>5746</v>
      </c>
    </row>
    <row r="1437" spans="1:22">
      <c r="A1437" s="2">
        <v>891780111</v>
      </c>
      <c r="B1437" s="2" t="s">
        <v>19</v>
      </c>
      <c r="C1437" s="2" t="s">
        <v>27</v>
      </c>
      <c r="D1437" s="2" t="s">
        <v>20</v>
      </c>
      <c r="E1437" s="2" t="s">
        <v>9275</v>
      </c>
      <c r="F1437" s="2" t="s">
        <v>21</v>
      </c>
      <c r="G1437" s="2" t="s">
        <v>165</v>
      </c>
      <c r="H1437" s="2" t="s">
        <v>166</v>
      </c>
      <c r="I1437" s="8">
        <v>3750000</v>
      </c>
      <c r="J1437" s="8">
        <v>0</v>
      </c>
      <c r="K1437" s="8">
        <v>0</v>
      </c>
      <c r="L1437" s="8">
        <v>0</v>
      </c>
      <c r="M1437" s="2">
        <v>1082957621</v>
      </c>
      <c r="N1437" s="2" t="s">
        <v>1208</v>
      </c>
      <c r="O1437" s="2" t="s">
        <v>9276</v>
      </c>
      <c r="P1437" s="9" t="s">
        <v>5417</v>
      </c>
      <c r="Q1437" s="9" t="s">
        <v>5417</v>
      </c>
      <c r="R1437" s="9" t="s">
        <v>3612</v>
      </c>
      <c r="S1437" s="8">
        <v>1250000</v>
      </c>
      <c r="T1437" s="8">
        <v>2500000</v>
      </c>
      <c r="U1437" s="2">
        <v>85152695</v>
      </c>
      <c r="V1437" s="2" t="s">
        <v>5746</v>
      </c>
    </row>
    <row r="1438" spans="1:22">
      <c r="A1438" s="2">
        <v>891780111</v>
      </c>
      <c r="B1438" s="2" t="s">
        <v>19</v>
      </c>
      <c r="C1438" s="2" t="s">
        <v>27</v>
      </c>
      <c r="D1438" s="2" t="s">
        <v>20</v>
      </c>
      <c r="E1438" s="2" t="s">
        <v>9277</v>
      </c>
      <c r="F1438" s="2" t="s">
        <v>21</v>
      </c>
      <c r="G1438" s="2" t="s">
        <v>165</v>
      </c>
      <c r="H1438" s="2" t="s">
        <v>166</v>
      </c>
      <c r="I1438" s="8">
        <v>3300000</v>
      </c>
      <c r="J1438" s="8">
        <v>0</v>
      </c>
      <c r="K1438" s="8">
        <v>0</v>
      </c>
      <c r="L1438" s="8">
        <v>0</v>
      </c>
      <c r="M1438" s="2">
        <v>57432188</v>
      </c>
      <c r="N1438" s="2" t="s">
        <v>4938</v>
      </c>
      <c r="O1438" s="2" t="s">
        <v>9278</v>
      </c>
      <c r="P1438" s="9" t="s">
        <v>5417</v>
      </c>
      <c r="Q1438" s="9" t="s">
        <v>5417</v>
      </c>
      <c r="R1438" s="9" t="s">
        <v>3612</v>
      </c>
      <c r="S1438" s="8">
        <v>1100000</v>
      </c>
      <c r="T1438" s="8">
        <v>2200000</v>
      </c>
      <c r="U1438" s="2">
        <v>85152695</v>
      </c>
      <c r="V1438" s="189" t="s">
        <v>5746</v>
      </c>
    </row>
    <row r="1439" spans="1:22">
      <c r="A1439" s="2">
        <v>891780111</v>
      </c>
      <c r="B1439" s="2" t="s">
        <v>19</v>
      </c>
      <c r="C1439" s="2" t="s">
        <v>27</v>
      </c>
      <c r="D1439" s="2" t="s">
        <v>20</v>
      </c>
      <c r="E1439" s="2" t="s">
        <v>9279</v>
      </c>
      <c r="F1439" s="2" t="s">
        <v>21</v>
      </c>
      <c r="G1439" s="2" t="s">
        <v>165</v>
      </c>
      <c r="H1439" s="2" t="s">
        <v>166</v>
      </c>
      <c r="I1439" s="8">
        <v>3750000</v>
      </c>
      <c r="J1439" s="8">
        <v>0</v>
      </c>
      <c r="K1439" s="8">
        <v>0</v>
      </c>
      <c r="L1439" s="8">
        <v>0</v>
      </c>
      <c r="M1439" s="2">
        <v>94504800</v>
      </c>
      <c r="N1439" s="2" t="s">
        <v>4830</v>
      </c>
      <c r="O1439" s="2" t="s">
        <v>6026</v>
      </c>
      <c r="P1439" s="9" t="s">
        <v>5417</v>
      </c>
      <c r="Q1439" s="9" t="s">
        <v>5417</v>
      </c>
      <c r="R1439" s="9" t="s">
        <v>3612</v>
      </c>
      <c r="S1439" s="8">
        <v>1250000</v>
      </c>
      <c r="T1439" s="8">
        <v>2500000</v>
      </c>
      <c r="U1439" s="2">
        <v>85152695</v>
      </c>
      <c r="V1439" s="2" t="s">
        <v>5746</v>
      </c>
    </row>
    <row r="1440" spans="1:22">
      <c r="A1440" s="2">
        <v>891780111</v>
      </c>
      <c r="B1440" s="2" t="s">
        <v>19</v>
      </c>
      <c r="C1440" s="2" t="s">
        <v>27</v>
      </c>
      <c r="D1440" s="2" t="s">
        <v>20</v>
      </c>
      <c r="E1440" s="2" t="s">
        <v>9280</v>
      </c>
      <c r="F1440" s="2" t="s">
        <v>21</v>
      </c>
      <c r="G1440" s="2" t="s">
        <v>165</v>
      </c>
      <c r="H1440" s="2" t="s">
        <v>166</v>
      </c>
      <c r="I1440" s="8">
        <v>3750000</v>
      </c>
      <c r="J1440" s="8">
        <v>0</v>
      </c>
      <c r="K1440" s="8">
        <v>0</v>
      </c>
      <c r="L1440" s="8">
        <v>0</v>
      </c>
      <c r="M1440" s="2">
        <v>85475573</v>
      </c>
      <c r="N1440" s="2" t="s">
        <v>5980</v>
      </c>
      <c r="O1440" s="2" t="s">
        <v>9281</v>
      </c>
      <c r="P1440" s="9" t="s">
        <v>5417</v>
      </c>
      <c r="Q1440" s="9" t="s">
        <v>5417</v>
      </c>
      <c r="R1440" s="9" t="s">
        <v>3612</v>
      </c>
      <c r="S1440" s="8">
        <v>1250000</v>
      </c>
      <c r="T1440" s="8">
        <v>2500000</v>
      </c>
      <c r="U1440" s="2">
        <v>85152695</v>
      </c>
      <c r="V1440" s="2" t="s">
        <v>5746</v>
      </c>
    </row>
    <row r="1441" spans="1:22">
      <c r="A1441" s="2">
        <v>891780111</v>
      </c>
      <c r="B1441" s="2" t="s">
        <v>19</v>
      </c>
      <c r="C1441" s="2" t="s">
        <v>27</v>
      </c>
      <c r="D1441" s="2" t="s">
        <v>20</v>
      </c>
      <c r="E1441" s="2" t="s">
        <v>9282</v>
      </c>
      <c r="F1441" s="2" t="s">
        <v>21</v>
      </c>
      <c r="G1441" s="2" t="s">
        <v>165</v>
      </c>
      <c r="H1441" s="2" t="s">
        <v>166</v>
      </c>
      <c r="I1441" s="8">
        <v>2850000</v>
      </c>
      <c r="J1441" s="8">
        <v>0</v>
      </c>
      <c r="K1441" s="8">
        <v>0</v>
      </c>
      <c r="L1441" s="8">
        <v>0</v>
      </c>
      <c r="M1441" s="2">
        <v>85707979</v>
      </c>
      <c r="N1441" s="2" t="s">
        <v>4818</v>
      </c>
      <c r="O1441" s="2" t="s">
        <v>5971</v>
      </c>
      <c r="P1441" s="9" t="s">
        <v>5417</v>
      </c>
      <c r="Q1441" s="9" t="s">
        <v>5417</v>
      </c>
      <c r="R1441" s="9" t="s">
        <v>3612</v>
      </c>
      <c r="S1441" s="8">
        <v>950000</v>
      </c>
      <c r="T1441" s="8">
        <v>1900000</v>
      </c>
      <c r="U1441" s="2">
        <v>85152695</v>
      </c>
      <c r="V1441" s="2" t="s">
        <v>5746</v>
      </c>
    </row>
    <row r="1442" spans="1:22">
      <c r="A1442" s="2">
        <v>891780111</v>
      </c>
      <c r="B1442" s="2" t="s">
        <v>19</v>
      </c>
      <c r="C1442" s="2" t="s">
        <v>27</v>
      </c>
      <c r="D1442" s="2" t="s">
        <v>20</v>
      </c>
      <c r="E1442" s="2" t="s">
        <v>9283</v>
      </c>
      <c r="F1442" s="2" t="s">
        <v>21</v>
      </c>
      <c r="G1442" s="2" t="s">
        <v>165</v>
      </c>
      <c r="H1442" s="2" t="s">
        <v>166</v>
      </c>
      <c r="I1442" s="8">
        <v>3750000</v>
      </c>
      <c r="J1442" s="8">
        <v>0</v>
      </c>
      <c r="K1442" s="8">
        <v>0</v>
      </c>
      <c r="L1442" s="8">
        <v>0</v>
      </c>
      <c r="M1442" s="2">
        <v>1082881245</v>
      </c>
      <c r="N1442" s="2" t="s">
        <v>1205</v>
      </c>
      <c r="O1442" s="2" t="s">
        <v>9284</v>
      </c>
      <c r="P1442" s="9" t="s">
        <v>5417</v>
      </c>
      <c r="Q1442" s="9" t="s">
        <v>5417</v>
      </c>
      <c r="R1442" s="9" t="s">
        <v>3612</v>
      </c>
      <c r="S1442" s="8">
        <v>1250000</v>
      </c>
      <c r="T1442" s="8">
        <v>2500000</v>
      </c>
      <c r="U1442" s="2">
        <v>85152695</v>
      </c>
      <c r="V1442" s="2" t="s">
        <v>5746</v>
      </c>
    </row>
    <row r="1443" spans="1:22">
      <c r="A1443" s="2">
        <v>891780111</v>
      </c>
      <c r="B1443" s="2" t="s">
        <v>19</v>
      </c>
      <c r="C1443" s="2" t="s">
        <v>27</v>
      </c>
      <c r="D1443" s="2" t="s">
        <v>20</v>
      </c>
      <c r="E1443" s="2" t="s">
        <v>9285</v>
      </c>
      <c r="F1443" s="2" t="s">
        <v>21</v>
      </c>
      <c r="G1443" s="2" t="s">
        <v>165</v>
      </c>
      <c r="H1443" s="2" t="s">
        <v>166</v>
      </c>
      <c r="I1443" s="8">
        <v>3750000</v>
      </c>
      <c r="J1443" s="8">
        <v>0</v>
      </c>
      <c r="K1443" s="8">
        <v>0</v>
      </c>
      <c r="L1443" s="8">
        <v>0</v>
      </c>
      <c r="M1443" s="2">
        <v>1082921312</v>
      </c>
      <c r="N1443" s="2" t="s">
        <v>5770</v>
      </c>
      <c r="O1443" s="2" t="s">
        <v>9286</v>
      </c>
      <c r="P1443" s="9" t="s">
        <v>5417</v>
      </c>
      <c r="Q1443" s="9" t="s">
        <v>5417</v>
      </c>
      <c r="R1443" s="9" t="s">
        <v>3612</v>
      </c>
      <c r="S1443" s="8">
        <v>1250000</v>
      </c>
      <c r="T1443" s="8">
        <v>2500000</v>
      </c>
      <c r="U1443" s="2">
        <v>85152695</v>
      </c>
      <c r="V1443" s="2" t="s">
        <v>5746</v>
      </c>
    </row>
    <row r="1444" spans="1:22">
      <c r="A1444" s="2">
        <v>891780111</v>
      </c>
      <c r="B1444" s="2" t="s">
        <v>19</v>
      </c>
      <c r="C1444" s="2" t="s">
        <v>27</v>
      </c>
      <c r="D1444" s="2" t="s">
        <v>20</v>
      </c>
      <c r="E1444" s="2" t="s">
        <v>9287</v>
      </c>
      <c r="F1444" s="2" t="s">
        <v>21</v>
      </c>
      <c r="G1444" s="2" t="s">
        <v>165</v>
      </c>
      <c r="H1444" s="2" t="s">
        <v>166</v>
      </c>
      <c r="I1444" s="8">
        <v>4200000</v>
      </c>
      <c r="J1444" s="8">
        <v>0</v>
      </c>
      <c r="K1444" s="8">
        <v>0</v>
      </c>
      <c r="L1444" s="8">
        <v>0</v>
      </c>
      <c r="M1444" s="2">
        <v>75035405</v>
      </c>
      <c r="N1444" s="2" t="s">
        <v>851</v>
      </c>
      <c r="O1444" s="2" t="s">
        <v>9288</v>
      </c>
      <c r="P1444" s="9" t="s">
        <v>5417</v>
      </c>
      <c r="Q1444" s="9" t="s">
        <v>5417</v>
      </c>
      <c r="R1444" s="9" t="s">
        <v>3612</v>
      </c>
      <c r="S1444" s="8">
        <v>1400000</v>
      </c>
      <c r="T1444" s="8">
        <v>2800000</v>
      </c>
      <c r="U1444" s="2">
        <v>85152695</v>
      </c>
      <c r="V1444" s="2" t="s">
        <v>5746</v>
      </c>
    </row>
    <row r="1445" spans="1:22">
      <c r="A1445" s="2">
        <v>891780111</v>
      </c>
      <c r="B1445" s="2" t="s">
        <v>19</v>
      </c>
      <c r="C1445" s="2" t="s">
        <v>27</v>
      </c>
      <c r="D1445" s="2" t="s">
        <v>20</v>
      </c>
      <c r="E1445" s="2" t="s">
        <v>9289</v>
      </c>
      <c r="F1445" s="2" t="s">
        <v>21</v>
      </c>
      <c r="G1445" s="2" t="s">
        <v>165</v>
      </c>
      <c r="H1445" s="2" t="s">
        <v>166</v>
      </c>
      <c r="I1445" s="8">
        <v>2850000</v>
      </c>
      <c r="J1445" s="8">
        <v>0</v>
      </c>
      <c r="K1445" s="8">
        <v>0</v>
      </c>
      <c r="L1445" s="8">
        <v>0</v>
      </c>
      <c r="M1445" s="2">
        <v>85153365</v>
      </c>
      <c r="N1445" s="2" t="s">
        <v>4862</v>
      </c>
      <c r="O1445" s="2" t="s">
        <v>5971</v>
      </c>
      <c r="P1445" s="9" t="s">
        <v>5417</v>
      </c>
      <c r="Q1445" s="9" t="s">
        <v>5417</v>
      </c>
      <c r="R1445" s="9" t="s">
        <v>3612</v>
      </c>
      <c r="S1445" s="8">
        <v>950000</v>
      </c>
      <c r="T1445" s="8">
        <v>1900000</v>
      </c>
      <c r="U1445" s="2">
        <v>85152695</v>
      </c>
      <c r="V1445" s="2" t="s">
        <v>5746</v>
      </c>
    </row>
    <row r="1446" spans="1:22">
      <c r="A1446" s="2">
        <v>891780111</v>
      </c>
      <c r="B1446" s="2" t="s">
        <v>19</v>
      </c>
      <c r="C1446" s="2" t="s">
        <v>27</v>
      </c>
      <c r="D1446" s="2" t="s">
        <v>20</v>
      </c>
      <c r="E1446" s="2" t="s">
        <v>9290</v>
      </c>
      <c r="F1446" s="2" t="s">
        <v>21</v>
      </c>
      <c r="G1446" s="2" t="s">
        <v>165</v>
      </c>
      <c r="H1446" s="2" t="s">
        <v>166</v>
      </c>
      <c r="I1446" s="8">
        <v>6400000</v>
      </c>
      <c r="J1446" s="8">
        <v>0</v>
      </c>
      <c r="K1446" s="8">
        <v>0</v>
      </c>
      <c r="L1446" s="8">
        <v>0</v>
      </c>
      <c r="M1446" s="2">
        <v>72224800</v>
      </c>
      <c r="N1446" s="2" t="s">
        <v>931</v>
      </c>
      <c r="O1446" s="2" t="s">
        <v>6962</v>
      </c>
      <c r="P1446" s="9" t="s">
        <v>5417</v>
      </c>
      <c r="Q1446" s="9" t="s">
        <v>5417</v>
      </c>
      <c r="R1446" s="9" t="s">
        <v>3612</v>
      </c>
      <c r="S1446" s="8">
        <v>3200000</v>
      </c>
      <c r="T1446" s="8">
        <v>3200000</v>
      </c>
      <c r="U1446" s="2">
        <v>72175282</v>
      </c>
      <c r="V1446" s="2" t="s">
        <v>5785</v>
      </c>
    </row>
    <row r="1447" spans="1:22">
      <c r="A1447" s="2">
        <v>891780111</v>
      </c>
      <c r="B1447" s="2" t="s">
        <v>19</v>
      </c>
      <c r="C1447" s="2" t="s">
        <v>27</v>
      </c>
      <c r="D1447" s="2" t="s">
        <v>20</v>
      </c>
      <c r="E1447" s="2" t="s">
        <v>9291</v>
      </c>
      <c r="F1447" s="2" t="s">
        <v>21</v>
      </c>
      <c r="G1447" s="2" t="s">
        <v>165</v>
      </c>
      <c r="H1447" s="2" t="s">
        <v>166</v>
      </c>
      <c r="I1447" s="8">
        <v>2400000</v>
      </c>
      <c r="J1447" s="8">
        <v>0</v>
      </c>
      <c r="K1447" s="8">
        <v>0</v>
      </c>
      <c r="L1447" s="8">
        <v>0</v>
      </c>
      <c r="M1447" s="2">
        <v>1082915107</v>
      </c>
      <c r="N1447" s="2" t="s">
        <v>4889</v>
      </c>
      <c r="O1447" s="2" t="s">
        <v>9292</v>
      </c>
      <c r="P1447" s="9" t="s">
        <v>5417</v>
      </c>
      <c r="Q1447" s="9" t="s">
        <v>5417</v>
      </c>
      <c r="R1447" s="9" t="s">
        <v>3612</v>
      </c>
      <c r="S1447" s="8">
        <v>800000</v>
      </c>
      <c r="T1447" s="8">
        <v>1600000</v>
      </c>
      <c r="U1447" s="2">
        <v>1082866408</v>
      </c>
      <c r="V1447" s="2" t="s">
        <v>5837</v>
      </c>
    </row>
    <row r="1448" spans="1:22">
      <c r="A1448" s="2">
        <v>891780111</v>
      </c>
      <c r="B1448" s="2" t="s">
        <v>19</v>
      </c>
      <c r="C1448" s="2" t="s">
        <v>27</v>
      </c>
      <c r="D1448" s="2" t="s">
        <v>20</v>
      </c>
      <c r="E1448" s="2" t="s">
        <v>9293</v>
      </c>
      <c r="F1448" s="2" t="s">
        <v>21</v>
      </c>
      <c r="G1448" s="2" t="s">
        <v>165</v>
      </c>
      <c r="H1448" s="2" t="s">
        <v>166</v>
      </c>
      <c r="I1448" s="8">
        <v>3750000</v>
      </c>
      <c r="J1448" s="8">
        <v>0</v>
      </c>
      <c r="K1448" s="8">
        <v>0</v>
      </c>
      <c r="L1448" s="8">
        <v>0</v>
      </c>
      <c r="M1448" s="2">
        <v>1082953501</v>
      </c>
      <c r="N1448" s="2" t="s">
        <v>1987</v>
      </c>
      <c r="O1448" s="2" t="s">
        <v>9294</v>
      </c>
      <c r="P1448" s="9" t="s">
        <v>5417</v>
      </c>
      <c r="Q1448" s="9" t="s">
        <v>5417</v>
      </c>
      <c r="R1448" s="9" t="s">
        <v>3612</v>
      </c>
      <c r="S1448" s="8">
        <v>1250000</v>
      </c>
      <c r="T1448" s="8">
        <v>2500000</v>
      </c>
      <c r="U1448" s="2">
        <v>1082866408</v>
      </c>
      <c r="V1448" s="2" t="s">
        <v>5837</v>
      </c>
    </row>
    <row r="1449" spans="1:22">
      <c r="A1449" s="2">
        <v>891780111</v>
      </c>
      <c r="B1449" s="2" t="s">
        <v>19</v>
      </c>
      <c r="C1449" s="2" t="s">
        <v>27</v>
      </c>
      <c r="D1449" s="2" t="s">
        <v>20</v>
      </c>
      <c r="E1449" s="2" t="s">
        <v>9295</v>
      </c>
      <c r="F1449" s="2" t="s">
        <v>21</v>
      </c>
      <c r="G1449" s="2" t="s">
        <v>165</v>
      </c>
      <c r="H1449" s="2" t="s">
        <v>166</v>
      </c>
      <c r="I1449" s="8">
        <v>3300000</v>
      </c>
      <c r="J1449" s="8">
        <v>0</v>
      </c>
      <c r="K1449" s="8">
        <v>0</v>
      </c>
      <c r="L1449" s="8">
        <v>0</v>
      </c>
      <c r="M1449" s="2">
        <v>1082950841</v>
      </c>
      <c r="N1449" s="2" t="s">
        <v>4748</v>
      </c>
      <c r="O1449" s="2" t="s">
        <v>6653</v>
      </c>
      <c r="P1449" s="9" t="s">
        <v>5417</v>
      </c>
      <c r="Q1449" s="9" t="s">
        <v>5417</v>
      </c>
      <c r="R1449" s="9" t="s">
        <v>3612</v>
      </c>
      <c r="S1449" s="8">
        <v>1100000</v>
      </c>
      <c r="T1449" s="8">
        <v>2200000</v>
      </c>
      <c r="V1449" s="2" t="s">
        <v>8826</v>
      </c>
    </row>
    <row r="1450" spans="1:22">
      <c r="A1450" s="2">
        <v>891780111</v>
      </c>
      <c r="B1450" s="2" t="s">
        <v>19</v>
      </c>
      <c r="C1450" s="2" t="s">
        <v>27</v>
      </c>
      <c r="D1450" s="2" t="s">
        <v>20</v>
      </c>
      <c r="E1450" s="2" t="s">
        <v>9296</v>
      </c>
      <c r="F1450" s="2" t="s">
        <v>21</v>
      </c>
      <c r="G1450" s="2" t="s">
        <v>165</v>
      </c>
      <c r="H1450" s="2" t="s">
        <v>166</v>
      </c>
      <c r="I1450" s="8">
        <v>3750000</v>
      </c>
      <c r="J1450" s="8">
        <v>0</v>
      </c>
      <c r="K1450" s="8">
        <v>0</v>
      </c>
      <c r="L1450" s="8">
        <v>0</v>
      </c>
      <c r="M1450" s="2">
        <v>57432322</v>
      </c>
      <c r="N1450" s="2" t="s">
        <v>1338</v>
      </c>
      <c r="O1450" s="2" t="s">
        <v>6993</v>
      </c>
      <c r="P1450" s="9" t="s">
        <v>5417</v>
      </c>
      <c r="Q1450" s="9" t="s">
        <v>5417</v>
      </c>
      <c r="R1450" s="9" t="s">
        <v>3612</v>
      </c>
      <c r="S1450" s="8">
        <v>1250000</v>
      </c>
      <c r="T1450" s="8">
        <v>2500000</v>
      </c>
      <c r="U1450" s="2">
        <v>72221403</v>
      </c>
      <c r="V1450" s="2" t="s">
        <v>6994</v>
      </c>
    </row>
    <row r="1451" spans="1:22">
      <c r="A1451" s="2">
        <v>891780111</v>
      </c>
      <c r="B1451" s="2" t="s">
        <v>19</v>
      </c>
      <c r="C1451" s="2" t="s">
        <v>27</v>
      </c>
      <c r="D1451" s="2" t="s">
        <v>20</v>
      </c>
      <c r="E1451" s="2" t="s">
        <v>9297</v>
      </c>
      <c r="F1451" s="2" t="s">
        <v>21</v>
      </c>
      <c r="G1451" s="2" t="s">
        <v>165</v>
      </c>
      <c r="H1451" s="2" t="s">
        <v>166</v>
      </c>
      <c r="I1451" s="8">
        <v>2400000</v>
      </c>
      <c r="J1451" s="8">
        <v>0</v>
      </c>
      <c r="K1451" s="8">
        <v>0</v>
      </c>
      <c r="L1451" s="8">
        <v>0</v>
      </c>
      <c r="M1451" s="2">
        <v>84459678</v>
      </c>
      <c r="N1451" s="2" t="s">
        <v>4723</v>
      </c>
      <c r="O1451" s="2" t="s">
        <v>5839</v>
      </c>
      <c r="P1451" s="9" t="s">
        <v>5417</v>
      </c>
      <c r="Q1451" s="9" t="s">
        <v>5417</v>
      </c>
      <c r="R1451" s="9" t="s">
        <v>3612</v>
      </c>
      <c r="S1451" s="8">
        <v>800000</v>
      </c>
      <c r="T1451" s="8">
        <v>1600000</v>
      </c>
      <c r="U1451" s="33">
        <v>84452087</v>
      </c>
      <c r="V1451" s="2" t="s">
        <v>1963</v>
      </c>
    </row>
    <row r="1452" spans="1:22">
      <c r="A1452" s="2">
        <v>891780111</v>
      </c>
      <c r="B1452" s="2" t="s">
        <v>19</v>
      </c>
      <c r="C1452" s="2" t="s">
        <v>27</v>
      </c>
      <c r="D1452" s="2" t="s">
        <v>20</v>
      </c>
      <c r="E1452" s="2" t="s">
        <v>9298</v>
      </c>
      <c r="F1452" s="2" t="s">
        <v>21</v>
      </c>
      <c r="G1452" s="2" t="s">
        <v>165</v>
      </c>
      <c r="H1452" s="2" t="s">
        <v>166</v>
      </c>
      <c r="I1452" s="8">
        <v>3300000</v>
      </c>
      <c r="J1452" s="8">
        <v>0</v>
      </c>
      <c r="K1452" s="8">
        <v>0</v>
      </c>
      <c r="L1452" s="8">
        <v>0</v>
      </c>
      <c r="M1452" s="2">
        <v>79208371</v>
      </c>
      <c r="N1452" s="2" t="s">
        <v>4675</v>
      </c>
      <c r="O1452" s="2" t="s">
        <v>9299</v>
      </c>
      <c r="P1452" s="9" t="s">
        <v>5417</v>
      </c>
      <c r="Q1452" s="9" t="s">
        <v>5417</v>
      </c>
      <c r="R1452" s="9" t="s">
        <v>3612</v>
      </c>
      <c r="S1452" s="8">
        <v>1100000</v>
      </c>
      <c r="T1452" s="8">
        <v>2200000</v>
      </c>
      <c r="U1452" s="2">
        <v>36665858</v>
      </c>
      <c r="V1452" s="2" t="s">
        <v>6453</v>
      </c>
    </row>
    <row r="1453" spans="1:22">
      <c r="A1453" s="2">
        <v>891780111</v>
      </c>
      <c r="B1453" s="2" t="s">
        <v>19</v>
      </c>
      <c r="C1453" s="2" t="s">
        <v>27</v>
      </c>
      <c r="D1453" s="2" t="s">
        <v>20</v>
      </c>
      <c r="E1453" s="2" t="s">
        <v>9300</v>
      </c>
      <c r="F1453" s="2" t="s">
        <v>21</v>
      </c>
      <c r="G1453" s="2" t="s">
        <v>165</v>
      </c>
      <c r="H1453" s="2" t="s">
        <v>166</v>
      </c>
      <c r="I1453" s="8">
        <v>3300000</v>
      </c>
      <c r="J1453" s="8">
        <v>0</v>
      </c>
      <c r="K1453" s="8">
        <v>0</v>
      </c>
      <c r="L1453" s="8">
        <v>0</v>
      </c>
      <c r="M1453" s="2">
        <v>1081827299</v>
      </c>
      <c r="N1453" s="2" t="s">
        <v>4984</v>
      </c>
      <c r="O1453" s="2" t="s">
        <v>9301</v>
      </c>
      <c r="P1453" s="9" t="s">
        <v>5417</v>
      </c>
      <c r="Q1453" s="9" t="s">
        <v>5417</v>
      </c>
      <c r="R1453" s="9" t="s">
        <v>3612</v>
      </c>
      <c r="S1453" s="8">
        <v>1100000</v>
      </c>
      <c r="T1453" s="8">
        <v>2200000</v>
      </c>
      <c r="U1453" s="2">
        <v>72004252</v>
      </c>
      <c r="V1453" s="2" t="s">
        <v>6660</v>
      </c>
    </row>
    <row r="1454" spans="1:22">
      <c r="A1454" s="2">
        <v>891780111</v>
      </c>
      <c r="B1454" s="2" t="s">
        <v>19</v>
      </c>
      <c r="C1454" s="2" t="s">
        <v>27</v>
      </c>
      <c r="D1454" s="2" t="s">
        <v>20</v>
      </c>
      <c r="E1454" s="2" t="s">
        <v>9302</v>
      </c>
      <c r="F1454" s="2" t="s">
        <v>21</v>
      </c>
      <c r="G1454" s="2" t="s">
        <v>165</v>
      </c>
      <c r="H1454" s="2" t="s">
        <v>166</v>
      </c>
      <c r="I1454" s="8">
        <v>4200000</v>
      </c>
      <c r="J1454" s="8">
        <v>0</v>
      </c>
      <c r="K1454" s="8">
        <v>0</v>
      </c>
      <c r="L1454" s="8">
        <v>0</v>
      </c>
      <c r="M1454" s="2">
        <v>1082869757</v>
      </c>
      <c r="N1454" s="2" t="s">
        <v>1115</v>
      </c>
      <c r="O1454" s="2" t="s">
        <v>6671</v>
      </c>
      <c r="P1454" s="9" t="s">
        <v>5417</v>
      </c>
      <c r="Q1454" s="9" t="s">
        <v>5417</v>
      </c>
      <c r="R1454" s="9" t="s">
        <v>3612</v>
      </c>
      <c r="S1454" s="8">
        <v>1400000</v>
      </c>
      <c r="T1454" s="8">
        <v>2800000</v>
      </c>
      <c r="U1454" s="2">
        <v>85449357</v>
      </c>
      <c r="V1454" s="2" t="s">
        <v>5904</v>
      </c>
    </row>
    <row r="1455" spans="1:22">
      <c r="A1455" s="2">
        <v>891780111</v>
      </c>
      <c r="B1455" s="2" t="s">
        <v>19</v>
      </c>
      <c r="C1455" s="2" t="s">
        <v>27</v>
      </c>
      <c r="D1455" s="2" t="s">
        <v>20</v>
      </c>
      <c r="E1455" s="2" t="s">
        <v>9303</v>
      </c>
      <c r="F1455" s="2" t="s">
        <v>21</v>
      </c>
      <c r="G1455" s="2" t="s">
        <v>165</v>
      </c>
      <c r="H1455" s="2" t="s">
        <v>166</v>
      </c>
      <c r="I1455" s="8">
        <v>4200000</v>
      </c>
      <c r="J1455" s="8">
        <v>0</v>
      </c>
      <c r="K1455" s="8">
        <v>0</v>
      </c>
      <c r="L1455" s="8">
        <v>0</v>
      </c>
      <c r="M1455" s="2">
        <v>57106762</v>
      </c>
      <c r="N1455" s="2" t="s">
        <v>1184</v>
      </c>
      <c r="O1455" s="2" t="s">
        <v>6586</v>
      </c>
      <c r="P1455" s="9" t="s">
        <v>5417</v>
      </c>
      <c r="Q1455" s="9" t="s">
        <v>5417</v>
      </c>
      <c r="R1455" s="9" t="s">
        <v>3612</v>
      </c>
      <c r="S1455" s="8">
        <v>1400000</v>
      </c>
      <c r="T1455" s="8">
        <v>2800000</v>
      </c>
      <c r="U1455" s="2">
        <v>85449357</v>
      </c>
      <c r="V1455" s="2" t="s">
        <v>5904</v>
      </c>
    </row>
    <row r="1456" spans="1:22">
      <c r="A1456" s="2">
        <v>891780111</v>
      </c>
      <c r="B1456" s="2" t="s">
        <v>19</v>
      </c>
      <c r="C1456" s="2" t="s">
        <v>27</v>
      </c>
      <c r="D1456" s="2" t="s">
        <v>20</v>
      </c>
      <c r="E1456" s="2" t="s">
        <v>9304</v>
      </c>
      <c r="F1456" s="2" t="s">
        <v>21</v>
      </c>
      <c r="G1456" s="2" t="s">
        <v>165</v>
      </c>
      <c r="H1456" s="2" t="s">
        <v>166</v>
      </c>
      <c r="I1456" s="8">
        <v>2400000</v>
      </c>
      <c r="J1456" s="8">
        <v>0</v>
      </c>
      <c r="K1456" s="8">
        <v>0</v>
      </c>
      <c r="L1456" s="8">
        <v>0</v>
      </c>
      <c r="M1456" s="2">
        <v>9738364</v>
      </c>
      <c r="N1456" s="2" t="s">
        <v>4813</v>
      </c>
      <c r="O1456" s="2" t="s">
        <v>9305</v>
      </c>
      <c r="P1456" s="9" t="s">
        <v>5417</v>
      </c>
      <c r="Q1456" s="9" t="s">
        <v>5417</v>
      </c>
      <c r="R1456" s="9" t="s">
        <v>3612</v>
      </c>
      <c r="S1456" s="8">
        <v>800000</v>
      </c>
      <c r="T1456" s="8">
        <v>1600000</v>
      </c>
      <c r="U1456" s="2">
        <v>85473390</v>
      </c>
      <c r="V1456" s="2" t="s">
        <v>5792</v>
      </c>
    </row>
    <row r="1457" spans="1:22">
      <c r="A1457" s="2">
        <v>891780111</v>
      </c>
      <c r="B1457" s="2" t="s">
        <v>19</v>
      </c>
      <c r="C1457" s="2" t="s">
        <v>27</v>
      </c>
      <c r="D1457" s="2" t="s">
        <v>20</v>
      </c>
      <c r="E1457" s="2" t="s">
        <v>9306</v>
      </c>
      <c r="F1457" s="2" t="s">
        <v>21</v>
      </c>
      <c r="G1457" s="2" t="s">
        <v>165</v>
      </c>
      <c r="H1457" s="2" t="s">
        <v>166</v>
      </c>
      <c r="I1457" s="8">
        <v>2850000</v>
      </c>
      <c r="J1457" s="8">
        <v>0</v>
      </c>
      <c r="K1457" s="8">
        <v>0</v>
      </c>
      <c r="L1457" s="8">
        <v>0</v>
      </c>
      <c r="M1457" s="2">
        <v>57436904</v>
      </c>
      <c r="N1457" s="2" t="s">
        <v>4708</v>
      </c>
      <c r="O1457" s="2" t="s">
        <v>9307</v>
      </c>
      <c r="P1457" s="9" t="s">
        <v>5417</v>
      </c>
      <c r="Q1457" s="9" t="s">
        <v>5417</v>
      </c>
      <c r="R1457" s="9" t="s">
        <v>3612</v>
      </c>
      <c r="S1457" s="8">
        <v>950000</v>
      </c>
      <c r="T1457" s="8">
        <v>1900000</v>
      </c>
      <c r="U1457" s="2">
        <v>85459497</v>
      </c>
      <c r="V1457" s="2" t="s">
        <v>555</v>
      </c>
    </row>
    <row r="1458" spans="1:22">
      <c r="A1458" s="2">
        <v>891780111</v>
      </c>
      <c r="B1458" s="2" t="s">
        <v>19</v>
      </c>
      <c r="C1458" s="2" t="s">
        <v>27</v>
      </c>
      <c r="D1458" s="2" t="s">
        <v>20</v>
      </c>
      <c r="E1458" s="2" t="s">
        <v>9308</v>
      </c>
      <c r="F1458" s="2" t="s">
        <v>21</v>
      </c>
      <c r="G1458" s="2" t="s">
        <v>165</v>
      </c>
      <c r="H1458" s="2" t="s">
        <v>166</v>
      </c>
      <c r="I1458" s="8">
        <v>4800000</v>
      </c>
      <c r="J1458" s="8">
        <v>0</v>
      </c>
      <c r="K1458" s="8">
        <v>0</v>
      </c>
      <c r="L1458" s="8">
        <v>0</v>
      </c>
      <c r="M1458" s="2">
        <v>1082968283</v>
      </c>
      <c r="N1458" s="2" t="s">
        <v>6711</v>
      </c>
      <c r="O1458" s="2" t="s">
        <v>6712</v>
      </c>
      <c r="P1458" s="9" t="s">
        <v>5417</v>
      </c>
      <c r="Q1458" s="9" t="s">
        <v>5417</v>
      </c>
      <c r="R1458" s="9" t="s">
        <v>3612</v>
      </c>
      <c r="S1458" s="8">
        <v>0</v>
      </c>
      <c r="T1458" s="8">
        <v>4800000</v>
      </c>
      <c r="U1458" s="2">
        <v>12621405</v>
      </c>
      <c r="V1458" s="2" t="s">
        <v>5735</v>
      </c>
    </row>
    <row r="1459" spans="1:22">
      <c r="A1459" s="2">
        <v>891780111</v>
      </c>
      <c r="B1459" s="2" t="s">
        <v>19</v>
      </c>
      <c r="C1459" s="2" t="s">
        <v>27</v>
      </c>
      <c r="D1459" s="2" t="s">
        <v>20</v>
      </c>
      <c r="E1459" s="2" t="s">
        <v>9309</v>
      </c>
      <c r="F1459" s="2" t="s">
        <v>21</v>
      </c>
      <c r="G1459" s="2" t="s">
        <v>165</v>
      </c>
      <c r="H1459" s="2" t="s">
        <v>166</v>
      </c>
      <c r="I1459" s="8">
        <v>3200000</v>
      </c>
      <c r="J1459" s="8">
        <v>0</v>
      </c>
      <c r="K1459" s="8">
        <v>0</v>
      </c>
      <c r="L1459" s="8">
        <v>0</v>
      </c>
      <c r="M1459" s="2">
        <v>1082889011</v>
      </c>
      <c r="N1459" s="2" t="s">
        <v>9310</v>
      </c>
      <c r="O1459" s="2" t="s">
        <v>9311</v>
      </c>
      <c r="P1459" s="9" t="s">
        <v>5417</v>
      </c>
      <c r="Q1459" s="9" t="s">
        <v>5417</v>
      </c>
      <c r="R1459" s="9" t="s">
        <v>3612</v>
      </c>
      <c r="S1459" s="8">
        <v>1600000</v>
      </c>
      <c r="T1459" s="8">
        <v>1600000</v>
      </c>
      <c r="U1459" s="2">
        <v>45507423</v>
      </c>
      <c r="V1459" s="2" t="s">
        <v>1042</v>
      </c>
    </row>
    <row r="1460" spans="1:22">
      <c r="A1460" s="2">
        <v>891780111</v>
      </c>
      <c r="B1460" s="2" t="s">
        <v>19</v>
      </c>
      <c r="C1460" s="2" t="s">
        <v>27</v>
      </c>
      <c r="D1460" s="2" t="s">
        <v>20</v>
      </c>
      <c r="E1460" s="2" t="s">
        <v>9312</v>
      </c>
      <c r="F1460" s="2" t="s">
        <v>21</v>
      </c>
      <c r="G1460" s="2" t="s">
        <v>165</v>
      </c>
      <c r="H1460" s="2" t="s">
        <v>166</v>
      </c>
      <c r="I1460" s="8">
        <v>3300000</v>
      </c>
      <c r="J1460" s="8">
        <v>0</v>
      </c>
      <c r="K1460" s="8">
        <v>0</v>
      </c>
      <c r="L1460" s="8">
        <v>0</v>
      </c>
      <c r="M1460" s="2">
        <v>57303000</v>
      </c>
      <c r="N1460" s="2" t="s">
        <v>4715</v>
      </c>
      <c r="O1460" s="2" t="s">
        <v>6565</v>
      </c>
      <c r="P1460" s="9" t="s">
        <v>5417</v>
      </c>
      <c r="Q1460" s="9" t="s">
        <v>5417</v>
      </c>
      <c r="R1460" s="9" t="s">
        <v>3612</v>
      </c>
      <c r="S1460" s="8">
        <v>1100000</v>
      </c>
      <c r="T1460" s="8">
        <v>2200000</v>
      </c>
      <c r="U1460" s="2">
        <v>16078654</v>
      </c>
      <c r="V1460" s="2" t="s">
        <v>5811</v>
      </c>
    </row>
    <row r="1461" spans="1:22">
      <c r="A1461" s="2">
        <v>891780111</v>
      </c>
      <c r="B1461" s="2" t="s">
        <v>19</v>
      </c>
      <c r="C1461" s="2" t="s">
        <v>27</v>
      </c>
      <c r="D1461" s="2" t="s">
        <v>20</v>
      </c>
      <c r="E1461" s="2" t="s">
        <v>9313</v>
      </c>
      <c r="F1461" s="2" t="s">
        <v>21</v>
      </c>
      <c r="G1461" s="2" t="s">
        <v>165</v>
      </c>
      <c r="H1461" s="2" t="s">
        <v>166</v>
      </c>
      <c r="I1461" s="8">
        <v>3300000</v>
      </c>
      <c r="J1461" s="8">
        <v>0</v>
      </c>
      <c r="K1461" s="8">
        <v>0</v>
      </c>
      <c r="L1461" s="8">
        <v>0</v>
      </c>
      <c r="M1461" s="2">
        <v>57464653</v>
      </c>
      <c r="N1461" s="2" t="s">
        <v>4733</v>
      </c>
      <c r="O1461" s="2" t="s">
        <v>9314</v>
      </c>
      <c r="P1461" s="9" t="s">
        <v>5417</v>
      </c>
      <c r="Q1461" s="9" t="s">
        <v>5417</v>
      </c>
      <c r="R1461" s="9" t="s">
        <v>3612</v>
      </c>
      <c r="S1461" s="8">
        <v>1100000</v>
      </c>
      <c r="T1461" s="8">
        <v>2200000</v>
      </c>
      <c r="U1461" s="2">
        <v>16078654</v>
      </c>
      <c r="V1461" s="2" t="s">
        <v>5811</v>
      </c>
    </row>
    <row r="1462" spans="1:22">
      <c r="A1462" s="2">
        <v>891780111</v>
      </c>
      <c r="B1462" s="2" t="s">
        <v>19</v>
      </c>
      <c r="C1462" s="2" t="s">
        <v>27</v>
      </c>
      <c r="D1462" s="2" t="s">
        <v>20</v>
      </c>
      <c r="E1462" s="2" t="s">
        <v>9315</v>
      </c>
      <c r="F1462" s="2" t="s">
        <v>21</v>
      </c>
      <c r="G1462" s="2" t="s">
        <v>165</v>
      </c>
      <c r="H1462" s="2" t="s">
        <v>166</v>
      </c>
      <c r="I1462" s="8">
        <v>4200000</v>
      </c>
      <c r="J1462" s="8">
        <v>0</v>
      </c>
      <c r="K1462" s="8">
        <v>0</v>
      </c>
      <c r="L1462" s="8">
        <v>0</v>
      </c>
      <c r="M1462" s="2">
        <v>85155379</v>
      </c>
      <c r="N1462" s="2" t="s">
        <v>9316</v>
      </c>
      <c r="O1462" s="2" t="s">
        <v>8921</v>
      </c>
      <c r="P1462" s="9" t="s">
        <v>5417</v>
      </c>
      <c r="Q1462" s="9" t="s">
        <v>5417</v>
      </c>
      <c r="R1462" s="9" t="s">
        <v>3612</v>
      </c>
      <c r="S1462" s="8">
        <v>0</v>
      </c>
      <c r="T1462" s="8">
        <v>4200000</v>
      </c>
      <c r="U1462" s="2">
        <v>85465146</v>
      </c>
      <c r="V1462" s="2" t="s">
        <v>5724</v>
      </c>
    </row>
    <row r="1463" spans="1:22">
      <c r="A1463" s="2">
        <v>891780111</v>
      </c>
      <c r="B1463" s="2" t="s">
        <v>19</v>
      </c>
      <c r="C1463" s="2" t="s">
        <v>27</v>
      </c>
      <c r="D1463" s="2" t="s">
        <v>20</v>
      </c>
      <c r="E1463" s="2" t="s">
        <v>9317</v>
      </c>
      <c r="F1463" s="2" t="s">
        <v>21</v>
      </c>
      <c r="G1463" s="2" t="s">
        <v>165</v>
      </c>
      <c r="H1463" s="2" t="s">
        <v>166</v>
      </c>
      <c r="I1463" s="8">
        <v>3200000</v>
      </c>
      <c r="J1463" s="8">
        <v>0</v>
      </c>
      <c r="K1463" s="8">
        <v>0</v>
      </c>
      <c r="L1463" s="8">
        <v>0</v>
      </c>
      <c r="M1463" s="2">
        <v>1082836705</v>
      </c>
      <c r="N1463" s="2" t="s">
        <v>9318</v>
      </c>
      <c r="O1463" s="2" t="s">
        <v>5914</v>
      </c>
      <c r="P1463" s="9" t="s">
        <v>8171</v>
      </c>
      <c r="Q1463" s="9" t="s">
        <v>8141</v>
      </c>
      <c r="R1463" s="9" t="s">
        <v>9319</v>
      </c>
      <c r="S1463" s="8">
        <v>0</v>
      </c>
      <c r="T1463" s="8">
        <v>3200000</v>
      </c>
      <c r="U1463" s="2">
        <v>85459497</v>
      </c>
      <c r="V1463" s="2" t="s">
        <v>555</v>
      </c>
    </row>
    <row r="1464" spans="1:22">
      <c r="A1464" s="2">
        <v>891780111</v>
      </c>
      <c r="B1464" s="2" t="s">
        <v>19</v>
      </c>
      <c r="C1464" s="2" t="s">
        <v>27</v>
      </c>
      <c r="D1464" s="2" t="s">
        <v>20</v>
      </c>
      <c r="E1464" s="2" t="s">
        <v>9320</v>
      </c>
      <c r="F1464" s="2" t="s">
        <v>21</v>
      </c>
      <c r="G1464" s="2" t="s">
        <v>165</v>
      </c>
      <c r="H1464" s="2" t="s">
        <v>166</v>
      </c>
      <c r="I1464" s="8">
        <v>4200000</v>
      </c>
      <c r="J1464" s="8">
        <v>0</v>
      </c>
      <c r="K1464" s="8">
        <v>0</v>
      </c>
      <c r="L1464" s="8">
        <v>0</v>
      </c>
      <c r="M1464" s="2">
        <v>85152633</v>
      </c>
      <c r="N1464" s="2" t="s">
        <v>4903</v>
      </c>
      <c r="O1464" s="2" t="s">
        <v>5967</v>
      </c>
      <c r="P1464" s="9" t="s">
        <v>8171</v>
      </c>
      <c r="Q1464" s="9" t="s">
        <v>8171</v>
      </c>
      <c r="R1464" s="9" t="s">
        <v>3612</v>
      </c>
      <c r="S1464" s="8">
        <v>1400000</v>
      </c>
      <c r="T1464" s="8">
        <v>2800000</v>
      </c>
      <c r="U1464" s="2">
        <v>85152695</v>
      </c>
      <c r="V1464" s="2" t="s">
        <v>5746</v>
      </c>
    </row>
    <row r="1465" spans="1:22">
      <c r="A1465" s="2">
        <v>891780111</v>
      </c>
      <c r="B1465" s="2" t="s">
        <v>19</v>
      </c>
      <c r="C1465" s="2" t="s">
        <v>27</v>
      </c>
      <c r="D1465" s="2" t="s">
        <v>20</v>
      </c>
      <c r="E1465" s="2" t="s">
        <v>9321</v>
      </c>
      <c r="F1465" s="2" t="s">
        <v>21</v>
      </c>
      <c r="G1465" s="2" t="s">
        <v>165</v>
      </c>
      <c r="H1465" s="2" t="s">
        <v>166</v>
      </c>
      <c r="I1465" s="8">
        <v>3750000</v>
      </c>
      <c r="J1465" s="8">
        <v>0</v>
      </c>
      <c r="K1465" s="8">
        <v>0</v>
      </c>
      <c r="L1465" s="8">
        <v>0</v>
      </c>
      <c r="M1465" s="2">
        <v>1082929855</v>
      </c>
      <c r="N1465" s="2" t="s">
        <v>1076</v>
      </c>
      <c r="O1465" s="2" t="s">
        <v>9322</v>
      </c>
      <c r="P1465" s="9" t="s">
        <v>8171</v>
      </c>
      <c r="Q1465" s="9" t="s">
        <v>8171</v>
      </c>
      <c r="R1465" s="9" t="s">
        <v>3612</v>
      </c>
      <c r="S1465" s="8">
        <v>1250000</v>
      </c>
      <c r="T1465" s="8">
        <v>2500000</v>
      </c>
      <c r="U1465" s="2">
        <v>85152695</v>
      </c>
      <c r="V1465" s="2" t="s">
        <v>5746</v>
      </c>
    </row>
    <row r="1466" spans="1:22">
      <c r="A1466" s="2">
        <v>891780111</v>
      </c>
      <c r="B1466" s="2" t="s">
        <v>19</v>
      </c>
      <c r="C1466" s="2" t="s">
        <v>27</v>
      </c>
      <c r="D1466" s="2" t="s">
        <v>20</v>
      </c>
      <c r="E1466" s="2" t="s">
        <v>9323</v>
      </c>
      <c r="F1466" s="2" t="s">
        <v>21</v>
      </c>
      <c r="G1466" s="2" t="s">
        <v>165</v>
      </c>
      <c r="H1466" s="2" t="s">
        <v>166</v>
      </c>
      <c r="I1466" s="8">
        <v>2850000</v>
      </c>
      <c r="J1466" s="8">
        <v>0</v>
      </c>
      <c r="K1466" s="8">
        <v>0</v>
      </c>
      <c r="L1466" s="8">
        <v>0</v>
      </c>
      <c r="M1466" s="2">
        <v>80865004</v>
      </c>
      <c r="N1466" s="2" t="s">
        <v>4905</v>
      </c>
      <c r="O1466" s="2" t="s">
        <v>5971</v>
      </c>
      <c r="P1466" s="9" t="s">
        <v>8171</v>
      </c>
      <c r="Q1466" s="9" t="s">
        <v>8171</v>
      </c>
      <c r="R1466" s="9" t="s">
        <v>3612</v>
      </c>
      <c r="S1466" s="8">
        <v>0</v>
      </c>
      <c r="T1466" s="8">
        <v>2850000</v>
      </c>
      <c r="U1466" s="2">
        <v>85152695</v>
      </c>
      <c r="V1466" s="2" t="s">
        <v>5746</v>
      </c>
    </row>
    <row r="1467" spans="1:22">
      <c r="A1467" s="2">
        <v>891780111</v>
      </c>
      <c r="B1467" s="2" t="s">
        <v>19</v>
      </c>
      <c r="C1467" s="2" t="s">
        <v>27</v>
      </c>
      <c r="D1467" s="2" t="s">
        <v>20</v>
      </c>
      <c r="E1467" s="2" t="s">
        <v>9324</v>
      </c>
      <c r="F1467" s="2" t="s">
        <v>21</v>
      </c>
      <c r="G1467" s="2" t="s">
        <v>165</v>
      </c>
      <c r="H1467" s="2" t="s">
        <v>166</v>
      </c>
      <c r="I1467" s="8">
        <v>5250000</v>
      </c>
      <c r="J1467" s="8">
        <v>0</v>
      </c>
      <c r="K1467" s="8">
        <v>0</v>
      </c>
      <c r="L1467" s="8">
        <v>0</v>
      </c>
      <c r="M1467" s="2">
        <v>1045725304</v>
      </c>
      <c r="N1467" s="2" t="s">
        <v>1318</v>
      </c>
      <c r="O1467" s="2" t="s">
        <v>9325</v>
      </c>
      <c r="P1467" s="9" t="s">
        <v>8171</v>
      </c>
      <c r="Q1467" s="9" t="s">
        <v>8171</v>
      </c>
      <c r="R1467" s="9" t="s">
        <v>3612</v>
      </c>
      <c r="S1467" s="8">
        <v>0</v>
      </c>
      <c r="T1467" s="8">
        <v>5250000</v>
      </c>
      <c r="U1467" s="2">
        <v>16078654</v>
      </c>
      <c r="V1467" s="2" t="s">
        <v>5811</v>
      </c>
    </row>
    <row r="1468" spans="1:22">
      <c r="A1468" s="2">
        <v>891780111</v>
      </c>
      <c r="B1468" s="2" t="s">
        <v>19</v>
      </c>
      <c r="C1468" s="2" t="s">
        <v>27</v>
      </c>
      <c r="D1468" s="2" t="s">
        <v>20</v>
      </c>
      <c r="E1468" s="2" t="s">
        <v>9326</v>
      </c>
      <c r="F1468" s="2" t="s">
        <v>21</v>
      </c>
      <c r="G1468" s="2" t="s">
        <v>165</v>
      </c>
      <c r="H1468" s="2" t="s">
        <v>166</v>
      </c>
      <c r="I1468" s="8">
        <v>3750000</v>
      </c>
      <c r="J1468" s="8">
        <v>0</v>
      </c>
      <c r="K1468" s="8">
        <v>0</v>
      </c>
      <c r="L1468" s="8">
        <v>0</v>
      </c>
      <c r="M1468" s="2">
        <v>7601673</v>
      </c>
      <c r="N1468" s="2" t="s">
        <v>4836</v>
      </c>
      <c r="O1468" s="2" t="s">
        <v>5969</v>
      </c>
      <c r="P1468" s="9" t="s">
        <v>8171</v>
      </c>
      <c r="Q1468" s="9" t="s">
        <v>8171</v>
      </c>
      <c r="R1468" s="9" t="s">
        <v>3612</v>
      </c>
      <c r="S1468" s="8">
        <v>1250000</v>
      </c>
      <c r="T1468" s="8">
        <v>2500000</v>
      </c>
      <c r="U1468" s="2">
        <v>85152695</v>
      </c>
      <c r="V1468" s="2" t="s">
        <v>5746</v>
      </c>
    </row>
    <row r="1469" spans="1:22">
      <c r="A1469" s="2">
        <v>891780111</v>
      </c>
      <c r="B1469" s="2" t="s">
        <v>19</v>
      </c>
      <c r="C1469" s="2" t="s">
        <v>27</v>
      </c>
      <c r="D1469" s="2" t="s">
        <v>20</v>
      </c>
      <c r="E1469" s="2" t="s">
        <v>9327</v>
      </c>
      <c r="F1469" s="2" t="s">
        <v>21</v>
      </c>
      <c r="G1469" s="2" t="s">
        <v>165</v>
      </c>
      <c r="H1469" s="2" t="s">
        <v>166</v>
      </c>
      <c r="I1469" s="8">
        <v>3300000</v>
      </c>
      <c r="J1469" s="8">
        <v>0</v>
      </c>
      <c r="K1469" s="8">
        <v>0</v>
      </c>
      <c r="L1469" s="8">
        <v>0</v>
      </c>
      <c r="M1469" s="2">
        <v>4979192</v>
      </c>
      <c r="N1469" s="2" t="s">
        <v>4587</v>
      </c>
      <c r="O1469" s="2" t="s">
        <v>6865</v>
      </c>
      <c r="P1469" s="9" t="s">
        <v>8171</v>
      </c>
      <c r="Q1469" s="9" t="s">
        <v>8171</v>
      </c>
      <c r="R1469" s="9" t="s">
        <v>3612</v>
      </c>
      <c r="S1469" s="8">
        <v>1100000</v>
      </c>
      <c r="T1469" s="8">
        <v>2200000</v>
      </c>
      <c r="U1469" s="2">
        <v>85465146</v>
      </c>
      <c r="V1469" s="2" t="s">
        <v>5724</v>
      </c>
    </row>
    <row r="1470" spans="1:22">
      <c r="A1470" s="2">
        <v>891780111</v>
      </c>
      <c r="B1470" s="2" t="s">
        <v>19</v>
      </c>
      <c r="C1470" s="2" t="s">
        <v>27</v>
      </c>
      <c r="D1470" s="2" t="s">
        <v>20</v>
      </c>
      <c r="E1470" s="2" t="s">
        <v>9328</v>
      </c>
      <c r="F1470" s="2" t="s">
        <v>21</v>
      </c>
      <c r="G1470" s="2" t="s">
        <v>165</v>
      </c>
      <c r="H1470" s="2" t="s">
        <v>166</v>
      </c>
      <c r="I1470" s="8">
        <v>2850000</v>
      </c>
      <c r="J1470" s="8">
        <v>0</v>
      </c>
      <c r="K1470" s="8">
        <v>0</v>
      </c>
      <c r="L1470" s="8">
        <v>0</v>
      </c>
      <c r="M1470" s="2">
        <v>36695961</v>
      </c>
      <c r="N1470" s="2" t="s">
        <v>9329</v>
      </c>
      <c r="O1470" s="2" t="s">
        <v>5791</v>
      </c>
      <c r="P1470" s="9" t="s">
        <v>8171</v>
      </c>
      <c r="Q1470" s="9" t="s">
        <v>8171</v>
      </c>
      <c r="R1470" s="9" t="s">
        <v>3612</v>
      </c>
      <c r="S1470" s="8">
        <v>0</v>
      </c>
      <c r="T1470" s="8">
        <v>2850000</v>
      </c>
      <c r="U1470" s="2">
        <v>85473390</v>
      </c>
      <c r="V1470" s="2" t="s">
        <v>5792</v>
      </c>
    </row>
    <row r="1471" spans="1:22">
      <c r="A1471" s="2">
        <v>891780111</v>
      </c>
      <c r="B1471" s="2" t="s">
        <v>19</v>
      </c>
      <c r="C1471" s="2" t="s">
        <v>27</v>
      </c>
      <c r="D1471" s="2" t="s">
        <v>20</v>
      </c>
      <c r="E1471" s="2" t="s">
        <v>9330</v>
      </c>
      <c r="F1471" s="2" t="s">
        <v>21</v>
      </c>
      <c r="G1471" s="2" t="s">
        <v>165</v>
      </c>
      <c r="H1471" s="2" t="s">
        <v>166</v>
      </c>
      <c r="I1471" s="8">
        <v>2850000</v>
      </c>
      <c r="J1471" s="8">
        <v>0</v>
      </c>
      <c r="K1471" s="8">
        <v>0</v>
      </c>
      <c r="L1471" s="8">
        <v>0</v>
      </c>
      <c r="M1471" s="2">
        <v>1083035209</v>
      </c>
      <c r="N1471" s="2" t="s">
        <v>4765</v>
      </c>
      <c r="O1471" s="2" t="s">
        <v>5743</v>
      </c>
      <c r="P1471" s="9" t="s">
        <v>8171</v>
      </c>
      <c r="Q1471" s="9" t="s">
        <v>8171</v>
      </c>
      <c r="R1471" s="9" t="s">
        <v>3612</v>
      </c>
      <c r="S1471" s="8">
        <v>950000</v>
      </c>
      <c r="T1471" s="8">
        <v>1900000</v>
      </c>
      <c r="U1471" s="33">
        <v>85154788</v>
      </c>
      <c r="V1471" s="2" t="s">
        <v>1283</v>
      </c>
    </row>
    <row r="1472" spans="1:22">
      <c r="A1472" s="2">
        <v>891780111</v>
      </c>
      <c r="B1472" s="2" t="s">
        <v>19</v>
      </c>
      <c r="C1472" s="2" t="s">
        <v>27</v>
      </c>
      <c r="D1472" s="2" t="s">
        <v>20</v>
      </c>
      <c r="E1472" s="2" t="s">
        <v>9331</v>
      </c>
      <c r="F1472" s="2" t="s">
        <v>21</v>
      </c>
      <c r="G1472" s="2" t="s">
        <v>165</v>
      </c>
      <c r="H1472" s="2" t="s">
        <v>166</v>
      </c>
      <c r="I1472" s="8">
        <v>5250000</v>
      </c>
      <c r="J1472" s="8">
        <v>0</v>
      </c>
      <c r="K1472" s="8">
        <v>0</v>
      </c>
      <c r="L1472" s="8">
        <v>0</v>
      </c>
      <c r="M1472" s="2">
        <v>79158166</v>
      </c>
      <c r="N1472" s="2" t="s">
        <v>1978</v>
      </c>
      <c r="O1472" s="2" t="s">
        <v>9332</v>
      </c>
      <c r="P1472" s="9" t="s">
        <v>6242</v>
      </c>
      <c r="Q1472" s="9" t="s">
        <v>6242</v>
      </c>
      <c r="R1472" s="9" t="s">
        <v>3612</v>
      </c>
      <c r="S1472" s="8">
        <v>1750000</v>
      </c>
      <c r="T1472" s="8">
        <v>3500000</v>
      </c>
      <c r="U1472" s="2">
        <v>85152695</v>
      </c>
      <c r="V1472" s="2" t="s">
        <v>5746</v>
      </c>
    </row>
    <row r="1473" spans="1:22">
      <c r="A1473" s="2">
        <v>891780111</v>
      </c>
      <c r="B1473" s="2" t="s">
        <v>19</v>
      </c>
      <c r="C1473" s="2" t="s">
        <v>8700</v>
      </c>
      <c r="D1473" s="2" t="s">
        <v>20</v>
      </c>
      <c r="E1473" s="2" t="s">
        <v>9333</v>
      </c>
      <c r="F1473" s="2" t="s">
        <v>21</v>
      </c>
      <c r="G1473" s="2" t="s">
        <v>165</v>
      </c>
      <c r="H1473" s="2" t="s">
        <v>166</v>
      </c>
      <c r="I1473" s="8">
        <v>2112000</v>
      </c>
      <c r="J1473" s="8">
        <v>0</v>
      </c>
      <c r="K1473" s="8">
        <v>0</v>
      </c>
      <c r="L1473" s="8">
        <v>0</v>
      </c>
      <c r="M1473" s="2">
        <v>32889961</v>
      </c>
      <c r="N1473" s="2" t="s">
        <v>9334</v>
      </c>
      <c r="O1473" s="2" t="s">
        <v>9335</v>
      </c>
      <c r="P1473" s="9" t="s">
        <v>6242</v>
      </c>
      <c r="Q1473" s="9" t="s">
        <v>6242</v>
      </c>
      <c r="R1473" s="9" t="s">
        <v>9336</v>
      </c>
      <c r="S1473" s="8">
        <v>0</v>
      </c>
      <c r="T1473" s="8">
        <v>2112000</v>
      </c>
      <c r="U1473" s="2">
        <v>57461216</v>
      </c>
      <c r="V1473" s="2" t="s">
        <v>801</v>
      </c>
    </row>
    <row r="1474" spans="1:22">
      <c r="A1474" s="2">
        <v>891780111</v>
      </c>
      <c r="B1474" s="2" t="s">
        <v>19</v>
      </c>
      <c r="C1474" s="2" t="s">
        <v>27</v>
      </c>
      <c r="D1474" s="2" t="s">
        <v>20</v>
      </c>
      <c r="E1474" s="2" t="s">
        <v>9337</v>
      </c>
      <c r="F1474" s="2" t="s">
        <v>21</v>
      </c>
      <c r="G1474" s="2" t="s">
        <v>165</v>
      </c>
      <c r="H1474" s="2" t="s">
        <v>166</v>
      </c>
      <c r="I1474" s="8">
        <v>7000000</v>
      </c>
      <c r="J1474" s="8">
        <v>0</v>
      </c>
      <c r="K1474" s="8">
        <v>0</v>
      </c>
      <c r="L1474" s="8">
        <v>0</v>
      </c>
      <c r="M1474" s="2">
        <v>416050</v>
      </c>
      <c r="N1474" s="2" t="s">
        <v>4942</v>
      </c>
      <c r="O1474" s="2" t="s">
        <v>9338</v>
      </c>
      <c r="P1474" s="9" t="s">
        <v>6242</v>
      </c>
      <c r="Q1474" s="9" t="s">
        <v>6242</v>
      </c>
      <c r="R1474" s="9" t="s">
        <v>3612</v>
      </c>
      <c r="S1474" s="8">
        <v>3500000</v>
      </c>
      <c r="T1474" s="8">
        <v>3500000</v>
      </c>
      <c r="V1474" s="2" t="s">
        <v>8826</v>
      </c>
    </row>
    <row r="1475" spans="1:22">
      <c r="A1475" s="2">
        <v>891780111</v>
      </c>
      <c r="B1475" s="2" t="s">
        <v>19</v>
      </c>
      <c r="C1475" s="2" t="s">
        <v>27</v>
      </c>
      <c r="D1475" s="2" t="s">
        <v>20</v>
      </c>
      <c r="E1475" s="2" t="s">
        <v>9339</v>
      </c>
      <c r="F1475" s="2" t="s">
        <v>21</v>
      </c>
      <c r="G1475" s="2" t="s">
        <v>165</v>
      </c>
      <c r="H1475" s="2" t="s">
        <v>166</v>
      </c>
      <c r="I1475" s="8">
        <v>2850000</v>
      </c>
      <c r="J1475" s="8">
        <v>0</v>
      </c>
      <c r="K1475" s="8">
        <v>0</v>
      </c>
      <c r="L1475" s="8">
        <v>0</v>
      </c>
      <c r="M1475" s="2">
        <v>1235240254</v>
      </c>
      <c r="N1475" s="2" t="s">
        <v>4898</v>
      </c>
      <c r="O1475" s="2" t="s">
        <v>5971</v>
      </c>
      <c r="P1475" s="9" t="s">
        <v>6242</v>
      </c>
      <c r="Q1475" s="9" t="s">
        <v>6242</v>
      </c>
      <c r="R1475" s="9" t="s">
        <v>3612</v>
      </c>
      <c r="S1475" s="8">
        <v>950000</v>
      </c>
      <c r="T1475" s="8">
        <v>1900000</v>
      </c>
      <c r="U1475" s="2">
        <v>85152695</v>
      </c>
      <c r="V1475" s="2" t="s">
        <v>5746</v>
      </c>
    </row>
    <row r="1476" spans="1:22">
      <c r="A1476" s="2">
        <v>891780111</v>
      </c>
      <c r="B1476" s="2" t="s">
        <v>19</v>
      </c>
      <c r="C1476" s="2" t="s">
        <v>27</v>
      </c>
      <c r="D1476" s="2" t="s">
        <v>20</v>
      </c>
      <c r="E1476" s="2" t="s">
        <v>9340</v>
      </c>
      <c r="F1476" s="2" t="s">
        <v>21</v>
      </c>
      <c r="G1476" s="2" t="s">
        <v>165</v>
      </c>
      <c r="H1476" s="2" t="s">
        <v>166</v>
      </c>
      <c r="I1476" s="8">
        <v>2850000</v>
      </c>
      <c r="J1476" s="8">
        <v>0</v>
      </c>
      <c r="K1476" s="8">
        <v>0</v>
      </c>
      <c r="L1476" s="8">
        <v>0</v>
      </c>
      <c r="M1476" s="2">
        <v>1049615490</v>
      </c>
      <c r="N1476" s="2" t="s">
        <v>9341</v>
      </c>
      <c r="O1476" s="2" t="s">
        <v>9342</v>
      </c>
      <c r="P1476" s="9" t="s">
        <v>6285</v>
      </c>
      <c r="Q1476" s="9" t="s">
        <v>6285</v>
      </c>
      <c r="R1476" s="9" t="s">
        <v>3612</v>
      </c>
      <c r="S1476" s="8">
        <v>0</v>
      </c>
      <c r="T1476" s="8">
        <v>2850000</v>
      </c>
      <c r="U1476" s="2">
        <v>1082866408</v>
      </c>
      <c r="V1476" s="2" t="s">
        <v>5837</v>
      </c>
    </row>
    <row r="1477" spans="1:22">
      <c r="A1477" s="2">
        <v>891780111</v>
      </c>
      <c r="B1477" s="2" t="s">
        <v>19</v>
      </c>
      <c r="C1477" s="2" t="s">
        <v>8700</v>
      </c>
      <c r="D1477" s="2" t="s">
        <v>20</v>
      </c>
      <c r="E1477" s="2" t="s">
        <v>9343</v>
      </c>
      <c r="F1477" s="2" t="s">
        <v>21</v>
      </c>
      <c r="G1477" s="2" t="s">
        <v>165</v>
      </c>
      <c r="H1477" s="2" t="s">
        <v>166</v>
      </c>
      <c r="I1477" s="8">
        <v>2112000</v>
      </c>
      <c r="J1477" s="8">
        <v>0</v>
      </c>
      <c r="K1477" s="8">
        <v>0</v>
      </c>
      <c r="L1477" s="8">
        <v>0</v>
      </c>
      <c r="M1477" s="2">
        <v>49782966</v>
      </c>
      <c r="N1477" s="2" t="s">
        <v>4816</v>
      </c>
      <c r="O1477" s="2" t="s">
        <v>9344</v>
      </c>
      <c r="P1477" s="9" t="s">
        <v>3746</v>
      </c>
      <c r="Q1477" s="9" t="s">
        <v>3746</v>
      </c>
      <c r="R1477" s="9" t="s">
        <v>9336</v>
      </c>
      <c r="S1477" s="8">
        <v>0</v>
      </c>
      <c r="T1477" s="8">
        <v>2112000</v>
      </c>
      <c r="U1477" s="2">
        <v>57461216</v>
      </c>
      <c r="V1477" s="2" t="s">
        <v>801</v>
      </c>
    </row>
    <row r="1478" spans="1:22">
      <c r="A1478" s="2">
        <v>891780111</v>
      </c>
      <c r="B1478" s="2" t="s">
        <v>19</v>
      </c>
      <c r="C1478" s="2" t="s">
        <v>27</v>
      </c>
      <c r="D1478" s="2" t="s">
        <v>20</v>
      </c>
      <c r="E1478" s="2" t="s">
        <v>9345</v>
      </c>
      <c r="F1478" s="2" t="s">
        <v>21</v>
      </c>
      <c r="G1478" s="2" t="s">
        <v>165</v>
      </c>
      <c r="H1478" s="2" t="s">
        <v>166</v>
      </c>
      <c r="I1478" s="8">
        <v>3300000</v>
      </c>
      <c r="J1478" s="8">
        <v>0</v>
      </c>
      <c r="K1478" s="8">
        <v>0</v>
      </c>
      <c r="L1478" s="8">
        <v>0</v>
      </c>
      <c r="M1478" s="2">
        <v>1082885617</v>
      </c>
      <c r="N1478" s="2" t="s">
        <v>4690</v>
      </c>
      <c r="O1478" s="2" t="s">
        <v>9346</v>
      </c>
      <c r="P1478" s="9" t="s">
        <v>8283</v>
      </c>
      <c r="Q1478" s="9" t="s">
        <v>8283</v>
      </c>
      <c r="R1478" s="9" t="s">
        <v>3612</v>
      </c>
      <c r="S1478" s="8">
        <v>0</v>
      </c>
      <c r="T1478" s="8">
        <v>3300000</v>
      </c>
      <c r="U1478" s="33">
        <v>84452087</v>
      </c>
      <c r="V1478" s="2" t="s">
        <v>1963</v>
      </c>
    </row>
    <row r="1480" spans="1:22">
      <c r="D1480" s="166" t="s">
        <v>6076</v>
      </c>
      <c r="E1480" s="166">
        <v>1477</v>
      </c>
      <c r="H1480" s="166" t="s">
        <v>6076</v>
      </c>
      <c r="I1480" s="165">
        <f>SUM(I2:I1479)</f>
        <v>8176888667</v>
      </c>
      <c r="J1480" s="165"/>
      <c r="K1480" s="165">
        <f>SUM(K2:K1479)</f>
        <v>1261034000</v>
      </c>
      <c r="S1480" s="146"/>
      <c r="T1480" s="146"/>
    </row>
    <row r="1482" spans="1:22">
      <c r="J1482" s="165">
        <f>I1480+K1480</f>
        <v>9437922667</v>
      </c>
    </row>
  </sheetData>
  <autoFilter ref="A1:V692"/>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V61"/>
  <sheetViews>
    <sheetView topLeftCell="A52" workbookViewId="0"/>
  </sheetViews>
  <sheetFormatPr baseColWidth="10" defaultRowHeight="14.4"/>
  <cols>
    <col min="9" max="9" width="16.44140625" style="43" customWidth="1"/>
    <col min="10" max="12" width="11.44140625" style="43"/>
    <col min="16" max="18" width="11.44140625" style="85"/>
    <col min="19" max="20" width="11.44140625" style="43"/>
  </cols>
  <sheetData>
    <row r="1" spans="1:22">
      <c r="A1" t="s">
        <v>0</v>
      </c>
      <c r="B1" t="s">
        <v>1</v>
      </c>
      <c r="C1" t="s">
        <v>2</v>
      </c>
      <c r="D1" t="s">
        <v>3</v>
      </c>
      <c r="E1" t="s">
        <v>4</v>
      </c>
      <c r="F1" t="s">
        <v>5</v>
      </c>
      <c r="G1" t="s">
        <v>6</v>
      </c>
      <c r="H1" t="s">
        <v>7</v>
      </c>
      <c r="I1" s="43" t="s">
        <v>8</v>
      </c>
      <c r="J1" s="43" t="s">
        <v>9</v>
      </c>
      <c r="K1" s="43" t="s">
        <v>24</v>
      </c>
      <c r="L1" s="43" t="s">
        <v>25</v>
      </c>
      <c r="M1" t="s">
        <v>10</v>
      </c>
      <c r="N1" t="s">
        <v>11</v>
      </c>
      <c r="O1" t="s">
        <v>12</v>
      </c>
      <c r="P1" s="85" t="s">
        <v>26</v>
      </c>
      <c r="Q1" s="85" t="s">
        <v>13</v>
      </c>
      <c r="R1" s="85" t="s">
        <v>14</v>
      </c>
      <c r="S1" s="43" t="s">
        <v>15</v>
      </c>
      <c r="T1" s="43" t="s">
        <v>16</v>
      </c>
      <c r="U1" t="s">
        <v>17</v>
      </c>
      <c r="V1" t="s">
        <v>18</v>
      </c>
    </row>
    <row r="2" spans="1:22">
      <c r="A2">
        <v>891780111</v>
      </c>
      <c r="B2" t="s">
        <v>19</v>
      </c>
      <c r="C2" t="s">
        <v>27</v>
      </c>
      <c r="D2" t="s">
        <v>20</v>
      </c>
      <c r="E2" s="31" t="s">
        <v>5077</v>
      </c>
      <c r="F2" t="s">
        <v>21</v>
      </c>
      <c r="G2" t="s">
        <v>22</v>
      </c>
      <c r="H2" t="s">
        <v>166</v>
      </c>
      <c r="I2" s="43">
        <v>5000000</v>
      </c>
      <c r="J2" s="43">
        <v>0</v>
      </c>
      <c r="K2" s="43">
        <v>0</v>
      </c>
      <c r="L2" s="43">
        <v>0</v>
      </c>
      <c r="M2">
        <v>85155728</v>
      </c>
      <c r="N2" t="s">
        <v>1344</v>
      </c>
      <c r="O2" t="s">
        <v>5078</v>
      </c>
      <c r="P2" s="85">
        <v>44260</v>
      </c>
      <c r="Q2" s="85">
        <v>44260</v>
      </c>
      <c r="R2" s="85">
        <v>44469</v>
      </c>
      <c r="S2" s="43">
        <v>5000000</v>
      </c>
      <c r="T2" s="43">
        <v>0</v>
      </c>
      <c r="U2" s="32">
        <v>57428039</v>
      </c>
      <c r="V2" s="31" t="s">
        <v>421</v>
      </c>
    </row>
    <row r="3" spans="1:22">
      <c r="A3">
        <v>891780111</v>
      </c>
      <c r="B3" t="s">
        <v>19</v>
      </c>
      <c r="C3" t="s">
        <v>27</v>
      </c>
      <c r="D3" t="s">
        <v>20</v>
      </c>
      <c r="E3" s="31" t="s">
        <v>5079</v>
      </c>
      <c r="F3" t="s">
        <v>21</v>
      </c>
      <c r="G3" t="s">
        <v>22</v>
      </c>
      <c r="H3" t="s">
        <v>166</v>
      </c>
      <c r="I3" s="43">
        <v>5000000</v>
      </c>
      <c r="J3" s="43">
        <v>0</v>
      </c>
      <c r="K3" s="43">
        <v>0</v>
      </c>
      <c r="L3" s="43">
        <v>0</v>
      </c>
      <c r="M3">
        <v>84451796</v>
      </c>
      <c r="N3" t="s">
        <v>515</v>
      </c>
      <c r="O3" t="s">
        <v>5078</v>
      </c>
      <c r="P3" s="85">
        <v>44260</v>
      </c>
      <c r="Q3" s="85">
        <v>44260</v>
      </c>
      <c r="R3" s="85">
        <v>44469</v>
      </c>
      <c r="S3" s="43">
        <v>0</v>
      </c>
      <c r="T3" s="43">
        <v>5000000</v>
      </c>
      <c r="U3" s="32">
        <v>57428039</v>
      </c>
      <c r="V3" s="31" t="s">
        <v>421</v>
      </c>
    </row>
    <row r="4" spans="1:22">
      <c r="A4">
        <v>891780111</v>
      </c>
      <c r="B4" t="s">
        <v>19</v>
      </c>
      <c r="C4" t="s">
        <v>27</v>
      </c>
      <c r="D4" t="s">
        <v>20</v>
      </c>
      <c r="E4" s="31" t="s">
        <v>5080</v>
      </c>
      <c r="F4" t="s">
        <v>21</v>
      </c>
      <c r="G4" t="s">
        <v>22</v>
      </c>
      <c r="H4" t="s">
        <v>166</v>
      </c>
      <c r="I4" s="43">
        <v>5000000</v>
      </c>
      <c r="J4" s="43">
        <v>0</v>
      </c>
      <c r="K4" s="43">
        <v>0</v>
      </c>
      <c r="L4" s="43">
        <v>0</v>
      </c>
      <c r="M4">
        <v>7641898</v>
      </c>
      <c r="N4" t="s">
        <v>5081</v>
      </c>
      <c r="O4" t="s">
        <v>5078</v>
      </c>
      <c r="P4" s="85">
        <v>44260</v>
      </c>
      <c r="Q4" s="85">
        <v>44260</v>
      </c>
      <c r="R4" s="85">
        <v>44469</v>
      </c>
      <c r="S4" s="43">
        <v>0</v>
      </c>
      <c r="T4" s="43">
        <v>5000000</v>
      </c>
      <c r="U4" s="32">
        <v>57428039</v>
      </c>
      <c r="V4" s="31" t="s">
        <v>421</v>
      </c>
    </row>
    <row r="5" spans="1:22">
      <c r="A5">
        <v>891780111</v>
      </c>
      <c r="B5" t="s">
        <v>19</v>
      </c>
      <c r="C5" t="s">
        <v>27</v>
      </c>
      <c r="D5" t="s">
        <v>20</v>
      </c>
      <c r="E5" s="31" t="s">
        <v>5082</v>
      </c>
      <c r="F5" t="s">
        <v>21</v>
      </c>
      <c r="G5" t="s">
        <v>22</v>
      </c>
      <c r="H5" t="s">
        <v>166</v>
      </c>
      <c r="I5" s="43">
        <v>5000000</v>
      </c>
      <c r="J5" s="43">
        <v>0</v>
      </c>
      <c r="K5" s="43">
        <v>0</v>
      </c>
      <c r="L5" s="43">
        <v>0</v>
      </c>
      <c r="M5">
        <v>1082866554</v>
      </c>
      <c r="N5" t="s">
        <v>5083</v>
      </c>
      <c r="O5" t="s">
        <v>5078</v>
      </c>
      <c r="P5" s="85">
        <v>44260</v>
      </c>
      <c r="Q5" s="85">
        <v>44260</v>
      </c>
      <c r="R5" s="85">
        <v>44469</v>
      </c>
      <c r="S5" s="43">
        <v>0</v>
      </c>
      <c r="T5" s="43">
        <v>5000000</v>
      </c>
      <c r="U5" s="32">
        <v>57428039</v>
      </c>
      <c r="V5" s="31" t="s">
        <v>421</v>
      </c>
    </row>
    <row r="6" spans="1:22">
      <c r="A6">
        <v>891780111</v>
      </c>
      <c r="B6" t="s">
        <v>19</v>
      </c>
      <c r="C6" t="s">
        <v>27</v>
      </c>
      <c r="D6" t="s">
        <v>20</v>
      </c>
      <c r="E6" s="31" t="s">
        <v>5084</v>
      </c>
      <c r="F6" t="s">
        <v>21</v>
      </c>
      <c r="G6" t="s">
        <v>22</v>
      </c>
      <c r="H6" t="s">
        <v>166</v>
      </c>
      <c r="I6" s="43">
        <v>5000000</v>
      </c>
      <c r="J6" s="43">
        <v>0</v>
      </c>
      <c r="K6" s="43">
        <v>0</v>
      </c>
      <c r="L6" s="43">
        <v>0</v>
      </c>
      <c r="M6">
        <v>36725695</v>
      </c>
      <c r="N6" t="s">
        <v>5085</v>
      </c>
      <c r="O6" t="s">
        <v>5078</v>
      </c>
      <c r="P6" s="85">
        <v>44260</v>
      </c>
      <c r="Q6" s="85">
        <v>44260</v>
      </c>
      <c r="R6" s="85">
        <v>44469</v>
      </c>
      <c r="S6" s="43">
        <v>2500000</v>
      </c>
      <c r="T6" s="43">
        <v>2500000</v>
      </c>
      <c r="U6" s="32">
        <v>57428039</v>
      </c>
      <c r="V6" s="31" t="s">
        <v>421</v>
      </c>
    </row>
    <row r="7" spans="1:22">
      <c r="A7">
        <v>891780111</v>
      </c>
      <c r="B7" t="s">
        <v>19</v>
      </c>
      <c r="C7" t="s">
        <v>27</v>
      </c>
      <c r="D7" t="s">
        <v>20</v>
      </c>
      <c r="E7" s="31" t="s">
        <v>5086</v>
      </c>
      <c r="F7" t="s">
        <v>21</v>
      </c>
      <c r="G7" t="s">
        <v>22</v>
      </c>
      <c r="H7" t="s">
        <v>166</v>
      </c>
      <c r="I7" s="43">
        <v>5000000</v>
      </c>
      <c r="J7" s="43">
        <v>0</v>
      </c>
      <c r="K7" s="43">
        <v>0</v>
      </c>
      <c r="L7" s="43">
        <v>0</v>
      </c>
      <c r="M7">
        <v>84451754</v>
      </c>
      <c r="N7" t="s">
        <v>5087</v>
      </c>
      <c r="O7" t="s">
        <v>5078</v>
      </c>
      <c r="P7" s="85">
        <v>44260</v>
      </c>
      <c r="Q7" s="85">
        <v>44260</v>
      </c>
      <c r="R7" s="85">
        <v>44469</v>
      </c>
      <c r="S7" s="43">
        <v>2500000</v>
      </c>
      <c r="T7" s="43">
        <v>2500000</v>
      </c>
      <c r="U7" s="32">
        <v>57428039</v>
      </c>
      <c r="V7" s="31" t="s">
        <v>421</v>
      </c>
    </row>
    <row r="8" spans="1:22">
      <c r="A8">
        <v>891780111</v>
      </c>
      <c r="B8" t="s">
        <v>19</v>
      </c>
      <c r="C8" t="s">
        <v>27</v>
      </c>
      <c r="D8" t="s">
        <v>20</v>
      </c>
      <c r="E8" s="31" t="s">
        <v>5088</v>
      </c>
      <c r="F8" t="s">
        <v>21</v>
      </c>
      <c r="G8" t="s">
        <v>22</v>
      </c>
      <c r="H8" t="s">
        <v>166</v>
      </c>
      <c r="I8" s="43">
        <v>5000000</v>
      </c>
      <c r="J8" s="43">
        <v>0</v>
      </c>
      <c r="K8" s="43">
        <v>0</v>
      </c>
      <c r="L8" s="43">
        <v>0</v>
      </c>
      <c r="M8">
        <v>85154107</v>
      </c>
      <c r="N8" t="s">
        <v>792</v>
      </c>
      <c r="O8" t="s">
        <v>5078</v>
      </c>
      <c r="P8" s="85">
        <v>44260</v>
      </c>
      <c r="Q8" s="85">
        <v>44260</v>
      </c>
      <c r="R8" s="85">
        <v>44469</v>
      </c>
      <c r="S8" s="43">
        <v>5000000</v>
      </c>
      <c r="T8" s="43">
        <v>0</v>
      </c>
      <c r="U8" s="32">
        <v>57428039</v>
      </c>
      <c r="V8" s="31" t="s">
        <v>421</v>
      </c>
    </row>
    <row r="9" spans="1:22">
      <c r="A9">
        <v>891780111</v>
      </c>
      <c r="B9" t="s">
        <v>19</v>
      </c>
      <c r="C9" t="s">
        <v>27</v>
      </c>
      <c r="D9" t="s">
        <v>20</v>
      </c>
      <c r="E9" s="31" t="s">
        <v>5089</v>
      </c>
      <c r="F9" t="s">
        <v>21</v>
      </c>
      <c r="G9" t="s">
        <v>22</v>
      </c>
      <c r="H9" t="s">
        <v>166</v>
      </c>
      <c r="I9" s="43">
        <v>5000000</v>
      </c>
      <c r="J9" s="43">
        <v>0</v>
      </c>
      <c r="K9" s="43">
        <v>0</v>
      </c>
      <c r="L9" s="43">
        <v>0</v>
      </c>
      <c r="M9">
        <v>15443332</v>
      </c>
      <c r="N9" t="s">
        <v>560</v>
      </c>
      <c r="O9" t="s">
        <v>5078</v>
      </c>
      <c r="P9" s="85">
        <v>44260</v>
      </c>
      <c r="Q9" s="85">
        <v>44260</v>
      </c>
      <c r="R9" s="85">
        <v>44469</v>
      </c>
      <c r="S9" s="43">
        <v>0</v>
      </c>
      <c r="T9" s="43">
        <v>5000000</v>
      </c>
      <c r="U9" s="32">
        <v>57428039</v>
      </c>
      <c r="V9" s="31" t="s">
        <v>421</v>
      </c>
    </row>
    <row r="10" spans="1:22">
      <c r="A10">
        <v>891780111</v>
      </c>
      <c r="B10" t="s">
        <v>19</v>
      </c>
      <c r="C10" t="s">
        <v>27</v>
      </c>
      <c r="D10" t="s">
        <v>20</v>
      </c>
      <c r="E10" s="31" t="s">
        <v>5090</v>
      </c>
      <c r="F10" t="s">
        <v>21</v>
      </c>
      <c r="G10" t="s">
        <v>22</v>
      </c>
      <c r="H10" t="s">
        <v>166</v>
      </c>
      <c r="I10" s="43">
        <v>5000000</v>
      </c>
      <c r="J10" s="43">
        <v>0</v>
      </c>
      <c r="K10" s="43">
        <v>0</v>
      </c>
      <c r="L10" s="43">
        <v>0</v>
      </c>
      <c r="M10">
        <v>1083432808</v>
      </c>
      <c r="N10" t="s">
        <v>5091</v>
      </c>
      <c r="O10" t="s">
        <v>5078</v>
      </c>
      <c r="P10" s="85">
        <v>44260</v>
      </c>
      <c r="Q10" s="85">
        <v>44260</v>
      </c>
      <c r="R10" s="85">
        <v>44469</v>
      </c>
      <c r="S10" s="43">
        <v>0</v>
      </c>
      <c r="T10" s="43">
        <v>5000000</v>
      </c>
      <c r="U10" s="32">
        <v>57428039</v>
      </c>
      <c r="V10" s="31" t="s">
        <v>421</v>
      </c>
    </row>
    <row r="11" spans="1:22">
      <c r="A11">
        <v>891780111</v>
      </c>
      <c r="B11" t="s">
        <v>19</v>
      </c>
      <c r="C11" t="s">
        <v>27</v>
      </c>
      <c r="D11" t="s">
        <v>20</v>
      </c>
      <c r="E11" s="31" t="s">
        <v>5092</v>
      </c>
      <c r="F11" t="s">
        <v>21</v>
      </c>
      <c r="G11" t="s">
        <v>22</v>
      </c>
      <c r="H11" t="s">
        <v>166</v>
      </c>
      <c r="I11" s="43">
        <v>5000000</v>
      </c>
      <c r="J11" s="43">
        <v>0</v>
      </c>
      <c r="K11" s="43">
        <v>0</v>
      </c>
      <c r="L11" s="43">
        <v>0</v>
      </c>
      <c r="M11">
        <v>85461649</v>
      </c>
      <c r="N11" t="s">
        <v>5093</v>
      </c>
      <c r="O11" t="s">
        <v>5078</v>
      </c>
      <c r="P11" s="85">
        <v>44260</v>
      </c>
      <c r="Q11" s="85">
        <v>44260</v>
      </c>
      <c r="R11" s="85">
        <v>44469</v>
      </c>
      <c r="S11" s="43">
        <v>0</v>
      </c>
      <c r="T11" s="43">
        <v>5000000</v>
      </c>
      <c r="U11" s="32">
        <v>57428039</v>
      </c>
      <c r="V11" s="31" t="s">
        <v>421</v>
      </c>
    </row>
    <row r="12" spans="1:22">
      <c r="A12">
        <v>891780111</v>
      </c>
      <c r="B12" t="s">
        <v>19</v>
      </c>
      <c r="C12" t="s">
        <v>27</v>
      </c>
      <c r="D12" t="s">
        <v>20</v>
      </c>
      <c r="E12" s="31" t="s">
        <v>5094</v>
      </c>
      <c r="F12" t="s">
        <v>21</v>
      </c>
      <c r="G12" t="s">
        <v>22</v>
      </c>
      <c r="H12" t="s">
        <v>166</v>
      </c>
      <c r="I12" s="43">
        <v>5000000</v>
      </c>
      <c r="J12" s="43">
        <v>0</v>
      </c>
      <c r="K12" s="43">
        <v>0</v>
      </c>
      <c r="L12" s="43">
        <v>0</v>
      </c>
      <c r="M12">
        <v>1082925456</v>
      </c>
      <c r="N12" t="s">
        <v>5095</v>
      </c>
      <c r="O12" t="s">
        <v>5078</v>
      </c>
      <c r="P12" s="85">
        <v>44260</v>
      </c>
      <c r="Q12" s="85">
        <v>44260</v>
      </c>
      <c r="R12" s="85">
        <v>44469</v>
      </c>
      <c r="S12" s="43">
        <v>5000000</v>
      </c>
      <c r="T12" s="43">
        <v>0</v>
      </c>
      <c r="U12" s="32">
        <v>57428039</v>
      </c>
      <c r="V12" s="31" t="s">
        <v>421</v>
      </c>
    </row>
    <row r="13" spans="1:22">
      <c r="A13">
        <v>891780111</v>
      </c>
      <c r="B13" t="s">
        <v>19</v>
      </c>
      <c r="C13" t="s">
        <v>27</v>
      </c>
      <c r="D13" t="s">
        <v>20</v>
      </c>
      <c r="E13" s="31" t="s">
        <v>5096</v>
      </c>
      <c r="F13" t="s">
        <v>21</v>
      </c>
      <c r="G13" t="s">
        <v>22</v>
      </c>
      <c r="H13" t="s">
        <v>166</v>
      </c>
      <c r="I13" s="43">
        <v>5000000</v>
      </c>
      <c r="J13" s="43">
        <v>0</v>
      </c>
      <c r="K13" s="43">
        <v>0</v>
      </c>
      <c r="L13" s="43">
        <v>0</v>
      </c>
      <c r="M13">
        <v>36548441</v>
      </c>
      <c r="N13" t="s">
        <v>5097</v>
      </c>
      <c r="O13" t="s">
        <v>5078</v>
      </c>
      <c r="P13" s="85">
        <v>44260</v>
      </c>
      <c r="Q13" s="85">
        <v>44260</v>
      </c>
      <c r="R13" s="85">
        <v>44469</v>
      </c>
      <c r="S13" s="43">
        <v>0</v>
      </c>
      <c r="T13" s="43">
        <v>5000000</v>
      </c>
      <c r="U13" s="32">
        <v>57428039</v>
      </c>
      <c r="V13" s="31" t="s">
        <v>421</v>
      </c>
    </row>
    <row r="14" spans="1:22">
      <c r="A14">
        <v>891780111</v>
      </c>
      <c r="B14" t="s">
        <v>19</v>
      </c>
      <c r="C14" t="s">
        <v>27</v>
      </c>
      <c r="D14" t="s">
        <v>20</v>
      </c>
      <c r="E14" s="31" t="s">
        <v>5098</v>
      </c>
      <c r="F14" t="s">
        <v>21</v>
      </c>
      <c r="G14" t="s">
        <v>22</v>
      </c>
      <c r="H14" t="s">
        <v>166</v>
      </c>
      <c r="I14" s="43">
        <v>5000000</v>
      </c>
      <c r="J14" s="43">
        <v>0</v>
      </c>
      <c r="K14" s="43">
        <v>0</v>
      </c>
      <c r="L14" s="43">
        <v>0</v>
      </c>
      <c r="M14">
        <v>7603991</v>
      </c>
      <c r="N14" t="s">
        <v>5099</v>
      </c>
      <c r="O14" t="s">
        <v>5078</v>
      </c>
      <c r="P14" s="85">
        <v>44260</v>
      </c>
      <c r="Q14" s="85">
        <v>44260</v>
      </c>
      <c r="R14" s="85">
        <v>44469</v>
      </c>
      <c r="S14" s="43">
        <v>0</v>
      </c>
      <c r="T14" s="43">
        <v>5000000</v>
      </c>
      <c r="U14" s="32">
        <v>57428039</v>
      </c>
      <c r="V14" s="31" t="s">
        <v>421</v>
      </c>
    </row>
    <row r="15" spans="1:22">
      <c r="A15">
        <v>891780111</v>
      </c>
      <c r="B15" t="s">
        <v>19</v>
      </c>
      <c r="C15" t="s">
        <v>27</v>
      </c>
      <c r="D15" t="s">
        <v>20</v>
      </c>
      <c r="E15" s="31" t="s">
        <v>5100</v>
      </c>
      <c r="F15" t="s">
        <v>21</v>
      </c>
      <c r="G15" t="s">
        <v>22</v>
      </c>
      <c r="H15" t="s">
        <v>166</v>
      </c>
      <c r="I15" s="43">
        <v>5000000</v>
      </c>
      <c r="J15" s="43">
        <v>0</v>
      </c>
      <c r="K15" s="43">
        <v>0</v>
      </c>
      <c r="L15" s="43">
        <v>0</v>
      </c>
      <c r="M15">
        <v>4978646</v>
      </c>
      <c r="N15" t="s">
        <v>5101</v>
      </c>
      <c r="O15" t="s">
        <v>5078</v>
      </c>
      <c r="P15" s="85">
        <v>44260</v>
      </c>
      <c r="Q15" s="85">
        <v>44260</v>
      </c>
      <c r="R15" s="85">
        <v>44469</v>
      </c>
      <c r="S15" s="43">
        <v>0</v>
      </c>
      <c r="T15" s="43">
        <v>5000000</v>
      </c>
      <c r="U15" s="32">
        <v>57428039</v>
      </c>
      <c r="V15" s="31" t="s">
        <v>421</v>
      </c>
    </row>
    <row r="16" spans="1:22">
      <c r="A16">
        <v>891780111</v>
      </c>
      <c r="B16" t="s">
        <v>19</v>
      </c>
      <c r="C16" t="s">
        <v>27</v>
      </c>
      <c r="D16" t="s">
        <v>20</v>
      </c>
      <c r="E16" s="31" t="s">
        <v>5102</v>
      </c>
      <c r="F16" t="s">
        <v>21</v>
      </c>
      <c r="G16" t="s">
        <v>22</v>
      </c>
      <c r="H16" t="s">
        <v>166</v>
      </c>
      <c r="I16" s="43">
        <v>5000000</v>
      </c>
      <c r="J16" s="43">
        <v>0</v>
      </c>
      <c r="K16" s="43">
        <v>0</v>
      </c>
      <c r="L16" s="43">
        <v>0</v>
      </c>
      <c r="M16">
        <v>1082881404</v>
      </c>
      <c r="N16" t="s">
        <v>5103</v>
      </c>
      <c r="O16" t="s">
        <v>5078</v>
      </c>
      <c r="P16" s="85">
        <v>44260</v>
      </c>
      <c r="Q16" s="85">
        <v>44260</v>
      </c>
      <c r="R16" s="85">
        <v>44469</v>
      </c>
      <c r="S16" s="43">
        <v>0</v>
      </c>
      <c r="T16" s="43">
        <v>5000000</v>
      </c>
      <c r="U16" s="32">
        <v>57428039</v>
      </c>
      <c r="V16" s="31" t="s">
        <v>421</v>
      </c>
    </row>
    <row r="17" spans="1:22">
      <c r="A17">
        <v>891780111</v>
      </c>
      <c r="B17" t="s">
        <v>19</v>
      </c>
      <c r="C17" t="s">
        <v>27</v>
      </c>
      <c r="D17" t="s">
        <v>20</v>
      </c>
      <c r="E17" s="31" t="s">
        <v>5104</v>
      </c>
      <c r="F17" t="s">
        <v>21</v>
      </c>
      <c r="G17" t="s">
        <v>22</v>
      </c>
      <c r="H17" t="s">
        <v>166</v>
      </c>
      <c r="I17" s="43">
        <v>5000000</v>
      </c>
      <c r="J17" s="43">
        <v>0</v>
      </c>
      <c r="K17" s="43">
        <v>0</v>
      </c>
      <c r="L17" s="43">
        <v>0</v>
      </c>
      <c r="M17">
        <v>1082879795</v>
      </c>
      <c r="N17" t="s">
        <v>5105</v>
      </c>
      <c r="O17" t="s">
        <v>5078</v>
      </c>
      <c r="P17" s="85">
        <v>44260</v>
      </c>
      <c r="Q17" s="85">
        <v>44260</v>
      </c>
      <c r="R17" s="85">
        <v>44469</v>
      </c>
      <c r="S17" s="43">
        <v>0</v>
      </c>
      <c r="T17" s="43">
        <v>5000000</v>
      </c>
      <c r="U17" s="32">
        <v>57428039</v>
      </c>
      <c r="V17" s="31" t="s">
        <v>421</v>
      </c>
    </row>
    <row r="18" spans="1:22">
      <c r="A18">
        <v>891780111</v>
      </c>
      <c r="B18" t="s">
        <v>19</v>
      </c>
      <c r="C18" t="s">
        <v>27</v>
      </c>
      <c r="D18" t="s">
        <v>20</v>
      </c>
      <c r="E18" s="31" t="s">
        <v>5106</v>
      </c>
      <c r="F18" t="s">
        <v>21</v>
      </c>
      <c r="G18" t="s">
        <v>22</v>
      </c>
      <c r="H18" t="s">
        <v>166</v>
      </c>
      <c r="I18" s="43">
        <v>5000000</v>
      </c>
      <c r="J18" s="43">
        <v>0</v>
      </c>
      <c r="K18" s="43">
        <v>0</v>
      </c>
      <c r="L18" s="43">
        <v>0</v>
      </c>
      <c r="M18">
        <v>12563017</v>
      </c>
      <c r="N18" t="s">
        <v>5107</v>
      </c>
      <c r="O18" t="s">
        <v>5078</v>
      </c>
      <c r="P18" s="85">
        <v>44260</v>
      </c>
      <c r="Q18" s="85">
        <v>44260</v>
      </c>
      <c r="R18" s="85">
        <v>44469</v>
      </c>
      <c r="S18" s="43">
        <v>0</v>
      </c>
      <c r="T18" s="43">
        <v>5000000</v>
      </c>
      <c r="U18" s="32">
        <v>57428039</v>
      </c>
      <c r="V18" s="31" t="s">
        <v>421</v>
      </c>
    </row>
    <row r="19" spans="1:22">
      <c r="A19">
        <v>891780111</v>
      </c>
      <c r="B19" t="s">
        <v>19</v>
      </c>
      <c r="C19" t="s">
        <v>27</v>
      </c>
      <c r="D19" t="s">
        <v>20</v>
      </c>
      <c r="E19" s="31" t="s">
        <v>5108</v>
      </c>
      <c r="F19" t="s">
        <v>21</v>
      </c>
      <c r="G19" t="s">
        <v>22</v>
      </c>
      <c r="H19" t="s">
        <v>166</v>
      </c>
      <c r="I19" s="43">
        <v>2500000</v>
      </c>
      <c r="J19" s="43">
        <v>0</v>
      </c>
      <c r="K19" s="43">
        <v>0</v>
      </c>
      <c r="L19" s="43">
        <v>0</v>
      </c>
      <c r="M19">
        <v>1081028294</v>
      </c>
      <c r="N19" t="s">
        <v>3333</v>
      </c>
      <c r="O19" t="s">
        <v>5078</v>
      </c>
      <c r="P19" s="85">
        <v>44260</v>
      </c>
      <c r="Q19" s="85">
        <v>44260</v>
      </c>
      <c r="R19" s="85">
        <v>44469</v>
      </c>
      <c r="S19" s="43">
        <v>0</v>
      </c>
      <c r="T19" s="43">
        <v>2500000</v>
      </c>
      <c r="U19" s="32">
        <v>57428039</v>
      </c>
      <c r="V19" s="31" t="s">
        <v>421</v>
      </c>
    </row>
    <row r="20" spans="1:22">
      <c r="A20">
        <v>891780111</v>
      </c>
      <c r="B20" t="s">
        <v>19</v>
      </c>
      <c r="C20" t="s">
        <v>27</v>
      </c>
      <c r="D20" t="s">
        <v>20</v>
      </c>
      <c r="E20" s="31" t="s">
        <v>5109</v>
      </c>
      <c r="F20" t="s">
        <v>21</v>
      </c>
      <c r="G20" t="s">
        <v>22</v>
      </c>
      <c r="H20" t="s">
        <v>166</v>
      </c>
      <c r="I20" s="43">
        <v>5000000</v>
      </c>
      <c r="J20" s="43">
        <v>0</v>
      </c>
      <c r="K20" s="43">
        <v>0</v>
      </c>
      <c r="L20" s="43">
        <v>0</v>
      </c>
      <c r="M20">
        <v>55064034</v>
      </c>
      <c r="N20" t="s">
        <v>5110</v>
      </c>
      <c r="O20" t="s">
        <v>5078</v>
      </c>
      <c r="P20" s="85">
        <v>44260</v>
      </c>
      <c r="Q20" s="85">
        <v>44260</v>
      </c>
      <c r="R20" s="85">
        <v>44469</v>
      </c>
      <c r="S20" s="43">
        <v>0</v>
      </c>
      <c r="T20" s="43">
        <v>5000000</v>
      </c>
      <c r="U20" s="32">
        <v>57428039</v>
      </c>
      <c r="V20" s="31" t="s">
        <v>421</v>
      </c>
    </row>
    <row r="21" spans="1:22">
      <c r="A21">
        <v>891780111</v>
      </c>
      <c r="B21" t="s">
        <v>19</v>
      </c>
      <c r="C21" t="s">
        <v>27</v>
      </c>
      <c r="D21" t="s">
        <v>20</v>
      </c>
      <c r="E21" s="31" t="s">
        <v>5111</v>
      </c>
      <c r="F21" t="s">
        <v>21</v>
      </c>
      <c r="G21" t="s">
        <v>22</v>
      </c>
      <c r="H21" t="s">
        <v>166</v>
      </c>
      <c r="I21" s="43">
        <v>5000000</v>
      </c>
      <c r="J21" s="43">
        <v>0</v>
      </c>
      <c r="K21" s="43">
        <v>0</v>
      </c>
      <c r="L21" s="43">
        <v>0</v>
      </c>
      <c r="M21">
        <v>57293236</v>
      </c>
      <c r="N21" t="s">
        <v>5112</v>
      </c>
      <c r="O21" t="s">
        <v>5078</v>
      </c>
      <c r="P21" s="85">
        <v>44260</v>
      </c>
      <c r="Q21" s="85">
        <v>44260</v>
      </c>
      <c r="R21" s="85">
        <v>44469</v>
      </c>
      <c r="S21" s="43">
        <v>0</v>
      </c>
      <c r="T21" s="43">
        <v>5000000</v>
      </c>
      <c r="U21" s="32">
        <v>57428039</v>
      </c>
      <c r="V21" s="31" t="s">
        <v>421</v>
      </c>
    </row>
    <row r="22" spans="1:22">
      <c r="A22">
        <v>891780111</v>
      </c>
      <c r="B22" t="s">
        <v>19</v>
      </c>
      <c r="C22" t="s">
        <v>27</v>
      </c>
      <c r="D22" t="s">
        <v>20</v>
      </c>
      <c r="E22" s="31" t="s">
        <v>5113</v>
      </c>
      <c r="F22" t="s">
        <v>21</v>
      </c>
      <c r="G22" t="s">
        <v>22</v>
      </c>
      <c r="H22" t="s">
        <v>166</v>
      </c>
      <c r="I22" s="43">
        <v>5000000</v>
      </c>
      <c r="J22" s="43">
        <v>0</v>
      </c>
      <c r="K22" s="43">
        <v>0</v>
      </c>
      <c r="L22" s="43">
        <v>0</v>
      </c>
      <c r="M22">
        <v>57291467</v>
      </c>
      <c r="N22" t="s">
        <v>5114</v>
      </c>
      <c r="O22" t="s">
        <v>5078</v>
      </c>
      <c r="P22" s="85">
        <v>44260</v>
      </c>
      <c r="Q22" s="85">
        <v>44260</v>
      </c>
      <c r="R22" s="85">
        <v>44469</v>
      </c>
      <c r="S22" s="43">
        <v>0</v>
      </c>
      <c r="T22" s="43">
        <v>5000000</v>
      </c>
      <c r="U22" s="32">
        <v>57428039</v>
      </c>
      <c r="V22" s="31" t="s">
        <v>421</v>
      </c>
    </row>
    <row r="23" spans="1:22">
      <c r="A23">
        <v>891780111</v>
      </c>
      <c r="B23" t="s">
        <v>19</v>
      </c>
      <c r="C23" t="s">
        <v>27</v>
      </c>
      <c r="D23" t="s">
        <v>20</v>
      </c>
      <c r="E23" s="31" t="s">
        <v>5115</v>
      </c>
      <c r="F23" t="s">
        <v>21</v>
      </c>
      <c r="G23" t="s">
        <v>22</v>
      </c>
      <c r="H23" t="s">
        <v>166</v>
      </c>
      <c r="I23" s="43">
        <v>5000000</v>
      </c>
      <c r="J23" s="43">
        <v>0</v>
      </c>
      <c r="K23" s="43">
        <v>0</v>
      </c>
      <c r="L23" s="43">
        <v>0</v>
      </c>
      <c r="M23">
        <v>72151371</v>
      </c>
      <c r="N23" t="s">
        <v>2262</v>
      </c>
      <c r="O23" t="s">
        <v>5078</v>
      </c>
      <c r="P23" s="85">
        <v>44261</v>
      </c>
      <c r="Q23" s="85">
        <v>44261</v>
      </c>
      <c r="R23" s="85">
        <v>44439</v>
      </c>
      <c r="S23" s="43">
        <v>0</v>
      </c>
      <c r="T23" s="43">
        <v>5000000</v>
      </c>
      <c r="U23" s="32">
        <v>57428039</v>
      </c>
      <c r="V23" s="31" t="s">
        <v>421</v>
      </c>
    </row>
    <row r="24" spans="1:22">
      <c r="A24">
        <v>891780111</v>
      </c>
      <c r="B24" t="s">
        <v>19</v>
      </c>
      <c r="C24" t="s">
        <v>27</v>
      </c>
      <c r="D24" t="s">
        <v>20</v>
      </c>
      <c r="E24" s="31" t="s">
        <v>5116</v>
      </c>
      <c r="F24" t="s">
        <v>21</v>
      </c>
      <c r="G24" t="s">
        <v>22</v>
      </c>
      <c r="H24" t="s">
        <v>166</v>
      </c>
      <c r="I24" s="43">
        <v>5000000</v>
      </c>
      <c r="J24" s="43">
        <v>0</v>
      </c>
      <c r="K24" s="43">
        <v>0</v>
      </c>
      <c r="L24" s="43">
        <v>0</v>
      </c>
      <c r="M24">
        <v>1082881970</v>
      </c>
      <c r="N24" t="s">
        <v>5117</v>
      </c>
      <c r="O24" t="s">
        <v>5078</v>
      </c>
      <c r="P24" s="85">
        <v>44264</v>
      </c>
      <c r="Q24" s="85">
        <v>44264</v>
      </c>
      <c r="R24" s="85">
        <v>44469</v>
      </c>
      <c r="S24" s="43">
        <v>0</v>
      </c>
      <c r="T24" s="43">
        <v>5000000</v>
      </c>
      <c r="U24" s="32">
        <v>57428039</v>
      </c>
      <c r="V24" s="31" t="s">
        <v>421</v>
      </c>
    </row>
    <row r="25" spans="1:22">
      <c r="A25">
        <v>891780111</v>
      </c>
      <c r="B25" t="s">
        <v>19</v>
      </c>
      <c r="C25" t="s">
        <v>27</v>
      </c>
      <c r="D25" t="s">
        <v>20</v>
      </c>
      <c r="E25" s="31" t="s">
        <v>5118</v>
      </c>
      <c r="F25" t="s">
        <v>21</v>
      </c>
      <c r="G25" t="s">
        <v>22</v>
      </c>
      <c r="H25" t="s">
        <v>166</v>
      </c>
      <c r="I25" s="43">
        <v>5000000</v>
      </c>
      <c r="J25" s="43">
        <v>0</v>
      </c>
      <c r="K25" s="43">
        <v>0</v>
      </c>
      <c r="L25" s="43">
        <v>0</v>
      </c>
      <c r="M25">
        <v>57420846</v>
      </c>
      <c r="N25" t="s">
        <v>5119</v>
      </c>
      <c r="O25" t="s">
        <v>5078</v>
      </c>
      <c r="P25" s="85">
        <v>44264</v>
      </c>
      <c r="Q25" s="85">
        <v>44264</v>
      </c>
      <c r="R25" s="85">
        <v>44469</v>
      </c>
      <c r="S25" s="43">
        <v>0</v>
      </c>
      <c r="T25" s="43">
        <v>5000000</v>
      </c>
      <c r="U25" s="32">
        <v>57428039</v>
      </c>
      <c r="V25" s="31" t="s">
        <v>421</v>
      </c>
    </row>
    <row r="26" spans="1:22">
      <c r="A26">
        <v>891780111</v>
      </c>
      <c r="B26" t="s">
        <v>19</v>
      </c>
      <c r="C26" t="s">
        <v>27</v>
      </c>
      <c r="D26" t="s">
        <v>20</v>
      </c>
      <c r="E26" s="31" t="s">
        <v>5120</v>
      </c>
      <c r="F26" t="s">
        <v>21</v>
      </c>
      <c r="G26" t="s">
        <v>22</v>
      </c>
      <c r="H26" t="s">
        <v>166</v>
      </c>
      <c r="I26" s="43">
        <v>5000000</v>
      </c>
      <c r="J26" s="43">
        <v>0</v>
      </c>
      <c r="K26" s="43">
        <v>0</v>
      </c>
      <c r="L26" s="43">
        <v>0</v>
      </c>
      <c r="M26">
        <v>36718407</v>
      </c>
      <c r="N26" t="s">
        <v>5121</v>
      </c>
      <c r="O26" t="s">
        <v>5078</v>
      </c>
      <c r="P26" s="85">
        <v>44264</v>
      </c>
      <c r="Q26" s="85">
        <v>44264</v>
      </c>
      <c r="R26" s="85">
        <v>44469</v>
      </c>
      <c r="S26" s="43">
        <v>0</v>
      </c>
      <c r="T26" s="43">
        <v>5000000</v>
      </c>
      <c r="U26" s="32">
        <v>57428039</v>
      </c>
      <c r="V26" s="31" t="s">
        <v>421</v>
      </c>
    </row>
    <row r="27" spans="1:22">
      <c r="A27">
        <v>891780111</v>
      </c>
      <c r="B27" t="s">
        <v>19</v>
      </c>
      <c r="C27" t="s">
        <v>27</v>
      </c>
      <c r="D27" t="s">
        <v>20</v>
      </c>
      <c r="E27" s="31" t="s">
        <v>5122</v>
      </c>
      <c r="F27" t="s">
        <v>21</v>
      </c>
      <c r="G27" t="s">
        <v>22</v>
      </c>
      <c r="H27" t="s">
        <v>166</v>
      </c>
      <c r="I27" s="43">
        <v>5000000</v>
      </c>
      <c r="J27" s="43">
        <v>0</v>
      </c>
      <c r="K27" s="43">
        <v>0</v>
      </c>
      <c r="L27" s="43">
        <v>0</v>
      </c>
      <c r="M27">
        <v>36554597</v>
      </c>
      <c r="N27" t="s">
        <v>5123</v>
      </c>
      <c r="O27" t="s">
        <v>5078</v>
      </c>
      <c r="P27" s="85">
        <v>44264</v>
      </c>
      <c r="Q27" s="85">
        <v>44264</v>
      </c>
      <c r="R27" s="85">
        <v>44469</v>
      </c>
      <c r="S27" s="43">
        <v>0</v>
      </c>
      <c r="T27" s="43">
        <v>5000000</v>
      </c>
      <c r="U27" s="32">
        <v>57428039</v>
      </c>
      <c r="V27" s="31" t="s">
        <v>421</v>
      </c>
    </row>
    <row r="28" spans="1:22">
      <c r="A28">
        <v>891780111</v>
      </c>
      <c r="B28" t="s">
        <v>19</v>
      </c>
      <c r="C28" t="s">
        <v>27</v>
      </c>
      <c r="D28" t="s">
        <v>20</v>
      </c>
      <c r="E28" s="31" t="s">
        <v>5124</v>
      </c>
      <c r="F28" t="s">
        <v>21</v>
      </c>
      <c r="G28" t="s">
        <v>22</v>
      </c>
      <c r="H28" t="s">
        <v>166</v>
      </c>
      <c r="I28" s="43">
        <v>5000000</v>
      </c>
      <c r="J28" s="43">
        <v>0</v>
      </c>
      <c r="K28" s="43">
        <v>0</v>
      </c>
      <c r="L28" s="43">
        <v>0</v>
      </c>
      <c r="M28">
        <v>57439289</v>
      </c>
      <c r="N28" t="s">
        <v>5125</v>
      </c>
      <c r="O28" t="s">
        <v>5078</v>
      </c>
      <c r="P28" s="85">
        <v>44264</v>
      </c>
      <c r="Q28" s="85">
        <v>44264</v>
      </c>
      <c r="R28" s="85">
        <v>44469</v>
      </c>
      <c r="S28" s="43">
        <v>0</v>
      </c>
      <c r="T28" s="43">
        <v>5000000</v>
      </c>
      <c r="U28" s="32">
        <v>57428039</v>
      </c>
      <c r="V28" s="31" t="s">
        <v>421</v>
      </c>
    </row>
    <row r="29" spans="1:22">
      <c r="A29">
        <v>891780111</v>
      </c>
      <c r="B29" t="s">
        <v>19</v>
      </c>
      <c r="C29" t="s">
        <v>27</v>
      </c>
      <c r="D29" t="s">
        <v>20</v>
      </c>
      <c r="E29" s="31" t="s">
        <v>5126</v>
      </c>
      <c r="F29" t="s">
        <v>21</v>
      </c>
      <c r="G29" t="s">
        <v>22</v>
      </c>
      <c r="H29" t="s">
        <v>166</v>
      </c>
      <c r="I29" s="43">
        <v>5000000</v>
      </c>
      <c r="J29" s="43">
        <v>0</v>
      </c>
      <c r="K29" s="43">
        <v>0</v>
      </c>
      <c r="L29" s="43">
        <v>0</v>
      </c>
      <c r="M29">
        <v>57465884</v>
      </c>
      <c r="N29" t="s">
        <v>5127</v>
      </c>
      <c r="O29" t="s">
        <v>5078</v>
      </c>
      <c r="P29" s="85">
        <v>44264</v>
      </c>
      <c r="Q29" s="85">
        <v>44264</v>
      </c>
      <c r="R29" s="85">
        <v>44469</v>
      </c>
      <c r="S29" s="43">
        <v>0</v>
      </c>
      <c r="T29" s="43">
        <v>5000000</v>
      </c>
      <c r="U29" s="32">
        <v>57428039</v>
      </c>
      <c r="V29" s="31" t="s">
        <v>421</v>
      </c>
    </row>
    <row r="30" spans="1:22">
      <c r="A30">
        <v>891780111</v>
      </c>
      <c r="B30" t="s">
        <v>19</v>
      </c>
      <c r="C30" t="s">
        <v>27</v>
      </c>
      <c r="D30" t="s">
        <v>20</v>
      </c>
      <c r="E30" s="31" t="s">
        <v>5128</v>
      </c>
      <c r="F30" t="s">
        <v>21</v>
      </c>
      <c r="G30" t="s">
        <v>22</v>
      </c>
      <c r="H30" t="s">
        <v>166</v>
      </c>
      <c r="I30" s="43">
        <v>5000000</v>
      </c>
      <c r="J30" s="43">
        <v>0</v>
      </c>
      <c r="K30" s="43">
        <v>0</v>
      </c>
      <c r="L30" s="43">
        <v>0</v>
      </c>
      <c r="M30">
        <v>7143554</v>
      </c>
      <c r="N30" t="s">
        <v>5129</v>
      </c>
      <c r="O30" t="s">
        <v>5078</v>
      </c>
      <c r="P30" s="85">
        <v>44264</v>
      </c>
      <c r="Q30" s="85">
        <v>44264</v>
      </c>
      <c r="R30" s="85">
        <v>44469</v>
      </c>
      <c r="S30" s="43">
        <v>0</v>
      </c>
      <c r="T30" s="43">
        <v>5000000</v>
      </c>
      <c r="U30" s="32">
        <v>57428039</v>
      </c>
      <c r="V30" s="31" t="s">
        <v>421</v>
      </c>
    </row>
    <row r="31" spans="1:22">
      <c r="A31">
        <v>891780111</v>
      </c>
      <c r="B31" t="s">
        <v>19</v>
      </c>
      <c r="C31" t="s">
        <v>27</v>
      </c>
      <c r="D31" t="s">
        <v>20</v>
      </c>
      <c r="E31" s="31" t="s">
        <v>5130</v>
      </c>
      <c r="F31" t="s">
        <v>21</v>
      </c>
      <c r="G31" t="s">
        <v>22</v>
      </c>
      <c r="H31" t="s">
        <v>166</v>
      </c>
      <c r="I31" s="43">
        <v>5000000</v>
      </c>
      <c r="J31" s="43">
        <v>0</v>
      </c>
      <c r="K31" s="43">
        <v>0</v>
      </c>
      <c r="L31" s="43">
        <v>0</v>
      </c>
      <c r="M31">
        <v>1065887916</v>
      </c>
      <c r="N31" t="s">
        <v>5131</v>
      </c>
      <c r="O31" t="s">
        <v>5078</v>
      </c>
      <c r="P31" s="85">
        <v>44264</v>
      </c>
      <c r="Q31" s="85">
        <v>44264</v>
      </c>
      <c r="R31" s="85">
        <v>44469</v>
      </c>
      <c r="S31" s="43">
        <v>0</v>
      </c>
      <c r="T31" s="43">
        <v>5000000</v>
      </c>
      <c r="U31" s="32">
        <v>57428039</v>
      </c>
      <c r="V31" s="31" t="s">
        <v>421</v>
      </c>
    </row>
    <row r="32" spans="1:22">
      <c r="A32">
        <v>891780111</v>
      </c>
      <c r="B32" t="s">
        <v>19</v>
      </c>
      <c r="C32" t="s">
        <v>27</v>
      </c>
      <c r="D32" t="s">
        <v>20</v>
      </c>
      <c r="E32" s="31" t="s">
        <v>5132</v>
      </c>
      <c r="F32" t="s">
        <v>21</v>
      </c>
      <c r="G32" t="s">
        <v>22</v>
      </c>
      <c r="H32" t="s">
        <v>166</v>
      </c>
      <c r="I32" s="43">
        <v>5000000</v>
      </c>
      <c r="J32" s="43">
        <v>0</v>
      </c>
      <c r="K32" s="43">
        <v>0</v>
      </c>
      <c r="L32" s="43">
        <v>0</v>
      </c>
      <c r="M32">
        <v>37890465</v>
      </c>
      <c r="N32" t="s">
        <v>5133</v>
      </c>
      <c r="O32" t="s">
        <v>5078</v>
      </c>
      <c r="P32" s="85">
        <v>44264</v>
      </c>
      <c r="Q32" s="85">
        <v>44264</v>
      </c>
      <c r="R32" s="85">
        <v>44469</v>
      </c>
      <c r="S32" s="43">
        <v>0</v>
      </c>
      <c r="T32" s="43">
        <v>5000000</v>
      </c>
      <c r="U32" s="32">
        <v>57428039</v>
      </c>
      <c r="V32" s="31" t="s">
        <v>421</v>
      </c>
    </row>
    <row r="33" spans="1:22">
      <c r="A33">
        <v>891780111</v>
      </c>
      <c r="B33" t="s">
        <v>19</v>
      </c>
      <c r="C33" t="s">
        <v>27</v>
      </c>
      <c r="D33" t="s">
        <v>20</v>
      </c>
      <c r="E33" s="31" t="s">
        <v>5134</v>
      </c>
      <c r="F33" t="s">
        <v>21</v>
      </c>
      <c r="G33" t="s">
        <v>22</v>
      </c>
      <c r="H33" t="s">
        <v>166</v>
      </c>
      <c r="I33" s="43">
        <v>5000000</v>
      </c>
      <c r="J33" s="43">
        <v>0</v>
      </c>
      <c r="K33" s="43">
        <v>0</v>
      </c>
      <c r="L33" s="43">
        <v>0</v>
      </c>
      <c r="M33">
        <v>1082939205</v>
      </c>
      <c r="N33" t="s">
        <v>5135</v>
      </c>
      <c r="O33" t="s">
        <v>5078</v>
      </c>
      <c r="P33" s="85">
        <v>44264</v>
      </c>
      <c r="Q33" s="85">
        <v>44264</v>
      </c>
      <c r="R33" s="85">
        <v>44469</v>
      </c>
      <c r="S33" s="43">
        <v>0</v>
      </c>
      <c r="T33" s="43">
        <v>5000000</v>
      </c>
      <c r="U33" s="32">
        <v>57428039</v>
      </c>
      <c r="V33" s="31" t="s">
        <v>421</v>
      </c>
    </row>
    <row r="34" spans="1:22">
      <c r="A34">
        <v>891780111</v>
      </c>
      <c r="B34" t="s">
        <v>19</v>
      </c>
      <c r="C34" t="s">
        <v>27</v>
      </c>
      <c r="D34" t="s">
        <v>20</v>
      </c>
      <c r="E34" s="31" t="s">
        <v>5136</v>
      </c>
      <c r="F34" t="s">
        <v>21</v>
      </c>
      <c r="G34" t="s">
        <v>22</v>
      </c>
      <c r="H34" t="s">
        <v>166</v>
      </c>
      <c r="I34" s="43">
        <v>5000000</v>
      </c>
      <c r="J34" s="43">
        <v>0</v>
      </c>
      <c r="K34" s="43">
        <v>0</v>
      </c>
      <c r="L34" s="43">
        <v>0</v>
      </c>
      <c r="M34">
        <v>85454600</v>
      </c>
      <c r="N34" t="s">
        <v>5137</v>
      </c>
      <c r="O34" t="s">
        <v>5078</v>
      </c>
      <c r="P34" s="85">
        <v>44264</v>
      </c>
      <c r="Q34" s="85">
        <v>44264</v>
      </c>
      <c r="R34" s="85">
        <v>44469</v>
      </c>
      <c r="S34" s="43">
        <v>0</v>
      </c>
      <c r="T34" s="43">
        <v>5000000</v>
      </c>
      <c r="U34" s="32">
        <v>57428039</v>
      </c>
      <c r="V34" s="31" t="s">
        <v>421</v>
      </c>
    </row>
    <row r="35" spans="1:22">
      <c r="A35">
        <v>891780111</v>
      </c>
      <c r="B35" t="s">
        <v>19</v>
      </c>
      <c r="C35" t="s">
        <v>27</v>
      </c>
      <c r="D35" t="s">
        <v>20</v>
      </c>
      <c r="E35" s="31" t="s">
        <v>5138</v>
      </c>
      <c r="F35" t="s">
        <v>21</v>
      </c>
      <c r="G35" t="s">
        <v>22</v>
      </c>
      <c r="H35" t="s">
        <v>166</v>
      </c>
      <c r="I35" s="43">
        <v>5000000</v>
      </c>
      <c r="J35" s="43">
        <v>0</v>
      </c>
      <c r="K35" s="43">
        <v>0</v>
      </c>
      <c r="L35" s="43">
        <v>0</v>
      </c>
      <c r="M35">
        <v>85449797</v>
      </c>
      <c r="N35" t="s">
        <v>5139</v>
      </c>
      <c r="O35" t="s">
        <v>5140</v>
      </c>
      <c r="P35" s="85">
        <v>44323</v>
      </c>
      <c r="Q35" s="85">
        <v>44323</v>
      </c>
      <c r="R35" s="85">
        <v>44530</v>
      </c>
      <c r="S35" s="43">
        <v>0</v>
      </c>
      <c r="T35" s="43">
        <v>5000000</v>
      </c>
      <c r="U35" s="32">
        <v>57428039</v>
      </c>
      <c r="V35" s="31" t="s">
        <v>421</v>
      </c>
    </row>
    <row r="36" spans="1:22">
      <c r="A36">
        <v>891780111</v>
      </c>
      <c r="B36" t="s">
        <v>19</v>
      </c>
      <c r="C36" t="s">
        <v>27</v>
      </c>
      <c r="D36" t="s">
        <v>20</v>
      </c>
      <c r="E36" s="31" t="s">
        <v>5141</v>
      </c>
      <c r="F36" t="s">
        <v>21</v>
      </c>
      <c r="G36" t="s">
        <v>22</v>
      </c>
      <c r="H36" t="s">
        <v>166</v>
      </c>
      <c r="I36" s="43">
        <v>5000000</v>
      </c>
      <c r="J36" s="43">
        <v>0</v>
      </c>
      <c r="K36" s="43">
        <v>0</v>
      </c>
      <c r="L36" s="43">
        <v>0</v>
      </c>
      <c r="M36">
        <v>12556078</v>
      </c>
      <c r="N36" t="s">
        <v>5142</v>
      </c>
      <c r="O36" t="s">
        <v>5143</v>
      </c>
      <c r="P36" s="85">
        <v>44323</v>
      </c>
      <c r="Q36" s="85">
        <v>44323</v>
      </c>
      <c r="R36" s="85">
        <v>44530</v>
      </c>
      <c r="S36" s="43">
        <v>0</v>
      </c>
      <c r="T36" s="43">
        <v>5000000</v>
      </c>
      <c r="U36" s="32">
        <v>57428039</v>
      </c>
      <c r="V36" s="31" t="s">
        <v>421</v>
      </c>
    </row>
    <row r="37" spans="1:22">
      <c r="A37">
        <v>891780111</v>
      </c>
      <c r="B37" t="s">
        <v>19</v>
      </c>
      <c r="C37" t="s">
        <v>27</v>
      </c>
      <c r="D37" t="s">
        <v>20</v>
      </c>
      <c r="E37" s="31" t="s">
        <v>5144</v>
      </c>
      <c r="F37" t="s">
        <v>21</v>
      </c>
      <c r="G37" t="s">
        <v>22</v>
      </c>
      <c r="H37" t="s">
        <v>166</v>
      </c>
      <c r="I37" s="43">
        <v>5000000</v>
      </c>
      <c r="J37" s="43">
        <v>0</v>
      </c>
      <c r="K37" s="43">
        <v>0</v>
      </c>
      <c r="L37" s="43">
        <v>0</v>
      </c>
      <c r="M37">
        <v>1082892367</v>
      </c>
      <c r="N37" t="s">
        <v>5145</v>
      </c>
      <c r="O37" t="s">
        <v>5140</v>
      </c>
      <c r="P37" s="85">
        <v>44323</v>
      </c>
      <c r="Q37" s="85">
        <v>44323</v>
      </c>
      <c r="R37" s="85">
        <v>44530</v>
      </c>
      <c r="S37" s="43">
        <v>0</v>
      </c>
      <c r="T37" s="43">
        <v>5000000</v>
      </c>
      <c r="U37" s="32">
        <v>57428039</v>
      </c>
      <c r="V37" s="31" t="s">
        <v>421</v>
      </c>
    </row>
    <row r="38" spans="1:22">
      <c r="A38">
        <v>891780111</v>
      </c>
      <c r="B38" t="s">
        <v>19</v>
      </c>
      <c r="C38" t="s">
        <v>27</v>
      </c>
      <c r="D38" t="s">
        <v>20</v>
      </c>
      <c r="E38" s="31" t="s">
        <v>5146</v>
      </c>
      <c r="F38" t="s">
        <v>21</v>
      </c>
      <c r="G38" t="s">
        <v>22</v>
      </c>
      <c r="H38" t="s">
        <v>166</v>
      </c>
      <c r="I38" s="43">
        <v>5000000</v>
      </c>
      <c r="J38" s="43">
        <v>0</v>
      </c>
      <c r="K38" s="43">
        <v>0</v>
      </c>
      <c r="L38" s="43">
        <v>0</v>
      </c>
      <c r="M38">
        <v>57299253</v>
      </c>
      <c r="N38" t="s">
        <v>5147</v>
      </c>
      <c r="O38" t="s">
        <v>5140</v>
      </c>
      <c r="P38" s="85">
        <v>44323</v>
      </c>
      <c r="Q38" s="85">
        <v>44323</v>
      </c>
      <c r="R38" s="85">
        <v>44530</v>
      </c>
      <c r="S38" s="43">
        <v>0</v>
      </c>
      <c r="T38" s="43">
        <v>5000000</v>
      </c>
      <c r="U38" s="32">
        <v>57428039</v>
      </c>
      <c r="V38" s="31" t="s">
        <v>421</v>
      </c>
    </row>
    <row r="39" spans="1:22">
      <c r="A39">
        <v>891780111</v>
      </c>
      <c r="B39" t="s">
        <v>19</v>
      </c>
      <c r="C39" t="s">
        <v>27</v>
      </c>
      <c r="D39" t="s">
        <v>20</v>
      </c>
      <c r="E39" s="31" t="s">
        <v>5148</v>
      </c>
      <c r="F39" t="s">
        <v>21</v>
      </c>
      <c r="G39" t="s">
        <v>22</v>
      </c>
      <c r="H39" t="s">
        <v>166</v>
      </c>
      <c r="I39" s="43">
        <v>5000000</v>
      </c>
      <c r="J39" s="43">
        <v>0</v>
      </c>
      <c r="K39" s="43">
        <v>0</v>
      </c>
      <c r="L39" s="43">
        <v>0</v>
      </c>
      <c r="M39">
        <v>1082955683</v>
      </c>
      <c r="N39" t="s">
        <v>2139</v>
      </c>
      <c r="O39" t="s">
        <v>5140</v>
      </c>
      <c r="P39" s="85">
        <v>44323</v>
      </c>
      <c r="Q39" s="85">
        <v>44323</v>
      </c>
      <c r="R39" s="85">
        <v>44530</v>
      </c>
      <c r="S39" s="43">
        <v>0</v>
      </c>
      <c r="T39" s="43">
        <v>5000000</v>
      </c>
      <c r="U39" s="32">
        <v>57428039</v>
      </c>
      <c r="V39" s="31" t="s">
        <v>421</v>
      </c>
    </row>
    <row r="40" spans="1:22">
      <c r="A40">
        <v>891780111</v>
      </c>
      <c r="B40" t="s">
        <v>19</v>
      </c>
      <c r="C40" t="s">
        <v>27</v>
      </c>
      <c r="D40" t="s">
        <v>20</v>
      </c>
      <c r="E40" s="31" t="s">
        <v>5149</v>
      </c>
      <c r="F40" t="s">
        <v>21</v>
      </c>
      <c r="G40" t="s">
        <v>22</v>
      </c>
      <c r="H40" t="s">
        <v>166</v>
      </c>
      <c r="I40" s="43">
        <v>5000000</v>
      </c>
      <c r="J40" s="43">
        <v>0</v>
      </c>
      <c r="K40" s="43">
        <v>0</v>
      </c>
      <c r="L40" s="43">
        <v>0</v>
      </c>
      <c r="M40">
        <v>57466280</v>
      </c>
      <c r="N40" t="s">
        <v>5150</v>
      </c>
      <c r="O40" t="s">
        <v>5140</v>
      </c>
      <c r="P40" s="85">
        <v>44323</v>
      </c>
      <c r="Q40" s="85">
        <v>44323</v>
      </c>
      <c r="R40" s="85">
        <v>44530</v>
      </c>
      <c r="S40" s="43">
        <v>0</v>
      </c>
      <c r="T40" s="43">
        <v>5000000</v>
      </c>
      <c r="U40" s="32">
        <v>57428039</v>
      </c>
      <c r="V40" s="31" t="s">
        <v>421</v>
      </c>
    </row>
    <row r="41" spans="1:22">
      <c r="A41">
        <v>891780111</v>
      </c>
      <c r="B41" t="s">
        <v>19</v>
      </c>
      <c r="C41" t="s">
        <v>27</v>
      </c>
      <c r="D41" t="s">
        <v>20</v>
      </c>
      <c r="E41" s="31" t="s">
        <v>5151</v>
      </c>
      <c r="F41" t="s">
        <v>21</v>
      </c>
      <c r="G41" t="s">
        <v>22</v>
      </c>
      <c r="H41" t="s">
        <v>166</v>
      </c>
      <c r="I41" s="43">
        <v>5000000</v>
      </c>
      <c r="J41" s="43">
        <v>0</v>
      </c>
      <c r="K41" s="43">
        <v>0</v>
      </c>
      <c r="L41" s="43">
        <v>0</v>
      </c>
      <c r="M41">
        <v>7597867</v>
      </c>
      <c r="N41" t="s">
        <v>4291</v>
      </c>
      <c r="O41" t="s">
        <v>5140</v>
      </c>
      <c r="P41" s="85">
        <v>44323</v>
      </c>
      <c r="Q41" s="85">
        <v>44323</v>
      </c>
      <c r="R41" s="85">
        <v>44530</v>
      </c>
      <c r="S41" s="43">
        <v>0</v>
      </c>
      <c r="T41" s="43">
        <v>5000000</v>
      </c>
      <c r="U41" s="32">
        <v>57428039</v>
      </c>
      <c r="V41" s="31" t="s">
        <v>421</v>
      </c>
    </row>
    <row r="42" spans="1:22">
      <c r="A42">
        <v>891780111</v>
      </c>
      <c r="B42" t="s">
        <v>19</v>
      </c>
      <c r="C42" t="s">
        <v>27</v>
      </c>
      <c r="D42" t="s">
        <v>20</v>
      </c>
      <c r="E42" s="31" t="s">
        <v>5152</v>
      </c>
      <c r="F42" t="s">
        <v>21</v>
      </c>
      <c r="G42" t="s">
        <v>22</v>
      </c>
      <c r="H42" t="s">
        <v>166</v>
      </c>
      <c r="I42" s="43">
        <v>5000000</v>
      </c>
      <c r="J42" s="43">
        <v>0</v>
      </c>
      <c r="K42" s="43">
        <v>0</v>
      </c>
      <c r="L42" s="43">
        <v>0</v>
      </c>
      <c r="M42">
        <v>84452772</v>
      </c>
      <c r="N42" t="s">
        <v>5153</v>
      </c>
      <c r="O42" t="s">
        <v>5140</v>
      </c>
      <c r="P42" s="85">
        <v>44323</v>
      </c>
      <c r="Q42" s="85">
        <v>44323</v>
      </c>
      <c r="R42" s="85">
        <v>44530</v>
      </c>
      <c r="S42" s="43">
        <v>0</v>
      </c>
      <c r="T42" s="43">
        <v>5000000</v>
      </c>
      <c r="U42" s="32">
        <v>57428039</v>
      </c>
      <c r="V42" s="31" t="s">
        <v>421</v>
      </c>
    </row>
    <row r="43" spans="1:22">
      <c r="A43">
        <v>891780111</v>
      </c>
      <c r="B43" t="s">
        <v>19</v>
      </c>
      <c r="C43" t="s">
        <v>27</v>
      </c>
      <c r="D43" t="s">
        <v>20</v>
      </c>
      <c r="E43" s="31" t="s">
        <v>5154</v>
      </c>
      <c r="F43" t="s">
        <v>21</v>
      </c>
      <c r="G43" t="s">
        <v>22</v>
      </c>
      <c r="H43" t="s">
        <v>166</v>
      </c>
      <c r="I43" s="43">
        <v>5000000</v>
      </c>
      <c r="J43" s="43">
        <v>0</v>
      </c>
      <c r="K43" s="43">
        <v>0</v>
      </c>
      <c r="L43" s="43">
        <v>0</v>
      </c>
      <c r="M43">
        <v>9237711</v>
      </c>
      <c r="N43" t="s">
        <v>5155</v>
      </c>
      <c r="O43" t="s">
        <v>5140</v>
      </c>
      <c r="P43" s="85">
        <v>44323</v>
      </c>
      <c r="Q43" s="85">
        <v>44323</v>
      </c>
      <c r="R43" s="85">
        <v>44530</v>
      </c>
      <c r="S43" s="43">
        <v>0</v>
      </c>
      <c r="T43" s="43">
        <v>5000000</v>
      </c>
      <c r="U43" s="32">
        <v>57428039</v>
      </c>
      <c r="V43" s="31" t="s">
        <v>421</v>
      </c>
    </row>
    <row r="44" spans="1:22">
      <c r="A44">
        <v>891780111</v>
      </c>
      <c r="B44" t="s">
        <v>19</v>
      </c>
      <c r="C44" t="s">
        <v>27</v>
      </c>
      <c r="D44" t="s">
        <v>20</v>
      </c>
      <c r="E44" s="31" t="s">
        <v>5156</v>
      </c>
      <c r="F44" t="s">
        <v>21</v>
      </c>
      <c r="G44" t="s">
        <v>22</v>
      </c>
      <c r="H44" t="s">
        <v>166</v>
      </c>
      <c r="I44" s="43">
        <v>5000000</v>
      </c>
      <c r="J44" s="43">
        <v>0</v>
      </c>
      <c r="K44" s="43">
        <v>0</v>
      </c>
      <c r="L44" s="43">
        <v>0</v>
      </c>
      <c r="M44">
        <v>1030609877</v>
      </c>
      <c r="N44" t="s">
        <v>5157</v>
      </c>
      <c r="O44" t="s">
        <v>5140</v>
      </c>
      <c r="P44" s="85">
        <v>44323</v>
      </c>
      <c r="Q44" s="85">
        <v>44323</v>
      </c>
      <c r="R44" s="85">
        <v>44530</v>
      </c>
      <c r="S44" s="43">
        <v>0</v>
      </c>
      <c r="T44" s="43">
        <v>5000000</v>
      </c>
      <c r="U44" s="32">
        <v>57428039</v>
      </c>
      <c r="V44" s="31" t="s">
        <v>421</v>
      </c>
    </row>
    <row r="45" spans="1:22">
      <c r="A45">
        <v>891780111</v>
      </c>
      <c r="B45" t="s">
        <v>19</v>
      </c>
      <c r="C45" t="s">
        <v>27</v>
      </c>
      <c r="D45" t="s">
        <v>20</v>
      </c>
      <c r="E45" s="31" t="s">
        <v>5158</v>
      </c>
      <c r="F45" t="s">
        <v>21</v>
      </c>
      <c r="G45" t="s">
        <v>22</v>
      </c>
      <c r="H45" t="s">
        <v>166</v>
      </c>
      <c r="I45" s="43">
        <v>5000000</v>
      </c>
      <c r="J45" s="43">
        <v>0</v>
      </c>
      <c r="K45" s="43">
        <v>0</v>
      </c>
      <c r="L45" s="43">
        <v>0</v>
      </c>
      <c r="M45">
        <v>1082957148</v>
      </c>
      <c r="N45" t="s">
        <v>5159</v>
      </c>
      <c r="O45" t="s">
        <v>5140</v>
      </c>
      <c r="P45" s="85">
        <v>44323</v>
      </c>
      <c r="Q45" s="85">
        <v>44323</v>
      </c>
      <c r="R45" s="85">
        <v>44530</v>
      </c>
      <c r="S45" s="43">
        <v>0</v>
      </c>
      <c r="T45" s="43">
        <v>5000000</v>
      </c>
      <c r="U45" s="32">
        <v>57428039</v>
      </c>
      <c r="V45" s="31" t="s">
        <v>421</v>
      </c>
    </row>
    <row r="46" spans="1:22">
      <c r="A46">
        <v>891780111</v>
      </c>
      <c r="B46" t="s">
        <v>19</v>
      </c>
      <c r="C46" t="s">
        <v>27</v>
      </c>
      <c r="D46" t="s">
        <v>20</v>
      </c>
      <c r="E46" s="31" t="s">
        <v>5160</v>
      </c>
      <c r="F46" t="s">
        <v>21</v>
      </c>
      <c r="G46" t="s">
        <v>22</v>
      </c>
      <c r="H46" t="s">
        <v>166</v>
      </c>
      <c r="I46" s="43">
        <v>5000000</v>
      </c>
      <c r="J46" s="43">
        <v>0</v>
      </c>
      <c r="K46" s="43">
        <v>0</v>
      </c>
      <c r="L46" s="43">
        <v>0</v>
      </c>
      <c r="M46">
        <v>36722117</v>
      </c>
      <c r="N46" t="s">
        <v>61</v>
      </c>
      <c r="O46" t="s">
        <v>5140</v>
      </c>
      <c r="P46" s="85">
        <v>44323</v>
      </c>
      <c r="Q46" s="85">
        <v>44323</v>
      </c>
      <c r="R46" s="85">
        <v>44530</v>
      </c>
      <c r="S46" s="43">
        <v>0</v>
      </c>
      <c r="T46" s="43">
        <v>5000000</v>
      </c>
      <c r="U46" s="32">
        <v>57428039</v>
      </c>
      <c r="V46" s="31" t="s">
        <v>421</v>
      </c>
    </row>
    <row r="47" spans="1:22">
      <c r="A47">
        <v>891780111</v>
      </c>
      <c r="B47" t="s">
        <v>19</v>
      </c>
      <c r="C47" t="s">
        <v>27</v>
      </c>
      <c r="D47" t="s">
        <v>20</v>
      </c>
      <c r="E47" s="31" t="s">
        <v>5161</v>
      </c>
      <c r="F47" t="s">
        <v>21</v>
      </c>
      <c r="G47" t="s">
        <v>22</v>
      </c>
      <c r="H47" t="s">
        <v>166</v>
      </c>
      <c r="I47" s="43">
        <v>5000000</v>
      </c>
      <c r="J47" s="43">
        <v>0</v>
      </c>
      <c r="K47" s="43">
        <v>0</v>
      </c>
      <c r="L47" s="43">
        <v>0</v>
      </c>
      <c r="M47">
        <v>57462714</v>
      </c>
      <c r="N47" t="s">
        <v>5162</v>
      </c>
      <c r="O47" t="s">
        <v>5140</v>
      </c>
      <c r="P47" s="85">
        <v>44323</v>
      </c>
      <c r="Q47" s="85">
        <v>44323</v>
      </c>
      <c r="R47" s="85">
        <v>44530</v>
      </c>
      <c r="S47" s="43">
        <v>0</v>
      </c>
      <c r="T47" s="43">
        <v>5000000</v>
      </c>
      <c r="U47" s="32">
        <v>57428039</v>
      </c>
      <c r="V47" s="31" t="s">
        <v>421</v>
      </c>
    </row>
    <row r="48" spans="1:22">
      <c r="A48">
        <v>891780111</v>
      </c>
      <c r="B48" t="s">
        <v>19</v>
      </c>
      <c r="C48" t="s">
        <v>27</v>
      </c>
      <c r="D48" t="s">
        <v>20</v>
      </c>
      <c r="E48" s="31" t="s">
        <v>5163</v>
      </c>
      <c r="F48" t="s">
        <v>21</v>
      </c>
      <c r="G48" t="s">
        <v>22</v>
      </c>
      <c r="H48" t="s">
        <v>166</v>
      </c>
      <c r="I48" s="43">
        <v>5000000</v>
      </c>
      <c r="J48" s="43">
        <v>0</v>
      </c>
      <c r="K48" s="43">
        <v>0</v>
      </c>
      <c r="L48" s="43">
        <v>0</v>
      </c>
      <c r="M48">
        <v>85153842</v>
      </c>
      <c r="N48" t="s">
        <v>5164</v>
      </c>
      <c r="O48" t="s">
        <v>5140</v>
      </c>
      <c r="P48" s="85">
        <v>44326</v>
      </c>
      <c r="Q48" s="85">
        <v>44326</v>
      </c>
      <c r="R48" s="85">
        <v>44530</v>
      </c>
      <c r="S48" s="43">
        <v>0</v>
      </c>
      <c r="T48" s="43">
        <v>5000000</v>
      </c>
      <c r="U48" s="32">
        <v>57428039</v>
      </c>
      <c r="V48" s="31" t="s">
        <v>421</v>
      </c>
    </row>
    <row r="49" spans="1:22">
      <c r="A49">
        <v>891780111</v>
      </c>
      <c r="B49" t="s">
        <v>19</v>
      </c>
      <c r="C49" t="s">
        <v>27</v>
      </c>
      <c r="D49" t="s">
        <v>20</v>
      </c>
      <c r="E49" s="31" t="s">
        <v>5165</v>
      </c>
      <c r="F49" t="s">
        <v>21</v>
      </c>
      <c r="G49" t="s">
        <v>22</v>
      </c>
      <c r="H49" t="s">
        <v>166</v>
      </c>
      <c r="I49" s="43">
        <v>5000000</v>
      </c>
      <c r="J49" s="43">
        <v>0</v>
      </c>
      <c r="K49" s="43">
        <v>0</v>
      </c>
      <c r="L49" s="43">
        <v>0</v>
      </c>
      <c r="M49">
        <v>45487112</v>
      </c>
      <c r="N49" t="s">
        <v>5166</v>
      </c>
      <c r="O49" t="s">
        <v>5140</v>
      </c>
      <c r="P49" s="85">
        <v>44326</v>
      </c>
      <c r="Q49" s="85">
        <v>44326</v>
      </c>
      <c r="R49" s="85">
        <v>44530</v>
      </c>
      <c r="S49" s="43">
        <v>0</v>
      </c>
      <c r="T49" s="43">
        <v>5000000</v>
      </c>
      <c r="U49" s="32">
        <v>57428039</v>
      </c>
      <c r="V49" s="31" t="s">
        <v>421</v>
      </c>
    </row>
    <row r="50" spans="1:22">
      <c r="A50">
        <v>891780111</v>
      </c>
      <c r="B50" t="s">
        <v>19</v>
      </c>
      <c r="C50" t="s">
        <v>27</v>
      </c>
      <c r="D50" t="s">
        <v>20</v>
      </c>
      <c r="E50" s="31" t="s">
        <v>5167</v>
      </c>
      <c r="F50" t="s">
        <v>21</v>
      </c>
      <c r="G50" t="s">
        <v>22</v>
      </c>
      <c r="H50" t="s">
        <v>166</v>
      </c>
      <c r="I50" s="43">
        <v>5000000</v>
      </c>
      <c r="J50" s="43">
        <v>0</v>
      </c>
      <c r="K50" s="43">
        <v>0</v>
      </c>
      <c r="L50" s="43">
        <v>0</v>
      </c>
      <c r="M50">
        <v>7528454</v>
      </c>
      <c r="N50" t="s">
        <v>3604</v>
      </c>
      <c r="O50" t="s">
        <v>5140</v>
      </c>
      <c r="P50" s="85">
        <v>44326</v>
      </c>
      <c r="Q50" s="85">
        <v>44326</v>
      </c>
      <c r="R50" s="85">
        <v>44530</v>
      </c>
      <c r="S50" s="43">
        <v>0</v>
      </c>
      <c r="T50" s="43">
        <v>5000000</v>
      </c>
      <c r="U50" s="32">
        <v>57428039</v>
      </c>
      <c r="V50" s="31" t="s">
        <v>421</v>
      </c>
    </row>
    <row r="51" spans="1:22">
      <c r="A51">
        <v>891780111</v>
      </c>
      <c r="B51" t="s">
        <v>19</v>
      </c>
      <c r="C51" t="s">
        <v>27</v>
      </c>
      <c r="D51" t="s">
        <v>20</v>
      </c>
      <c r="E51" s="31" t="s">
        <v>5168</v>
      </c>
      <c r="F51" t="s">
        <v>21</v>
      </c>
      <c r="G51" t="s">
        <v>22</v>
      </c>
      <c r="H51" t="s">
        <v>166</v>
      </c>
      <c r="I51" s="43">
        <v>5000000</v>
      </c>
      <c r="J51" s="43">
        <v>0</v>
      </c>
      <c r="K51" s="43">
        <v>0</v>
      </c>
      <c r="L51" s="43">
        <v>0</v>
      </c>
      <c r="M51">
        <v>85452762</v>
      </c>
      <c r="N51" t="s">
        <v>5169</v>
      </c>
      <c r="O51" t="s">
        <v>5140</v>
      </c>
      <c r="P51" s="85">
        <v>44326</v>
      </c>
      <c r="Q51" s="85">
        <v>44326</v>
      </c>
      <c r="R51" s="85">
        <v>44530</v>
      </c>
      <c r="S51" s="43">
        <v>0</v>
      </c>
      <c r="T51" s="43">
        <v>5000000</v>
      </c>
      <c r="U51" s="32">
        <v>57428039</v>
      </c>
      <c r="V51" s="31" t="s">
        <v>421</v>
      </c>
    </row>
    <row r="52" spans="1:22">
      <c r="A52">
        <v>891780111</v>
      </c>
      <c r="B52" t="s">
        <v>19</v>
      </c>
      <c r="C52" t="s">
        <v>27</v>
      </c>
      <c r="D52" t="s">
        <v>20</v>
      </c>
      <c r="E52" s="31" t="s">
        <v>5170</v>
      </c>
      <c r="F52" t="s">
        <v>21</v>
      </c>
      <c r="G52" t="s">
        <v>22</v>
      </c>
      <c r="H52" t="s">
        <v>166</v>
      </c>
      <c r="I52" s="43">
        <v>5000000</v>
      </c>
      <c r="J52" s="43">
        <v>0</v>
      </c>
      <c r="K52" s="43">
        <v>0</v>
      </c>
      <c r="L52" s="43">
        <v>0</v>
      </c>
      <c r="M52">
        <v>1082960138</v>
      </c>
      <c r="N52" t="s">
        <v>5171</v>
      </c>
      <c r="O52" t="s">
        <v>5140</v>
      </c>
      <c r="P52" s="85">
        <v>44326</v>
      </c>
      <c r="Q52" s="85">
        <v>44326</v>
      </c>
      <c r="R52" s="85">
        <v>44530</v>
      </c>
      <c r="S52" s="43">
        <v>0</v>
      </c>
      <c r="T52" s="43">
        <v>5000000</v>
      </c>
      <c r="U52" s="32">
        <v>57428039</v>
      </c>
      <c r="V52" s="31" t="s">
        <v>421</v>
      </c>
    </row>
    <row r="53" spans="1:22">
      <c r="A53">
        <v>891780111</v>
      </c>
      <c r="B53" t="s">
        <v>19</v>
      </c>
      <c r="C53" t="s">
        <v>27</v>
      </c>
      <c r="D53" t="s">
        <v>20</v>
      </c>
      <c r="E53" s="31" t="s">
        <v>5172</v>
      </c>
      <c r="F53" t="s">
        <v>21</v>
      </c>
      <c r="G53" t="s">
        <v>22</v>
      </c>
      <c r="H53" t="s">
        <v>166</v>
      </c>
      <c r="I53" s="43">
        <v>5000000</v>
      </c>
      <c r="J53" s="43">
        <v>0</v>
      </c>
      <c r="K53" s="43">
        <v>0</v>
      </c>
      <c r="L53" s="43">
        <v>0</v>
      </c>
      <c r="M53">
        <v>19769302</v>
      </c>
      <c r="N53" t="s">
        <v>5173</v>
      </c>
      <c r="O53" t="s">
        <v>5140</v>
      </c>
      <c r="P53" s="85">
        <v>44326</v>
      </c>
      <c r="Q53" s="85">
        <v>44326</v>
      </c>
      <c r="R53" s="85">
        <v>44530</v>
      </c>
      <c r="S53" s="43">
        <v>0</v>
      </c>
      <c r="T53" s="43">
        <v>5000000</v>
      </c>
      <c r="U53" s="32">
        <v>57428039</v>
      </c>
      <c r="V53" s="31" t="s">
        <v>421</v>
      </c>
    </row>
    <row r="54" spans="1:22">
      <c r="A54">
        <v>891780111</v>
      </c>
      <c r="B54" t="s">
        <v>19</v>
      </c>
      <c r="C54" t="s">
        <v>27</v>
      </c>
      <c r="D54" t="s">
        <v>20</v>
      </c>
      <c r="E54" s="31" t="s">
        <v>5174</v>
      </c>
      <c r="F54" t="s">
        <v>21</v>
      </c>
      <c r="G54" t="s">
        <v>22</v>
      </c>
      <c r="H54" t="s">
        <v>166</v>
      </c>
      <c r="I54" s="43">
        <v>5000000</v>
      </c>
      <c r="J54" s="43">
        <v>0</v>
      </c>
      <c r="K54" s="43">
        <v>0</v>
      </c>
      <c r="L54" s="43">
        <v>0</v>
      </c>
      <c r="M54">
        <v>12546165</v>
      </c>
      <c r="N54" t="s">
        <v>5175</v>
      </c>
      <c r="O54" t="s">
        <v>5140</v>
      </c>
      <c r="P54" s="85">
        <v>44326</v>
      </c>
      <c r="Q54" s="85">
        <v>44326</v>
      </c>
      <c r="R54" s="85">
        <v>44530</v>
      </c>
      <c r="S54" s="43">
        <v>2500000</v>
      </c>
      <c r="T54" s="43">
        <v>2500000</v>
      </c>
      <c r="U54" s="32">
        <v>57428039</v>
      </c>
      <c r="V54" s="31" t="s">
        <v>421</v>
      </c>
    </row>
    <row r="55" spans="1:22">
      <c r="A55">
        <v>891780111</v>
      </c>
      <c r="B55" t="s">
        <v>19</v>
      </c>
      <c r="C55" t="s">
        <v>27</v>
      </c>
      <c r="D55" t="s">
        <v>20</v>
      </c>
      <c r="E55" s="31" t="s">
        <v>5176</v>
      </c>
      <c r="F55" t="s">
        <v>21</v>
      </c>
      <c r="G55" t="s">
        <v>22</v>
      </c>
      <c r="H55" t="s">
        <v>166</v>
      </c>
      <c r="I55" s="43">
        <v>5000000</v>
      </c>
      <c r="J55" s="43">
        <v>0</v>
      </c>
      <c r="K55" s="43">
        <v>0</v>
      </c>
      <c r="L55" s="43">
        <v>0</v>
      </c>
      <c r="M55">
        <v>1065657067</v>
      </c>
      <c r="N55" t="s">
        <v>5177</v>
      </c>
      <c r="O55" t="s">
        <v>5143</v>
      </c>
      <c r="P55" s="85">
        <v>44327</v>
      </c>
      <c r="Q55" s="85">
        <v>44327</v>
      </c>
      <c r="R55" s="85">
        <v>44530</v>
      </c>
      <c r="S55" s="43">
        <v>0</v>
      </c>
      <c r="T55" s="43">
        <v>5000000</v>
      </c>
      <c r="U55" s="32">
        <v>57428039</v>
      </c>
      <c r="V55" s="31" t="s">
        <v>421</v>
      </c>
    </row>
    <row r="56" spans="1:22">
      <c r="A56">
        <v>891780111</v>
      </c>
      <c r="B56" t="s">
        <v>19</v>
      </c>
      <c r="C56" t="s">
        <v>27</v>
      </c>
      <c r="D56" t="s">
        <v>20</v>
      </c>
      <c r="E56" s="31" t="s">
        <v>5178</v>
      </c>
      <c r="F56" t="s">
        <v>21</v>
      </c>
      <c r="G56" t="s">
        <v>22</v>
      </c>
      <c r="H56" t="s">
        <v>166</v>
      </c>
      <c r="I56" s="43">
        <v>5000000</v>
      </c>
      <c r="J56" s="43">
        <v>0</v>
      </c>
      <c r="K56" s="43">
        <v>0</v>
      </c>
      <c r="L56" s="43">
        <v>0</v>
      </c>
      <c r="M56">
        <v>1082905987</v>
      </c>
      <c r="N56" t="s">
        <v>5179</v>
      </c>
      <c r="O56" t="s">
        <v>5140</v>
      </c>
      <c r="P56" s="85">
        <v>44327</v>
      </c>
      <c r="Q56" s="85">
        <v>44327</v>
      </c>
      <c r="R56" s="85">
        <v>44530</v>
      </c>
      <c r="S56" s="43">
        <v>0</v>
      </c>
      <c r="T56" s="43">
        <v>5000000</v>
      </c>
      <c r="U56" s="32">
        <v>57428039</v>
      </c>
      <c r="V56" s="31" t="s">
        <v>421</v>
      </c>
    </row>
    <row r="57" spans="1:22">
      <c r="A57">
        <v>891780111</v>
      </c>
      <c r="B57" t="s">
        <v>19</v>
      </c>
      <c r="C57" t="s">
        <v>27</v>
      </c>
      <c r="D57" t="s">
        <v>20</v>
      </c>
      <c r="E57" s="31" t="s">
        <v>5180</v>
      </c>
      <c r="F57" t="s">
        <v>21</v>
      </c>
      <c r="G57" t="s">
        <v>22</v>
      </c>
      <c r="H57" t="s">
        <v>166</v>
      </c>
      <c r="I57" s="43">
        <v>5000000</v>
      </c>
      <c r="J57" s="43">
        <v>0</v>
      </c>
      <c r="K57" s="43">
        <v>0</v>
      </c>
      <c r="L57" s="43">
        <v>0</v>
      </c>
      <c r="M57">
        <v>73201000</v>
      </c>
      <c r="N57" t="s">
        <v>3296</v>
      </c>
      <c r="O57" t="s">
        <v>5140</v>
      </c>
      <c r="P57" s="85">
        <v>44327</v>
      </c>
      <c r="Q57" s="85">
        <v>44327</v>
      </c>
      <c r="R57" s="85">
        <v>44530</v>
      </c>
      <c r="S57" s="43">
        <v>0</v>
      </c>
      <c r="T57" s="43">
        <v>5000000</v>
      </c>
      <c r="U57" s="32">
        <v>57428039</v>
      </c>
      <c r="V57" s="31" t="s">
        <v>421</v>
      </c>
    </row>
    <row r="58" spans="1:22">
      <c r="A58">
        <v>891780111</v>
      </c>
      <c r="B58" t="s">
        <v>19</v>
      </c>
      <c r="C58" t="s">
        <v>27</v>
      </c>
      <c r="D58" t="s">
        <v>20</v>
      </c>
      <c r="E58" s="31" t="s">
        <v>5181</v>
      </c>
      <c r="F58" t="s">
        <v>21</v>
      </c>
      <c r="G58" t="s">
        <v>22</v>
      </c>
      <c r="H58" t="s">
        <v>166</v>
      </c>
      <c r="I58" s="43">
        <v>5000000</v>
      </c>
      <c r="J58" s="43">
        <v>0</v>
      </c>
      <c r="K58" s="43">
        <v>0</v>
      </c>
      <c r="L58" s="43">
        <v>0</v>
      </c>
      <c r="M58">
        <v>88249422</v>
      </c>
      <c r="N58" t="s">
        <v>5182</v>
      </c>
      <c r="O58" t="s">
        <v>5140</v>
      </c>
      <c r="P58" s="85">
        <v>44327</v>
      </c>
      <c r="Q58" s="85">
        <v>44328</v>
      </c>
      <c r="R58" s="85">
        <v>44530</v>
      </c>
      <c r="S58" s="43">
        <v>0</v>
      </c>
      <c r="T58" s="43">
        <v>5000000</v>
      </c>
      <c r="U58" s="32">
        <v>57428039</v>
      </c>
      <c r="V58" s="31" t="s">
        <v>421</v>
      </c>
    </row>
    <row r="59" spans="1:22">
      <c r="A59">
        <v>891780111</v>
      </c>
      <c r="B59" t="s">
        <v>19</v>
      </c>
      <c r="C59" t="s">
        <v>27</v>
      </c>
      <c r="D59" t="s">
        <v>20</v>
      </c>
      <c r="E59" s="31" t="s">
        <v>5183</v>
      </c>
      <c r="F59" t="s">
        <v>21</v>
      </c>
      <c r="G59" t="s">
        <v>22</v>
      </c>
      <c r="H59" t="s">
        <v>166</v>
      </c>
      <c r="I59" s="43">
        <v>5000000</v>
      </c>
      <c r="J59" s="43">
        <v>0</v>
      </c>
      <c r="K59" s="43">
        <v>0</v>
      </c>
      <c r="L59" s="43">
        <v>0</v>
      </c>
      <c r="M59">
        <v>7601102</v>
      </c>
      <c r="N59" t="s">
        <v>5184</v>
      </c>
      <c r="O59" t="s">
        <v>5140</v>
      </c>
      <c r="P59" s="85">
        <v>44327</v>
      </c>
      <c r="Q59" s="85">
        <v>44330</v>
      </c>
      <c r="R59" s="85">
        <v>44530</v>
      </c>
      <c r="S59" s="43">
        <v>0</v>
      </c>
      <c r="T59" s="43">
        <v>5000000</v>
      </c>
      <c r="U59" s="32">
        <v>57428039</v>
      </c>
      <c r="V59" s="31" t="s">
        <v>421</v>
      </c>
    </row>
    <row r="60" spans="1:22" ht="15" thickBot="1"/>
    <row r="61" spans="1:22" ht="15" thickBot="1">
      <c r="D61" s="163" t="s">
        <v>6076</v>
      </c>
      <c r="E61" s="163">
        <v>58</v>
      </c>
      <c r="H61" s="116" t="s">
        <v>6076</v>
      </c>
      <c r="I61" s="117">
        <f>SUM(I2:I60)</f>
        <v>287500000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W250"/>
  <sheetViews>
    <sheetView topLeftCell="A226" workbookViewId="0">
      <selection activeCell="E257" sqref="E257"/>
    </sheetView>
  </sheetViews>
  <sheetFormatPr baseColWidth="10" defaultColWidth="11.44140625" defaultRowHeight="14.4"/>
  <cols>
    <col min="1" max="4" width="11.44140625" style="2"/>
    <col min="5" max="5" width="30.33203125" style="2" customWidth="1"/>
    <col min="6" max="8" width="11.44140625" style="2"/>
    <col min="9" max="9" width="21" style="8" customWidth="1"/>
    <col min="10" max="10" width="14.33203125" style="8" bestFit="1" customWidth="1"/>
    <col min="11" max="11" width="27.5546875" style="8" customWidth="1"/>
    <col min="12" max="12" width="12.109375" style="8" bestFit="1" customWidth="1"/>
    <col min="13" max="14" width="11.44140625" style="2"/>
    <col min="15" max="15" width="28" style="2" customWidth="1"/>
    <col min="16" max="18" width="11.44140625" style="9"/>
    <col min="19" max="20" width="27.5546875" style="8" customWidth="1"/>
    <col min="21" max="21" width="11.44140625" style="2"/>
    <col min="22" max="22" width="40" style="2" customWidth="1"/>
    <col min="23" max="16384" width="11.44140625" style="2"/>
  </cols>
  <sheetData>
    <row r="1" spans="1:22">
      <c r="A1" s="29" t="s">
        <v>0</v>
      </c>
      <c r="B1" s="29" t="s">
        <v>1</v>
      </c>
      <c r="C1" s="29" t="s">
        <v>2</v>
      </c>
      <c r="D1" s="29" t="s">
        <v>3</v>
      </c>
      <c r="E1" s="29" t="s">
        <v>4</v>
      </c>
      <c r="F1" s="29" t="s">
        <v>5</v>
      </c>
      <c r="G1" s="29" t="s">
        <v>6</v>
      </c>
      <c r="H1" s="29" t="s">
        <v>7</v>
      </c>
      <c r="I1" s="49" t="s">
        <v>8</v>
      </c>
      <c r="J1" s="49" t="s">
        <v>9</v>
      </c>
      <c r="K1" s="49" t="s">
        <v>24</v>
      </c>
      <c r="L1" s="49" t="s">
        <v>25</v>
      </c>
      <c r="M1" s="29" t="s">
        <v>10</v>
      </c>
      <c r="N1" s="29" t="s">
        <v>11</v>
      </c>
      <c r="O1" s="29" t="s">
        <v>12</v>
      </c>
      <c r="P1" s="51" t="s">
        <v>26</v>
      </c>
      <c r="Q1" s="51" t="s">
        <v>13</v>
      </c>
      <c r="R1" s="51" t="s">
        <v>14</v>
      </c>
      <c r="S1" s="49" t="s">
        <v>15</v>
      </c>
      <c r="T1" s="49" t="s">
        <v>16</v>
      </c>
      <c r="U1" s="29" t="s">
        <v>17</v>
      </c>
      <c r="V1" s="29" t="s">
        <v>18</v>
      </c>
    </row>
    <row r="2" spans="1:22">
      <c r="A2" s="29">
        <v>891780111</v>
      </c>
      <c r="B2" s="29" t="s">
        <v>19</v>
      </c>
      <c r="C2" s="31" t="s">
        <v>27</v>
      </c>
      <c r="D2" s="31" t="s">
        <v>20</v>
      </c>
      <c r="E2" s="31" t="s">
        <v>535</v>
      </c>
      <c r="F2" s="29" t="s">
        <v>21</v>
      </c>
      <c r="G2" s="29" t="s">
        <v>22</v>
      </c>
      <c r="H2" s="31" t="s">
        <v>1600</v>
      </c>
      <c r="I2" s="44">
        <v>83883100</v>
      </c>
      <c r="J2" s="50">
        <v>0</v>
      </c>
      <c r="K2" s="50">
        <v>0</v>
      </c>
      <c r="L2" s="50">
        <v>0</v>
      </c>
      <c r="M2" s="32">
        <v>900929189</v>
      </c>
      <c r="N2" s="31" t="s">
        <v>536</v>
      </c>
      <c r="O2" s="31" t="s">
        <v>537</v>
      </c>
      <c r="P2" s="139" t="s">
        <v>538</v>
      </c>
      <c r="Q2" s="139" t="s">
        <v>538</v>
      </c>
      <c r="R2" s="139" t="s">
        <v>539</v>
      </c>
      <c r="S2" s="50">
        <v>83883100</v>
      </c>
      <c r="T2" s="50">
        <f>+I2-S2</f>
        <v>0</v>
      </c>
      <c r="U2" s="32">
        <v>41947381</v>
      </c>
      <c r="V2" s="31" t="s">
        <v>156</v>
      </c>
    </row>
    <row r="3" spans="1:22">
      <c r="A3" s="29">
        <v>891780111</v>
      </c>
      <c r="B3" s="29" t="s">
        <v>19</v>
      </c>
      <c r="C3" s="31" t="s">
        <v>23</v>
      </c>
      <c r="D3" s="31" t="s">
        <v>20</v>
      </c>
      <c r="E3" s="31" t="s">
        <v>540</v>
      </c>
      <c r="F3" s="29" t="s">
        <v>21</v>
      </c>
      <c r="G3" s="29" t="s">
        <v>22</v>
      </c>
      <c r="H3" s="31" t="s">
        <v>1600</v>
      </c>
      <c r="I3" s="44">
        <v>73952550</v>
      </c>
      <c r="J3" s="50">
        <v>0</v>
      </c>
      <c r="K3" s="50">
        <v>0</v>
      </c>
      <c r="L3" s="50">
        <v>0</v>
      </c>
      <c r="M3" s="32">
        <v>830015673</v>
      </c>
      <c r="N3" s="31" t="s">
        <v>541</v>
      </c>
      <c r="O3" s="31" t="s">
        <v>542</v>
      </c>
      <c r="P3" s="139" t="s">
        <v>539</v>
      </c>
      <c r="Q3" s="139" t="s">
        <v>539</v>
      </c>
      <c r="R3" s="139" t="s">
        <v>543</v>
      </c>
      <c r="S3" s="50">
        <v>73952550</v>
      </c>
      <c r="T3" s="50">
        <f t="shared" ref="T3:T66" si="0">+I3-S3</f>
        <v>0</v>
      </c>
      <c r="U3" s="32">
        <v>85473390</v>
      </c>
      <c r="V3" s="31" t="s">
        <v>544</v>
      </c>
    </row>
    <row r="4" spans="1:22">
      <c r="A4" s="29">
        <v>891780111</v>
      </c>
      <c r="B4" s="29" t="s">
        <v>19</v>
      </c>
      <c r="C4" s="31" t="s">
        <v>27</v>
      </c>
      <c r="D4" s="31" t="s">
        <v>20</v>
      </c>
      <c r="E4" s="31" t="s">
        <v>545</v>
      </c>
      <c r="F4" s="29" t="s">
        <v>21</v>
      </c>
      <c r="G4" s="29" t="s">
        <v>22</v>
      </c>
      <c r="H4" s="31" t="s">
        <v>1600</v>
      </c>
      <c r="I4" s="44">
        <v>73458700</v>
      </c>
      <c r="J4" s="50">
        <v>0</v>
      </c>
      <c r="K4" s="50">
        <v>0</v>
      </c>
      <c r="L4" s="50">
        <v>0</v>
      </c>
      <c r="M4" s="32">
        <v>901039840</v>
      </c>
      <c r="N4" s="31" t="s">
        <v>546</v>
      </c>
      <c r="O4" s="31" t="s">
        <v>547</v>
      </c>
      <c r="P4" s="139" t="s">
        <v>548</v>
      </c>
      <c r="Q4" s="139" t="s">
        <v>548</v>
      </c>
      <c r="R4" s="139" t="s">
        <v>549</v>
      </c>
      <c r="S4" s="50">
        <f>+I4</f>
        <v>73458700</v>
      </c>
      <c r="T4" s="50">
        <f t="shared" si="0"/>
        <v>0</v>
      </c>
      <c r="U4" s="32">
        <v>85465146</v>
      </c>
      <c r="V4" s="31" t="s">
        <v>550</v>
      </c>
    </row>
    <row r="5" spans="1:22">
      <c r="A5" s="29">
        <v>891780111</v>
      </c>
      <c r="B5" s="29" t="s">
        <v>19</v>
      </c>
      <c r="C5" s="31" t="s">
        <v>23</v>
      </c>
      <c r="D5" s="31" t="s">
        <v>20</v>
      </c>
      <c r="E5" s="31" t="s">
        <v>551</v>
      </c>
      <c r="F5" s="29" t="s">
        <v>21</v>
      </c>
      <c r="G5" s="29" t="s">
        <v>22</v>
      </c>
      <c r="H5" s="31" t="s">
        <v>1600</v>
      </c>
      <c r="I5" s="44">
        <v>81275810</v>
      </c>
      <c r="J5" s="50">
        <v>0</v>
      </c>
      <c r="K5" s="50">
        <v>0</v>
      </c>
      <c r="L5" s="50">
        <v>0</v>
      </c>
      <c r="M5" s="32">
        <v>819007190</v>
      </c>
      <c r="N5" s="31" t="s">
        <v>552</v>
      </c>
      <c r="O5" s="31" t="s">
        <v>553</v>
      </c>
      <c r="P5" s="139" t="s">
        <v>548</v>
      </c>
      <c r="Q5" s="139" t="s">
        <v>548</v>
      </c>
      <c r="R5" s="139" t="s">
        <v>554</v>
      </c>
      <c r="S5" s="50">
        <v>81275810</v>
      </c>
      <c r="T5" s="50">
        <f t="shared" si="0"/>
        <v>0</v>
      </c>
      <c r="U5" s="32">
        <v>85459497</v>
      </c>
      <c r="V5" s="31" t="s">
        <v>555</v>
      </c>
    </row>
    <row r="6" spans="1:22">
      <c r="A6" s="29">
        <v>891780111</v>
      </c>
      <c r="B6" s="2" t="s">
        <v>19</v>
      </c>
      <c r="C6" s="17" t="s">
        <v>23</v>
      </c>
      <c r="D6" s="17" t="s">
        <v>20</v>
      </c>
      <c r="E6" s="17" t="s">
        <v>556</v>
      </c>
      <c r="F6" s="2" t="s">
        <v>21</v>
      </c>
      <c r="G6" s="2" t="s">
        <v>22</v>
      </c>
      <c r="H6" s="17" t="s">
        <v>1665</v>
      </c>
      <c r="I6" s="52">
        <v>29999990</v>
      </c>
      <c r="J6" s="50">
        <v>0</v>
      </c>
      <c r="K6" s="50">
        <v>0</v>
      </c>
      <c r="L6" s="50">
        <v>0</v>
      </c>
      <c r="M6" s="33">
        <v>901150111</v>
      </c>
      <c r="N6" s="17" t="s">
        <v>557</v>
      </c>
      <c r="O6" s="17" t="s">
        <v>558</v>
      </c>
      <c r="P6" s="144" t="s">
        <v>159</v>
      </c>
      <c r="Q6" s="144" t="s">
        <v>159</v>
      </c>
      <c r="R6" s="144" t="s">
        <v>559</v>
      </c>
      <c r="S6" s="50">
        <v>29999990</v>
      </c>
      <c r="T6" s="50">
        <f t="shared" si="0"/>
        <v>0</v>
      </c>
      <c r="U6" s="33">
        <v>15443332</v>
      </c>
      <c r="V6" s="17" t="s">
        <v>560</v>
      </c>
    </row>
    <row r="7" spans="1:22">
      <c r="A7" s="29">
        <v>891780111</v>
      </c>
      <c r="B7" s="29" t="s">
        <v>19</v>
      </c>
      <c r="C7" s="31" t="s">
        <v>27</v>
      </c>
      <c r="D7" s="31" t="s">
        <v>20</v>
      </c>
      <c r="E7" s="31" t="s">
        <v>561</v>
      </c>
      <c r="F7" s="29" t="s">
        <v>21</v>
      </c>
      <c r="G7" s="29" t="s">
        <v>22</v>
      </c>
      <c r="H7" s="31" t="s">
        <v>166</v>
      </c>
      <c r="I7" s="50">
        <v>2180000</v>
      </c>
      <c r="J7" s="50">
        <v>0</v>
      </c>
      <c r="K7" s="50">
        <v>0</v>
      </c>
      <c r="L7" s="50">
        <v>0</v>
      </c>
      <c r="M7" s="32">
        <v>819004091</v>
      </c>
      <c r="N7" s="31" t="s">
        <v>562</v>
      </c>
      <c r="O7" s="31" t="s">
        <v>563</v>
      </c>
      <c r="P7" s="139" t="s">
        <v>564</v>
      </c>
      <c r="Q7" s="139" t="s">
        <v>564</v>
      </c>
      <c r="R7" s="139" t="s">
        <v>565</v>
      </c>
      <c r="S7" s="50">
        <f>+I7</f>
        <v>2180000</v>
      </c>
      <c r="T7" s="50">
        <f t="shared" si="0"/>
        <v>0</v>
      </c>
      <c r="U7" s="32">
        <v>72175282</v>
      </c>
      <c r="V7" s="31" t="s">
        <v>566</v>
      </c>
    </row>
    <row r="8" spans="1:22">
      <c r="A8" s="29">
        <v>891780111</v>
      </c>
      <c r="B8" s="29" t="s">
        <v>19</v>
      </c>
      <c r="C8" s="31" t="s">
        <v>27</v>
      </c>
      <c r="D8" s="31" t="s">
        <v>20</v>
      </c>
      <c r="E8" s="31" t="s">
        <v>567</v>
      </c>
      <c r="F8" s="29" t="s">
        <v>21</v>
      </c>
      <c r="G8" s="29" t="s">
        <v>22</v>
      </c>
      <c r="H8" s="31" t="s">
        <v>166</v>
      </c>
      <c r="I8" s="50">
        <v>145800000</v>
      </c>
      <c r="J8" s="50">
        <v>0</v>
      </c>
      <c r="K8" s="50">
        <v>0</v>
      </c>
      <c r="L8" s="50">
        <v>0</v>
      </c>
      <c r="M8" s="32">
        <v>901050213</v>
      </c>
      <c r="N8" s="31" t="s">
        <v>568</v>
      </c>
      <c r="O8" s="31" t="s">
        <v>569</v>
      </c>
      <c r="P8" s="139" t="s">
        <v>154</v>
      </c>
      <c r="Q8" s="139" t="s">
        <v>154</v>
      </c>
      <c r="R8" s="139" t="s">
        <v>570</v>
      </c>
      <c r="S8" s="50">
        <f>36450000+36450000+36450000+36450000</f>
        <v>145800000</v>
      </c>
      <c r="T8" s="50">
        <f t="shared" si="0"/>
        <v>0</v>
      </c>
      <c r="U8" s="32">
        <v>72175282</v>
      </c>
      <c r="V8" s="31" t="s">
        <v>566</v>
      </c>
    </row>
    <row r="9" spans="1:22">
      <c r="A9" s="29">
        <v>891780111</v>
      </c>
      <c r="B9" s="29" t="s">
        <v>19</v>
      </c>
      <c r="C9" s="31" t="s">
        <v>27</v>
      </c>
      <c r="D9" s="31" t="s">
        <v>20</v>
      </c>
      <c r="E9" s="31" t="s">
        <v>571</v>
      </c>
      <c r="F9" s="29" t="s">
        <v>21</v>
      </c>
      <c r="G9" s="29" t="s">
        <v>22</v>
      </c>
      <c r="H9" s="31" t="s">
        <v>166</v>
      </c>
      <c r="I9" s="50">
        <v>20000000</v>
      </c>
      <c r="J9" s="50">
        <v>0</v>
      </c>
      <c r="K9" s="50">
        <v>0</v>
      </c>
      <c r="L9" s="50">
        <v>0</v>
      </c>
      <c r="M9" s="32">
        <v>860512330</v>
      </c>
      <c r="N9" s="31" t="s">
        <v>572</v>
      </c>
      <c r="O9" s="31" t="s">
        <v>573</v>
      </c>
      <c r="P9" s="139" t="s">
        <v>154</v>
      </c>
      <c r="Q9" s="139" t="s">
        <v>154</v>
      </c>
      <c r="R9" s="139" t="s">
        <v>574</v>
      </c>
      <c r="S9" s="50">
        <f>1810750+2164680+2339900+532110+430882+425910</f>
        <v>7704232</v>
      </c>
      <c r="T9" s="50">
        <f t="shared" si="0"/>
        <v>12295768</v>
      </c>
      <c r="U9" s="32">
        <v>57444673</v>
      </c>
      <c r="V9" s="31" t="s">
        <v>575</v>
      </c>
    </row>
    <row r="10" spans="1:22">
      <c r="A10" s="29">
        <v>891780111</v>
      </c>
      <c r="B10" s="29" t="s">
        <v>19</v>
      </c>
      <c r="C10" s="31" t="s">
        <v>27</v>
      </c>
      <c r="D10" s="31" t="s">
        <v>20</v>
      </c>
      <c r="E10" s="31" t="s">
        <v>576</v>
      </c>
      <c r="F10" s="29" t="s">
        <v>21</v>
      </c>
      <c r="G10" s="29" t="s">
        <v>22</v>
      </c>
      <c r="H10" s="31" t="s">
        <v>166</v>
      </c>
      <c r="I10" s="50">
        <v>4000000</v>
      </c>
      <c r="J10" s="50">
        <v>0</v>
      </c>
      <c r="K10" s="50">
        <v>0</v>
      </c>
      <c r="L10" s="50">
        <v>0</v>
      </c>
      <c r="M10" s="32">
        <v>900062917</v>
      </c>
      <c r="N10" s="31" t="s">
        <v>577</v>
      </c>
      <c r="O10" s="31" t="s">
        <v>578</v>
      </c>
      <c r="P10" s="139" t="s">
        <v>154</v>
      </c>
      <c r="Q10" s="139" t="s">
        <v>154</v>
      </c>
      <c r="R10" s="139" t="s">
        <v>574</v>
      </c>
      <c r="S10" s="50">
        <f>90520+464500+121380+323460</f>
        <v>999860</v>
      </c>
      <c r="T10" s="50">
        <f t="shared" si="0"/>
        <v>3000140</v>
      </c>
      <c r="U10" s="32">
        <v>57444673</v>
      </c>
      <c r="V10" s="31" t="s">
        <v>575</v>
      </c>
    </row>
    <row r="11" spans="1:22">
      <c r="A11" s="29">
        <v>891780111</v>
      </c>
      <c r="B11" s="29" t="s">
        <v>19</v>
      </c>
      <c r="C11" s="31" t="s">
        <v>27</v>
      </c>
      <c r="D11" s="31" t="s">
        <v>20</v>
      </c>
      <c r="E11" s="31" t="s">
        <v>579</v>
      </c>
      <c r="F11" s="29" t="s">
        <v>21</v>
      </c>
      <c r="G11" s="29" t="s">
        <v>22</v>
      </c>
      <c r="H11" s="31" t="s">
        <v>166</v>
      </c>
      <c r="I11" s="50">
        <v>10000000</v>
      </c>
      <c r="J11" s="50">
        <v>0</v>
      </c>
      <c r="K11" s="50">
        <v>0</v>
      </c>
      <c r="L11" s="50">
        <v>0</v>
      </c>
      <c r="M11" s="32">
        <v>800185306</v>
      </c>
      <c r="N11" s="31" t="s">
        <v>580</v>
      </c>
      <c r="O11" s="31" t="s">
        <v>581</v>
      </c>
      <c r="P11" s="139" t="s">
        <v>154</v>
      </c>
      <c r="Q11" s="139" t="s">
        <v>154</v>
      </c>
      <c r="R11" s="139" t="s">
        <v>574</v>
      </c>
      <c r="S11" s="50">
        <f>255950+36470+351674+143026</f>
        <v>787120</v>
      </c>
      <c r="T11" s="50">
        <f t="shared" si="0"/>
        <v>9212880</v>
      </c>
      <c r="U11" s="32">
        <v>57444673</v>
      </c>
      <c r="V11" s="31" t="s">
        <v>575</v>
      </c>
    </row>
    <row r="12" spans="1:22">
      <c r="A12" s="29">
        <v>891780111</v>
      </c>
      <c r="B12" s="29" t="s">
        <v>19</v>
      </c>
      <c r="C12" s="31" t="s">
        <v>27</v>
      </c>
      <c r="D12" s="31" t="s">
        <v>20</v>
      </c>
      <c r="E12" s="31" t="s">
        <v>582</v>
      </c>
      <c r="F12" s="29" t="s">
        <v>21</v>
      </c>
      <c r="G12" s="29" t="s">
        <v>22</v>
      </c>
      <c r="H12" s="31" t="s">
        <v>166</v>
      </c>
      <c r="I12" s="50">
        <v>35000000</v>
      </c>
      <c r="J12" s="50">
        <v>0</v>
      </c>
      <c r="K12" s="50">
        <v>0</v>
      </c>
      <c r="L12" s="50">
        <v>0</v>
      </c>
      <c r="M12" s="32">
        <v>890100577</v>
      </c>
      <c r="N12" s="31" t="s">
        <v>583</v>
      </c>
      <c r="O12" s="31" t="s">
        <v>584</v>
      </c>
      <c r="P12" s="139" t="s">
        <v>154</v>
      </c>
      <c r="Q12" s="139" t="s">
        <v>154</v>
      </c>
      <c r="R12" s="139" t="s">
        <v>574</v>
      </c>
      <c r="S12" s="50">
        <f>3271597+2404900+3227047+2858724+1991197</f>
        <v>13753465</v>
      </c>
      <c r="T12" s="50">
        <f t="shared" si="0"/>
        <v>21246535</v>
      </c>
      <c r="U12" s="32">
        <v>57444673</v>
      </c>
      <c r="V12" s="31" t="s">
        <v>575</v>
      </c>
    </row>
    <row r="13" spans="1:22">
      <c r="A13" s="29">
        <v>891780111</v>
      </c>
      <c r="B13" s="29" t="s">
        <v>19</v>
      </c>
      <c r="C13" s="31" t="s">
        <v>27</v>
      </c>
      <c r="D13" s="31" t="s">
        <v>20</v>
      </c>
      <c r="E13" s="31" t="s">
        <v>585</v>
      </c>
      <c r="F13" s="29" t="s">
        <v>21</v>
      </c>
      <c r="G13" s="29" t="s">
        <v>22</v>
      </c>
      <c r="H13" s="31" t="s">
        <v>166</v>
      </c>
      <c r="I13" s="50">
        <v>25070500</v>
      </c>
      <c r="J13" s="50">
        <v>0</v>
      </c>
      <c r="K13" s="50">
        <v>0</v>
      </c>
      <c r="L13" s="50">
        <v>0</v>
      </c>
      <c r="M13" s="32">
        <v>900749054</v>
      </c>
      <c r="N13" s="31" t="s">
        <v>586</v>
      </c>
      <c r="O13" s="31" t="s">
        <v>587</v>
      </c>
      <c r="P13" s="139" t="s">
        <v>588</v>
      </c>
      <c r="Q13" s="139" t="s">
        <v>588</v>
      </c>
      <c r="R13" s="139" t="s">
        <v>162</v>
      </c>
      <c r="S13" s="50">
        <v>25070500</v>
      </c>
      <c r="T13" s="50">
        <f t="shared" si="0"/>
        <v>0</v>
      </c>
      <c r="U13" s="32">
        <v>85459497</v>
      </c>
      <c r="V13" s="31" t="s">
        <v>555</v>
      </c>
    </row>
    <row r="14" spans="1:22">
      <c r="A14" s="29">
        <v>891780111</v>
      </c>
      <c r="B14" s="29" t="s">
        <v>19</v>
      </c>
      <c r="C14" s="31" t="s">
        <v>23</v>
      </c>
      <c r="D14" s="31" t="s">
        <v>20</v>
      </c>
      <c r="E14" s="31" t="s">
        <v>589</v>
      </c>
      <c r="F14" s="29" t="s">
        <v>21</v>
      </c>
      <c r="G14" s="29" t="s">
        <v>22</v>
      </c>
      <c r="H14" s="31" t="s">
        <v>166</v>
      </c>
      <c r="I14" s="50">
        <v>101748040</v>
      </c>
      <c r="J14" s="50">
        <v>0</v>
      </c>
      <c r="K14" s="50">
        <v>0</v>
      </c>
      <c r="L14" s="50">
        <v>0</v>
      </c>
      <c r="M14" s="32">
        <v>85469738</v>
      </c>
      <c r="N14" s="31" t="s">
        <v>590</v>
      </c>
      <c r="O14" s="31" t="s">
        <v>591</v>
      </c>
      <c r="P14" s="139" t="s">
        <v>592</v>
      </c>
      <c r="Q14" s="139" t="s">
        <v>592</v>
      </c>
      <c r="R14" s="139" t="s">
        <v>593</v>
      </c>
      <c r="S14" s="50">
        <f>20349607+20349607+20349607+20349607+20349612</f>
        <v>101748040</v>
      </c>
      <c r="T14" s="50">
        <f t="shared" si="0"/>
        <v>0</v>
      </c>
      <c r="U14" s="32">
        <v>72175282</v>
      </c>
      <c r="V14" s="31" t="s">
        <v>566</v>
      </c>
    </row>
    <row r="15" spans="1:22">
      <c r="A15" s="29">
        <v>891780111</v>
      </c>
      <c r="B15" s="29" t="s">
        <v>19</v>
      </c>
      <c r="C15" s="31" t="s">
        <v>27</v>
      </c>
      <c r="D15" s="31" t="s">
        <v>20</v>
      </c>
      <c r="E15" s="31" t="s">
        <v>594</v>
      </c>
      <c r="F15" s="29" t="s">
        <v>21</v>
      </c>
      <c r="G15" s="29" t="s">
        <v>22</v>
      </c>
      <c r="H15" s="31" t="s">
        <v>166</v>
      </c>
      <c r="I15" s="50">
        <v>85377200</v>
      </c>
      <c r="J15" s="50">
        <v>0</v>
      </c>
      <c r="K15" s="50">
        <v>0</v>
      </c>
      <c r="L15" s="50">
        <v>0</v>
      </c>
      <c r="M15" s="32">
        <v>900271840</v>
      </c>
      <c r="N15" s="31" t="s">
        <v>595</v>
      </c>
      <c r="O15" s="31" t="s">
        <v>596</v>
      </c>
      <c r="P15" s="139" t="s">
        <v>548</v>
      </c>
      <c r="Q15" s="139" t="s">
        <v>548</v>
      </c>
      <c r="R15" s="139" t="s">
        <v>597</v>
      </c>
      <c r="S15" s="50">
        <v>85377200</v>
      </c>
      <c r="T15" s="50">
        <f t="shared" si="0"/>
        <v>0</v>
      </c>
      <c r="U15" s="32">
        <v>85465146</v>
      </c>
      <c r="V15" s="31" t="s">
        <v>550</v>
      </c>
    </row>
    <row r="16" spans="1:22">
      <c r="A16" s="29">
        <v>891780111</v>
      </c>
      <c r="B16" s="29" t="s">
        <v>19</v>
      </c>
      <c r="C16" s="31" t="s">
        <v>27</v>
      </c>
      <c r="D16" s="31" t="s">
        <v>20</v>
      </c>
      <c r="E16" s="31" t="s">
        <v>598</v>
      </c>
      <c r="F16" s="29" t="s">
        <v>21</v>
      </c>
      <c r="G16" s="29" t="s">
        <v>22</v>
      </c>
      <c r="H16" s="31" t="s">
        <v>166</v>
      </c>
      <c r="I16" s="50">
        <v>227000000</v>
      </c>
      <c r="J16" s="50">
        <v>0</v>
      </c>
      <c r="K16" s="50">
        <v>110000000</v>
      </c>
      <c r="L16" s="50">
        <v>0</v>
      </c>
      <c r="M16" s="32">
        <v>819007190</v>
      </c>
      <c r="N16" s="31" t="s">
        <v>552</v>
      </c>
      <c r="O16" s="31" t="s">
        <v>599</v>
      </c>
      <c r="P16" s="139" t="s">
        <v>548</v>
      </c>
      <c r="Q16" s="139" t="s">
        <v>548</v>
      </c>
      <c r="R16" s="139" t="s">
        <v>574</v>
      </c>
      <c r="S16" s="50">
        <f>35885151+47574244+43653989+38563854+42596187+18622639+41342250</f>
        <v>268238314</v>
      </c>
      <c r="T16" s="50">
        <f>+I16-S16+K16</f>
        <v>68761686</v>
      </c>
      <c r="U16" s="32">
        <v>85459497</v>
      </c>
      <c r="V16" s="31" t="s">
        <v>555</v>
      </c>
    </row>
    <row r="17" spans="1:22">
      <c r="A17" s="29">
        <v>891780111</v>
      </c>
      <c r="B17" s="29" t="s">
        <v>19</v>
      </c>
      <c r="C17" s="31" t="s">
        <v>27</v>
      </c>
      <c r="D17" s="31" t="s">
        <v>20</v>
      </c>
      <c r="E17" s="31" t="s">
        <v>600</v>
      </c>
      <c r="F17" s="29" t="s">
        <v>21</v>
      </c>
      <c r="G17" s="29" t="s">
        <v>22</v>
      </c>
      <c r="H17" s="31" t="s">
        <v>166</v>
      </c>
      <c r="I17" s="50">
        <v>227000000</v>
      </c>
      <c r="J17" s="50">
        <v>0</v>
      </c>
      <c r="K17" s="50">
        <v>110000000</v>
      </c>
      <c r="L17" s="50">
        <v>0</v>
      </c>
      <c r="M17" s="32">
        <v>900200085</v>
      </c>
      <c r="N17" s="31" t="s">
        <v>601</v>
      </c>
      <c r="O17" s="31" t="s">
        <v>602</v>
      </c>
      <c r="P17" s="139" t="s">
        <v>548</v>
      </c>
      <c r="Q17" s="139" t="s">
        <v>548</v>
      </c>
      <c r="R17" s="139" t="s">
        <v>574</v>
      </c>
      <c r="S17" s="50">
        <f>47546450+35890710+45582250+39825272+42788836+15140977+42685194</f>
        <v>269459689</v>
      </c>
      <c r="T17" s="50">
        <f t="shared" ref="T17:T18" si="1">+I17-S17+K17</f>
        <v>67540311</v>
      </c>
      <c r="U17" s="32">
        <v>85459497</v>
      </c>
      <c r="V17" s="31" t="s">
        <v>555</v>
      </c>
    </row>
    <row r="18" spans="1:22">
      <c r="A18" s="29">
        <v>891780111</v>
      </c>
      <c r="B18" s="29" t="s">
        <v>19</v>
      </c>
      <c r="C18" s="31" t="s">
        <v>27</v>
      </c>
      <c r="D18" s="31" t="s">
        <v>20</v>
      </c>
      <c r="E18" s="31" t="s">
        <v>603</v>
      </c>
      <c r="F18" s="29" t="s">
        <v>21</v>
      </c>
      <c r="G18" s="29" t="s">
        <v>22</v>
      </c>
      <c r="H18" s="31" t="s">
        <v>166</v>
      </c>
      <c r="I18" s="50">
        <v>30000000</v>
      </c>
      <c r="J18" s="50">
        <v>0</v>
      </c>
      <c r="K18" s="50">
        <v>12000000</v>
      </c>
      <c r="L18" s="50">
        <v>0</v>
      </c>
      <c r="M18" s="32">
        <v>900146629</v>
      </c>
      <c r="N18" s="31" t="s">
        <v>604</v>
      </c>
      <c r="O18" s="31" t="s">
        <v>605</v>
      </c>
      <c r="P18" s="139" t="s">
        <v>606</v>
      </c>
      <c r="Q18" s="139" t="s">
        <v>606</v>
      </c>
      <c r="R18" s="139" t="s">
        <v>574</v>
      </c>
      <c r="S18" s="50">
        <v>21571725</v>
      </c>
      <c r="T18" s="50">
        <f t="shared" si="1"/>
        <v>20428275</v>
      </c>
      <c r="U18" s="32">
        <v>85459497</v>
      </c>
      <c r="V18" s="31" t="s">
        <v>555</v>
      </c>
    </row>
    <row r="19" spans="1:22">
      <c r="A19" s="29">
        <v>891780111</v>
      </c>
      <c r="B19" s="29" t="s">
        <v>19</v>
      </c>
      <c r="C19" s="31" t="s">
        <v>27</v>
      </c>
      <c r="D19" s="31" t="s">
        <v>20</v>
      </c>
      <c r="E19" s="31" t="s">
        <v>607</v>
      </c>
      <c r="F19" s="29" t="s">
        <v>21</v>
      </c>
      <c r="G19" s="29" t="s">
        <v>22</v>
      </c>
      <c r="H19" s="31" t="s">
        <v>166</v>
      </c>
      <c r="I19" s="50">
        <v>56320000</v>
      </c>
      <c r="J19" s="50">
        <v>0</v>
      </c>
      <c r="K19" s="50">
        <v>0</v>
      </c>
      <c r="L19" s="50">
        <v>0</v>
      </c>
      <c r="M19" s="32">
        <v>900749054</v>
      </c>
      <c r="N19" s="31" t="s">
        <v>586</v>
      </c>
      <c r="O19" s="31" t="s">
        <v>608</v>
      </c>
      <c r="P19" s="139" t="s">
        <v>606</v>
      </c>
      <c r="Q19" s="139" t="s">
        <v>606</v>
      </c>
      <c r="R19" s="139" t="s">
        <v>574</v>
      </c>
      <c r="S19" s="50">
        <f>16429986+6549616+7419947.5+14096859+7805728+4000007</f>
        <v>56302143.5</v>
      </c>
      <c r="T19" s="50">
        <f t="shared" si="0"/>
        <v>17856.5</v>
      </c>
      <c r="U19" s="32">
        <v>85459497</v>
      </c>
      <c r="V19" s="31" t="s">
        <v>555</v>
      </c>
    </row>
    <row r="20" spans="1:22">
      <c r="A20" s="29">
        <v>891780111</v>
      </c>
      <c r="B20" s="29" t="s">
        <v>19</v>
      </c>
      <c r="C20" s="31" t="s">
        <v>27</v>
      </c>
      <c r="D20" s="31" t="s">
        <v>20</v>
      </c>
      <c r="E20" s="31" t="s">
        <v>609</v>
      </c>
      <c r="F20" s="29" t="s">
        <v>21</v>
      </c>
      <c r="G20" s="29" t="s">
        <v>22</v>
      </c>
      <c r="H20" s="31" t="s">
        <v>166</v>
      </c>
      <c r="I20" s="50">
        <v>33000000</v>
      </c>
      <c r="J20" s="50">
        <v>0</v>
      </c>
      <c r="K20" s="50">
        <v>0</v>
      </c>
      <c r="L20" s="50">
        <v>0</v>
      </c>
      <c r="M20" s="32">
        <v>7144250</v>
      </c>
      <c r="N20" s="31" t="s">
        <v>610</v>
      </c>
      <c r="O20" s="31" t="s">
        <v>611</v>
      </c>
      <c r="P20" s="139" t="s">
        <v>606</v>
      </c>
      <c r="Q20" s="139" t="s">
        <v>606</v>
      </c>
      <c r="R20" s="139" t="s">
        <v>574</v>
      </c>
      <c r="S20" s="50">
        <f>5227500+3745000+4007500+4845000+4517500+3762500</f>
        <v>26105000</v>
      </c>
      <c r="T20" s="50">
        <f t="shared" si="0"/>
        <v>6895000</v>
      </c>
      <c r="U20" s="32">
        <v>85459497</v>
      </c>
      <c r="V20" s="31" t="s">
        <v>555</v>
      </c>
    </row>
    <row r="21" spans="1:22">
      <c r="A21" s="29">
        <v>891780111</v>
      </c>
      <c r="B21" s="29" t="s">
        <v>19</v>
      </c>
      <c r="C21" s="31" t="s">
        <v>27</v>
      </c>
      <c r="D21" s="31" t="s">
        <v>20</v>
      </c>
      <c r="E21" s="31" t="s">
        <v>612</v>
      </c>
      <c r="F21" s="29" t="s">
        <v>21</v>
      </c>
      <c r="G21" s="29" t="s">
        <v>22</v>
      </c>
      <c r="H21" s="31" t="s">
        <v>166</v>
      </c>
      <c r="I21" s="50">
        <v>73000000</v>
      </c>
      <c r="J21" s="50">
        <v>0</v>
      </c>
      <c r="K21" s="50">
        <v>0</v>
      </c>
      <c r="L21" s="50">
        <v>0</v>
      </c>
      <c r="M21" s="32">
        <v>802005601</v>
      </c>
      <c r="N21" s="31" t="s">
        <v>613</v>
      </c>
      <c r="O21" s="31" t="s">
        <v>614</v>
      </c>
      <c r="P21" s="139" t="s">
        <v>615</v>
      </c>
      <c r="Q21" s="139" t="s">
        <v>615</v>
      </c>
      <c r="R21" s="139" t="s">
        <v>574</v>
      </c>
      <c r="S21" s="50">
        <f>10655000+5673600+9032028+10087013+7152212</f>
        <v>42599853</v>
      </c>
      <c r="T21" s="50">
        <f t="shared" si="0"/>
        <v>30400147</v>
      </c>
      <c r="U21" s="32">
        <v>85459497</v>
      </c>
      <c r="V21" s="31" t="s">
        <v>555</v>
      </c>
    </row>
    <row r="22" spans="1:22">
      <c r="A22" s="29">
        <v>891780111</v>
      </c>
      <c r="B22" s="29" t="s">
        <v>19</v>
      </c>
      <c r="C22" s="31" t="s">
        <v>27</v>
      </c>
      <c r="D22" s="31" t="s">
        <v>20</v>
      </c>
      <c r="E22" s="31" t="s">
        <v>616</v>
      </c>
      <c r="F22" s="29" t="s">
        <v>21</v>
      </c>
      <c r="G22" s="29" t="s">
        <v>22</v>
      </c>
      <c r="H22" s="31" t="s">
        <v>166</v>
      </c>
      <c r="I22" s="50">
        <v>93956688</v>
      </c>
      <c r="J22" s="50">
        <v>0</v>
      </c>
      <c r="K22" s="50">
        <v>0</v>
      </c>
      <c r="L22" s="50">
        <v>0</v>
      </c>
      <c r="M22" s="32">
        <v>860032724</v>
      </c>
      <c r="N22" s="31" t="s">
        <v>617</v>
      </c>
      <c r="O22" s="31" t="s">
        <v>618</v>
      </c>
      <c r="P22" s="139" t="s">
        <v>615</v>
      </c>
      <c r="Q22" s="139" t="s">
        <v>615</v>
      </c>
      <c r="R22" s="139" t="s">
        <v>549</v>
      </c>
      <c r="S22" s="50">
        <v>93956688</v>
      </c>
      <c r="T22" s="50">
        <f t="shared" si="0"/>
        <v>0</v>
      </c>
      <c r="U22" s="32">
        <v>85465146</v>
      </c>
      <c r="V22" s="31" t="s">
        <v>550</v>
      </c>
    </row>
    <row r="23" spans="1:22">
      <c r="A23" s="29">
        <v>891780111</v>
      </c>
      <c r="B23" s="29" t="s">
        <v>19</v>
      </c>
      <c r="C23" s="31" t="s">
        <v>27</v>
      </c>
      <c r="D23" s="31" t="s">
        <v>20</v>
      </c>
      <c r="E23" s="31" t="s">
        <v>619</v>
      </c>
      <c r="F23" s="29" t="s">
        <v>21</v>
      </c>
      <c r="G23" s="29" t="s">
        <v>22</v>
      </c>
      <c r="H23" s="31" t="s">
        <v>166</v>
      </c>
      <c r="I23" s="50">
        <v>70000000</v>
      </c>
      <c r="J23" s="50">
        <v>0</v>
      </c>
      <c r="K23" s="50">
        <v>0</v>
      </c>
      <c r="L23" s="50">
        <v>0</v>
      </c>
      <c r="M23" s="32">
        <v>51785497</v>
      </c>
      <c r="N23" s="31" t="s">
        <v>620</v>
      </c>
      <c r="O23" s="31" t="s">
        <v>621</v>
      </c>
      <c r="P23" s="139" t="s">
        <v>615</v>
      </c>
      <c r="Q23" s="139" t="s">
        <v>615</v>
      </c>
      <c r="R23" s="139" t="s">
        <v>574</v>
      </c>
      <c r="S23" s="50">
        <f>21000000+18584609+15803293+11003574</f>
        <v>66391476</v>
      </c>
      <c r="T23" s="50">
        <f t="shared" si="0"/>
        <v>3608524</v>
      </c>
      <c r="U23" s="32">
        <v>85459497</v>
      </c>
      <c r="V23" s="31" t="s">
        <v>555</v>
      </c>
    </row>
    <row r="24" spans="1:22">
      <c r="A24" s="29">
        <v>891780111</v>
      </c>
      <c r="B24" s="29" t="s">
        <v>19</v>
      </c>
      <c r="C24" s="31" t="s">
        <v>27</v>
      </c>
      <c r="D24" s="31" t="s">
        <v>20</v>
      </c>
      <c r="E24" s="31" t="s">
        <v>622</v>
      </c>
      <c r="F24" s="29" t="s">
        <v>21</v>
      </c>
      <c r="G24" s="29" t="s">
        <v>22</v>
      </c>
      <c r="H24" s="31" t="s">
        <v>166</v>
      </c>
      <c r="I24" s="50">
        <v>16551150</v>
      </c>
      <c r="J24" s="50">
        <v>0</v>
      </c>
      <c r="K24" s="50">
        <v>0</v>
      </c>
      <c r="L24" s="50">
        <v>0</v>
      </c>
      <c r="M24" s="32">
        <v>900971565</v>
      </c>
      <c r="N24" s="31" t="s">
        <v>623</v>
      </c>
      <c r="O24" s="31" t="s">
        <v>624</v>
      </c>
      <c r="P24" s="139" t="s">
        <v>625</v>
      </c>
      <c r="Q24" s="139" t="s">
        <v>625</v>
      </c>
      <c r="R24" s="139" t="s">
        <v>162</v>
      </c>
      <c r="S24" s="50">
        <f>+I24</f>
        <v>16551150</v>
      </c>
      <c r="T24" s="50">
        <f t="shared" si="0"/>
        <v>0</v>
      </c>
      <c r="U24" s="32">
        <v>85465146</v>
      </c>
      <c r="V24" s="31" t="s">
        <v>550</v>
      </c>
    </row>
    <row r="25" spans="1:22">
      <c r="A25" s="29">
        <v>891780111</v>
      </c>
      <c r="B25" s="29" t="s">
        <v>19</v>
      </c>
      <c r="C25" s="31" t="s">
        <v>27</v>
      </c>
      <c r="D25" s="31" t="s">
        <v>20</v>
      </c>
      <c r="E25" s="31" t="s">
        <v>626</v>
      </c>
      <c r="F25" s="29" t="s">
        <v>21</v>
      </c>
      <c r="G25" s="29" t="s">
        <v>22</v>
      </c>
      <c r="H25" s="31" t="s">
        <v>166</v>
      </c>
      <c r="I25" s="50">
        <v>208075000</v>
      </c>
      <c r="J25" s="50">
        <v>0</v>
      </c>
      <c r="K25" s="50">
        <v>0</v>
      </c>
      <c r="L25" s="50">
        <v>0</v>
      </c>
      <c r="M25" s="32">
        <v>800036678</v>
      </c>
      <c r="N25" s="31" t="s">
        <v>627</v>
      </c>
      <c r="O25" s="31" t="s">
        <v>628</v>
      </c>
      <c r="P25" s="139" t="s">
        <v>625</v>
      </c>
      <c r="Q25" s="139" t="s">
        <v>625</v>
      </c>
      <c r="R25" s="139" t="s">
        <v>629</v>
      </c>
      <c r="S25" s="50">
        <v>208075000</v>
      </c>
      <c r="T25" s="50">
        <f t="shared" si="0"/>
        <v>0</v>
      </c>
      <c r="U25" s="32">
        <v>85465146</v>
      </c>
      <c r="V25" s="31" t="s">
        <v>550</v>
      </c>
    </row>
    <row r="26" spans="1:22">
      <c r="A26" s="29">
        <v>891780111</v>
      </c>
      <c r="B26" s="29" t="s">
        <v>19</v>
      </c>
      <c r="C26" s="31" t="s">
        <v>23</v>
      </c>
      <c r="D26" s="31" t="s">
        <v>20</v>
      </c>
      <c r="E26" s="31" t="s">
        <v>630</v>
      </c>
      <c r="F26" s="29" t="s">
        <v>21</v>
      </c>
      <c r="G26" s="29" t="s">
        <v>22</v>
      </c>
      <c r="H26" s="31" t="s">
        <v>166</v>
      </c>
      <c r="I26" s="50">
        <v>35700000</v>
      </c>
      <c r="J26" s="50">
        <v>0</v>
      </c>
      <c r="K26" s="50">
        <v>0</v>
      </c>
      <c r="L26" s="50">
        <v>0</v>
      </c>
      <c r="M26" s="32">
        <v>860014923</v>
      </c>
      <c r="N26" s="31" t="s">
        <v>631</v>
      </c>
      <c r="O26" s="31" t="s">
        <v>632</v>
      </c>
      <c r="P26" s="139" t="s">
        <v>625</v>
      </c>
      <c r="Q26" s="139" t="s">
        <v>625</v>
      </c>
      <c r="R26" s="139" t="s">
        <v>162</v>
      </c>
      <c r="S26" s="50">
        <v>35700000</v>
      </c>
      <c r="T26" s="50">
        <f t="shared" si="0"/>
        <v>0</v>
      </c>
      <c r="U26" s="32">
        <v>72175282</v>
      </c>
      <c r="V26" s="31" t="s">
        <v>566</v>
      </c>
    </row>
    <row r="27" spans="1:22">
      <c r="A27" s="29">
        <v>891780111</v>
      </c>
      <c r="B27" s="29" t="s">
        <v>19</v>
      </c>
      <c r="C27" s="31" t="s">
        <v>27</v>
      </c>
      <c r="D27" s="31" t="s">
        <v>20</v>
      </c>
      <c r="E27" s="31" t="s">
        <v>633</v>
      </c>
      <c r="F27" s="29" t="s">
        <v>21</v>
      </c>
      <c r="G27" s="29" t="s">
        <v>22</v>
      </c>
      <c r="H27" s="31" t="s">
        <v>166</v>
      </c>
      <c r="I27" s="50">
        <v>41759100</v>
      </c>
      <c r="J27" s="50">
        <v>0</v>
      </c>
      <c r="K27" s="50">
        <v>0</v>
      </c>
      <c r="L27" s="50">
        <v>0</v>
      </c>
      <c r="M27" s="32">
        <v>901246775</v>
      </c>
      <c r="N27" s="31" t="s">
        <v>634</v>
      </c>
      <c r="O27" s="31" t="s">
        <v>635</v>
      </c>
      <c r="P27" s="139" t="s">
        <v>159</v>
      </c>
      <c r="Q27" s="139" t="s">
        <v>159</v>
      </c>
      <c r="R27" s="139" t="s">
        <v>636</v>
      </c>
      <c r="S27" s="50">
        <v>41759100</v>
      </c>
      <c r="T27" s="50">
        <f t="shared" si="0"/>
        <v>0</v>
      </c>
      <c r="U27" s="32">
        <v>85465146</v>
      </c>
      <c r="V27" s="31" t="s">
        <v>550</v>
      </c>
    </row>
    <row r="28" spans="1:22">
      <c r="A28" s="29">
        <v>891780111</v>
      </c>
      <c r="B28" s="29" t="s">
        <v>19</v>
      </c>
      <c r="C28" s="31" t="s">
        <v>23</v>
      </c>
      <c r="D28" s="31" t="s">
        <v>20</v>
      </c>
      <c r="E28" s="31" t="s">
        <v>637</v>
      </c>
      <c r="F28" s="29" t="s">
        <v>21</v>
      </c>
      <c r="G28" s="29" t="s">
        <v>22</v>
      </c>
      <c r="H28" s="31" t="s">
        <v>166</v>
      </c>
      <c r="I28" s="50">
        <v>80000000</v>
      </c>
      <c r="J28" s="50">
        <v>0</v>
      </c>
      <c r="K28" s="50">
        <v>40000000</v>
      </c>
      <c r="L28" s="50">
        <v>0</v>
      </c>
      <c r="M28" s="32">
        <v>901279448</v>
      </c>
      <c r="N28" s="31" t="s">
        <v>638</v>
      </c>
      <c r="O28" s="31" t="s">
        <v>639</v>
      </c>
      <c r="P28" s="139" t="s">
        <v>162</v>
      </c>
      <c r="Q28" s="139" t="s">
        <v>162</v>
      </c>
      <c r="R28" s="139" t="s">
        <v>574</v>
      </c>
      <c r="S28" s="50">
        <f>22887489+20863400+20384901+13587700+32424000</f>
        <v>110147490</v>
      </c>
      <c r="T28" s="50">
        <f>+I28-S28+K28</f>
        <v>9852510</v>
      </c>
      <c r="U28" s="32">
        <v>85459497</v>
      </c>
      <c r="V28" s="31" t="s">
        <v>555</v>
      </c>
    </row>
    <row r="29" spans="1:22">
      <c r="A29" s="29">
        <v>891780111</v>
      </c>
      <c r="B29" s="29" t="s">
        <v>19</v>
      </c>
      <c r="C29" s="31" t="s">
        <v>23</v>
      </c>
      <c r="D29" s="31" t="s">
        <v>20</v>
      </c>
      <c r="E29" s="31" t="s">
        <v>640</v>
      </c>
      <c r="F29" s="29" t="s">
        <v>21</v>
      </c>
      <c r="G29" s="29" t="s">
        <v>22</v>
      </c>
      <c r="H29" s="31" t="s">
        <v>166</v>
      </c>
      <c r="I29" s="50">
        <v>13500000</v>
      </c>
      <c r="J29" s="50">
        <v>0</v>
      </c>
      <c r="K29" s="50">
        <v>0</v>
      </c>
      <c r="L29" s="50">
        <v>0</v>
      </c>
      <c r="M29" s="32">
        <v>85477624</v>
      </c>
      <c r="N29" s="31" t="s">
        <v>641</v>
      </c>
      <c r="O29" s="31" t="s">
        <v>642</v>
      </c>
      <c r="P29" s="139" t="s">
        <v>162</v>
      </c>
      <c r="Q29" s="139" t="s">
        <v>162</v>
      </c>
      <c r="R29" s="139" t="s">
        <v>643</v>
      </c>
      <c r="S29" s="50">
        <f>2700000+2700000+2700000+2700000+2700000</f>
        <v>13500000</v>
      </c>
      <c r="T29" s="50">
        <f t="shared" si="0"/>
        <v>0</v>
      </c>
      <c r="U29" s="32">
        <v>72175282</v>
      </c>
      <c r="V29" s="31" t="s">
        <v>566</v>
      </c>
    </row>
    <row r="30" spans="1:22">
      <c r="A30" s="29">
        <v>891780111</v>
      </c>
      <c r="B30" s="29" t="s">
        <v>19</v>
      </c>
      <c r="C30" s="31" t="s">
        <v>27</v>
      </c>
      <c r="D30" s="31" t="s">
        <v>20</v>
      </c>
      <c r="E30" s="31" t="s">
        <v>644</v>
      </c>
      <c r="F30" s="29" t="s">
        <v>21</v>
      </c>
      <c r="G30" s="29" t="s">
        <v>22</v>
      </c>
      <c r="H30" s="31" t="s">
        <v>166</v>
      </c>
      <c r="I30" s="50">
        <v>24998400</v>
      </c>
      <c r="J30" s="50">
        <v>0</v>
      </c>
      <c r="K30" s="50">
        <v>0</v>
      </c>
      <c r="L30" s="50">
        <v>0</v>
      </c>
      <c r="M30" s="32">
        <v>860531897</v>
      </c>
      <c r="N30" s="31" t="s">
        <v>645</v>
      </c>
      <c r="O30" s="31" t="s">
        <v>646</v>
      </c>
      <c r="P30" s="139" t="s">
        <v>549</v>
      </c>
      <c r="Q30" s="139" t="s">
        <v>549</v>
      </c>
      <c r="R30" s="139" t="s">
        <v>647</v>
      </c>
      <c r="S30" s="50">
        <v>24998400</v>
      </c>
      <c r="T30" s="50">
        <f t="shared" si="0"/>
        <v>0</v>
      </c>
      <c r="U30" s="32">
        <v>85465146</v>
      </c>
      <c r="V30" s="31" t="s">
        <v>550</v>
      </c>
    </row>
    <row r="31" spans="1:22">
      <c r="A31" s="29">
        <v>891780111</v>
      </c>
      <c r="B31" s="29" t="s">
        <v>19</v>
      </c>
      <c r="C31" s="31" t="s">
        <v>27</v>
      </c>
      <c r="D31" s="31" t="s">
        <v>20</v>
      </c>
      <c r="E31" s="31" t="s">
        <v>648</v>
      </c>
      <c r="F31" s="29" t="s">
        <v>21</v>
      </c>
      <c r="G31" s="29" t="s">
        <v>22</v>
      </c>
      <c r="H31" s="31" t="s">
        <v>1601</v>
      </c>
      <c r="I31" s="50">
        <v>40000000</v>
      </c>
      <c r="J31" s="50">
        <v>0</v>
      </c>
      <c r="K31" s="50">
        <v>0</v>
      </c>
      <c r="L31" s="50">
        <v>0</v>
      </c>
      <c r="M31" s="32">
        <v>860000018</v>
      </c>
      <c r="N31" s="31" t="s">
        <v>649</v>
      </c>
      <c r="O31" s="31" t="s">
        <v>650</v>
      </c>
      <c r="P31" s="139" t="s">
        <v>154</v>
      </c>
      <c r="Q31" s="139" t="s">
        <v>154</v>
      </c>
      <c r="R31" s="139" t="s">
        <v>155</v>
      </c>
      <c r="S31" s="50">
        <v>10123260</v>
      </c>
      <c r="T31" s="50">
        <f t="shared" si="0"/>
        <v>29876740</v>
      </c>
      <c r="U31" s="1">
        <v>57298660</v>
      </c>
      <c r="V31" s="31" t="s">
        <v>651</v>
      </c>
    </row>
    <row r="32" spans="1:22">
      <c r="A32" s="29">
        <v>891780111</v>
      </c>
      <c r="B32" s="29" t="s">
        <v>19</v>
      </c>
      <c r="C32" s="31" t="s">
        <v>27</v>
      </c>
      <c r="D32" s="31" t="s">
        <v>20</v>
      </c>
      <c r="E32" s="31" t="s">
        <v>652</v>
      </c>
      <c r="F32" s="29" t="s">
        <v>21</v>
      </c>
      <c r="G32" s="29" t="s">
        <v>22</v>
      </c>
      <c r="H32" s="31" t="s">
        <v>1601</v>
      </c>
      <c r="I32" s="50">
        <v>100000000</v>
      </c>
      <c r="J32" s="50">
        <v>0</v>
      </c>
      <c r="K32" s="50">
        <v>50000000</v>
      </c>
      <c r="L32" s="50">
        <v>0</v>
      </c>
      <c r="M32" s="32">
        <v>901039840</v>
      </c>
      <c r="N32" s="31" t="s">
        <v>546</v>
      </c>
      <c r="O32" s="31" t="s">
        <v>653</v>
      </c>
      <c r="P32" s="139" t="s">
        <v>548</v>
      </c>
      <c r="Q32" s="139" t="s">
        <v>158</v>
      </c>
      <c r="R32" s="139" t="s">
        <v>654</v>
      </c>
      <c r="S32" s="50">
        <f>56908894+19792080+8570380+9157050+24164140+22294650+9112544</f>
        <v>149999738</v>
      </c>
      <c r="T32" s="50">
        <f>+I32-S32+K32</f>
        <v>262</v>
      </c>
      <c r="U32" s="32">
        <v>85465146</v>
      </c>
      <c r="V32" s="31" t="s">
        <v>550</v>
      </c>
    </row>
    <row r="33" spans="1:22">
      <c r="A33" s="29">
        <v>891780111</v>
      </c>
      <c r="B33" s="29" t="s">
        <v>19</v>
      </c>
      <c r="C33" s="31" t="s">
        <v>27</v>
      </c>
      <c r="D33" s="31" t="s">
        <v>20</v>
      </c>
      <c r="E33" s="31" t="s">
        <v>655</v>
      </c>
      <c r="F33" s="29" t="s">
        <v>21</v>
      </c>
      <c r="G33" s="29" t="s">
        <v>22</v>
      </c>
      <c r="H33" s="31" t="s">
        <v>1601</v>
      </c>
      <c r="I33" s="50">
        <v>30000000</v>
      </c>
      <c r="J33" s="50">
        <v>0</v>
      </c>
      <c r="K33" s="50">
        <v>0</v>
      </c>
      <c r="L33" s="50">
        <v>0</v>
      </c>
      <c r="M33" s="32">
        <v>819006702</v>
      </c>
      <c r="N33" s="31" t="s">
        <v>656</v>
      </c>
      <c r="O33" s="31" t="s">
        <v>5201</v>
      </c>
      <c r="P33" s="139" t="s">
        <v>549</v>
      </c>
      <c r="Q33" s="139" t="s">
        <v>549</v>
      </c>
      <c r="R33" s="139" t="s">
        <v>155</v>
      </c>
      <c r="S33" s="50">
        <f>2499190+2856750+2600250+2206500</f>
        <v>10162690</v>
      </c>
      <c r="T33" s="50">
        <f t="shared" si="0"/>
        <v>19837310</v>
      </c>
      <c r="U33" s="1">
        <v>57461757</v>
      </c>
      <c r="V33" s="31" t="s">
        <v>657</v>
      </c>
    </row>
    <row r="34" spans="1:22">
      <c r="A34" s="29">
        <v>891780111</v>
      </c>
      <c r="B34" s="29" t="s">
        <v>19</v>
      </c>
      <c r="C34" s="31" t="s">
        <v>23</v>
      </c>
      <c r="D34" s="31" t="s">
        <v>20</v>
      </c>
      <c r="E34" s="31" t="s">
        <v>1666</v>
      </c>
      <c r="F34" s="29" t="s">
        <v>21</v>
      </c>
      <c r="G34" s="29" t="s">
        <v>22</v>
      </c>
      <c r="H34" s="31" t="s">
        <v>1600</v>
      </c>
      <c r="I34" s="50">
        <v>34748000</v>
      </c>
      <c r="J34" s="50">
        <v>0</v>
      </c>
      <c r="K34" s="50">
        <v>0</v>
      </c>
      <c r="L34" s="50">
        <v>0</v>
      </c>
      <c r="M34" s="32">
        <v>901039840</v>
      </c>
      <c r="N34" s="31" t="s">
        <v>546</v>
      </c>
      <c r="O34" s="31" t="s">
        <v>1667</v>
      </c>
      <c r="P34" s="139" t="s">
        <v>1668</v>
      </c>
      <c r="Q34" s="139" t="s">
        <v>1668</v>
      </c>
      <c r="R34" s="139" t="s">
        <v>1669</v>
      </c>
      <c r="S34" s="50">
        <v>34748000</v>
      </c>
      <c r="T34" s="50">
        <f t="shared" si="0"/>
        <v>0</v>
      </c>
      <c r="U34" s="32">
        <v>85465146</v>
      </c>
      <c r="V34" s="31" t="s">
        <v>550</v>
      </c>
    </row>
    <row r="35" spans="1:22">
      <c r="A35" s="29">
        <v>891780111</v>
      </c>
      <c r="B35" s="29" t="s">
        <v>19</v>
      </c>
      <c r="C35" s="31" t="s">
        <v>23</v>
      </c>
      <c r="D35" s="31" t="s">
        <v>20</v>
      </c>
      <c r="E35" s="31" t="s">
        <v>1670</v>
      </c>
      <c r="F35" s="29" t="s">
        <v>21</v>
      </c>
      <c r="G35" s="29" t="s">
        <v>22</v>
      </c>
      <c r="H35" s="31" t="s">
        <v>1600</v>
      </c>
      <c r="I35" s="50">
        <v>43494500</v>
      </c>
      <c r="J35" s="50">
        <v>0</v>
      </c>
      <c r="K35" s="50">
        <v>0</v>
      </c>
      <c r="L35" s="50">
        <v>0</v>
      </c>
      <c r="M35" s="32">
        <v>901068907</v>
      </c>
      <c r="N35" s="31" t="s">
        <v>1671</v>
      </c>
      <c r="O35" s="31" t="s">
        <v>1672</v>
      </c>
      <c r="P35" s="139" t="s">
        <v>1650</v>
      </c>
      <c r="Q35" s="139" t="s">
        <v>1673</v>
      </c>
      <c r="R35" s="139" t="s">
        <v>1674</v>
      </c>
      <c r="S35" s="50">
        <f>21747250+21747250</f>
        <v>43494500</v>
      </c>
      <c r="T35" s="50">
        <f t="shared" si="0"/>
        <v>0</v>
      </c>
      <c r="U35" s="32">
        <v>36665858</v>
      </c>
      <c r="V35" s="31" t="s">
        <v>992</v>
      </c>
    </row>
    <row r="36" spans="1:22">
      <c r="A36" s="29">
        <v>891780111</v>
      </c>
      <c r="B36" s="29" t="s">
        <v>19</v>
      </c>
      <c r="C36" s="31" t="s">
        <v>23</v>
      </c>
      <c r="D36" s="31" t="s">
        <v>20</v>
      </c>
      <c r="E36" s="31" t="s">
        <v>1675</v>
      </c>
      <c r="F36" s="29" t="s">
        <v>21</v>
      </c>
      <c r="G36" s="29" t="s">
        <v>22</v>
      </c>
      <c r="H36" s="31" t="s">
        <v>1600</v>
      </c>
      <c r="I36" s="50">
        <v>28667100</v>
      </c>
      <c r="J36" s="50">
        <v>0</v>
      </c>
      <c r="K36" s="50">
        <v>0</v>
      </c>
      <c r="L36" s="50">
        <v>0</v>
      </c>
      <c r="M36" s="32">
        <v>901283655</v>
      </c>
      <c r="N36" s="31" t="s">
        <v>1676</v>
      </c>
      <c r="O36" s="31" t="s">
        <v>5202</v>
      </c>
      <c r="P36" s="139" t="s">
        <v>1677</v>
      </c>
      <c r="Q36" s="139" t="s">
        <v>1678</v>
      </c>
      <c r="R36" s="139" t="s">
        <v>1679</v>
      </c>
      <c r="S36" s="50">
        <v>28667100</v>
      </c>
      <c r="T36" s="50">
        <f t="shared" si="0"/>
        <v>0</v>
      </c>
      <c r="U36" s="32">
        <v>85465146</v>
      </c>
      <c r="V36" s="31" t="s">
        <v>550</v>
      </c>
    </row>
    <row r="37" spans="1:22">
      <c r="A37" s="29">
        <v>891780111</v>
      </c>
      <c r="B37" s="29" t="s">
        <v>19</v>
      </c>
      <c r="C37" s="31" t="s">
        <v>23</v>
      </c>
      <c r="D37" s="31" t="s">
        <v>20</v>
      </c>
      <c r="E37" s="31" t="s">
        <v>1680</v>
      </c>
      <c r="F37" s="29" t="s">
        <v>21</v>
      </c>
      <c r="G37" s="29" t="s">
        <v>22</v>
      </c>
      <c r="H37" s="31" t="s">
        <v>1600</v>
      </c>
      <c r="I37" s="50">
        <v>32005407</v>
      </c>
      <c r="J37" s="50">
        <v>0</v>
      </c>
      <c r="K37" s="50">
        <v>0</v>
      </c>
      <c r="L37" s="50">
        <v>0</v>
      </c>
      <c r="M37" s="32">
        <v>1082860393</v>
      </c>
      <c r="N37" s="31" t="s">
        <v>1681</v>
      </c>
      <c r="O37" s="31" t="s">
        <v>1682</v>
      </c>
      <c r="P37" s="139" t="s">
        <v>554</v>
      </c>
      <c r="Q37" s="139" t="s">
        <v>1669</v>
      </c>
      <c r="R37" s="139" t="s">
        <v>1683</v>
      </c>
      <c r="S37" s="50">
        <v>32005407</v>
      </c>
      <c r="T37" s="50">
        <f t="shared" si="0"/>
        <v>0</v>
      </c>
      <c r="U37" s="32">
        <v>15443332</v>
      </c>
      <c r="V37" s="31" t="s">
        <v>560</v>
      </c>
    </row>
    <row r="38" spans="1:22">
      <c r="A38" s="29">
        <v>891780111</v>
      </c>
      <c r="B38" s="29" t="s">
        <v>19</v>
      </c>
      <c r="C38" s="31" t="s">
        <v>23</v>
      </c>
      <c r="D38" s="31" t="s">
        <v>20</v>
      </c>
      <c r="E38" s="31" t="s">
        <v>1684</v>
      </c>
      <c r="F38" s="29" t="s">
        <v>21</v>
      </c>
      <c r="G38" s="29" t="s">
        <v>22</v>
      </c>
      <c r="H38" s="31" t="s">
        <v>1600</v>
      </c>
      <c r="I38" s="50">
        <v>186688628</v>
      </c>
      <c r="J38" s="50">
        <v>0</v>
      </c>
      <c r="K38" s="50">
        <v>0</v>
      </c>
      <c r="L38" s="50">
        <v>0</v>
      </c>
      <c r="M38" s="32">
        <v>830015673</v>
      </c>
      <c r="N38" s="31" t="s">
        <v>541</v>
      </c>
      <c r="O38" s="31" t="s">
        <v>1685</v>
      </c>
      <c r="P38" s="139" t="s">
        <v>1686</v>
      </c>
      <c r="Q38" s="139" t="s">
        <v>1687</v>
      </c>
      <c r="R38" s="139" t="s">
        <v>1688</v>
      </c>
      <c r="S38" s="50">
        <f>93344314+93344314</f>
        <v>186688628</v>
      </c>
      <c r="T38" s="50">
        <f t="shared" si="0"/>
        <v>0</v>
      </c>
      <c r="U38" s="32">
        <v>85473390</v>
      </c>
      <c r="V38" s="31" t="s">
        <v>544</v>
      </c>
    </row>
    <row r="39" spans="1:22">
      <c r="A39" s="29">
        <v>891780111</v>
      </c>
      <c r="B39" s="29" t="s">
        <v>19</v>
      </c>
      <c r="C39" s="31" t="s">
        <v>23</v>
      </c>
      <c r="D39" s="31" t="s">
        <v>20</v>
      </c>
      <c r="E39" s="31" t="s">
        <v>1689</v>
      </c>
      <c r="F39" s="29" t="s">
        <v>21</v>
      </c>
      <c r="G39" s="29" t="s">
        <v>22</v>
      </c>
      <c r="H39" s="31" t="s">
        <v>1600</v>
      </c>
      <c r="I39" s="50">
        <v>22838480</v>
      </c>
      <c r="J39" s="50">
        <v>0</v>
      </c>
      <c r="K39" s="50">
        <v>0</v>
      </c>
      <c r="L39" s="50">
        <v>0</v>
      </c>
      <c r="M39" s="32">
        <v>900701630</v>
      </c>
      <c r="N39" s="31" t="s">
        <v>1690</v>
      </c>
      <c r="O39" s="31" t="s">
        <v>1691</v>
      </c>
      <c r="P39" s="139" t="s">
        <v>1673</v>
      </c>
      <c r="Q39" s="139" t="s">
        <v>1673</v>
      </c>
      <c r="R39" s="139" t="s">
        <v>1692</v>
      </c>
      <c r="S39" s="50">
        <v>22838480</v>
      </c>
      <c r="T39" s="50">
        <f t="shared" si="0"/>
        <v>0</v>
      </c>
      <c r="U39" s="32">
        <v>85473390</v>
      </c>
      <c r="V39" s="31" t="s">
        <v>544</v>
      </c>
    </row>
    <row r="40" spans="1:22">
      <c r="A40" s="29">
        <v>891780111</v>
      </c>
      <c r="B40" s="29" t="s">
        <v>19</v>
      </c>
      <c r="C40" s="31" t="s">
        <v>27</v>
      </c>
      <c r="D40" s="31" t="s">
        <v>20</v>
      </c>
      <c r="E40" s="31" t="s">
        <v>1693</v>
      </c>
      <c r="F40" s="29" t="s">
        <v>21</v>
      </c>
      <c r="G40" s="29" t="s">
        <v>22</v>
      </c>
      <c r="H40" s="31" t="s">
        <v>1600</v>
      </c>
      <c r="I40" s="50">
        <v>22705200</v>
      </c>
      <c r="J40" s="50">
        <v>0</v>
      </c>
      <c r="K40" s="50">
        <v>0</v>
      </c>
      <c r="L40" s="50">
        <v>0</v>
      </c>
      <c r="M40" s="32">
        <v>900929189</v>
      </c>
      <c r="N40" s="31" t="s">
        <v>536</v>
      </c>
      <c r="O40" s="31" t="s">
        <v>5203</v>
      </c>
      <c r="P40" s="139" t="s">
        <v>1683</v>
      </c>
      <c r="Q40" s="139" t="s">
        <v>1694</v>
      </c>
      <c r="R40" s="139" t="s">
        <v>1695</v>
      </c>
      <c r="S40" s="50">
        <v>22705200</v>
      </c>
      <c r="T40" s="50">
        <f t="shared" si="0"/>
        <v>0</v>
      </c>
      <c r="U40" s="32">
        <v>41947381</v>
      </c>
      <c r="V40" s="31" t="s">
        <v>156</v>
      </c>
    </row>
    <row r="41" spans="1:22">
      <c r="A41" s="29">
        <v>891780111</v>
      </c>
      <c r="B41" s="29" t="s">
        <v>19</v>
      </c>
      <c r="C41" s="31" t="s">
        <v>23</v>
      </c>
      <c r="D41" s="31" t="s">
        <v>20</v>
      </c>
      <c r="E41" s="31" t="s">
        <v>1696</v>
      </c>
      <c r="F41" s="29" t="s">
        <v>21</v>
      </c>
      <c r="G41" s="29" t="s">
        <v>22</v>
      </c>
      <c r="H41" s="31" t="s">
        <v>1600</v>
      </c>
      <c r="I41" s="50">
        <v>15035000</v>
      </c>
      <c r="J41" s="50">
        <v>0</v>
      </c>
      <c r="K41" s="50">
        <v>0</v>
      </c>
      <c r="L41" s="50">
        <v>0</v>
      </c>
      <c r="M41" s="32">
        <v>1082901518</v>
      </c>
      <c r="N41" s="31" t="s">
        <v>1697</v>
      </c>
      <c r="O41" s="31" t="s">
        <v>5204</v>
      </c>
      <c r="P41" s="139" t="s">
        <v>1683</v>
      </c>
      <c r="Q41" s="139" t="s">
        <v>1683</v>
      </c>
      <c r="R41" s="139" t="s">
        <v>1698</v>
      </c>
      <c r="S41" s="50">
        <v>15035000</v>
      </c>
      <c r="T41" s="50">
        <f t="shared" si="0"/>
        <v>0</v>
      </c>
      <c r="U41" s="32">
        <v>36665858</v>
      </c>
      <c r="V41" s="31" t="s">
        <v>992</v>
      </c>
    </row>
    <row r="42" spans="1:22">
      <c r="A42" s="29">
        <v>891780111</v>
      </c>
      <c r="B42" s="2" t="s">
        <v>19</v>
      </c>
      <c r="C42" s="17" t="s">
        <v>27</v>
      </c>
      <c r="D42" s="17" t="s">
        <v>20</v>
      </c>
      <c r="E42" s="17" t="s">
        <v>1699</v>
      </c>
      <c r="F42" s="2" t="s">
        <v>21</v>
      </c>
      <c r="G42" s="2" t="s">
        <v>22</v>
      </c>
      <c r="H42" s="17" t="s">
        <v>1665</v>
      </c>
      <c r="I42" s="53">
        <v>225492263</v>
      </c>
      <c r="J42" s="50">
        <v>0</v>
      </c>
      <c r="K42" s="50">
        <v>0</v>
      </c>
      <c r="L42" s="50">
        <v>0</v>
      </c>
      <c r="M42" s="33">
        <v>900999758</v>
      </c>
      <c r="N42" s="17" t="s">
        <v>1700</v>
      </c>
      <c r="O42" s="17" t="s">
        <v>1701</v>
      </c>
      <c r="P42" s="144" t="s">
        <v>1683</v>
      </c>
      <c r="Q42" s="144" t="s">
        <v>1683</v>
      </c>
      <c r="R42" s="144" t="s">
        <v>1702</v>
      </c>
      <c r="S42" s="50">
        <f>67647679+49034811</f>
        <v>116682490</v>
      </c>
      <c r="T42" s="50">
        <f t="shared" si="0"/>
        <v>108809773</v>
      </c>
      <c r="U42" s="33">
        <v>15443332</v>
      </c>
      <c r="V42" s="17" t="s">
        <v>560</v>
      </c>
    </row>
    <row r="43" spans="1:22">
      <c r="A43" s="29">
        <v>891780111</v>
      </c>
      <c r="B43" s="2" t="s">
        <v>19</v>
      </c>
      <c r="C43" s="17" t="s">
        <v>27</v>
      </c>
      <c r="D43" s="17" t="s">
        <v>20</v>
      </c>
      <c r="E43" s="17" t="s">
        <v>1703</v>
      </c>
      <c r="F43" s="2" t="s">
        <v>21</v>
      </c>
      <c r="G43" s="2" t="s">
        <v>22</v>
      </c>
      <c r="H43" s="17" t="s">
        <v>166</v>
      </c>
      <c r="I43" s="52">
        <v>160000000</v>
      </c>
      <c r="J43" s="50">
        <v>0</v>
      </c>
      <c r="K43" s="50">
        <v>0</v>
      </c>
      <c r="L43" s="50">
        <v>0</v>
      </c>
      <c r="M43" s="33">
        <v>901337523</v>
      </c>
      <c r="N43" s="17" t="s">
        <v>1704</v>
      </c>
      <c r="O43" s="17" t="s">
        <v>1705</v>
      </c>
      <c r="P43" s="144" t="s">
        <v>1668</v>
      </c>
      <c r="Q43" s="144" t="s">
        <v>543</v>
      </c>
      <c r="R43" s="144" t="s">
        <v>574</v>
      </c>
      <c r="S43" s="50">
        <f>64000000+38400000</f>
        <v>102400000</v>
      </c>
      <c r="T43" s="50">
        <f t="shared" si="0"/>
        <v>57600000</v>
      </c>
      <c r="U43" s="33">
        <v>85465146</v>
      </c>
      <c r="V43" s="17" t="s">
        <v>550</v>
      </c>
    </row>
    <row r="44" spans="1:22">
      <c r="A44" s="29">
        <v>891780111</v>
      </c>
      <c r="B44" s="2" t="s">
        <v>19</v>
      </c>
      <c r="C44" s="17" t="s">
        <v>27</v>
      </c>
      <c r="D44" s="17" t="s">
        <v>20</v>
      </c>
      <c r="E44" s="17" t="s">
        <v>1706</v>
      </c>
      <c r="F44" s="2" t="s">
        <v>21</v>
      </c>
      <c r="G44" s="2" t="s">
        <v>22</v>
      </c>
      <c r="H44" s="17" t="s">
        <v>166</v>
      </c>
      <c r="I44" s="52">
        <v>138826360</v>
      </c>
      <c r="J44" s="50">
        <v>0</v>
      </c>
      <c r="K44" s="50">
        <v>0</v>
      </c>
      <c r="L44" s="50">
        <v>0</v>
      </c>
      <c r="M44" s="33">
        <v>900273544</v>
      </c>
      <c r="N44" s="17" t="s">
        <v>1707</v>
      </c>
      <c r="O44" s="17" t="s">
        <v>1708</v>
      </c>
      <c r="P44" s="144" t="s">
        <v>543</v>
      </c>
      <c r="Q44" s="144" t="s">
        <v>543</v>
      </c>
      <c r="R44" s="144" t="s">
        <v>636</v>
      </c>
      <c r="S44" s="50">
        <v>138826360</v>
      </c>
      <c r="T44" s="50">
        <f t="shared" si="0"/>
        <v>0</v>
      </c>
      <c r="U44" s="33">
        <v>85465146</v>
      </c>
      <c r="V44" s="17" t="s">
        <v>550</v>
      </c>
    </row>
    <row r="45" spans="1:22">
      <c r="A45" s="29">
        <v>891780111</v>
      </c>
      <c r="B45" s="2" t="s">
        <v>19</v>
      </c>
      <c r="C45" s="17" t="s">
        <v>27</v>
      </c>
      <c r="D45" s="17" t="s">
        <v>20</v>
      </c>
      <c r="E45" s="17" t="s">
        <v>1709</v>
      </c>
      <c r="F45" s="2" t="s">
        <v>21</v>
      </c>
      <c r="G45" s="2" t="s">
        <v>22</v>
      </c>
      <c r="H45" s="17" t="s">
        <v>166</v>
      </c>
      <c r="I45" s="52">
        <v>20000000</v>
      </c>
      <c r="J45" s="50">
        <v>0</v>
      </c>
      <c r="K45" s="50">
        <v>0</v>
      </c>
      <c r="L45" s="50">
        <v>0</v>
      </c>
      <c r="M45" s="33">
        <v>12627106</v>
      </c>
      <c r="N45" s="17" t="s">
        <v>1710</v>
      </c>
      <c r="O45" s="17" t="s">
        <v>1711</v>
      </c>
      <c r="P45" s="144" t="s">
        <v>647</v>
      </c>
      <c r="Q45" s="144" t="s">
        <v>647</v>
      </c>
      <c r="R45" s="144" t="s">
        <v>574</v>
      </c>
      <c r="S45" s="50">
        <f>7360000+6000000+6640000</f>
        <v>20000000</v>
      </c>
      <c r="T45" s="50">
        <f t="shared" si="0"/>
        <v>0</v>
      </c>
      <c r="U45" s="33">
        <v>85459497</v>
      </c>
      <c r="V45" s="17" t="s">
        <v>555</v>
      </c>
    </row>
    <row r="46" spans="1:22">
      <c r="A46" s="29">
        <v>891780111</v>
      </c>
      <c r="B46" s="2" t="s">
        <v>19</v>
      </c>
      <c r="C46" s="17" t="s">
        <v>27</v>
      </c>
      <c r="D46" s="17" t="s">
        <v>20</v>
      </c>
      <c r="E46" s="17" t="s">
        <v>1712</v>
      </c>
      <c r="F46" s="2" t="s">
        <v>21</v>
      </c>
      <c r="G46" s="2" t="s">
        <v>22</v>
      </c>
      <c r="H46" s="17" t="s">
        <v>166</v>
      </c>
      <c r="I46" s="52">
        <v>85680000</v>
      </c>
      <c r="J46" s="50">
        <v>0</v>
      </c>
      <c r="K46" s="50">
        <v>0</v>
      </c>
      <c r="L46" s="50">
        <v>0</v>
      </c>
      <c r="M46" s="33">
        <v>900530916</v>
      </c>
      <c r="N46" s="17" t="s">
        <v>1713</v>
      </c>
      <c r="O46" s="17" t="s">
        <v>1714</v>
      </c>
      <c r="P46" s="144" t="s">
        <v>647</v>
      </c>
      <c r="Q46" s="144" t="s">
        <v>647</v>
      </c>
      <c r="R46" s="144" t="s">
        <v>1715</v>
      </c>
      <c r="S46" s="50">
        <f>34272000+25704000</f>
        <v>59976000</v>
      </c>
      <c r="T46" s="50">
        <f t="shared" si="0"/>
        <v>25704000</v>
      </c>
      <c r="U46" s="33">
        <v>85465146</v>
      </c>
      <c r="V46" s="17" t="s">
        <v>550</v>
      </c>
    </row>
    <row r="47" spans="1:22">
      <c r="A47" s="29">
        <v>891780111</v>
      </c>
      <c r="B47" s="2" t="s">
        <v>19</v>
      </c>
      <c r="C47" s="17" t="s">
        <v>27</v>
      </c>
      <c r="D47" s="17" t="s">
        <v>20</v>
      </c>
      <c r="E47" s="17" t="s">
        <v>1716</v>
      </c>
      <c r="F47" s="2" t="s">
        <v>21</v>
      </c>
      <c r="G47" s="2" t="s">
        <v>22</v>
      </c>
      <c r="H47" s="17" t="s">
        <v>166</v>
      </c>
      <c r="I47" s="52">
        <v>98165000</v>
      </c>
      <c r="J47" s="50">
        <v>0</v>
      </c>
      <c r="K47" s="50">
        <v>0</v>
      </c>
      <c r="L47" s="50">
        <v>0</v>
      </c>
      <c r="M47" s="33">
        <v>901039840</v>
      </c>
      <c r="N47" s="17" t="s">
        <v>546</v>
      </c>
      <c r="O47" s="17" t="s">
        <v>1717</v>
      </c>
      <c r="P47" s="144" t="s">
        <v>647</v>
      </c>
      <c r="Q47" s="144" t="s">
        <v>647</v>
      </c>
      <c r="R47" s="144" t="s">
        <v>574</v>
      </c>
      <c r="S47" s="50">
        <f>44732695+24189130+26604830</f>
        <v>95526655</v>
      </c>
      <c r="T47" s="50">
        <f t="shared" si="0"/>
        <v>2638345</v>
      </c>
      <c r="U47" s="33">
        <v>85473390</v>
      </c>
      <c r="V47" s="17" t="s">
        <v>544</v>
      </c>
    </row>
    <row r="48" spans="1:22">
      <c r="A48" s="29">
        <v>891780111</v>
      </c>
      <c r="B48" s="2" t="s">
        <v>19</v>
      </c>
      <c r="C48" s="17" t="s">
        <v>27</v>
      </c>
      <c r="D48" s="17" t="s">
        <v>20</v>
      </c>
      <c r="E48" s="17" t="s">
        <v>1718</v>
      </c>
      <c r="F48" s="2" t="s">
        <v>21</v>
      </c>
      <c r="G48" s="2" t="s">
        <v>22</v>
      </c>
      <c r="H48" s="17" t="s">
        <v>166</v>
      </c>
      <c r="I48" s="52">
        <v>26572700</v>
      </c>
      <c r="J48" s="50">
        <v>0</v>
      </c>
      <c r="K48" s="50">
        <v>0</v>
      </c>
      <c r="L48" s="50">
        <v>0</v>
      </c>
      <c r="M48" s="33">
        <v>800240039</v>
      </c>
      <c r="N48" s="17" t="s">
        <v>1719</v>
      </c>
      <c r="O48" s="17" t="s">
        <v>1720</v>
      </c>
      <c r="P48" s="144" t="s">
        <v>1650</v>
      </c>
      <c r="Q48" s="144" t="s">
        <v>1650</v>
      </c>
      <c r="R48" s="144" t="s">
        <v>1721</v>
      </c>
      <c r="S48" s="50">
        <v>26572700</v>
      </c>
      <c r="T48" s="50">
        <f t="shared" si="0"/>
        <v>0</v>
      </c>
      <c r="U48" s="33">
        <v>85473390</v>
      </c>
      <c r="V48" s="17" t="s">
        <v>544</v>
      </c>
    </row>
    <row r="49" spans="1:22">
      <c r="A49" s="29">
        <v>891780111</v>
      </c>
      <c r="B49" s="2" t="s">
        <v>19</v>
      </c>
      <c r="C49" s="17" t="s">
        <v>27</v>
      </c>
      <c r="D49" s="17" t="s">
        <v>20</v>
      </c>
      <c r="E49" s="17" t="s">
        <v>1722</v>
      </c>
      <c r="F49" s="2" t="s">
        <v>21</v>
      </c>
      <c r="G49" s="2" t="s">
        <v>22</v>
      </c>
      <c r="H49" s="17" t="s">
        <v>166</v>
      </c>
      <c r="I49" s="52">
        <v>8980000</v>
      </c>
      <c r="J49" s="50">
        <v>0</v>
      </c>
      <c r="K49" s="50">
        <v>0</v>
      </c>
      <c r="L49" s="50">
        <v>0</v>
      </c>
      <c r="M49" s="33">
        <v>860012336</v>
      </c>
      <c r="N49" s="17" t="s">
        <v>1723</v>
      </c>
      <c r="O49" s="17" t="s">
        <v>1724</v>
      </c>
      <c r="P49" s="144" t="s">
        <v>1650</v>
      </c>
      <c r="Q49" s="144" t="s">
        <v>636</v>
      </c>
      <c r="R49" s="144" t="s">
        <v>1725</v>
      </c>
      <c r="S49" s="50">
        <v>8980000</v>
      </c>
      <c r="T49" s="50">
        <f t="shared" si="0"/>
        <v>0</v>
      </c>
      <c r="U49" s="33">
        <v>21400608</v>
      </c>
      <c r="V49" s="17" t="s">
        <v>826</v>
      </c>
    </row>
    <row r="50" spans="1:22">
      <c r="A50" s="29">
        <v>891780111</v>
      </c>
      <c r="B50" s="2" t="s">
        <v>19</v>
      </c>
      <c r="C50" s="17" t="s">
        <v>23</v>
      </c>
      <c r="D50" s="17" t="s">
        <v>20</v>
      </c>
      <c r="E50" s="17" t="s">
        <v>1726</v>
      </c>
      <c r="F50" s="2" t="s">
        <v>21</v>
      </c>
      <c r="G50" s="2" t="s">
        <v>22</v>
      </c>
      <c r="H50" s="17" t="s">
        <v>166</v>
      </c>
      <c r="I50" s="52">
        <v>193395552</v>
      </c>
      <c r="J50" s="50">
        <v>0</v>
      </c>
      <c r="K50" s="50">
        <v>0</v>
      </c>
      <c r="L50" s="50">
        <v>0</v>
      </c>
      <c r="M50" s="33">
        <v>900692909</v>
      </c>
      <c r="N50" s="17" t="s">
        <v>1727</v>
      </c>
      <c r="O50" s="17" t="s">
        <v>5205</v>
      </c>
      <c r="P50" s="144" t="s">
        <v>636</v>
      </c>
      <c r="Q50" s="144" t="s">
        <v>636</v>
      </c>
      <c r="R50" s="144" t="s">
        <v>1728</v>
      </c>
      <c r="S50" s="50">
        <v>77358220</v>
      </c>
      <c r="T50" s="50">
        <f t="shared" si="0"/>
        <v>116037332</v>
      </c>
      <c r="U50" s="33">
        <v>85152695</v>
      </c>
      <c r="V50" s="17" t="s">
        <v>853</v>
      </c>
    </row>
    <row r="51" spans="1:22">
      <c r="A51" s="29">
        <v>891780111</v>
      </c>
      <c r="B51" s="2" t="s">
        <v>19</v>
      </c>
      <c r="C51" s="17" t="s">
        <v>27</v>
      </c>
      <c r="D51" s="17" t="s">
        <v>20</v>
      </c>
      <c r="E51" s="17" t="s">
        <v>1729</v>
      </c>
      <c r="F51" s="2" t="s">
        <v>21</v>
      </c>
      <c r="G51" s="2" t="s">
        <v>22</v>
      </c>
      <c r="H51" s="17" t="s">
        <v>166</v>
      </c>
      <c r="I51" s="52">
        <v>46063710</v>
      </c>
      <c r="J51" s="50">
        <v>0</v>
      </c>
      <c r="K51" s="50">
        <v>0</v>
      </c>
      <c r="L51" s="50">
        <v>0</v>
      </c>
      <c r="M51" s="33">
        <v>800177588</v>
      </c>
      <c r="N51" s="17" t="s">
        <v>1730</v>
      </c>
      <c r="O51" s="17" t="s">
        <v>1731</v>
      </c>
      <c r="P51" s="144" t="s">
        <v>636</v>
      </c>
      <c r="Q51" s="144" t="s">
        <v>636</v>
      </c>
      <c r="R51" s="144" t="s">
        <v>1732</v>
      </c>
      <c r="S51" s="50">
        <v>46063710</v>
      </c>
      <c r="T51" s="50">
        <f t="shared" si="0"/>
        <v>0</v>
      </c>
      <c r="U51" s="33">
        <v>85465146</v>
      </c>
      <c r="V51" s="17" t="s">
        <v>550</v>
      </c>
    </row>
    <row r="52" spans="1:22">
      <c r="A52" s="29">
        <v>891780111</v>
      </c>
      <c r="B52" s="2" t="s">
        <v>19</v>
      </c>
      <c r="C52" s="17" t="s">
        <v>27</v>
      </c>
      <c r="D52" s="17" t="s">
        <v>20</v>
      </c>
      <c r="E52" s="17" t="s">
        <v>1733</v>
      </c>
      <c r="F52" s="2" t="s">
        <v>21</v>
      </c>
      <c r="G52" s="2" t="s">
        <v>22</v>
      </c>
      <c r="H52" s="17" t="s">
        <v>166</v>
      </c>
      <c r="I52" s="52">
        <v>60000000</v>
      </c>
      <c r="J52" s="50">
        <v>0</v>
      </c>
      <c r="K52" s="50">
        <v>0</v>
      </c>
      <c r="L52" s="50">
        <v>0</v>
      </c>
      <c r="M52" s="33">
        <v>900880521</v>
      </c>
      <c r="N52" s="17" t="s">
        <v>1734</v>
      </c>
      <c r="O52" s="17" t="s">
        <v>1735</v>
      </c>
      <c r="P52" s="144" t="s">
        <v>636</v>
      </c>
      <c r="Q52" s="144" t="s">
        <v>636</v>
      </c>
      <c r="R52" s="144" t="s">
        <v>574</v>
      </c>
      <c r="S52" s="50">
        <v>14425633</v>
      </c>
      <c r="T52" s="50">
        <f t="shared" si="0"/>
        <v>45574367</v>
      </c>
      <c r="U52" s="33">
        <v>57444673</v>
      </c>
      <c r="V52" s="17" t="s">
        <v>575</v>
      </c>
    </row>
    <row r="53" spans="1:22">
      <c r="A53" s="29">
        <v>891780111</v>
      </c>
      <c r="B53" s="2" t="s">
        <v>19</v>
      </c>
      <c r="C53" s="17" t="s">
        <v>27</v>
      </c>
      <c r="D53" s="17" t="s">
        <v>20</v>
      </c>
      <c r="E53" s="17" t="s">
        <v>1736</v>
      </c>
      <c r="F53" s="2" t="s">
        <v>21</v>
      </c>
      <c r="G53" s="2" t="s">
        <v>22</v>
      </c>
      <c r="H53" s="17" t="s">
        <v>166</v>
      </c>
      <c r="I53" s="52">
        <v>42494000</v>
      </c>
      <c r="J53" s="50">
        <v>0</v>
      </c>
      <c r="K53" s="50">
        <v>0</v>
      </c>
      <c r="L53" s="50">
        <v>0</v>
      </c>
      <c r="M53" s="33">
        <v>819005937</v>
      </c>
      <c r="N53" s="17" t="s">
        <v>1737</v>
      </c>
      <c r="O53" s="17" t="s">
        <v>1738</v>
      </c>
      <c r="P53" s="144" t="s">
        <v>1678</v>
      </c>
      <c r="Q53" s="144" t="s">
        <v>1678</v>
      </c>
      <c r="R53" s="144" t="s">
        <v>574</v>
      </c>
      <c r="S53" s="50">
        <f>17518800+13101900</f>
        <v>30620700</v>
      </c>
      <c r="T53" s="50">
        <f t="shared" si="0"/>
        <v>11873300</v>
      </c>
      <c r="U53" s="33">
        <v>85459497</v>
      </c>
      <c r="V53" s="17" t="s">
        <v>555</v>
      </c>
    </row>
    <row r="54" spans="1:22">
      <c r="A54" s="29">
        <v>891780111</v>
      </c>
      <c r="B54" s="2" t="s">
        <v>19</v>
      </c>
      <c r="C54" s="17" t="s">
        <v>27</v>
      </c>
      <c r="D54" s="17" t="s">
        <v>20</v>
      </c>
      <c r="E54" s="17" t="s">
        <v>1739</v>
      </c>
      <c r="F54" s="2" t="s">
        <v>21</v>
      </c>
      <c r="G54" s="2" t="s">
        <v>22</v>
      </c>
      <c r="H54" s="17" t="s">
        <v>166</v>
      </c>
      <c r="I54" s="52">
        <v>209412000</v>
      </c>
      <c r="J54" s="50">
        <v>0</v>
      </c>
      <c r="K54" s="50">
        <v>0</v>
      </c>
      <c r="L54" s="50">
        <v>0</v>
      </c>
      <c r="M54" s="33">
        <v>830122566</v>
      </c>
      <c r="N54" s="17" t="s">
        <v>1740</v>
      </c>
      <c r="O54" s="17" t="s">
        <v>1741</v>
      </c>
      <c r="P54" s="144" t="s">
        <v>1678</v>
      </c>
      <c r="Q54" s="144" t="s">
        <v>1678</v>
      </c>
      <c r="R54" s="144" t="s">
        <v>1742</v>
      </c>
      <c r="S54" s="50">
        <v>49498208</v>
      </c>
      <c r="T54" s="50">
        <f t="shared" si="0"/>
        <v>159913792</v>
      </c>
      <c r="U54" s="33">
        <v>85465146</v>
      </c>
      <c r="V54" s="17" t="s">
        <v>550</v>
      </c>
    </row>
    <row r="55" spans="1:22">
      <c r="A55" s="29">
        <v>891780111</v>
      </c>
      <c r="B55" s="2" t="s">
        <v>19</v>
      </c>
      <c r="C55" s="17" t="s">
        <v>27</v>
      </c>
      <c r="D55" s="17" t="s">
        <v>20</v>
      </c>
      <c r="E55" s="17" t="s">
        <v>1743</v>
      </c>
      <c r="F55" s="2" t="s">
        <v>21</v>
      </c>
      <c r="G55" s="2" t="s">
        <v>22</v>
      </c>
      <c r="H55" s="17" t="s">
        <v>166</v>
      </c>
      <c r="I55" s="52">
        <v>9000000</v>
      </c>
      <c r="J55" s="50">
        <v>0</v>
      </c>
      <c r="K55" s="50">
        <v>0</v>
      </c>
      <c r="L55" s="50">
        <v>0</v>
      </c>
      <c r="M55" s="33">
        <v>72224800</v>
      </c>
      <c r="N55" s="17" t="s">
        <v>931</v>
      </c>
      <c r="O55" s="17" t="s">
        <v>5206</v>
      </c>
      <c r="P55" s="144" t="s">
        <v>1678</v>
      </c>
      <c r="Q55" s="144" t="s">
        <v>1678</v>
      </c>
      <c r="R55" s="144" t="s">
        <v>1744</v>
      </c>
      <c r="S55" s="50">
        <v>9000000</v>
      </c>
      <c r="T55" s="50">
        <f t="shared" si="0"/>
        <v>0</v>
      </c>
      <c r="U55" s="33">
        <v>72175282</v>
      </c>
      <c r="V55" s="17" t="s">
        <v>566</v>
      </c>
    </row>
    <row r="56" spans="1:22">
      <c r="A56" s="29">
        <v>891780111</v>
      </c>
      <c r="B56" s="2" t="s">
        <v>19</v>
      </c>
      <c r="C56" s="17" t="s">
        <v>27</v>
      </c>
      <c r="D56" s="17" t="s">
        <v>20</v>
      </c>
      <c r="E56" s="17" t="s">
        <v>1745</v>
      </c>
      <c r="F56" s="2" t="s">
        <v>21</v>
      </c>
      <c r="G56" s="2" t="s">
        <v>22</v>
      </c>
      <c r="H56" s="17" t="s">
        <v>166</v>
      </c>
      <c r="I56" s="52">
        <v>20480000</v>
      </c>
      <c r="J56" s="50">
        <v>0</v>
      </c>
      <c r="K56" s="50">
        <v>0</v>
      </c>
      <c r="L56" s="50">
        <v>0</v>
      </c>
      <c r="M56" s="33">
        <v>85472129</v>
      </c>
      <c r="N56" s="17" t="s">
        <v>1746</v>
      </c>
      <c r="O56" s="17" t="s">
        <v>1747</v>
      </c>
      <c r="P56" s="144" t="s">
        <v>554</v>
      </c>
      <c r="Q56" s="144" t="s">
        <v>1669</v>
      </c>
      <c r="R56" s="144" t="s">
        <v>574</v>
      </c>
      <c r="S56" s="50">
        <v>10240000</v>
      </c>
      <c r="T56" s="50">
        <f t="shared" si="0"/>
        <v>10240000</v>
      </c>
      <c r="U56" s="33">
        <v>85459497</v>
      </c>
      <c r="V56" s="17" t="s">
        <v>555</v>
      </c>
    </row>
    <row r="57" spans="1:22">
      <c r="A57" s="29">
        <v>891780111</v>
      </c>
      <c r="B57" s="2" t="s">
        <v>19</v>
      </c>
      <c r="C57" s="17" t="s">
        <v>27</v>
      </c>
      <c r="D57" s="17" t="s">
        <v>20</v>
      </c>
      <c r="E57" s="17" t="s">
        <v>1748</v>
      </c>
      <c r="F57" s="2" t="s">
        <v>21</v>
      </c>
      <c r="G57" s="2" t="s">
        <v>22</v>
      </c>
      <c r="H57" s="17" t="s">
        <v>166</v>
      </c>
      <c r="I57" s="52">
        <v>151643000</v>
      </c>
      <c r="J57" s="50">
        <v>0</v>
      </c>
      <c r="K57" s="50">
        <v>0</v>
      </c>
      <c r="L57" s="50">
        <v>0</v>
      </c>
      <c r="M57" s="33">
        <v>901246775</v>
      </c>
      <c r="N57" s="17" t="s">
        <v>634</v>
      </c>
      <c r="O57" s="17" t="s">
        <v>1749</v>
      </c>
      <c r="P57" s="144" t="s">
        <v>1750</v>
      </c>
      <c r="Q57" s="144" t="s">
        <v>1750</v>
      </c>
      <c r="R57" s="144" t="s">
        <v>1673</v>
      </c>
      <c r="S57" s="50">
        <v>151643000</v>
      </c>
      <c r="T57" s="50">
        <f t="shared" si="0"/>
        <v>0</v>
      </c>
      <c r="U57" s="33">
        <v>85465146</v>
      </c>
      <c r="V57" s="17" t="s">
        <v>550</v>
      </c>
    </row>
    <row r="58" spans="1:22">
      <c r="A58" s="29">
        <v>891780111</v>
      </c>
      <c r="B58" s="2" t="s">
        <v>19</v>
      </c>
      <c r="C58" s="17" t="s">
        <v>27</v>
      </c>
      <c r="D58" s="17" t="s">
        <v>20</v>
      </c>
      <c r="E58" s="17" t="s">
        <v>1751</v>
      </c>
      <c r="F58" s="2" t="s">
        <v>21</v>
      </c>
      <c r="G58" s="2" t="s">
        <v>22</v>
      </c>
      <c r="H58" s="17" t="s">
        <v>166</v>
      </c>
      <c r="I58" s="52">
        <v>19198270</v>
      </c>
      <c r="J58" s="50">
        <v>0</v>
      </c>
      <c r="K58" s="50">
        <v>0</v>
      </c>
      <c r="L58" s="50">
        <v>0</v>
      </c>
      <c r="M58" s="33">
        <v>800159527</v>
      </c>
      <c r="N58" s="17" t="s">
        <v>1752</v>
      </c>
      <c r="O58" s="17" t="s">
        <v>1753</v>
      </c>
      <c r="P58" s="144" t="s">
        <v>1750</v>
      </c>
      <c r="Q58" s="144" t="s">
        <v>1750</v>
      </c>
      <c r="R58" s="144" t="s">
        <v>1673</v>
      </c>
      <c r="S58" s="50"/>
      <c r="T58" s="50">
        <f t="shared" si="0"/>
        <v>19198270</v>
      </c>
      <c r="U58" s="33">
        <v>85465146</v>
      </c>
      <c r="V58" s="17" t="s">
        <v>550</v>
      </c>
    </row>
    <row r="59" spans="1:22">
      <c r="A59" s="29">
        <v>891780111</v>
      </c>
      <c r="B59" s="2" t="s">
        <v>19</v>
      </c>
      <c r="C59" s="17" t="s">
        <v>27</v>
      </c>
      <c r="D59" s="17" t="s">
        <v>20</v>
      </c>
      <c r="E59" s="17" t="s">
        <v>1754</v>
      </c>
      <c r="F59" s="2" t="s">
        <v>21</v>
      </c>
      <c r="G59" s="2" t="s">
        <v>22</v>
      </c>
      <c r="H59" s="17" t="s">
        <v>166</v>
      </c>
      <c r="I59" s="52">
        <v>22932000</v>
      </c>
      <c r="J59" s="50">
        <v>0</v>
      </c>
      <c r="K59" s="50">
        <v>0</v>
      </c>
      <c r="L59" s="50">
        <v>0</v>
      </c>
      <c r="M59" s="33">
        <v>900129305</v>
      </c>
      <c r="N59" s="17" t="s">
        <v>1755</v>
      </c>
      <c r="O59" s="17" t="s">
        <v>1756</v>
      </c>
      <c r="P59" s="144" t="s">
        <v>1686</v>
      </c>
      <c r="Q59" s="144" t="s">
        <v>1686</v>
      </c>
      <c r="R59" s="144" t="s">
        <v>1757</v>
      </c>
      <c r="S59" s="50"/>
      <c r="T59" s="50">
        <f t="shared" si="0"/>
        <v>22932000</v>
      </c>
      <c r="U59" s="33">
        <v>85465146</v>
      </c>
      <c r="V59" s="17" t="s">
        <v>550</v>
      </c>
    </row>
    <row r="60" spans="1:22">
      <c r="A60" s="29">
        <v>891780111</v>
      </c>
      <c r="B60" s="2" t="s">
        <v>19</v>
      </c>
      <c r="C60" s="17" t="s">
        <v>27</v>
      </c>
      <c r="D60" s="17" t="s">
        <v>20</v>
      </c>
      <c r="E60" s="17" t="s">
        <v>1758</v>
      </c>
      <c r="F60" s="2" t="s">
        <v>21</v>
      </c>
      <c r="G60" s="2" t="s">
        <v>22</v>
      </c>
      <c r="H60" s="17" t="s">
        <v>166</v>
      </c>
      <c r="I60" s="52">
        <v>30270000</v>
      </c>
      <c r="J60" s="50">
        <v>0</v>
      </c>
      <c r="K60" s="50">
        <v>0</v>
      </c>
      <c r="L60" s="50">
        <v>0</v>
      </c>
      <c r="M60" s="33">
        <v>85469041</v>
      </c>
      <c r="N60" s="17" t="s">
        <v>1598</v>
      </c>
      <c r="O60" s="17" t="s">
        <v>1759</v>
      </c>
      <c r="P60" s="144" t="s">
        <v>1686</v>
      </c>
      <c r="Q60" s="144" t="s">
        <v>1687</v>
      </c>
      <c r="R60" s="144" t="s">
        <v>574</v>
      </c>
      <c r="S60" s="50">
        <f>7895750+7895750+7895750+6458250</f>
        <v>30145500</v>
      </c>
      <c r="T60" s="50">
        <f t="shared" si="0"/>
        <v>124500</v>
      </c>
      <c r="U60" s="33">
        <v>36665858</v>
      </c>
      <c r="V60" s="17" t="s">
        <v>992</v>
      </c>
    </row>
    <row r="61" spans="1:22">
      <c r="A61" s="29">
        <v>891780111</v>
      </c>
      <c r="B61" s="2" t="s">
        <v>19</v>
      </c>
      <c r="C61" s="17" t="s">
        <v>23</v>
      </c>
      <c r="D61" s="17" t="s">
        <v>20</v>
      </c>
      <c r="E61" s="17" t="s">
        <v>1760</v>
      </c>
      <c r="F61" s="2" t="s">
        <v>21</v>
      </c>
      <c r="G61" s="2" t="s">
        <v>22</v>
      </c>
      <c r="H61" s="17" t="s">
        <v>166</v>
      </c>
      <c r="I61" s="52">
        <v>13926400</v>
      </c>
      <c r="J61" s="50">
        <v>0</v>
      </c>
      <c r="K61" s="50">
        <v>0</v>
      </c>
      <c r="L61" s="50">
        <v>0</v>
      </c>
      <c r="M61" s="33">
        <v>901208973</v>
      </c>
      <c r="N61" s="17" t="s">
        <v>1761</v>
      </c>
      <c r="O61" s="17" t="s">
        <v>5207</v>
      </c>
      <c r="P61" s="144" t="s">
        <v>1673</v>
      </c>
      <c r="Q61" s="144" t="s">
        <v>1673</v>
      </c>
      <c r="R61" s="144" t="s">
        <v>1762</v>
      </c>
      <c r="S61" s="50">
        <f>3481600+3481600+3481600+3481600</f>
        <v>13926400</v>
      </c>
      <c r="T61" s="50">
        <f t="shared" si="0"/>
        <v>0</v>
      </c>
      <c r="U61" s="33">
        <v>72175282</v>
      </c>
      <c r="V61" s="17" t="s">
        <v>566</v>
      </c>
    </row>
    <row r="62" spans="1:22">
      <c r="A62" s="29">
        <v>891780111</v>
      </c>
      <c r="B62" s="2" t="s">
        <v>19</v>
      </c>
      <c r="C62" s="17" t="s">
        <v>23</v>
      </c>
      <c r="D62" s="17" t="s">
        <v>20</v>
      </c>
      <c r="E62" s="17" t="s">
        <v>1763</v>
      </c>
      <c r="F62" s="2" t="s">
        <v>21</v>
      </c>
      <c r="G62" s="2" t="s">
        <v>22</v>
      </c>
      <c r="H62" s="17" t="s">
        <v>166</v>
      </c>
      <c r="I62" s="52">
        <v>16800000</v>
      </c>
      <c r="J62" s="50">
        <v>0</v>
      </c>
      <c r="K62" s="50">
        <v>0</v>
      </c>
      <c r="L62" s="50">
        <v>0</v>
      </c>
      <c r="M62" s="33">
        <v>900938372</v>
      </c>
      <c r="N62" s="17" t="s">
        <v>1764</v>
      </c>
      <c r="O62" s="17" t="s">
        <v>5208</v>
      </c>
      <c r="P62" s="144" t="s">
        <v>1732</v>
      </c>
      <c r="Q62" s="144" t="s">
        <v>1732</v>
      </c>
      <c r="R62" s="144" t="s">
        <v>1765</v>
      </c>
      <c r="S62" s="50">
        <f>4200000+8400000</f>
        <v>12600000</v>
      </c>
      <c r="T62" s="50">
        <f t="shared" si="0"/>
        <v>4200000</v>
      </c>
      <c r="U62" s="33">
        <v>72175282</v>
      </c>
      <c r="V62" s="17" t="s">
        <v>566</v>
      </c>
    </row>
    <row r="63" spans="1:22">
      <c r="A63" s="29">
        <v>891780111</v>
      </c>
      <c r="B63" s="2" t="s">
        <v>19</v>
      </c>
      <c r="C63" s="17" t="s">
        <v>23</v>
      </c>
      <c r="D63" s="17" t="s">
        <v>20</v>
      </c>
      <c r="E63" s="17" t="s">
        <v>1766</v>
      </c>
      <c r="F63" s="2" t="s">
        <v>21</v>
      </c>
      <c r="G63" s="2" t="s">
        <v>22</v>
      </c>
      <c r="H63" s="17" t="s">
        <v>166</v>
      </c>
      <c r="I63" s="52">
        <v>19992000</v>
      </c>
      <c r="J63" s="50">
        <v>0</v>
      </c>
      <c r="K63" s="50">
        <v>0</v>
      </c>
      <c r="L63" s="50">
        <v>0</v>
      </c>
      <c r="M63" s="33">
        <v>900588348</v>
      </c>
      <c r="N63" s="17" t="s">
        <v>1767</v>
      </c>
      <c r="O63" s="17" t="s">
        <v>1768</v>
      </c>
      <c r="P63" s="144" t="s">
        <v>1732</v>
      </c>
      <c r="Q63" s="144" t="s">
        <v>1732</v>
      </c>
      <c r="R63" s="144" t="s">
        <v>1765</v>
      </c>
      <c r="S63" s="50">
        <v>19992000</v>
      </c>
      <c r="T63" s="50">
        <f t="shared" si="0"/>
        <v>0</v>
      </c>
      <c r="U63" s="33">
        <v>72175282</v>
      </c>
      <c r="V63" s="17" t="s">
        <v>566</v>
      </c>
    </row>
    <row r="64" spans="1:22">
      <c r="A64" s="29">
        <v>891780111</v>
      </c>
      <c r="B64" s="2" t="s">
        <v>19</v>
      </c>
      <c r="C64" s="17" t="s">
        <v>23</v>
      </c>
      <c r="D64" s="17" t="s">
        <v>20</v>
      </c>
      <c r="E64" s="17" t="s">
        <v>1769</v>
      </c>
      <c r="F64" s="2" t="s">
        <v>21</v>
      </c>
      <c r="G64" s="2" t="s">
        <v>22</v>
      </c>
      <c r="H64" s="17" t="s">
        <v>166</v>
      </c>
      <c r="I64" s="52">
        <v>17203200</v>
      </c>
      <c r="J64" s="50">
        <v>0</v>
      </c>
      <c r="K64" s="50">
        <v>0</v>
      </c>
      <c r="L64" s="50">
        <v>0</v>
      </c>
      <c r="M64" s="33">
        <v>819004091</v>
      </c>
      <c r="N64" s="17" t="s">
        <v>562</v>
      </c>
      <c r="O64" s="17" t="s">
        <v>1770</v>
      </c>
      <c r="P64" s="144" t="s">
        <v>1732</v>
      </c>
      <c r="Q64" s="144" t="s">
        <v>1732</v>
      </c>
      <c r="R64" s="144" t="s">
        <v>1765</v>
      </c>
      <c r="S64" s="50">
        <f>4300800+4300800+4300800</f>
        <v>12902400</v>
      </c>
      <c r="T64" s="50">
        <f t="shared" si="0"/>
        <v>4300800</v>
      </c>
      <c r="U64" s="33">
        <v>72175282</v>
      </c>
      <c r="V64" s="17" t="s">
        <v>566</v>
      </c>
    </row>
    <row r="65" spans="1:22">
      <c r="A65" s="29">
        <v>891780111</v>
      </c>
      <c r="B65" s="2" t="s">
        <v>19</v>
      </c>
      <c r="C65" s="17" t="s">
        <v>23</v>
      </c>
      <c r="D65" s="17" t="s">
        <v>20</v>
      </c>
      <c r="E65" s="17" t="s">
        <v>1771</v>
      </c>
      <c r="F65" s="2" t="s">
        <v>21</v>
      </c>
      <c r="G65" s="2" t="s">
        <v>22</v>
      </c>
      <c r="H65" s="17" t="s">
        <v>166</v>
      </c>
      <c r="I65" s="52">
        <v>12902400</v>
      </c>
      <c r="J65" s="50">
        <v>0</v>
      </c>
      <c r="K65" s="50">
        <v>0</v>
      </c>
      <c r="L65" s="50">
        <v>0</v>
      </c>
      <c r="M65" s="33">
        <v>901146763</v>
      </c>
      <c r="N65" s="17" t="s">
        <v>1772</v>
      </c>
      <c r="O65" s="17" t="s">
        <v>1770</v>
      </c>
      <c r="P65" s="144" t="s">
        <v>1732</v>
      </c>
      <c r="Q65" s="144" t="s">
        <v>1732</v>
      </c>
      <c r="R65" s="144" t="s">
        <v>1765</v>
      </c>
      <c r="S65" s="50">
        <f>3225600+3225600+3225000</f>
        <v>9676200</v>
      </c>
      <c r="T65" s="50">
        <f t="shared" si="0"/>
        <v>3226200</v>
      </c>
      <c r="U65" s="33">
        <v>72175282</v>
      </c>
      <c r="V65" s="17" t="s">
        <v>566</v>
      </c>
    </row>
    <row r="66" spans="1:22">
      <c r="A66" s="29">
        <v>891780111</v>
      </c>
      <c r="B66" s="2" t="s">
        <v>19</v>
      </c>
      <c r="C66" s="17" t="s">
        <v>23</v>
      </c>
      <c r="D66" s="17" t="s">
        <v>20</v>
      </c>
      <c r="E66" s="17" t="s">
        <v>1773</v>
      </c>
      <c r="F66" s="2" t="s">
        <v>21</v>
      </c>
      <c r="G66" s="2" t="s">
        <v>22</v>
      </c>
      <c r="H66" s="17" t="s">
        <v>166</v>
      </c>
      <c r="I66" s="52">
        <v>60000000</v>
      </c>
      <c r="J66" s="50">
        <v>0</v>
      </c>
      <c r="K66" s="50">
        <v>0</v>
      </c>
      <c r="L66" s="50">
        <v>0</v>
      </c>
      <c r="M66" s="33">
        <v>1082870070</v>
      </c>
      <c r="N66" s="17" t="s">
        <v>1774</v>
      </c>
      <c r="O66" s="17" t="s">
        <v>5209</v>
      </c>
      <c r="P66" s="144" t="s">
        <v>1683</v>
      </c>
      <c r="Q66" s="144" t="s">
        <v>1683</v>
      </c>
      <c r="R66" s="144" t="s">
        <v>1775</v>
      </c>
      <c r="S66" s="50">
        <f>6000000+6000000</f>
        <v>12000000</v>
      </c>
      <c r="T66" s="50">
        <f t="shared" si="0"/>
        <v>48000000</v>
      </c>
      <c r="U66" s="33">
        <v>36724655</v>
      </c>
      <c r="V66" s="17" t="s">
        <v>1776</v>
      </c>
    </row>
    <row r="67" spans="1:22">
      <c r="A67" s="29">
        <v>891780111</v>
      </c>
      <c r="B67" s="2" t="s">
        <v>19</v>
      </c>
      <c r="C67" s="17" t="s">
        <v>23</v>
      </c>
      <c r="D67" s="17" t="s">
        <v>20</v>
      </c>
      <c r="E67" s="17" t="s">
        <v>1777</v>
      </c>
      <c r="F67" s="2" t="s">
        <v>21</v>
      </c>
      <c r="G67" s="2" t="s">
        <v>22</v>
      </c>
      <c r="H67" s="17" t="s">
        <v>166</v>
      </c>
      <c r="I67" s="52">
        <v>12902400</v>
      </c>
      <c r="J67" s="50">
        <v>0</v>
      </c>
      <c r="K67" s="50">
        <v>0</v>
      </c>
      <c r="L67" s="50">
        <v>0</v>
      </c>
      <c r="M67" s="33">
        <v>57293412</v>
      </c>
      <c r="N67" s="17" t="s">
        <v>1778</v>
      </c>
      <c r="O67" s="17" t="s">
        <v>1779</v>
      </c>
      <c r="P67" s="144" t="s">
        <v>1683</v>
      </c>
      <c r="Q67" s="144" t="s">
        <v>1683</v>
      </c>
      <c r="R67" s="144" t="s">
        <v>1780</v>
      </c>
      <c r="S67" s="50">
        <f>3225600+3225600</f>
        <v>6451200</v>
      </c>
      <c r="T67" s="50">
        <f t="shared" ref="T67:T73" si="2">+I67-S67</f>
        <v>6451200</v>
      </c>
      <c r="U67" s="33">
        <v>72175282</v>
      </c>
      <c r="V67" s="17" t="s">
        <v>566</v>
      </c>
    </row>
    <row r="68" spans="1:22">
      <c r="A68" s="29">
        <v>891780111</v>
      </c>
      <c r="B68" s="2" t="s">
        <v>19</v>
      </c>
      <c r="C68" s="17" t="s">
        <v>23</v>
      </c>
      <c r="D68" s="17" t="s">
        <v>20</v>
      </c>
      <c r="E68" s="17" t="s">
        <v>1781</v>
      </c>
      <c r="F68" s="2" t="s">
        <v>21</v>
      </c>
      <c r="G68" s="2" t="s">
        <v>22</v>
      </c>
      <c r="H68" s="17" t="s">
        <v>166</v>
      </c>
      <c r="I68" s="52">
        <v>27095040</v>
      </c>
      <c r="J68" s="50">
        <v>0</v>
      </c>
      <c r="K68" s="50">
        <v>0</v>
      </c>
      <c r="L68" s="50">
        <v>0</v>
      </c>
      <c r="M68" s="33">
        <v>9002446871</v>
      </c>
      <c r="N68" s="17" t="s">
        <v>1782</v>
      </c>
      <c r="O68" s="17" t="s">
        <v>1783</v>
      </c>
      <c r="P68" s="144" t="s">
        <v>1683</v>
      </c>
      <c r="Q68" s="144" t="s">
        <v>1683</v>
      </c>
      <c r="R68" s="144" t="s">
        <v>1780</v>
      </c>
      <c r="S68" s="50">
        <f>13547520+6773760+6773770</f>
        <v>27095050</v>
      </c>
      <c r="T68" s="50">
        <f>+I68-S68+10</f>
        <v>0</v>
      </c>
      <c r="U68" s="33">
        <v>72175282</v>
      </c>
      <c r="V68" s="17" t="s">
        <v>566</v>
      </c>
    </row>
    <row r="69" spans="1:22">
      <c r="A69" s="29">
        <v>891780111</v>
      </c>
      <c r="B69" s="2" t="s">
        <v>19</v>
      </c>
      <c r="C69" s="17" t="s">
        <v>23</v>
      </c>
      <c r="D69" s="17" t="s">
        <v>20</v>
      </c>
      <c r="E69" s="17" t="s">
        <v>1784</v>
      </c>
      <c r="F69" s="2" t="s">
        <v>21</v>
      </c>
      <c r="G69" s="2" t="s">
        <v>22</v>
      </c>
      <c r="H69" s="17" t="s">
        <v>166</v>
      </c>
      <c r="I69" s="52">
        <v>34406400</v>
      </c>
      <c r="J69" s="50">
        <v>0</v>
      </c>
      <c r="K69" s="50">
        <v>0</v>
      </c>
      <c r="L69" s="50">
        <v>0</v>
      </c>
      <c r="M69" s="33">
        <v>900053241</v>
      </c>
      <c r="N69" s="17" t="s">
        <v>1785</v>
      </c>
      <c r="O69" s="17" t="s">
        <v>5210</v>
      </c>
      <c r="P69" s="144" t="s">
        <v>1683</v>
      </c>
      <c r="Q69" s="144" t="s">
        <v>1683</v>
      </c>
      <c r="R69" s="144" t="s">
        <v>1780</v>
      </c>
      <c r="S69" s="50">
        <f>8601600+8601600+8601770</f>
        <v>25804970</v>
      </c>
      <c r="T69" s="50">
        <f t="shared" si="2"/>
        <v>8601430</v>
      </c>
      <c r="U69" s="33">
        <v>72175282</v>
      </c>
      <c r="V69" s="17" t="s">
        <v>566</v>
      </c>
    </row>
    <row r="70" spans="1:22">
      <c r="A70" s="29">
        <v>891780111</v>
      </c>
      <c r="B70" s="2" t="s">
        <v>19</v>
      </c>
      <c r="C70" s="17" t="s">
        <v>23</v>
      </c>
      <c r="D70" s="17" t="s">
        <v>20</v>
      </c>
      <c r="E70" s="17" t="s">
        <v>1786</v>
      </c>
      <c r="F70" s="2" t="s">
        <v>21</v>
      </c>
      <c r="G70" s="2" t="s">
        <v>22</v>
      </c>
      <c r="H70" s="17" t="s">
        <v>166</v>
      </c>
      <c r="I70" s="52">
        <v>17203200</v>
      </c>
      <c r="J70" s="50">
        <v>0</v>
      </c>
      <c r="K70" s="50">
        <v>0</v>
      </c>
      <c r="L70" s="50">
        <v>0</v>
      </c>
      <c r="M70" s="33">
        <v>900839919</v>
      </c>
      <c r="N70" s="17" t="s">
        <v>1787</v>
      </c>
      <c r="O70" s="17" t="s">
        <v>1788</v>
      </c>
      <c r="P70" s="144" t="s">
        <v>1683</v>
      </c>
      <c r="Q70" s="144" t="s">
        <v>1683</v>
      </c>
      <c r="R70" s="144" t="s">
        <v>1780</v>
      </c>
      <c r="S70" s="50">
        <f>4300800+4300800+4300800+4300800</f>
        <v>17203200</v>
      </c>
      <c r="T70" s="50">
        <f t="shared" si="2"/>
        <v>0</v>
      </c>
      <c r="U70" s="33">
        <v>72175282</v>
      </c>
      <c r="V70" s="17" t="s">
        <v>566</v>
      </c>
    </row>
    <row r="71" spans="1:22">
      <c r="A71" s="29">
        <v>891780111</v>
      </c>
      <c r="B71" s="2" t="s">
        <v>19</v>
      </c>
      <c r="C71" s="17" t="s">
        <v>23</v>
      </c>
      <c r="D71" s="17" t="s">
        <v>20</v>
      </c>
      <c r="E71" s="17" t="s">
        <v>1789</v>
      </c>
      <c r="F71" s="2" t="s">
        <v>21</v>
      </c>
      <c r="G71" s="2" t="s">
        <v>22</v>
      </c>
      <c r="H71" s="17" t="s">
        <v>166</v>
      </c>
      <c r="I71" s="52">
        <v>7311360</v>
      </c>
      <c r="J71" s="50">
        <v>0</v>
      </c>
      <c r="K71" s="50">
        <v>0</v>
      </c>
      <c r="L71" s="50">
        <v>0</v>
      </c>
      <c r="M71" s="33">
        <v>860014923</v>
      </c>
      <c r="N71" s="17" t="s">
        <v>631</v>
      </c>
      <c r="O71" s="17" t="s">
        <v>5211</v>
      </c>
      <c r="P71" s="144" t="s">
        <v>1683</v>
      </c>
      <c r="Q71" s="144" t="s">
        <v>1683</v>
      </c>
      <c r="R71" s="144" t="s">
        <v>1780</v>
      </c>
      <c r="S71" s="50">
        <f>1827840+3655680+1827840</f>
        <v>7311360</v>
      </c>
      <c r="T71" s="50">
        <f t="shared" si="2"/>
        <v>0</v>
      </c>
      <c r="U71" s="33">
        <v>72175282</v>
      </c>
      <c r="V71" s="17" t="s">
        <v>566</v>
      </c>
    </row>
    <row r="72" spans="1:22">
      <c r="A72" s="29">
        <v>891780111</v>
      </c>
      <c r="B72" s="2" t="s">
        <v>19</v>
      </c>
      <c r="C72" s="17" t="s">
        <v>27</v>
      </c>
      <c r="D72" s="17" t="s">
        <v>20</v>
      </c>
      <c r="E72" s="17" t="s">
        <v>1790</v>
      </c>
      <c r="F72" s="2" t="s">
        <v>21</v>
      </c>
      <c r="G72" s="2" t="s">
        <v>22</v>
      </c>
      <c r="H72" s="17" t="s">
        <v>1601</v>
      </c>
      <c r="I72" s="52">
        <v>40000000</v>
      </c>
      <c r="J72" s="50">
        <v>0</v>
      </c>
      <c r="K72" s="50">
        <v>0</v>
      </c>
      <c r="L72" s="50">
        <v>0</v>
      </c>
      <c r="M72" s="33">
        <v>900513041</v>
      </c>
      <c r="N72" s="17" t="s">
        <v>1791</v>
      </c>
      <c r="O72" s="17" t="s">
        <v>1792</v>
      </c>
      <c r="P72" s="144" t="s">
        <v>543</v>
      </c>
      <c r="Q72" s="144" t="s">
        <v>543</v>
      </c>
      <c r="R72" s="144" t="s">
        <v>574</v>
      </c>
      <c r="S72" s="50">
        <f>25899434+9598677+4398005</f>
        <v>39896116</v>
      </c>
      <c r="T72" s="50">
        <f t="shared" si="2"/>
        <v>103884</v>
      </c>
      <c r="U72" s="33">
        <v>85459497</v>
      </c>
      <c r="V72" s="17" t="s">
        <v>555</v>
      </c>
    </row>
    <row r="73" spans="1:22">
      <c r="A73" s="29">
        <v>891780111</v>
      </c>
      <c r="B73" s="2" t="s">
        <v>19</v>
      </c>
      <c r="C73" s="17" t="s">
        <v>27</v>
      </c>
      <c r="D73" s="17" t="s">
        <v>20</v>
      </c>
      <c r="E73" s="17" t="s">
        <v>1793</v>
      </c>
      <c r="F73" s="2" t="s">
        <v>21</v>
      </c>
      <c r="G73" s="2" t="s">
        <v>22</v>
      </c>
      <c r="H73" s="17" t="s">
        <v>1601</v>
      </c>
      <c r="I73" s="52">
        <v>46340628</v>
      </c>
      <c r="J73" s="50">
        <v>0</v>
      </c>
      <c r="K73" s="50">
        <v>0</v>
      </c>
      <c r="L73" s="50">
        <v>0</v>
      </c>
      <c r="M73" s="33">
        <v>900009141</v>
      </c>
      <c r="N73" s="17" t="s">
        <v>1794</v>
      </c>
      <c r="O73" s="17" t="s">
        <v>1795</v>
      </c>
      <c r="P73" s="144" t="s">
        <v>1633</v>
      </c>
      <c r="Q73" s="144" t="s">
        <v>1633</v>
      </c>
      <c r="R73" s="144" t="s">
        <v>1796</v>
      </c>
      <c r="S73" s="50">
        <v>46340628</v>
      </c>
      <c r="T73" s="50">
        <f t="shared" si="2"/>
        <v>0</v>
      </c>
      <c r="U73" s="33">
        <v>85473390</v>
      </c>
      <c r="V73" s="17" t="s">
        <v>544</v>
      </c>
    </row>
    <row r="74" spans="1:22">
      <c r="A74" s="29">
        <v>891780111</v>
      </c>
      <c r="B74" s="2" t="s">
        <v>19</v>
      </c>
      <c r="C74" s="17" t="s">
        <v>23</v>
      </c>
      <c r="D74" s="17" t="s">
        <v>20</v>
      </c>
      <c r="E74" s="17" t="s">
        <v>1797</v>
      </c>
      <c r="F74" s="2" t="s">
        <v>21</v>
      </c>
      <c r="G74" s="2" t="s">
        <v>22</v>
      </c>
      <c r="H74" s="17" t="s">
        <v>1600</v>
      </c>
      <c r="I74" s="54">
        <v>103227014</v>
      </c>
      <c r="J74" s="50">
        <v>0</v>
      </c>
      <c r="K74" s="50">
        <v>0</v>
      </c>
      <c r="L74" s="50">
        <v>0</v>
      </c>
      <c r="M74" s="33">
        <v>800008151</v>
      </c>
      <c r="N74" s="17" t="s">
        <v>1798</v>
      </c>
      <c r="O74" s="17" t="s">
        <v>1799</v>
      </c>
      <c r="P74" s="144" t="s">
        <v>1656</v>
      </c>
      <c r="Q74" s="144" t="s">
        <v>1721</v>
      </c>
      <c r="R74" s="144" t="s">
        <v>1637</v>
      </c>
      <c r="S74" s="50">
        <f>30968104+72258910</f>
        <v>103227014</v>
      </c>
      <c r="T74" s="50">
        <f>+I74-S74</f>
        <v>0</v>
      </c>
      <c r="U74" s="33">
        <v>85473390</v>
      </c>
      <c r="V74" s="17" t="s">
        <v>544</v>
      </c>
    </row>
    <row r="75" spans="1:22">
      <c r="A75" s="29">
        <v>891780111</v>
      </c>
      <c r="B75" s="2" t="s">
        <v>19</v>
      </c>
      <c r="C75" s="17" t="s">
        <v>27</v>
      </c>
      <c r="D75" s="17" t="s">
        <v>20</v>
      </c>
      <c r="E75" s="17" t="s">
        <v>1800</v>
      </c>
      <c r="F75" s="2" t="s">
        <v>21</v>
      </c>
      <c r="G75" s="2" t="s">
        <v>22</v>
      </c>
      <c r="H75" s="17" t="s">
        <v>1600</v>
      </c>
      <c r="I75" s="52">
        <v>17385023</v>
      </c>
      <c r="J75" s="50">
        <v>0</v>
      </c>
      <c r="K75" s="50">
        <v>0</v>
      </c>
      <c r="L75" s="50">
        <v>0</v>
      </c>
      <c r="M75" s="33">
        <v>901051111</v>
      </c>
      <c r="N75" s="17" t="s">
        <v>1801</v>
      </c>
      <c r="O75" s="17" t="s">
        <v>1802</v>
      </c>
      <c r="P75" s="144" t="s">
        <v>1664</v>
      </c>
      <c r="Q75" s="144" t="s">
        <v>1664</v>
      </c>
      <c r="R75" s="144" t="s">
        <v>1702</v>
      </c>
      <c r="S75" s="50">
        <v>17385023</v>
      </c>
      <c r="T75" s="50">
        <f t="shared" ref="T75:T81" si="3">+I75-S75</f>
        <v>0</v>
      </c>
      <c r="U75" s="33">
        <v>85473390</v>
      </c>
      <c r="V75" s="17" t="s">
        <v>544</v>
      </c>
    </row>
    <row r="76" spans="1:22">
      <c r="A76" s="29">
        <v>891780111</v>
      </c>
      <c r="B76" s="2" t="s">
        <v>19</v>
      </c>
      <c r="C76" s="17" t="s">
        <v>27</v>
      </c>
      <c r="D76" s="17" t="s">
        <v>20</v>
      </c>
      <c r="E76" s="17" t="s">
        <v>1803</v>
      </c>
      <c r="F76" s="2" t="s">
        <v>21</v>
      </c>
      <c r="G76" s="2" t="s">
        <v>22</v>
      </c>
      <c r="H76" s="17" t="s">
        <v>1600</v>
      </c>
      <c r="I76" s="52">
        <v>9148988</v>
      </c>
      <c r="J76" s="50">
        <v>0</v>
      </c>
      <c r="K76" s="50">
        <v>0</v>
      </c>
      <c r="L76" s="50">
        <v>0</v>
      </c>
      <c r="M76" s="33">
        <v>85467518</v>
      </c>
      <c r="N76" s="17" t="s">
        <v>1804</v>
      </c>
      <c r="O76" s="17" t="s">
        <v>1805</v>
      </c>
      <c r="P76" s="144" t="s">
        <v>1806</v>
      </c>
      <c r="Q76" s="144" t="s">
        <v>1806</v>
      </c>
      <c r="R76" s="144" t="s">
        <v>1807</v>
      </c>
      <c r="S76" s="50">
        <v>9148988</v>
      </c>
      <c r="T76" s="50">
        <f t="shared" si="3"/>
        <v>0</v>
      </c>
      <c r="U76" s="33">
        <v>36665858</v>
      </c>
      <c r="V76" s="17" t="s">
        <v>992</v>
      </c>
    </row>
    <row r="77" spans="1:22">
      <c r="A77" s="29">
        <v>891780111</v>
      </c>
      <c r="B77" s="2" t="s">
        <v>19</v>
      </c>
      <c r="C77" s="17" t="s">
        <v>23</v>
      </c>
      <c r="D77" s="17" t="s">
        <v>20</v>
      </c>
      <c r="E77" s="17" t="s">
        <v>1808</v>
      </c>
      <c r="F77" s="2" t="s">
        <v>21</v>
      </c>
      <c r="G77" s="2" t="s">
        <v>22</v>
      </c>
      <c r="H77" s="17" t="s">
        <v>1600</v>
      </c>
      <c r="I77" s="52">
        <v>65521400</v>
      </c>
      <c r="J77" s="50">
        <v>0</v>
      </c>
      <c r="K77" s="50">
        <v>0</v>
      </c>
      <c r="L77" s="50">
        <v>0</v>
      </c>
      <c r="M77" s="33">
        <v>819007190</v>
      </c>
      <c r="N77" s="17" t="s">
        <v>552</v>
      </c>
      <c r="O77" s="17" t="s">
        <v>5212</v>
      </c>
      <c r="P77" s="144" t="s">
        <v>1809</v>
      </c>
      <c r="Q77" s="144" t="s">
        <v>1809</v>
      </c>
      <c r="R77" s="144" t="s">
        <v>1810</v>
      </c>
      <c r="S77" s="50">
        <v>65521400</v>
      </c>
      <c r="T77" s="50">
        <f t="shared" si="3"/>
        <v>0</v>
      </c>
      <c r="U77" s="33">
        <v>85459497</v>
      </c>
      <c r="V77" s="17" t="s">
        <v>555</v>
      </c>
    </row>
    <row r="78" spans="1:22">
      <c r="A78" s="29">
        <v>891780111</v>
      </c>
      <c r="B78" s="2" t="s">
        <v>19</v>
      </c>
      <c r="C78" s="17" t="s">
        <v>27</v>
      </c>
      <c r="D78" s="17" t="s">
        <v>20</v>
      </c>
      <c r="E78" s="17" t="s">
        <v>1811</v>
      </c>
      <c r="F78" s="2" t="s">
        <v>21</v>
      </c>
      <c r="G78" s="2" t="s">
        <v>22</v>
      </c>
      <c r="H78" s="17" t="s">
        <v>1600</v>
      </c>
      <c r="I78" s="52">
        <v>18317004</v>
      </c>
      <c r="J78" s="50">
        <v>0</v>
      </c>
      <c r="K78" s="50">
        <v>0</v>
      </c>
      <c r="L78" s="50">
        <v>0</v>
      </c>
      <c r="M78" s="33">
        <v>891702681</v>
      </c>
      <c r="N78" s="17" t="s">
        <v>1812</v>
      </c>
      <c r="O78" s="17" t="s">
        <v>1813</v>
      </c>
      <c r="P78" s="144" t="s">
        <v>1809</v>
      </c>
      <c r="Q78" s="144" t="s">
        <v>1809</v>
      </c>
      <c r="R78" s="144" t="s">
        <v>1728</v>
      </c>
      <c r="S78" s="50">
        <v>18317004</v>
      </c>
      <c r="T78" s="50">
        <f t="shared" si="3"/>
        <v>0</v>
      </c>
      <c r="U78" s="33">
        <v>72221403</v>
      </c>
      <c r="V78" s="17" t="s">
        <v>1323</v>
      </c>
    </row>
    <row r="79" spans="1:22">
      <c r="A79" s="29">
        <v>891780111</v>
      </c>
      <c r="B79" s="2" t="s">
        <v>19</v>
      </c>
      <c r="C79" s="17" t="s">
        <v>23</v>
      </c>
      <c r="D79" s="17" t="s">
        <v>20</v>
      </c>
      <c r="E79" s="17" t="s">
        <v>1814</v>
      </c>
      <c r="F79" s="2" t="s">
        <v>21</v>
      </c>
      <c r="G79" s="2" t="s">
        <v>22</v>
      </c>
      <c r="H79" s="17" t="s">
        <v>1600</v>
      </c>
      <c r="I79" s="52">
        <v>17595000</v>
      </c>
      <c r="J79" s="50">
        <v>0</v>
      </c>
      <c r="K79" s="50">
        <v>0</v>
      </c>
      <c r="L79" s="50">
        <v>0</v>
      </c>
      <c r="M79" s="33">
        <v>1083045823</v>
      </c>
      <c r="N79" s="17" t="s">
        <v>1815</v>
      </c>
      <c r="O79" s="17" t="s">
        <v>1816</v>
      </c>
      <c r="P79" s="144" t="s">
        <v>1817</v>
      </c>
      <c r="Q79" s="144" t="s">
        <v>1817</v>
      </c>
      <c r="R79" s="144" t="s">
        <v>1818</v>
      </c>
      <c r="S79" s="50"/>
      <c r="T79" s="50">
        <f t="shared" si="3"/>
        <v>17595000</v>
      </c>
      <c r="U79" s="33">
        <v>26668285</v>
      </c>
      <c r="V79" s="17" t="s">
        <v>874</v>
      </c>
    </row>
    <row r="80" spans="1:22">
      <c r="A80" s="29">
        <v>891780111</v>
      </c>
      <c r="B80" s="2" t="s">
        <v>19</v>
      </c>
      <c r="C80" s="17" t="s">
        <v>27</v>
      </c>
      <c r="D80" s="17" t="s">
        <v>20</v>
      </c>
      <c r="E80" s="17" t="s">
        <v>1819</v>
      </c>
      <c r="F80" s="2" t="s">
        <v>21</v>
      </c>
      <c r="G80" s="2" t="s">
        <v>22</v>
      </c>
      <c r="H80" s="17" t="s">
        <v>1600</v>
      </c>
      <c r="I80" s="52">
        <v>599593</v>
      </c>
      <c r="J80" s="50">
        <v>0</v>
      </c>
      <c r="K80" s="50">
        <v>0</v>
      </c>
      <c r="L80" s="50">
        <v>0</v>
      </c>
      <c r="M80" s="33">
        <v>901051111</v>
      </c>
      <c r="N80" s="17" t="s">
        <v>1801</v>
      </c>
      <c r="O80" s="17" t="s">
        <v>1820</v>
      </c>
      <c r="P80" s="144" t="s">
        <v>1821</v>
      </c>
      <c r="Q80" s="144" t="s">
        <v>1821</v>
      </c>
      <c r="R80" s="144" t="s">
        <v>1807</v>
      </c>
      <c r="S80" s="50">
        <v>599593</v>
      </c>
      <c r="T80" s="50">
        <f t="shared" si="3"/>
        <v>0</v>
      </c>
      <c r="U80" s="33">
        <v>36665858</v>
      </c>
      <c r="V80" s="17" t="s">
        <v>992</v>
      </c>
    </row>
    <row r="81" spans="1:22">
      <c r="A81" s="29">
        <v>891780111</v>
      </c>
      <c r="B81" s="2" t="s">
        <v>19</v>
      </c>
      <c r="C81" s="17" t="s">
        <v>23</v>
      </c>
      <c r="D81" s="17" t="s">
        <v>20</v>
      </c>
      <c r="E81" s="17" t="s">
        <v>1822</v>
      </c>
      <c r="F81" s="2" t="s">
        <v>21</v>
      </c>
      <c r="G81" s="2" t="s">
        <v>22</v>
      </c>
      <c r="H81" s="17" t="s">
        <v>1665</v>
      </c>
      <c r="I81" s="52">
        <v>23638787</v>
      </c>
      <c r="J81" s="50">
        <v>0</v>
      </c>
      <c r="K81" s="50">
        <v>0</v>
      </c>
      <c r="L81" s="50">
        <v>0</v>
      </c>
      <c r="M81" s="33">
        <v>85477126</v>
      </c>
      <c r="N81" s="17" t="s">
        <v>1823</v>
      </c>
      <c r="O81" s="17" t="s">
        <v>1824</v>
      </c>
      <c r="P81" s="144" t="s">
        <v>1825</v>
      </c>
      <c r="Q81" s="144" t="s">
        <v>1825</v>
      </c>
      <c r="R81" s="144" t="s">
        <v>1826</v>
      </c>
      <c r="S81" s="50">
        <v>23638787</v>
      </c>
      <c r="T81" s="50">
        <f t="shared" si="3"/>
        <v>0</v>
      </c>
      <c r="U81" s="33">
        <v>15443332</v>
      </c>
      <c r="V81" s="17" t="s">
        <v>560</v>
      </c>
    </row>
    <row r="82" spans="1:22">
      <c r="A82" s="29">
        <v>891780111</v>
      </c>
      <c r="B82" s="2" t="s">
        <v>19</v>
      </c>
      <c r="C82" s="17" t="s">
        <v>23</v>
      </c>
      <c r="D82" s="17" t="s">
        <v>20</v>
      </c>
      <c r="E82" s="17" t="s">
        <v>1827</v>
      </c>
      <c r="F82" s="2" t="s">
        <v>21</v>
      </c>
      <c r="G82" s="2" t="s">
        <v>22</v>
      </c>
      <c r="H82" s="17" t="s">
        <v>166</v>
      </c>
      <c r="I82" s="52">
        <v>24514560</v>
      </c>
      <c r="J82" s="50">
        <v>0</v>
      </c>
      <c r="K82" s="50">
        <v>0</v>
      </c>
      <c r="L82" s="50">
        <v>0</v>
      </c>
      <c r="M82" s="33">
        <v>819003317</v>
      </c>
      <c r="N82" s="17" t="s">
        <v>1828</v>
      </c>
      <c r="O82" s="17" t="s">
        <v>1829</v>
      </c>
      <c r="P82" s="144" t="s">
        <v>660</v>
      </c>
      <c r="Q82" s="144" t="s">
        <v>660</v>
      </c>
      <c r="R82" s="144" t="s">
        <v>1830</v>
      </c>
      <c r="S82" s="50">
        <v>18385920</v>
      </c>
      <c r="T82" s="50">
        <f>+I82-S82</f>
        <v>6128640</v>
      </c>
      <c r="U82" s="33">
        <v>72175282</v>
      </c>
      <c r="V82" s="17" t="s">
        <v>566</v>
      </c>
    </row>
    <row r="83" spans="1:22">
      <c r="A83" s="29">
        <v>891780111</v>
      </c>
      <c r="B83" s="2" t="s">
        <v>19</v>
      </c>
      <c r="C83" s="17" t="s">
        <v>27</v>
      </c>
      <c r="D83" s="17" t="s">
        <v>20</v>
      </c>
      <c r="E83" s="17" t="s">
        <v>1831</v>
      </c>
      <c r="F83" s="2" t="s">
        <v>21</v>
      </c>
      <c r="G83" s="2" t="s">
        <v>22</v>
      </c>
      <c r="H83" s="17" t="s">
        <v>166</v>
      </c>
      <c r="I83" s="52">
        <v>2180000</v>
      </c>
      <c r="J83" s="50">
        <v>0</v>
      </c>
      <c r="K83" s="50">
        <v>0</v>
      </c>
      <c r="L83" s="50">
        <v>0</v>
      </c>
      <c r="M83" s="33">
        <v>819004091</v>
      </c>
      <c r="N83" s="17" t="s">
        <v>562</v>
      </c>
      <c r="O83" s="17" t="s">
        <v>1832</v>
      </c>
      <c r="P83" s="144" t="s">
        <v>660</v>
      </c>
      <c r="Q83" s="144" t="s">
        <v>660</v>
      </c>
      <c r="R83" s="144" t="s">
        <v>1695</v>
      </c>
      <c r="S83" s="50"/>
      <c r="T83" s="50">
        <f t="shared" ref="T83:T146" si="4">+I83-S83</f>
        <v>2180000</v>
      </c>
      <c r="U83" s="33">
        <v>72175282</v>
      </c>
      <c r="V83" s="17" t="s">
        <v>566</v>
      </c>
    </row>
    <row r="84" spans="1:22">
      <c r="A84" s="29">
        <v>891780111</v>
      </c>
      <c r="B84" s="2" t="s">
        <v>19</v>
      </c>
      <c r="C84" s="17" t="s">
        <v>27</v>
      </c>
      <c r="D84" s="17" t="s">
        <v>20</v>
      </c>
      <c r="E84" s="17" t="s">
        <v>1833</v>
      </c>
      <c r="F84" s="2" t="s">
        <v>21</v>
      </c>
      <c r="G84" s="2" t="s">
        <v>22</v>
      </c>
      <c r="H84" s="17" t="s">
        <v>166</v>
      </c>
      <c r="I84" s="52">
        <v>35105000</v>
      </c>
      <c r="J84" s="50">
        <v>0</v>
      </c>
      <c r="K84" s="50">
        <v>0</v>
      </c>
      <c r="L84" s="50">
        <v>0</v>
      </c>
      <c r="M84" s="33">
        <v>900530916</v>
      </c>
      <c r="N84" s="17" t="s">
        <v>1713</v>
      </c>
      <c r="O84" s="17" t="s">
        <v>1834</v>
      </c>
      <c r="P84" s="144" t="s">
        <v>1695</v>
      </c>
      <c r="Q84" s="144" t="s">
        <v>1695</v>
      </c>
      <c r="R84" s="144" t="s">
        <v>1721</v>
      </c>
      <c r="S84" s="50">
        <v>35105000</v>
      </c>
      <c r="T84" s="50">
        <f t="shared" si="4"/>
        <v>0</v>
      </c>
      <c r="U84" s="33">
        <v>85465146</v>
      </c>
      <c r="V84" s="17" t="s">
        <v>550</v>
      </c>
    </row>
    <row r="85" spans="1:22">
      <c r="A85" s="29">
        <v>891780111</v>
      </c>
      <c r="B85" s="2" t="s">
        <v>19</v>
      </c>
      <c r="C85" s="17" t="s">
        <v>27</v>
      </c>
      <c r="D85" s="17" t="s">
        <v>20</v>
      </c>
      <c r="E85" s="17" t="s">
        <v>1835</v>
      </c>
      <c r="F85" s="2" t="s">
        <v>21</v>
      </c>
      <c r="G85" s="2" t="s">
        <v>22</v>
      </c>
      <c r="H85" s="17" t="s">
        <v>166</v>
      </c>
      <c r="I85" s="52">
        <v>18207000</v>
      </c>
      <c r="J85" s="50">
        <v>0</v>
      </c>
      <c r="K85" s="50">
        <v>0</v>
      </c>
      <c r="L85" s="50">
        <v>0</v>
      </c>
      <c r="M85" s="33">
        <v>900405690</v>
      </c>
      <c r="N85" s="17" t="s">
        <v>1836</v>
      </c>
      <c r="O85" s="17" t="s">
        <v>1837</v>
      </c>
      <c r="P85" s="144" t="s">
        <v>1838</v>
      </c>
      <c r="Q85" s="144" t="s">
        <v>1838</v>
      </c>
      <c r="R85" s="144" t="s">
        <v>1839</v>
      </c>
      <c r="S85" s="50">
        <v>18207000</v>
      </c>
      <c r="T85" s="50">
        <f t="shared" si="4"/>
        <v>0</v>
      </c>
      <c r="U85" s="33">
        <v>85465146</v>
      </c>
      <c r="V85" s="17" t="s">
        <v>550</v>
      </c>
    </row>
    <row r="86" spans="1:22">
      <c r="A86" s="29">
        <v>891780111</v>
      </c>
      <c r="B86" s="2" t="s">
        <v>19</v>
      </c>
      <c r="C86" s="17" t="s">
        <v>27</v>
      </c>
      <c r="D86" s="17" t="s">
        <v>20</v>
      </c>
      <c r="E86" s="17" t="s">
        <v>1840</v>
      </c>
      <c r="F86" s="2" t="s">
        <v>21</v>
      </c>
      <c r="G86" s="2" t="s">
        <v>22</v>
      </c>
      <c r="H86" s="17" t="s">
        <v>166</v>
      </c>
      <c r="I86" s="52">
        <v>12704440</v>
      </c>
      <c r="J86" s="50">
        <v>0</v>
      </c>
      <c r="K86" s="50">
        <v>0</v>
      </c>
      <c r="L86" s="50">
        <v>0</v>
      </c>
      <c r="M86" s="33">
        <v>901018425</v>
      </c>
      <c r="N86" s="17" t="s">
        <v>1841</v>
      </c>
      <c r="O86" s="17" t="s">
        <v>1842</v>
      </c>
      <c r="P86" s="144" t="s">
        <v>1838</v>
      </c>
      <c r="Q86" s="144" t="s">
        <v>1721</v>
      </c>
      <c r="R86" s="144" t="s">
        <v>1843</v>
      </c>
      <c r="S86" s="50">
        <v>12704440</v>
      </c>
      <c r="T86" s="50">
        <f t="shared" si="4"/>
        <v>0</v>
      </c>
      <c r="U86" s="33">
        <v>85473390</v>
      </c>
      <c r="V86" s="17" t="s">
        <v>544</v>
      </c>
    </row>
    <row r="87" spans="1:22">
      <c r="A87" s="29">
        <v>891780111</v>
      </c>
      <c r="B87" s="2" t="s">
        <v>19</v>
      </c>
      <c r="C87" s="17" t="s">
        <v>27</v>
      </c>
      <c r="D87" s="17" t="s">
        <v>20</v>
      </c>
      <c r="E87" s="17" t="s">
        <v>1844</v>
      </c>
      <c r="F87" s="2" t="s">
        <v>21</v>
      </c>
      <c r="G87" s="2" t="s">
        <v>22</v>
      </c>
      <c r="H87" s="17" t="s">
        <v>166</v>
      </c>
      <c r="I87" s="52">
        <v>6000000</v>
      </c>
      <c r="J87" s="50">
        <v>0</v>
      </c>
      <c r="K87" s="50">
        <v>0</v>
      </c>
      <c r="L87" s="50">
        <v>0</v>
      </c>
      <c r="M87" s="33">
        <v>891702681</v>
      </c>
      <c r="N87" s="17" t="s">
        <v>1812</v>
      </c>
      <c r="O87" s="17" t="s">
        <v>1845</v>
      </c>
      <c r="P87" s="144" t="s">
        <v>1656</v>
      </c>
      <c r="Q87" s="144" t="s">
        <v>1656</v>
      </c>
      <c r="R87" s="144" t="s">
        <v>574</v>
      </c>
      <c r="S87" s="50"/>
      <c r="T87" s="50">
        <f t="shared" si="4"/>
        <v>6000000</v>
      </c>
      <c r="U87" s="33">
        <v>72221403</v>
      </c>
      <c r="V87" s="17" t="s">
        <v>1323</v>
      </c>
    </row>
    <row r="88" spans="1:22">
      <c r="A88" s="29">
        <v>891780111</v>
      </c>
      <c r="B88" s="2" t="s">
        <v>19</v>
      </c>
      <c r="C88" s="17" t="s">
        <v>27</v>
      </c>
      <c r="D88" s="17" t="s">
        <v>20</v>
      </c>
      <c r="E88" s="17" t="s">
        <v>1846</v>
      </c>
      <c r="F88" s="2" t="s">
        <v>21</v>
      </c>
      <c r="G88" s="2" t="s">
        <v>22</v>
      </c>
      <c r="H88" s="17" t="s">
        <v>166</v>
      </c>
      <c r="I88" s="52">
        <v>9000000</v>
      </c>
      <c r="J88" s="50">
        <v>0</v>
      </c>
      <c r="K88" s="50">
        <v>0</v>
      </c>
      <c r="L88" s="50">
        <v>0</v>
      </c>
      <c r="M88" s="33">
        <v>12549201</v>
      </c>
      <c r="N88" s="17" t="s">
        <v>1847</v>
      </c>
      <c r="O88" s="17" t="s">
        <v>1848</v>
      </c>
      <c r="P88" s="144" t="s">
        <v>1656</v>
      </c>
      <c r="Q88" s="144" t="s">
        <v>1656</v>
      </c>
      <c r="R88" s="144" t="s">
        <v>574</v>
      </c>
      <c r="S88" s="50"/>
      <c r="T88" s="50">
        <f t="shared" si="4"/>
        <v>9000000</v>
      </c>
      <c r="U88" s="33">
        <v>85459497</v>
      </c>
      <c r="V88" s="17" t="s">
        <v>555</v>
      </c>
    </row>
    <row r="89" spans="1:22">
      <c r="A89" s="29">
        <v>891780111</v>
      </c>
      <c r="B89" s="2" t="s">
        <v>19</v>
      </c>
      <c r="C89" s="17" t="s">
        <v>27</v>
      </c>
      <c r="D89" s="17" t="s">
        <v>20</v>
      </c>
      <c r="E89" s="17" t="s">
        <v>1849</v>
      </c>
      <c r="F89" s="2" t="s">
        <v>21</v>
      </c>
      <c r="G89" s="2" t="s">
        <v>22</v>
      </c>
      <c r="H89" s="17" t="s">
        <v>166</v>
      </c>
      <c r="I89" s="52">
        <v>71400000</v>
      </c>
      <c r="J89" s="50">
        <v>0</v>
      </c>
      <c r="K89" s="50">
        <v>0</v>
      </c>
      <c r="L89" s="50">
        <v>0</v>
      </c>
      <c r="M89" s="33">
        <v>900795369</v>
      </c>
      <c r="N89" s="17" t="s">
        <v>1850</v>
      </c>
      <c r="O89" s="17" t="s">
        <v>1851</v>
      </c>
      <c r="P89" s="144" t="s">
        <v>1656</v>
      </c>
      <c r="Q89" s="144" t="s">
        <v>1656</v>
      </c>
      <c r="R89" s="144" t="s">
        <v>1852</v>
      </c>
      <c r="S89" s="50">
        <f>14280000+14280000+7140000+7140000</f>
        <v>42840000</v>
      </c>
      <c r="T89" s="50">
        <f t="shared" si="4"/>
        <v>28560000</v>
      </c>
      <c r="U89" s="33">
        <v>85465146</v>
      </c>
      <c r="V89" s="17" t="s">
        <v>550</v>
      </c>
    </row>
    <row r="90" spans="1:22">
      <c r="A90" s="29">
        <v>891780111</v>
      </c>
      <c r="B90" s="2" t="s">
        <v>19</v>
      </c>
      <c r="C90" s="17" t="s">
        <v>27</v>
      </c>
      <c r="D90" s="17" t="s">
        <v>20</v>
      </c>
      <c r="E90" s="17" t="s">
        <v>1853</v>
      </c>
      <c r="F90" s="2" t="s">
        <v>21</v>
      </c>
      <c r="G90" s="2" t="s">
        <v>22</v>
      </c>
      <c r="H90" s="17" t="s">
        <v>166</v>
      </c>
      <c r="I90" s="52">
        <v>100000000</v>
      </c>
      <c r="J90" s="50">
        <v>0</v>
      </c>
      <c r="K90" s="50">
        <v>0</v>
      </c>
      <c r="L90" s="50">
        <v>0</v>
      </c>
      <c r="M90" s="33">
        <v>900774850</v>
      </c>
      <c r="N90" s="17" t="s">
        <v>1854</v>
      </c>
      <c r="O90" s="17" t="s">
        <v>1855</v>
      </c>
      <c r="P90" s="144" t="s">
        <v>1656</v>
      </c>
      <c r="Q90" s="144" t="s">
        <v>1721</v>
      </c>
      <c r="R90" s="144" t="s">
        <v>1856</v>
      </c>
      <c r="S90" s="50">
        <v>41018992.979999997</v>
      </c>
      <c r="T90" s="50">
        <f t="shared" si="4"/>
        <v>58981007.020000003</v>
      </c>
      <c r="U90" s="33">
        <v>85465146</v>
      </c>
      <c r="V90" s="17" t="s">
        <v>550</v>
      </c>
    </row>
    <row r="91" spans="1:22">
      <c r="A91" s="29">
        <v>891780111</v>
      </c>
      <c r="B91" s="2" t="s">
        <v>19</v>
      </c>
      <c r="C91" s="17" t="s">
        <v>27</v>
      </c>
      <c r="D91" s="17" t="s">
        <v>20</v>
      </c>
      <c r="E91" s="17" t="s">
        <v>1857</v>
      </c>
      <c r="F91" s="2" t="s">
        <v>21</v>
      </c>
      <c r="G91" s="2" t="s">
        <v>22</v>
      </c>
      <c r="H91" s="17" t="s">
        <v>166</v>
      </c>
      <c r="I91" s="52">
        <v>4027406</v>
      </c>
      <c r="J91" s="50">
        <v>0</v>
      </c>
      <c r="K91" s="50">
        <v>0</v>
      </c>
      <c r="L91" s="50">
        <v>0</v>
      </c>
      <c r="M91" s="33">
        <v>900085334</v>
      </c>
      <c r="N91" s="17" t="s">
        <v>1858</v>
      </c>
      <c r="O91" s="17" t="s">
        <v>1859</v>
      </c>
      <c r="P91" s="144" t="s">
        <v>1656</v>
      </c>
      <c r="Q91" s="144" t="s">
        <v>1656</v>
      </c>
      <c r="R91" s="144" t="s">
        <v>574</v>
      </c>
      <c r="S91" s="50"/>
      <c r="T91" s="50">
        <f t="shared" si="4"/>
        <v>4027406</v>
      </c>
      <c r="U91" s="33">
        <v>72221403</v>
      </c>
      <c r="V91" s="17" t="s">
        <v>1323</v>
      </c>
    </row>
    <row r="92" spans="1:22">
      <c r="A92" s="29">
        <v>891780111</v>
      </c>
      <c r="B92" s="2" t="s">
        <v>19</v>
      </c>
      <c r="C92" s="17" t="s">
        <v>27</v>
      </c>
      <c r="D92" s="17" t="s">
        <v>20</v>
      </c>
      <c r="E92" s="17" t="s">
        <v>1860</v>
      </c>
      <c r="F92" s="2" t="s">
        <v>21</v>
      </c>
      <c r="G92" s="2" t="s">
        <v>22</v>
      </c>
      <c r="H92" s="17" t="s">
        <v>166</v>
      </c>
      <c r="I92" s="52">
        <v>19900000</v>
      </c>
      <c r="J92" s="50">
        <v>0</v>
      </c>
      <c r="K92" s="50">
        <v>0</v>
      </c>
      <c r="L92" s="50">
        <v>0</v>
      </c>
      <c r="M92" s="33">
        <v>1082897035</v>
      </c>
      <c r="N92" s="17" t="s">
        <v>1861</v>
      </c>
      <c r="O92" s="17" t="s">
        <v>1862</v>
      </c>
      <c r="P92" s="144" t="s">
        <v>1863</v>
      </c>
      <c r="Q92" s="144" t="s">
        <v>1863</v>
      </c>
      <c r="R92" s="144" t="s">
        <v>574</v>
      </c>
      <c r="S92" s="50"/>
      <c r="T92" s="50">
        <f t="shared" si="4"/>
        <v>19900000</v>
      </c>
      <c r="U92" s="33">
        <v>85459497</v>
      </c>
      <c r="V92" s="17" t="s">
        <v>555</v>
      </c>
    </row>
    <row r="93" spans="1:22">
      <c r="A93" s="29">
        <v>891780111</v>
      </c>
      <c r="B93" s="2" t="s">
        <v>19</v>
      </c>
      <c r="C93" s="17" t="s">
        <v>27</v>
      </c>
      <c r="D93" s="17" t="s">
        <v>20</v>
      </c>
      <c r="E93" s="17" t="s">
        <v>1864</v>
      </c>
      <c r="F93" s="2" t="s">
        <v>21</v>
      </c>
      <c r="G93" s="2" t="s">
        <v>22</v>
      </c>
      <c r="H93" s="17" t="s">
        <v>166</v>
      </c>
      <c r="I93" s="52">
        <v>39764802</v>
      </c>
      <c r="J93" s="50">
        <v>0</v>
      </c>
      <c r="K93" s="50">
        <v>0</v>
      </c>
      <c r="L93" s="50">
        <v>0</v>
      </c>
      <c r="M93" s="33">
        <v>800226023</v>
      </c>
      <c r="N93" s="17" t="s">
        <v>1865</v>
      </c>
      <c r="O93" s="17" t="s">
        <v>1866</v>
      </c>
      <c r="P93" s="144" t="s">
        <v>1867</v>
      </c>
      <c r="Q93" s="144" t="s">
        <v>1867</v>
      </c>
      <c r="R93" s="144" t="s">
        <v>1868</v>
      </c>
      <c r="S93" s="50"/>
      <c r="T93" s="50">
        <f t="shared" si="4"/>
        <v>39764802</v>
      </c>
      <c r="U93" s="33">
        <v>85473390</v>
      </c>
      <c r="V93" s="17" t="s">
        <v>544</v>
      </c>
    </row>
    <row r="94" spans="1:22">
      <c r="A94" s="29">
        <v>891780111</v>
      </c>
      <c r="B94" s="2" t="s">
        <v>19</v>
      </c>
      <c r="C94" s="17" t="s">
        <v>27</v>
      </c>
      <c r="D94" s="17" t="s">
        <v>20</v>
      </c>
      <c r="E94" s="17" t="s">
        <v>1869</v>
      </c>
      <c r="F94" s="2" t="s">
        <v>21</v>
      </c>
      <c r="G94" s="2" t="s">
        <v>22</v>
      </c>
      <c r="H94" s="17" t="s">
        <v>166</v>
      </c>
      <c r="I94" s="52">
        <v>4837411</v>
      </c>
      <c r="J94" s="50">
        <v>0</v>
      </c>
      <c r="K94" s="50">
        <v>0</v>
      </c>
      <c r="L94" s="50">
        <v>0</v>
      </c>
      <c r="M94" s="33">
        <v>830122983</v>
      </c>
      <c r="N94" s="17" t="s">
        <v>1870</v>
      </c>
      <c r="O94" s="17" t="s">
        <v>1871</v>
      </c>
      <c r="P94" s="144" t="s">
        <v>1852</v>
      </c>
      <c r="Q94" s="144" t="s">
        <v>1852</v>
      </c>
      <c r="R94" s="144" t="s">
        <v>1872</v>
      </c>
      <c r="S94" s="50">
        <v>4837411</v>
      </c>
      <c r="T94" s="50">
        <f t="shared" si="4"/>
        <v>0</v>
      </c>
      <c r="U94" s="33">
        <v>85465146</v>
      </c>
      <c r="V94" s="17" t="s">
        <v>550</v>
      </c>
    </row>
    <row r="95" spans="1:22">
      <c r="A95" s="29">
        <v>891780111</v>
      </c>
      <c r="B95" s="2" t="s">
        <v>19</v>
      </c>
      <c r="C95" s="17" t="s">
        <v>27</v>
      </c>
      <c r="D95" s="17" t="s">
        <v>20</v>
      </c>
      <c r="E95" s="17" t="s">
        <v>1873</v>
      </c>
      <c r="F95" s="2" t="s">
        <v>21</v>
      </c>
      <c r="G95" s="2" t="s">
        <v>22</v>
      </c>
      <c r="H95" s="17" t="s">
        <v>166</v>
      </c>
      <c r="I95" s="52">
        <v>46435862</v>
      </c>
      <c r="J95" s="50">
        <v>0</v>
      </c>
      <c r="K95" s="50">
        <v>0</v>
      </c>
      <c r="L95" s="50">
        <v>0</v>
      </c>
      <c r="M95" s="33">
        <v>830098247</v>
      </c>
      <c r="N95" s="17" t="s">
        <v>1874</v>
      </c>
      <c r="O95" s="17" t="s">
        <v>1875</v>
      </c>
      <c r="P95" s="144" t="s">
        <v>1852</v>
      </c>
      <c r="Q95" s="144" t="s">
        <v>1852</v>
      </c>
      <c r="R95" s="144" t="s">
        <v>1721</v>
      </c>
      <c r="S95" s="50">
        <v>46435862</v>
      </c>
      <c r="T95" s="50">
        <f t="shared" si="4"/>
        <v>0</v>
      </c>
      <c r="U95" s="33">
        <v>85465146</v>
      </c>
      <c r="V95" s="17" t="s">
        <v>550</v>
      </c>
    </row>
    <row r="96" spans="1:22">
      <c r="A96" s="29">
        <v>891780111</v>
      </c>
      <c r="B96" s="2" t="s">
        <v>19</v>
      </c>
      <c r="C96" s="17" t="s">
        <v>27</v>
      </c>
      <c r="D96" s="17" t="s">
        <v>20</v>
      </c>
      <c r="E96" s="17" t="s">
        <v>1876</v>
      </c>
      <c r="F96" s="2" t="s">
        <v>21</v>
      </c>
      <c r="G96" s="2" t="s">
        <v>22</v>
      </c>
      <c r="H96" s="17" t="s">
        <v>166</v>
      </c>
      <c r="I96" s="52">
        <v>150000000</v>
      </c>
      <c r="J96" s="50">
        <v>0</v>
      </c>
      <c r="K96" s="50">
        <v>0</v>
      </c>
      <c r="L96" s="50">
        <v>0</v>
      </c>
      <c r="M96" s="33">
        <v>901039840</v>
      </c>
      <c r="N96" s="17" t="s">
        <v>546</v>
      </c>
      <c r="O96" s="17" t="s">
        <v>1877</v>
      </c>
      <c r="P96" s="144" t="s">
        <v>1852</v>
      </c>
      <c r="Q96" s="144" t="s">
        <v>1852</v>
      </c>
      <c r="R96" s="144" t="s">
        <v>574</v>
      </c>
      <c r="S96" s="50">
        <f>64998276+57411550+24583020</f>
        <v>146992846</v>
      </c>
      <c r="T96" s="50">
        <f t="shared" si="4"/>
        <v>3007154</v>
      </c>
      <c r="U96" s="33">
        <v>85473390</v>
      </c>
      <c r="V96" s="17" t="s">
        <v>544</v>
      </c>
    </row>
    <row r="97" spans="1:22">
      <c r="A97" s="29">
        <v>891780111</v>
      </c>
      <c r="B97" s="2" t="s">
        <v>19</v>
      </c>
      <c r="C97" s="17" t="s">
        <v>23</v>
      </c>
      <c r="D97" s="17" t="s">
        <v>20</v>
      </c>
      <c r="E97" s="17" t="s">
        <v>1878</v>
      </c>
      <c r="F97" s="2" t="s">
        <v>21</v>
      </c>
      <c r="G97" s="2" t="s">
        <v>22</v>
      </c>
      <c r="H97" s="17" t="s">
        <v>166</v>
      </c>
      <c r="I97" s="52">
        <v>26925000</v>
      </c>
      <c r="J97" s="50">
        <v>0</v>
      </c>
      <c r="K97" s="50">
        <v>0</v>
      </c>
      <c r="L97" s="50">
        <v>0</v>
      </c>
      <c r="M97" s="33">
        <v>7144105</v>
      </c>
      <c r="N97" s="17" t="s">
        <v>1879</v>
      </c>
      <c r="O97" s="17" t="s">
        <v>5213</v>
      </c>
      <c r="P97" s="144" t="s">
        <v>1688</v>
      </c>
      <c r="Q97" s="144" t="s">
        <v>1688</v>
      </c>
      <c r="R97" s="144" t="s">
        <v>1880</v>
      </c>
      <c r="S97" s="50">
        <f>13462500+13462500</f>
        <v>26925000</v>
      </c>
      <c r="T97" s="50">
        <f t="shared" si="4"/>
        <v>0</v>
      </c>
      <c r="U97" s="33">
        <v>1084738403</v>
      </c>
      <c r="V97" s="17" t="s">
        <v>1140</v>
      </c>
    </row>
    <row r="98" spans="1:22">
      <c r="A98" s="29">
        <v>891780111</v>
      </c>
      <c r="B98" s="2" t="s">
        <v>19</v>
      </c>
      <c r="C98" s="17" t="s">
        <v>27</v>
      </c>
      <c r="D98" s="17" t="s">
        <v>20</v>
      </c>
      <c r="E98" s="17" t="s">
        <v>1881</v>
      </c>
      <c r="F98" s="2" t="s">
        <v>21</v>
      </c>
      <c r="G98" s="2" t="s">
        <v>22</v>
      </c>
      <c r="H98" s="17" t="s">
        <v>166</v>
      </c>
      <c r="I98" s="52">
        <v>1500000</v>
      </c>
      <c r="J98" s="50">
        <v>0</v>
      </c>
      <c r="K98" s="50">
        <v>0</v>
      </c>
      <c r="L98" s="50">
        <v>0</v>
      </c>
      <c r="M98" s="33">
        <v>830048145</v>
      </c>
      <c r="N98" s="17" t="s">
        <v>1882</v>
      </c>
      <c r="O98" s="17" t="s">
        <v>1883</v>
      </c>
      <c r="P98" s="144" t="s">
        <v>1688</v>
      </c>
      <c r="Q98" s="144" t="s">
        <v>1688</v>
      </c>
      <c r="R98" s="144" t="s">
        <v>1809</v>
      </c>
      <c r="S98" s="50">
        <v>1500000</v>
      </c>
      <c r="T98" s="50">
        <f t="shared" si="4"/>
        <v>0</v>
      </c>
      <c r="U98" s="33">
        <v>85465146</v>
      </c>
      <c r="V98" s="17" t="s">
        <v>550</v>
      </c>
    </row>
    <row r="99" spans="1:22">
      <c r="A99" s="29">
        <v>891780111</v>
      </c>
      <c r="B99" s="2" t="s">
        <v>19</v>
      </c>
      <c r="C99" s="17" t="s">
        <v>23</v>
      </c>
      <c r="D99" s="17" t="s">
        <v>20</v>
      </c>
      <c r="E99" s="17" t="s">
        <v>1884</v>
      </c>
      <c r="F99" s="2" t="s">
        <v>21</v>
      </c>
      <c r="G99" s="2" t="s">
        <v>22</v>
      </c>
      <c r="H99" s="17" t="s">
        <v>166</v>
      </c>
      <c r="I99" s="52">
        <v>19353600</v>
      </c>
      <c r="J99" s="50">
        <v>0</v>
      </c>
      <c r="K99" s="50">
        <v>0</v>
      </c>
      <c r="L99" s="50">
        <v>0</v>
      </c>
      <c r="M99" s="33">
        <v>900246064</v>
      </c>
      <c r="N99" s="17" t="s">
        <v>1885</v>
      </c>
      <c r="O99" s="17" t="s">
        <v>5214</v>
      </c>
      <c r="P99" s="144" t="s">
        <v>1688</v>
      </c>
      <c r="Q99" s="144" t="s">
        <v>1688</v>
      </c>
      <c r="R99" s="144" t="s">
        <v>1886</v>
      </c>
      <c r="S99" s="50">
        <f>4838300+4838300+4838400</f>
        <v>14515000</v>
      </c>
      <c r="T99" s="50">
        <f t="shared" si="4"/>
        <v>4838600</v>
      </c>
      <c r="U99" s="33">
        <v>72175282</v>
      </c>
      <c r="V99" s="17" t="s">
        <v>566</v>
      </c>
    </row>
    <row r="100" spans="1:22">
      <c r="A100" s="29">
        <v>891780111</v>
      </c>
      <c r="B100" s="2" t="s">
        <v>19</v>
      </c>
      <c r="C100" s="17" t="s">
        <v>23</v>
      </c>
      <c r="D100" s="17" t="s">
        <v>20</v>
      </c>
      <c r="E100" s="17" t="s">
        <v>1887</v>
      </c>
      <c r="F100" s="2" t="s">
        <v>21</v>
      </c>
      <c r="G100" s="2" t="s">
        <v>22</v>
      </c>
      <c r="H100" s="17" t="s">
        <v>166</v>
      </c>
      <c r="I100" s="52">
        <v>180000000</v>
      </c>
      <c r="J100" s="50">
        <v>0</v>
      </c>
      <c r="K100" s="50">
        <v>0</v>
      </c>
      <c r="L100" s="50">
        <v>0</v>
      </c>
      <c r="M100" s="33">
        <v>819000635</v>
      </c>
      <c r="N100" s="17" t="s">
        <v>1888</v>
      </c>
      <c r="O100" s="17" t="s">
        <v>1889</v>
      </c>
      <c r="P100" s="144" t="s">
        <v>1688</v>
      </c>
      <c r="Q100" s="144" t="s">
        <v>1688</v>
      </c>
      <c r="R100" s="144" t="s">
        <v>574</v>
      </c>
      <c r="S100" s="50">
        <v>7606200</v>
      </c>
      <c r="T100" s="50">
        <f t="shared" si="4"/>
        <v>172393800</v>
      </c>
      <c r="U100" s="33">
        <v>85459497</v>
      </c>
      <c r="V100" s="17" t="s">
        <v>555</v>
      </c>
    </row>
    <row r="101" spans="1:22">
      <c r="A101" s="29">
        <v>891780111</v>
      </c>
      <c r="B101" s="2" t="s">
        <v>19</v>
      </c>
      <c r="C101" s="17" t="s">
        <v>27</v>
      </c>
      <c r="D101" s="17" t="s">
        <v>20</v>
      </c>
      <c r="E101" s="17" t="s">
        <v>1890</v>
      </c>
      <c r="F101" s="2" t="s">
        <v>21</v>
      </c>
      <c r="G101" s="2" t="s">
        <v>22</v>
      </c>
      <c r="H101" s="17" t="s">
        <v>166</v>
      </c>
      <c r="I101" s="52">
        <v>12958650</v>
      </c>
      <c r="J101" s="50">
        <v>0</v>
      </c>
      <c r="K101" s="50">
        <v>0</v>
      </c>
      <c r="L101" s="50">
        <v>0</v>
      </c>
      <c r="M101" s="33">
        <v>900285506</v>
      </c>
      <c r="N101" s="17" t="s">
        <v>1891</v>
      </c>
      <c r="O101" s="17" t="s">
        <v>1892</v>
      </c>
      <c r="P101" s="144" t="s">
        <v>1721</v>
      </c>
      <c r="Q101" s="144" t="s">
        <v>1721</v>
      </c>
      <c r="R101" s="144" t="s">
        <v>1810</v>
      </c>
      <c r="S101" s="50">
        <v>12958650</v>
      </c>
      <c r="T101" s="50">
        <f t="shared" si="4"/>
        <v>0</v>
      </c>
      <c r="U101" s="33">
        <v>85473390</v>
      </c>
      <c r="V101" s="17" t="s">
        <v>544</v>
      </c>
    </row>
    <row r="102" spans="1:22">
      <c r="A102" s="29">
        <v>891780111</v>
      </c>
      <c r="B102" s="2" t="s">
        <v>19</v>
      </c>
      <c r="C102" s="17" t="s">
        <v>23</v>
      </c>
      <c r="D102" s="17" t="s">
        <v>20</v>
      </c>
      <c r="E102" s="17" t="s">
        <v>1893</v>
      </c>
      <c r="F102" s="2" t="s">
        <v>21</v>
      </c>
      <c r="G102" s="2" t="s">
        <v>22</v>
      </c>
      <c r="H102" s="17" t="s">
        <v>166</v>
      </c>
      <c r="I102" s="52">
        <v>58906242</v>
      </c>
      <c r="J102" s="50">
        <v>0</v>
      </c>
      <c r="K102" s="50">
        <v>0</v>
      </c>
      <c r="L102" s="50">
        <v>0</v>
      </c>
      <c r="M102" s="33">
        <v>85475910</v>
      </c>
      <c r="N102" s="17" t="s">
        <v>1894</v>
      </c>
      <c r="O102" s="17" t="s">
        <v>1895</v>
      </c>
      <c r="P102" s="144" t="s">
        <v>1721</v>
      </c>
      <c r="Q102" s="144" t="s">
        <v>1721</v>
      </c>
      <c r="R102" s="144" t="s">
        <v>1896</v>
      </c>
      <c r="S102" s="50"/>
      <c r="T102" s="50">
        <f t="shared" si="4"/>
        <v>58906242</v>
      </c>
      <c r="U102" s="33">
        <v>7631392</v>
      </c>
      <c r="V102" s="17" t="s">
        <v>1897</v>
      </c>
    </row>
    <row r="103" spans="1:22">
      <c r="A103" s="29">
        <v>891780111</v>
      </c>
      <c r="B103" s="2" t="s">
        <v>19</v>
      </c>
      <c r="C103" s="17" t="s">
        <v>23</v>
      </c>
      <c r="D103" s="17" t="s">
        <v>20</v>
      </c>
      <c r="E103" s="17" t="s">
        <v>1898</v>
      </c>
      <c r="F103" s="2" t="s">
        <v>21</v>
      </c>
      <c r="G103" s="2" t="s">
        <v>22</v>
      </c>
      <c r="H103" s="17" t="s">
        <v>166</v>
      </c>
      <c r="I103" s="52">
        <v>51999420</v>
      </c>
      <c r="J103" s="50">
        <v>0</v>
      </c>
      <c r="K103" s="50">
        <v>0</v>
      </c>
      <c r="L103" s="50">
        <v>0</v>
      </c>
      <c r="M103" s="33">
        <v>900749054</v>
      </c>
      <c r="N103" s="17" t="s">
        <v>586</v>
      </c>
      <c r="O103" s="17" t="s">
        <v>5215</v>
      </c>
      <c r="P103" s="144" t="s">
        <v>1843</v>
      </c>
      <c r="Q103" s="144" t="s">
        <v>1843</v>
      </c>
      <c r="R103" s="144" t="s">
        <v>1826</v>
      </c>
      <c r="S103" s="50">
        <f>25999710+25999710</f>
        <v>51999420</v>
      </c>
      <c r="T103" s="50">
        <f t="shared" si="4"/>
        <v>0</v>
      </c>
      <c r="U103" s="33">
        <v>85450055</v>
      </c>
      <c r="V103" s="17" t="s">
        <v>1899</v>
      </c>
    </row>
    <row r="104" spans="1:22">
      <c r="A104" s="29">
        <v>891780111</v>
      </c>
      <c r="B104" s="2" t="s">
        <v>19</v>
      </c>
      <c r="C104" s="17" t="s">
        <v>27</v>
      </c>
      <c r="D104" s="17" t="s">
        <v>20</v>
      </c>
      <c r="E104" s="17" t="s">
        <v>1900</v>
      </c>
      <c r="F104" s="2" t="s">
        <v>21</v>
      </c>
      <c r="G104" s="2" t="s">
        <v>22</v>
      </c>
      <c r="H104" s="17" t="s">
        <v>166</v>
      </c>
      <c r="I104" s="52">
        <v>20000000</v>
      </c>
      <c r="J104" s="50">
        <v>0</v>
      </c>
      <c r="K104" s="50">
        <v>0</v>
      </c>
      <c r="L104" s="50">
        <v>0</v>
      </c>
      <c r="M104" s="33">
        <v>900724151</v>
      </c>
      <c r="N104" s="17" t="s">
        <v>1901</v>
      </c>
      <c r="O104" s="17" t="s">
        <v>1902</v>
      </c>
      <c r="P104" s="144" t="s">
        <v>1825</v>
      </c>
      <c r="Q104" s="144" t="s">
        <v>1825</v>
      </c>
      <c r="R104" s="144" t="s">
        <v>574</v>
      </c>
      <c r="S104" s="50"/>
      <c r="T104" s="50">
        <f t="shared" si="4"/>
        <v>20000000</v>
      </c>
      <c r="U104" s="33">
        <v>85466528</v>
      </c>
      <c r="V104" s="17" t="s">
        <v>1903</v>
      </c>
    </row>
    <row r="105" spans="1:22">
      <c r="A105" s="29">
        <v>891780111</v>
      </c>
      <c r="B105" s="2" t="s">
        <v>19</v>
      </c>
      <c r="C105" s="17" t="s">
        <v>27</v>
      </c>
      <c r="D105" s="17" t="s">
        <v>20</v>
      </c>
      <c r="E105" s="17" t="s">
        <v>1904</v>
      </c>
      <c r="F105" s="2" t="s">
        <v>21</v>
      </c>
      <c r="G105" s="2" t="s">
        <v>22</v>
      </c>
      <c r="H105" s="17" t="s">
        <v>166</v>
      </c>
      <c r="I105" s="52">
        <v>33723300</v>
      </c>
      <c r="J105" s="50">
        <v>0</v>
      </c>
      <c r="K105" s="50">
        <v>0</v>
      </c>
      <c r="L105" s="50">
        <v>0</v>
      </c>
      <c r="M105" s="33">
        <v>830507760</v>
      </c>
      <c r="N105" s="17" t="s">
        <v>1905</v>
      </c>
      <c r="O105" s="17" t="s">
        <v>1906</v>
      </c>
      <c r="P105" s="144" t="s">
        <v>1821</v>
      </c>
      <c r="Q105" s="144" t="s">
        <v>1821</v>
      </c>
      <c r="R105" s="144" t="s">
        <v>1807</v>
      </c>
      <c r="S105" s="50">
        <v>33723300</v>
      </c>
      <c r="T105" s="50">
        <f t="shared" si="4"/>
        <v>0</v>
      </c>
      <c r="U105" s="33">
        <v>85465146</v>
      </c>
      <c r="V105" s="17" t="s">
        <v>550</v>
      </c>
    </row>
    <row r="106" spans="1:22">
      <c r="A106" s="29">
        <v>891780111</v>
      </c>
      <c r="B106" s="2" t="s">
        <v>19</v>
      </c>
      <c r="C106" s="17" t="s">
        <v>27</v>
      </c>
      <c r="D106" s="17" t="s">
        <v>20</v>
      </c>
      <c r="E106" s="17" t="s">
        <v>1907</v>
      </c>
      <c r="F106" s="2" t="s">
        <v>21</v>
      </c>
      <c r="G106" s="2" t="s">
        <v>22</v>
      </c>
      <c r="H106" s="17" t="s">
        <v>166</v>
      </c>
      <c r="I106" s="52">
        <v>939800</v>
      </c>
      <c r="J106" s="50">
        <v>0</v>
      </c>
      <c r="K106" s="50">
        <v>0</v>
      </c>
      <c r="L106" s="50">
        <v>0</v>
      </c>
      <c r="M106" s="33">
        <v>901036615</v>
      </c>
      <c r="N106" s="17" t="s">
        <v>1908</v>
      </c>
      <c r="O106" s="17" t="s">
        <v>1909</v>
      </c>
      <c r="P106" s="144" t="s">
        <v>1821</v>
      </c>
      <c r="Q106" s="144" t="s">
        <v>1821</v>
      </c>
      <c r="R106" s="144" t="s">
        <v>1807</v>
      </c>
      <c r="S106" s="50">
        <v>939800</v>
      </c>
      <c r="T106" s="50">
        <f t="shared" si="4"/>
        <v>0</v>
      </c>
      <c r="U106" s="33">
        <v>85465146</v>
      </c>
      <c r="V106" s="17" t="s">
        <v>550</v>
      </c>
    </row>
    <row r="107" spans="1:22">
      <c r="A107" s="29">
        <v>891780111</v>
      </c>
      <c r="B107" s="2" t="s">
        <v>19</v>
      </c>
      <c r="C107" s="17" t="s">
        <v>27</v>
      </c>
      <c r="D107" s="17" t="s">
        <v>20</v>
      </c>
      <c r="E107" s="17" t="s">
        <v>1910</v>
      </c>
      <c r="F107" s="2" t="s">
        <v>21</v>
      </c>
      <c r="G107" s="2" t="s">
        <v>22</v>
      </c>
      <c r="H107" s="17" t="s">
        <v>166</v>
      </c>
      <c r="I107" s="52">
        <v>22118931</v>
      </c>
      <c r="J107" s="50">
        <v>0</v>
      </c>
      <c r="K107" s="50">
        <v>0</v>
      </c>
      <c r="L107" s="50">
        <v>0</v>
      </c>
      <c r="M107" s="33">
        <v>900239396</v>
      </c>
      <c r="N107" s="17" t="s">
        <v>1911</v>
      </c>
      <c r="O107" s="17" t="s">
        <v>1912</v>
      </c>
      <c r="P107" s="144" t="s">
        <v>1821</v>
      </c>
      <c r="Q107" s="144" t="s">
        <v>1821</v>
      </c>
      <c r="R107" s="144" t="s">
        <v>1807</v>
      </c>
      <c r="S107" s="50">
        <v>22118931</v>
      </c>
      <c r="T107" s="50">
        <f t="shared" si="4"/>
        <v>0</v>
      </c>
      <c r="U107" s="33">
        <v>85465146</v>
      </c>
      <c r="V107" s="17" t="s">
        <v>550</v>
      </c>
    </row>
    <row r="108" spans="1:22">
      <c r="A108" s="29">
        <v>891780111</v>
      </c>
      <c r="B108" s="2" t="s">
        <v>19</v>
      </c>
      <c r="C108" s="17" t="s">
        <v>27</v>
      </c>
      <c r="D108" s="17" t="s">
        <v>20</v>
      </c>
      <c r="E108" s="17" t="s">
        <v>1913</v>
      </c>
      <c r="F108" s="2" t="s">
        <v>21</v>
      </c>
      <c r="G108" s="2" t="s">
        <v>22</v>
      </c>
      <c r="H108" s="17" t="s">
        <v>1601</v>
      </c>
      <c r="I108" s="52">
        <v>25000000</v>
      </c>
      <c r="J108" s="50">
        <v>0</v>
      </c>
      <c r="K108" s="50">
        <v>0</v>
      </c>
      <c r="L108" s="50">
        <v>0</v>
      </c>
      <c r="M108" s="33">
        <v>819006702</v>
      </c>
      <c r="N108" s="17" t="s">
        <v>656</v>
      </c>
      <c r="O108" s="17" t="s">
        <v>1914</v>
      </c>
      <c r="P108" s="144" t="s">
        <v>1915</v>
      </c>
      <c r="Q108" s="144" t="s">
        <v>1839</v>
      </c>
      <c r="R108" s="144" t="s">
        <v>574</v>
      </c>
      <c r="S108" s="50">
        <f>2649450+2049500+6199710+6983000+6011775</f>
        <v>23893435</v>
      </c>
      <c r="T108" s="50">
        <f t="shared" si="4"/>
        <v>1106565</v>
      </c>
      <c r="U108" s="33">
        <v>1082853609</v>
      </c>
      <c r="V108" s="17" t="s">
        <v>1916</v>
      </c>
    </row>
    <row r="109" spans="1:22">
      <c r="A109" s="29">
        <v>891780111</v>
      </c>
      <c r="B109" s="2" t="s">
        <v>19</v>
      </c>
      <c r="C109" s="17" t="s">
        <v>27</v>
      </c>
      <c r="D109" s="17" t="s">
        <v>20</v>
      </c>
      <c r="E109" s="17" t="s">
        <v>1917</v>
      </c>
      <c r="F109" s="2" t="s">
        <v>21</v>
      </c>
      <c r="G109" s="2" t="s">
        <v>22</v>
      </c>
      <c r="H109" s="17" t="s">
        <v>1601</v>
      </c>
      <c r="I109" s="52">
        <v>15109763</v>
      </c>
      <c r="J109" s="50">
        <v>0</v>
      </c>
      <c r="K109" s="50">
        <v>0</v>
      </c>
      <c r="L109" s="50">
        <v>0</v>
      </c>
      <c r="M109" s="33">
        <v>900009141</v>
      </c>
      <c r="N109" s="17" t="s">
        <v>1794</v>
      </c>
      <c r="O109" s="17" t="s">
        <v>1918</v>
      </c>
      <c r="P109" s="144" t="s">
        <v>1852</v>
      </c>
      <c r="Q109" s="144" t="s">
        <v>1852</v>
      </c>
      <c r="R109" s="144" t="s">
        <v>1919</v>
      </c>
      <c r="S109" s="50">
        <f>10078374+2956268</f>
        <v>13034642</v>
      </c>
      <c r="T109" s="50">
        <f t="shared" si="4"/>
        <v>2075121</v>
      </c>
      <c r="U109" s="33">
        <v>85473390</v>
      </c>
      <c r="V109" s="17" t="s">
        <v>544</v>
      </c>
    </row>
    <row r="110" spans="1:22">
      <c r="A110" s="29">
        <v>891780111</v>
      </c>
      <c r="B110" s="2" t="s">
        <v>19</v>
      </c>
      <c r="C110" s="17" t="s">
        <v>27</v>
      </c>
      <c r="D110" s="17" t="s">
        <v>20</v>
      </c>
      <c r="E110" s="17" t="s">
        <v>1920</v>
      </c>
      <c r="F110" s="2" t="s">
        <v>21</v>
      </c>
      <c r="G110" s="2" t="s">
        <v>22</v>
      </c>
      <c r="H110" s="17" t="s">
        <v>1601</v>
      </c>
      <c r="I110" s="52">
        <v>10000000</v>
      </c>
      <c r="J110" s="50">
        <v>0</v>
      </c>
      <c r="K110" s="50">
        <v>0</v>
      </c>
      <c r="L110" s="50">
        <v>0</v>
      </c>
      <c r="M110" s="33">
        <v>900763287</v>
      </c>
      <c r="N110" s="17" t="s">
        <v>1921</v>
      </c>
      <c r="O110" s="17" t="s">
        <v>1922</v>
      </c>
      <c r="P110" s="144" t="s">
        <v>1806</v>
      </c>
      <c r="Q110" s="144" t="s">
        <v>1806</v>
      </c>
      <c r="R110" s="144" t="s">
        <v>574</v>
      </c>
      <c r="S110" s="50">
        <f>8001007+1998993</f>
        <v>10000000</v>
      </c>
      <c r="T110" s="50">
        <f t="shared" si="4"/>
        <v>0</v>
      </c>
      <c r="U110" s="33">
        <v>36665858</v>
      </c>
      <c r="V110" s="17" t="s">
        <v>992</v>
      </c>
    </row>
    <row r="111" spans="1:22">
      <c r="A111" s="29">
        <v>891780111</v>
      </c>
      <c r="B111" s="2" t="s">
        <v>19</v>
      </c>
      <c r="C111" s="17" t="s">
        <v>27</v>
      </c>
      <c r="D111" s="17" t="s">
        <v>20</v>
      </c>
      <c r="E111" s="17" t="s">
        <v>1923</v>
      </c>
      <c r="F111" s="2" t="s">
        <v>21</v>
      </c>
      <c r="G111" s="2" t="s">
        <v>22</v>
      </c>
      <c r="H111" s="17" t="s">
        <v>1601</v>
      </c>
      <c r="I111" s="52">
        <v>18000000</v>
      </c>
      <c r="J111" s="50">
        <v>0</v>
      </c>
      <c r="K111" s="50">
        <v>0</v>
      </c>
      <c r="L111" s="50">
        <v>0</v>
      </c>
      <c r="M111" s="33">
        <v>891702681</v>
      </c>
      <c r="N111" s="17" t="s">
        <v>1812</v>
      </c>
      <c r="O111" s="17" t="s">
        <v>1924</v>
      </c>
      <c r="P111" s="144" t="s">
        <v>1825</v>
      </c>
      <c r="Q111" s="144" t="s">
        <v>1825</v>
      </c>
      <c r="R111" s="144" t="s">
        <v>574</v>
      </c>
      <c r="S111" s="50"/>
      <c r="T111" s="50">
        <f t="shared" si="4"/>
        <v>18000000</v>
      </c>
      <c r="U111" s="33">
        <v>85459497</v>
      </c>
      <c r="V111" s="17" t="s">
        <v>555</v>
      </c>
    </row>
    <row r="112" spans="1:22">
      <c r="A112" s="29">
        <v>891780111</v>
      </c>
      <c r="B112" s="2" t="s">
        <v>19</v>
      </c>
      <c r="C112" s="31" t="s">
        <v>4270</v>
      </c>
      <c r="D112" s="17" t="s">
        <v>20</v>
      </c>
      <c r="E112" s="31" t="s">
        <v>4271</v>
      </c>
      <c r="F112" s="2" t="s">
        <v>21</v>
      </c>
      <c r="G112" s="2" t="s">
        <v>22</v>
      </c>
      <c r="H112" s="17" t="s">
        <v>1600</v>
      </c>
      <c r="I112" s="50">
        <v>17010027</v>
      </c>
      <c r="J112" s="50">
        <v>0</v>
      </c>
      <c r="K112" s="50">
        <v>0</v>
      </c>
      <c r="L112" s="50">
        <v>0</v>
      </c>
      <c r="M112" s="32">
        <v>890311274</v>
      </c>
      <c r="N112" s="31" t="s">
        <v>4272</v>
      </c>
      <c r="O112" s="31" t="s">
        <v>4273</v>
      </c>
      <c r="P112" s="139" t="s">
        <v>3485</v>
      </c>
      <c r="Q112" s="139" t="s">
        <v>3485</v>
      </c>
      <c r="R112" s="139" t="s">
        <v>2106</v>
      </c>
      <c r="S112" s="50">
        <v>17010027</v>
      </c>
      <c r="T112" s="50">
        <f t="shared" si="4"/>
        <v>0</v>
      </c>
      <c r="U112" s="32">
        <v>21701937</v>
      </c>
      <c r="V112" s="31" t="s">
        <v>776</v>
      </c>
    </row>
    <row r="113" spans="1:22">
      <c r="A113" s="29">
        <v>891780111</v>
      </c>
      <c r="B113" s="2" t="s">
        <v>19</v>
      </c>
      <c r="C113" s="31" t="s">
        <v>4274</v>
      </c>
      <c r="D113" s="17" t="s">
        <v>20</v>
      </c>
      <c r="E113" s="31" t="s">
        <v>4275</v>
      </c>
      <c r="F113" s="2" t="s">
        <v>21</v>
      </c>
      <c r="G113" s="2" t="s">
        <v>22</v>
      </c>
      <c r="H113" s="17" t="s">
        <v>1600</v>
      </c>
      <c r="I113" s="50">
        <v>61171950</v>
      </c>
      <c r="J113" s="50">
        <v>0</v>
      </c>
      <c r="K113" s="50">
        <v>0</v>
      </c>
      <c r="L113" s="50">
        <v>0</v>
      </c>
      <c r="M113" s="32">
        <v>901024882</v>
      </c>
      <c r="N113" s="31" t="s">
        <v>4276</v>
      </c>
      <c r="O113" s="31" t="s">
        <v>5216</v>
      </c>
      <c r="P113" s="139" t="s">
        <v>1807</v>
      </c>
      <c r="Q113" s="139" t="s">
        <v>1807</v>
      </c>
      <c r="R113" s="139" t="s">
        <v>1818</v>
      </c>
      <c r="S113" s="50">
        <v>61171950</v>
      </c>
      <c r="T113" s="50">
        <f t="shared" si="4"/>
        <v>0</v>
      </c>
      <c r="U113" s="32">
        <v>85465146</v>
      </c>
      <c r="V113" s="31" t="s">
        <v>550</v>
      </c>
    </row>
    <row r="114" spans="1:22">
      <c r="A114" s="29">
        <v>891780111</v>
      </c>
      <c r="B114" s="2" t="s">
        <v>19</v>
      </c>
      <c r="C114" s="31" t="s">
        <v>4274</v>
      </c>
      <c r="D114" s="17" t="s">
        <v>20</v>
      </c>
      <c r="E114" s="31" t="s">
        <v>4277</v>
      </c>
      <c r="F114" s="2" t="s">
        <v>21</v>
      </c>
      <c r="G114" s="2" t="s">
        <v>22</v>
      </c>
      <c r="H114" s="17" t="s">
        <v>1600</v>
      </c>
      <c r="I114" s="50">
        <v>821100</v>
      </c>
      <c r="J114" s="50">
        <v>0</v>
      </c>
      <c r="K114" s="50">
        <v>0</v>
      </c>
      <c r="L114" s="50">
        <v>0</v>
      </c>
      <c r="M114" s="32">
        <v>900763287</v>
      </c>
      <c r="N114" s="31" t="s">
        <v>1921</v>
      </c>
      <c r="O114" s="31" t="s">
        <v>4278</v>
      </c>
      <c r="P114" s="139" t="s">
        <v>3477</v>
      </c>
      <c r="Q114" s="139" t="s">
        <v>3477</v>
      </c>
      <c r="R114" s="139" t="s">
        <v>1674</v>
      </c>
      <c r="S114" s="50">
        <v>821100</v>
      </c>
      <c r="T114" s="50">
        <f t="shared" si="4"/>
        <v>0</v>
      </c>
      <c r="U114" s="32">
        <v>36665858</v>
      </c>
      <c r="V114" s="31" t="s">
        <v>992</v>
      </c>
    </row>
    <row r="115" spans="1:22">
      <c r="A115" s="29">
        <v>891780111</v>
      </c>
      <c r="B115" s="2" t="s">
        <v>19</v>
      </c>
      <c r="C115" s="31" t="s">
        <v>4270</v>
      </c>
      <c r="D115" s="17" t="s">
        <v>20</v>
      </c>
      <c r="E115" s="31" t="s">
        <v>4279</v>
      </c>
      <c r="F115" s="2" t="s">
        <v>21</v>
      </c>
      <c r="G115" s="2" t="s">
        <v>22</v>
      </c>
      <c r="H115" s="17" t="s">
        <v>1600</v>
      </c>
      <c r="I115" s="50">
        <v>113050000</v>
      </c>
      <c r="J115" s="50">
        <v>0</v>
      </c>
      <c r="K115" s="50">
        <v>0</v>
      </c>
      <c r="L115" s="50">
        <v>0</v>
      </c>
      <c r="M115" s="32">
        <v>900341384</v>
      </c>
      <c r="N115" s="31" t="s">
        <v>4280</v>
      </c>
      <c r="O115" s="31" t="s">
        <v>4281</v>
      </c>
      <c r="P115" s="139" t="s">
        <v>3477</v>
      </c>
      <c r="Q115" s="139" t="s">
        <v>3477</v>
      </c>
      <c r="R115" s="139" t="s">
        <v>2418</v>
      </c>
      <c r="S115" s="50">
        <f>56525000+56525000</f>
        <v>113050000</v>
      </c>
      <c r="T115" s="50">
        <f t="shared" si="4"/>
        <v>0</v>
      </c>
      <c r="U115" s="32">
        <v>85152695</v>
      </c>
      <c r="V115" s="31" t="s">
        <v>853</v>
      </c>
    </row>
    <row r="116" spans="1:22">
      <c r="A116" s="29">
        <v>891780111</v>
      </c>
      <c r="B116" s="2" t="s">
        <v>19</v>
      </c>
      <c r="C116" s="31" t="s">
        <v>4270</v>
      </c>
      <c r="D116" s="17" t="s">
        <v>20</v>
      </c>
      <c r="E116" s="31" t="s">
        <v>4282</v>
      </c>
      <c r="F116" s="2" t="s">
        <v>21</v>
      </c>
      <c r="G116" s="2" t="s">
        <v>22</v>
      </c>
      <c r="H116" s="17" t="s">
        <v>1600</v>
      </c>
      <c r="I116" s="50">
        <v>37580200</v>
      </c>
      <c r="J116" s="50">
        <v>0</v>
      </c>
      <c r="K116" s="50">
        <v>0</v>
      </c>
      <c r="L116" s="50">
        <v>0</v>
      </c>
      <c r="M116" s="32">
        <v>900763287</v>
      </c>
      <c r="N116" s="31" t="s">
        <v>1921</v>
      </c>
      <c r="O116" s="31" t="s">
        <v>4283</v>
      </c>
      <c r="P116" s="139" t="s">
        <v>1692</v>
      </c>
      <c r="Q116" s="139" t="s">
        <v>1692</v>
      </c>
      <c r="R116" s="139" t="s">
        <v>3548</v>
      </c>
      <c r="S116" s="50">
        <f>16124500+21455700</f>
        <v>37580200</v>
      </c>
      <c r="T116" s="50">
        <f t="shared" si="4"/>
        <v>0</v>
      </c>
      <c r="U116" s="32">
        <v>1082868728</v>
      </c>
      <c r="V116" s="31" t="s">
        <v>1014</v>
      </c>
    </row>
    <row r="117" spans="1:22">
      <c r="A117" s="29">
        <v>891780111</v>
      </c>
      <c r="B117" s="2" t="s">
        <v>19</v>
      </c>
      <c r="C117" s="31" t="s">
        <v>4274</v>
      </c>
      <c r="D117" s="17" t="s">
        <v>20</v>
      </c>
      <c r="E117" s="31" t="s">
        <v>4284</v>
      </c>
      <c r="F117" s="2" t="s">
        <v>21</v>
      </c>
      <c r="G117" s="2" t="s">
        <v>22</v>
      </c>
      <c r="H117" s="17" t="s">
        <v>1600</v>
      </c>
      <c r="I117" s="50">
        <v>20000000</v>
      </c>
      <c r="J117" s="50">
        <v>0</v>
      </c>
      <c r="K117" s="50">
        <v>0</v>
      </c>
      <c r="L117" s="50">
        <v>0</v>
      </c>
      <c r="M117" s="32">
        <v>901380948</v>
      </c>
      <c r="N117" s="31" t="s">
        <v>4285</v>
      </c>
      <c r="O117" s="31" t="s">
        <v>4286</v>
      </c>
      <c r="P117" s="139" t="s">
        <v>1826</v>
      </c>
      <c r="Q117" s="139" t="s">
        <v>1826</v>
      </c>
      <c r="R117" s="139" t="s">
        <v>2282</v>
      </c>
      <c r="S117" s="50">
        <v>19361900</v>
      </c>
      <c r="T117" s="50">
        <f>+I117-S117</f>
        <v>638100</v>
      </c>
      <c r="U117" s="32">
        <v>85466528</v>
      </c>
      <c r="V117" s="31" t="s">
        <v>1903</v>
      </c>
    </row>
    <row r="118" spans="1:22">
      <c r="A118" s="29">
        <v>891780111</v>
      </c>
      <c r="B118" s="2" t="s">
        <v>19</v>
      </c>
      <c r="C118" s="31" t="s">
        <v>4270</v>
      </c>
      <c r="D118" s="17" t="s">
        <v>20</v>
      </c>
      <c r="E118" s="31" t="s">
        <v>4287</v>
      </c>
      <c r="F118" s="2" t="s">
        <v>21</v>
      </c>
      <c r="G118" s="2" t="s">
        <v>22</v>
      </c>
      <c r="H118" s="17" t="s">
        <v>1600</v>
      </c>
      <c r="I118" s="50">
        <v>210301949</v>
      </c>
      <c r="J118" s="50">
        <v>0</v>
      </c>
      <c r="K118" s="50">
        <v>0</v>
      </c>
      <c r="L118" s="50">
        <v>0</v>
      </c>
      <c r="M118" s="32">
        <v>900795369</v>
      </c>
      <c r="N118" s="31" t="s">
        <v>1850</v>
      </c>
      <c r="O118" s="31" t="s">
        <v>5217</v>
      </c>
      <c r="P118" s="139" t="s">
        <v>3822</v>
      </c>
      <c r="Q118" s="139" t="s">
        <v>3822</v>
      </c>
      <c r="R118" s="139" t="s">
        <v>3431</v>
      </c>
      <c r="S118" s="50">
        <f>105150975+105150974</f>
        <v>210301949</v>
      </c>
      <c r="T118" s="50">
        <f>+I118-S118</f>
        <v>0</v>
      </c>
      <c r="U118" s="32">
        <v>85465146</v>
      </c>
      <c r="V118" s="31" t="s">
        <v>550</v>
      </c>
    </row>
    <row r="119" spans="1:22">
      <c r="A119" s="29">
        <v>891780111</v>
      </c>
      <c r="B119" s="2" t="s">
        <v>19</v>
      </c>
      <c r="C119" s="31" t="s">
        <v>4270</v>
      </c>
      <c r="D119" s="17" t="s">
        <v>20</v>
      </c>
      <c r="E119" s="31" t="s">
        <v>4288</v>
      </c>
      <c r="F119" s="2" t="s">
        <v>21</v>
      </c>
      <c r="G119" s="2" t="s">
        <v>22</v>
      </c>
      <c r="H119" s="17" t="s">
        <v>1665</v>
      </c>
      <c r="I119" s="50">
        <v>149694399</v>
      </c>
      <c r="J119" s="50">
        <v>0</v>
      </c>
      <c r="K119" s="50">
        <v>0</v>
      </c>
      <c r="L119" s="50">
        <v>0</v>
      </c>
      <c r="M119" s="32">
        <v>900725917</v>
      </c>
      <c r="N119" s="31" t="s">
        <v>4289</v>
      </c>
      <c r="O119" s="31" t="s">
        <v>4290</v>
      </c>
      <c r="P119" s="139" t="s">
        <v>3477</v>
      </c>
      <c r="Q119" s="139" t="s">
        <v>2418</v>
      </c>
      <c r="R119" s="139" t="s">
        <v>3823</v>
      </c>
      <c r="S119" s="50">
        <v>103853536</v>
      </c>
      <c r="T119" s="50">
        <f t="shared" si="4"/>
        <v>45840863</v>
      </c>
      <c r="U119" s="32">
        <v>7597867</v>
      </c>
      <c r="V119" s="31" t="s">
        <v>4291</v>
      </c>
    </row>
    <row r="120" spans="1:22">
      <c r="A120" s="29">
        <v>891780111</v>
      </c>
      <c r="B120" s="2" t="s">
        <v>19</v>
      </c>
      <c r="C120" s="31" t="s">
        <v>4274</v>
      </c>
      <c r="D120" s="17" t="s">
        <v>20</v>
      </c>
      <c r="E120" s="31" t="s">
        <v>4292</v>
      </c>
      <c r="F120" s="2" t="s">
        <v>21</v>
      </c>
      <c r="G120" s="2" t="s">
        <v>22</v>
      </c>
      <c r="H120" s="17" t="s">
        <v>166</v>
      </c>
      <c r="I120" s="50">
        <v>194993400</v>
      </c>
      <c r="J120" s="50">
        <v>0</v>
      </c>
      <c r="K120" s="50">
        <v>0</v>
      </c>
      <c r="L120" s="50">
        <v>0</v>
      </c>
      <c r="M120" s="32">
        <v>1082881269</v>
      </c>
      <c r="N120" s="31" t="s">
        <v>3090</v>
      </c>
      <c r="O120" s="31" t="s">
        <v>4293</v>
      </c>
      <c r="P120" s="139" t="s">
        <v>3477</v>
      </c>
      <c r="Q120" s="139" t="s">
        <v>3477</v>
      </c>
      <c r="R120" s="139" t="s">
        <v>574</v>
      </c>
      <c r="S120" s="50">
        <f>30021320+40029220</f>
        <v>70050540</v>
      </c>
      <c r="T120" s="50">
        <f t="shared" si="4"/>
        <v>124942860</v>
      </c>
      <c r="U120" s="32">
        <v>72175282</v>
      </c>
      <c r="V120" s="31" t="s">
        <v>566</v>
      </c>
    </row>
    <row r="121" spans="1:22">
      <c r="A121" s="29">
        <v>891780111</v>
      </c>
      <c r="B121" s="2" t="s">
        <v>19</v>
      </c>
      <c r="C121" s="31" t="s">
        <v>4270</v>
      </c>
      <c r="D121" s="17" t="s">
        <v>20</v>
      </c>
      <c r="E121" s="31" t="s">
        <v>4294</v>
      </c>
      <c r="F121" s="2" t="s">
        <v>21</v>
      </c>
      <c r="G121" s="2" t="s">
        <v>22</v>
      </c>
      <c r="H121" s="17" t="s">
        <v>166</v>
      </c>
      <c r="I121" s="50">
        <v>1570800</v>
      </c>
      <c r="J121" s="50">
        <v>0</v>
      </c>
      <c r="K121" s="50">
        <v>0</v>
      </c>
      <c r="L121" s="50">
        <v>0</v>
      </c>
      <c r="M121" s="32">
        <v>901247894</v>
      </c>
      <c r="N121" s="31" t="s">
        <v>4295</v>
      </c>
      <c r="O121" s="31" t="s">
        <v>5218</v>
      </c>
      <c r="P121" s="139" t="s">
        <v>1674</v>
      </c>
      <c r="Q121" s="139" t="s">
        <v>1674</v>
      </c>
      <c r="R121" s="139" t="s">
        <v>3657</v>
      </c>
      <c r="S121" s="50">
        <v>1570800</v>
      </c>
      <c r="T121" s="50">
        <f t="shared" si="4"/>
        <v>0</v>
      </c>
      <c r="U121" s="32">
        <v>1082868728</v>
      </c>
      <c r="V121" s="31" t="s">
        <v>1014</v>
      </c>
    </row>
    <row r="122" spans="1:22">
      <c r="A122" s="29">
        <v>891780111</v>
      </c>
      <c r="B122" s="2" t="s">
        <v>19</v>
      </c>
      <c r="C122" s="31" t="s">
        <v>4274</v>
      </c>
      <c r="D122" s="17" t="s">
        <v>20</v>
      </c>
      <c r="E122" s="31" t="s">
        <v>4296</v>
      </c>
      <c r="F122" s="2" t="s">
        <v>21</v>
      </c>
      <c r="G122" s="2" t="s">
        <v>22</v>
      </c>
      <c r="H122" s="17" t="s">
        <v>166</v>
      </c>
      <c r="I122" s="50">
        <v>10000000</v>
      </c>
      <c r="J122" s="50">
        <v>0</v>
      </c>
      <c r="K122" s="50">
        <v>0</v>
      </c>
      <c r="L122" s="50">
        <v>0</v>
      </c>
      <c r="M122" s="32">
        <v>819003317</v>
      </c>
      <c r="N122" s="31" t="s">
        <v>1828</v>
      </c>
      <c r="O122" s="31" t="s">
        <v>4297</v>
      </c>
      <c r="P122" s="139" t="s">
        <v>1868</v>
      </c>
      <c r="Q122" s="139" t="s">
        <v>1103</v>
      </c>
      <c r="R122" s="139" t="s">
        <v>574</v>
      </c>
      <c r="S122" s="50"/>
      <c r="T122" s="50">
        <f t="shared" si="4"/>
        <v>10000000</v>
      </c>
      <c r="U122" s="32">
        <v>26668285</v>
      </c>
      <c r="V122" s="31" t="s">
        <v>874</v>
      </c>
    </row>
    <row r="123" spans="1:22">
      <c r="A123" s="29">
        <v>891780111</v>
      </c>
      <c r="B123" s="2" t="s">
        <v>19</v>
      </c>
      <c r="C123" s="31" t="s">
        <v>4274</v>
      </c>
      <c r="D123" s="17" t="s">
        <v>20</v>
      </c>
      <c r="E123" s="31" t="s">
        <v>4298</v>
      </c>
      <c r="F123" s="2" t="s">
        <v>21</v>
      </c>
      <c r="G123" s="2" t="s">
        <v>22</v>
      </c>
      <c r="H123" s="17" t="s">
        <v>166</v>
      </c>
      <c r="I123" s="50">
        <v>8000000</v>
      </c>
      <c r="J123" s="50">
        <v>0</v>
      </c>
      <c r="K123" s="50">
        <v>0</v>
      </c>
      <c r="L123" s="50">
        <v>0</v>
      </c>
      <c r="M123" s="32">
        <v>7630302</v>
      </c>
      <c r="N123" s="31" t="s">
        <v>4299</v>
      </c>
      <c r="O123" s="31" t="s">
        <v>5219</v>
      </c>
      <c r="P123" s="139" t="s">
        <v>1826</v>
      </c>
      <c r="Q123" s="139" t="s">
        <v>1826</v>
      </c>
      <c r="R123" s="139" t="s">
        <v>574</v>
      </c>
      <c r="S123" s="50">
        <v>1720000</v>
      </c>
      <c r="T123" s="50">
        <f t="shared" si="4"/>
        <v>6280000</v>
      </c>
      <c r="U123" s="32">
        <v>85459497</v>
      </c>
      <c r="V123" s="31" t="s">
        <v>555</v>
      </c>
    </row>
    <row r="124" spans="1:22">
      <c r="A124" s="29">
        <v>891780111</v>
      </c>
      <c r="B124" s="2" t="s">
        <v>19</v>
      </c>
      <c r="C124" s="31" t="s">
        <v>4274</v>
      </c>
      <c r="D124" s="17" t="s">
        <v>20</v>
      </c>
      <c r="E124" s="31" t="s">
        <v>4300</v>
      </c>
      <c r="F124" s="2" t="s">
        <v>21</v>
      </c>
      <c r="G124" s="2" t="s">
        <v>22</v>
      </c>
      <c r="H124" s="17" t="s">
        <v>166</v>
      </c>
      <c r="I124" s="50">
        <v>3000000</v>
      </c>
      <c r="J124" s="50">
        <v>0</v>
      </c>
      <c r="K124" s="50">
        <v>0</v>
      </c>
      <c r="L124" s="50">
        <v>0</v>
      </c>
      <c r="M124" s="32">
        <v>819003317</v>
      </c>
      <c r="N124" s="31" t="s">
        <v>1828</v>
      </c>
      <c r="O124" s="31" t="s">
        <v>5220</v>
      </c>
      <c r="P124" s="139" t="s">
        <v>2297</v>
      </c>
      <c r="Q124" s="139" t="s">
        <v>2297</v>
      </c>
      <c r="R124" s="139" t="s">
        <v>1796</v>
      </c>
      <c r="S124" s="50">
        <v>3000000</v>
      </c>
      <c r="T124" s="50">
        <f t="shared" si="4"/>
        <v>0</v>
      </c>
      <c r="U124" s="32">
        <v>72175282</v>
      </c>
      <c r="V124" s="31" t="s">
        <v>566</v>
      </c>
    </row>
    <row r="125" spans="1:22">
      <c r="A125" s="29">
        <v>891780111</v>
      </c>
      <c r="B125" s="2" t="s">
        <v>19</v>
      </c>
      <c r="C125" s="31" t="s">
        <v>4274</v>
      </c>
      <c r="D125" s="17" t="s">
        <v>20</v>
      </c>
      <c r="E125" s="31" t="s">
        <v>4301</v>
      </c>
      <c r="F125" s="2" t="s">
        <v>21</v>
      </c>
      <c r="G125" s="2" t="s">
        <v>22</v>
      </c>
      <c r="H125" s="17" t="s">
        <v>166</v>
      </c>
      <c r="I125" s="50">
        <v>23800000</v>
      </c>
      <c r="J125" s="50">
        <v>0</v>
      </c>
      <c r="K125" s="50">
        <v>0</v>
      </c>
      <c r="L125" s="50">
        <v>0</v>
      </c>
      <c r="M125" s="32">
        <v>8600149234</v>
      </c>
      <c r="N125" s="31" t="s">
        <v>4302</v>
      </c>
      <c r="O125" s="31" t="s">
        <v>4303</v>
      </c>
      <c r="P125" s="139" t="s">
        <v>1796</v>
      </c>
      <c r="Q125" s="139" t="s">
        <v>1796</v>
      </c>
      <c r="R125" s="139" t="s">
        <v>665</v>
      </c>
      <c r="S125" s="50">
        <v>23800000</v>
      </c>
      <c r="T125" s="50">
        <f t="shared" si="4"/>
        <v>0</v>
      </c>
      <c r="U125" s="32">
        <v>72175282</v>
      </c>
      <c r="V125" s="31" t="s">
        <v>566</v>
      </c>
    </row>
    <row r="126" spans="1:22">
      <c r="A126" s="29">
        <v>891780111</v>
      </c>
      <c r="B126" s="2" t="s">
        <v>19</v>
      </c>
      <c r="C126" s="31" t="s">
        <v>4274</v>
      </c>
      <c r="D126" s="17" t="s">
        <v>20</v>
      </c>
      <c r="E126" s="31" t="s">
        <v>4304</v>
      </c>
      <c r="F126" s="2" t="s">
        <v>21</v>
      </c>
      <c r="G126" s="2" t="s">
        <v>22</v>
      </c>
      <c r="H126" s="17" t="s">
        <v>166</v>
      </c>
      <c r="I126" s="50">
        <v>22447500</v>
      </c>
      <c r="J126" s="50">
        <v>0</v>
      </c>
      <c r="K126" s="50">
        <v>0</v>
      </c>
      <c r="L126" s="50">
        <v>0</v>
      </c>
      <c r="M126" s="32">
        <v>12541953</v>
      </c>
      <c r="N126" s="31" t="s">
        <v>4305</v>
      </c>
      <c r="O126" s="31" t="s">
        <v>4306</v>
      </c>
      <c r="P126" s="139" t="s">
        <v>665</v>
      </c>
      <c r="Q126" s="139" t="s">
        <v>665</v>
      </c>
      <c r="R126" s="139" t="s">
        <v>574</v>
      </c>
      <c r="S126" s="50">
        <v>7482500</v>
      </c>
      <c r="T126" s="50">
        <f t="shared" si="4"/>
        <v>14965000</v>
      </c>
      <c r="U126" s="32">
        <v>85459497</v>
      </c>
      <c r="V126" s="31" t="s">
        <v>555</v>
      </c>
    </row>
    <row r="127" spans="1:22">
      <c r="A127" s="29">
        <v>891780111</v>
      </c>
      <c r="B127" s="2" t="s">
        <v>19</v>
      </c>
      <c r="C127" s="31" t="s">
        <v>4274</v>
      </c>
      <c r="D127" s="17" t="s">
        <v>20</v>
      </c>
      <c r="E127" s="31" t="s">
        <v>4307</v>
      </c>
      <c r="F127" s="2" t="s">
        <v>21</v>
      </c>
      <c r="G127" s="2" t="s">
        <v>22</v>
      </c>
      <c r="H127" s="17" t="s">
        <v>1601</v>
      </c>
      <c r="I127" s="50">
        <v>50000000</v>
      </c>
      <c r="J127" s="50">
        <v>0</v>
      </c>
      <c r="K127" s="50">
        <v>0</v>
      </c>
      <c r="L127" s="50">
        <v>0</v>
      </c>
      <c r="M127" s="32">
        <v>901283655</v>
      </c>
      <c r="N127" s="31" t="s">
        <v>1676</v>
      </c>
      <c r="O127" s="31" t="s">
        <v>4308</v>
      </c>
      <c r="P127" s="139" t="s">
        <v>3485</v>
      </c>
      <c r="Q127" s="139" t="s">
        <v>1807</v>
      </c>
      <c r="R127" s="139" t="s">
        <v>574</v>
      </c>
      <c r="S127" s="50">
        <f>3994902+1532383.5+2268967+1820112+3302493</f>
        <v>12918857.5</v>
      </c>
      <c r="T127" s="50">
        <f t="shared" si="4"/>
        <v>37081142.5</v>
      </c>
      <c r="U127" s="32">
        <v>36665858</v>
      </c>
      <c r="V127" s="31" t="s">
        <v>992</v>
      </c>
    </row>
    <row r="128" spans="1:22">
      <c r="A128" s="29">
        <v>891780111</v>
      </c>
      <c r="B128" s="2" t="s">
        <v>19</v>
      </c>
      <c r="C128" s="31" t="s">
        <v>4274</v>
      </c>
      <c r="D128" s="17" t="s">
        <v>20</v>
      </c>
      <c r="E128" s="31" t="s">
        <v>4309</v>
      </c>
      <c r="F128" s="2" t="s">
        <v>21</v>
      </c>
      <c r="G128" s="2" t="s">
        <v>22</v>
      </c>
      <c r="H128" s="17" t="s">
        <v>1601</v>
      </c>
      <c r="I128" s="50">
        <v>115000000</v>
      </c>
      <c r="J128" s="50">
        <v>0</v>
      </c>
      <c r="K128" s="50">
        <v>0</v>
      </c>
      <c r="L128" s="50">
        <v>0</v>
      </c>
      <c r="M128" s="32">
        <v>9003319657</v>
      </c>
      <c r="N128" s="31" t="s">
        <v>4310</v>
      </c>
      <c r="O128" s="31" t="s">
        <v>4311</v>
      </c>
      <c r="P128" s="139" t="s">
        <v>1807</v>
      </c>
      <c r="Q128" s="139" t="s">
        <v>3477</v>
      </c>
      <c r="R128" s="139" t="s">
        <v>574</v>
      </c>
      <c r="S128" s="50">
        <f>17786299+26313337+22904828</f>
        <v>67004464</v>
      </c>
      <c r="T128" s="50">
        <f t="shared" si="4"/>
        <v>47995536</v>
      </c>
      <c r="U128" s="32">
        <v>85459497</v>
      </c>
      <c r="V128" s="31" t="s">
        <v>555</v>
      </c>
    </row>
    <row r="129" spans="1:22">
      <c r="A129" s="29">
        <v>891780111</v>
      </c>
      <c r="B129" s="2" t="s">
        <v>19</v>
      </c>
      <c r="C129" s="31" t="s">
        <v>4274</v>
      </c>
      <c r="D129" s="17" t="s">
        <v>20</v>
      </c>
      <c r="E129" s="31" t="s">
        <v>4312</v>
      </c>
      <c r="F129" s="2" t="s">
        <v>21</v>
      </c>
      <c r="G129" s="2" t="s">
        <v>22</v>
      </c>
      <c r="H129" s="17" t="s">
        <v>1601</v>
      </c>
      <c r="I129" s="50">
        <v>13387500</v>
      </c>
      <c r="J129" s="50">
        <v>0</v>
      </c>
      <c r="K129" s="50">
        <v>0</v>
      </c>
      <c r="L129" s="50">
        <v>0</v>
      </c>
      <c r="M129" s="32">
        <v>800226023</v>
      </c>
      <c r="N129" s="31" t="s">
        <v>1865</v>
      </c>
      <c r="O129" s="31" t="s">
        <v>4313</v>
      </c>
      <c r="P129" s="139" t="s">
        <v>2418</v>
      </c>
      <c r="Q129" s="139" t="s">
        <v>2418</v>
      </c>
      <c r="R129" s="139" t="s">
        <v>2221</v>
      </c>
      <c r="S129" s="50">
        <v>13387500</v>
      </c>
      <c r="T129" s="50">
        <f t="shared" si="4"/>
        <v>0</v>
      </c>
      <c r="U129" s="32">
        <v>85473390</v>
      </c>
      <c r="V129" s="31" t="s">
        <v>544</v>
      </c>
    </row>
    <row r="130" spans="1:22">
      <c r="A130" s="29">
        <v>891780111</v>
      </c>
      <c r="B130" s="2" t="s">
        <v>19</v>
      </c>
      <c r="C130" s="31" t="s">
        <v>4274</v>
      </c>
      <c r="D130" s="17" t="s">
        <v>20</v>
      </c>
      <c r="E130" s="31" t="s">
        <v>4314</v>
      </c>
      <c r="F130" s="2" t="s">
        <v>21</v>
      </c>
      <c r="G130" s="2" t="s">
        <v>22</v>
      </c>
      <c r="H130" s="17" t="s">
        <v>1601</v>
      </c>
      <c r="I130" s="50">
        <v>6800000</v>
      </c>
      <c r="J130" s="50">
        <v>0</v>
      </c>
      <c r="K130" s="50">
        <v>0</v>
      </c>
      <c r="L130" s="50">
        <v>0</v>
      </c>
      <c r="M130" s="32">
        <v>900085334</v>
      </c>
      <c r="N130" s="31" t="s">
        <v>1858</v>
      </c>
      <c r="O130" s="31" t="s">
        <v>4315</v>
      </c>
      <c r="P130" s="139" t="s">
        <v>2418</v>
      </c>
      <c r="Q130" s="139" t="s">
        <v>2418</v>
      </c>
      <c r="R130" s="139" t="s">
        <v>4316</v>
      </c>
      <c r="S130" s="50"/>
      <c r="T130" s="50">
        <f t="shared" si="4"/>
        <v>6800000</v>
      </c>
      <c r="U130" s="32">
        <v>72221403</v>
      </c>
      <c r="V130" s="31" t="s">
        <v>1323</v>
      </c>
    </row>
    <row r="131" spans="1:22">
      <c r="A131" s="29">
        <v>891780111</v>
      </c>
      <c r="B131" s="2" t="s">
        <v>19</v>
      </c>
      <c r="C131" s="31" t="s">
        <v>4274</v>
      </c>
      <c r="D131" s="17" t="s">
        <v>20</v>
      </c>
      <c r="E131" s="31" t="s">
        <v>4317</v>
      </c>
      <c r="F131" s="2" t="s">
        <v>21</v>
      </c>
      <c r="G131" s="2" t="s">
        <v>22</v>
      </c>
      <c r="H131" s="17" t="s">
        <v>1601</v>
      </c>
      <c r="I131" s="50">
        <v>70000000</v>
      </c>
      <c r="J131" s="50">
        <v>0</v>
      </c>
      <c r="K131" s="50">
        <v>0</v>
      </c>
      <c r="L131" s="50">
        <v>0</v>
      </c>
      <c r="M131" s="32">
        <v>900544283</v>
      </c>
      <c r="N131" s="31" t="s">
        <v>4318</v>
      </c>
      <c r="O131" s="31" t="s">
        <v>4319</v>
      </c>
      <c r="P131" s="139" t="s">
        <v>1868</v>
      </c>
      <c r="Q131" s="139" t="s">
        <v>1868</v>
      </c>
      <c r="R131" s="139" t="s">
        <v>574</v>
      </c>
      <c r="S131" s="50">
        <v>5704000</v>
      </c>
      <c r="T131" s="50">
        <f t="shared" si="4"/>
        <v>64296000</v>
      </c>
      <c r="U131" s="32">
        <v>85466528</v>
      </c>
      <c r="V131" s="31" t="s">
        <v>1903</v>
      </c>
    </row>
    <row r="132" spans="1:22">
      <c r="A132" s="29">
        <v>891780111</v>
      </c>
      <c r="B132" s="2" t="s">
        <v>19</v>
      </c>
      <c r="C132" s="31" t="s">
        <v>4274</v>
      </c>
      <c r="D132" s="17" t="s">
        <v>20</v>
      </c>
      <c r="E132" s="31" t="s">
        <v>4320</v>
      </c>
      <c r="F132" s="2" t="s">
        <v>21</v>
      </c>
      <c r="G132" s="2" t="s">
        <v>22</v>
      </c>
      <c r="H132" s="17" t="s">
        <v>1601</v>
      </c>
      <c r="I132" s="50">
        <v>93211340</v>
      </c>
      <c r="J132" s="50">
        <v>0</v>
      </c>
      <c r="K132" s="50">
        <v>0</v>
      </c>
      <c r="L132" s="50">
        <v>0</v>
      </c>
      <c r="M132" s="32">
        <v>800219876</v>
      </c>
      <c r="N132" s="31" t="s">
        <v>4321</v>
      </c>
      <c r="O132" s="31" t="s">
        <v>4322</v>
      </c>
      <c r="P132" s="139" t="s">
        <v>2297</v>
      </c>
      <c r="Q132" s="139" t="s">
        <v>2297</v>
      </c>
      <c r="R132" s="139" t="s">
        <v>574</v>
      </c>
      <c r="S132" s="50"/>
      <c r="T132" s="50">
        <f t="shared" si="4"/>
        <v>93211340</v>
      </c>
      <c r="U132" s="32">
        <v>26668285</v>
      </c>
      <c r="V132" s="31" t="s">
        <v>874</v>
      </c>
    </row>
    <row r="133" spans="1:22">
      <c r="A133" s="29">
        <v>891780111</v>
      </c>
      <c r="B133" s="2" t="s">
        <v>19</v>
      </c>
      <c r="C133" s="31" t="s">
        <v>4270</v>
      </c>
      <c r="D133" s="17" t="s">
        <v>20</v>
      </c>
      <c r="E133" s="31" t="s">
        <v>4323</v>
      </c>
      <c r="F133" s="2" t="s">
        <v>21</v>
      </c>
      <c r="G133" s="2" t="s">
        <v>22</v>
      </c>
      <c r="H133" s="31" t="s">
        <v>1600</v>
      </c>
      <c r="I133" s="50">
        <v>19549997.109999999</v>
      </c>
      <c r="J133" s="50">
        <v>0</v>
      </c>
      <c r="K133" s="50">
        <v>0</v>
      </c>
      <c r="L133" s="50">
        <v>0</v>
      </c>
      <c r="M133" s="32">
        <v>1082860393</v>
      </c>
      <c r="N133" s="31" t="s">
        <v>1681</v>
      </c>
      <c r="O133" s="31" t="s">
        <v>4324</v>
      </c>
      <c r="P133" s="139" t="s">
        <v>2313</v>
      </c>
      <c r="Q133" s="139" t="s">
        <v>2313</v>
      </c>
      <c r="R133" s="139" t="s">
        <v>2091</v>
      </c>
      <c r="S133" s="50">
        <v>19549997</v>
      </c>
      <c r="T133" s="50">
        <f t="shared" si="4"/>
        <v>0.10999999940395355</v>
      </c>
      <c r="U133" s="32">
        <v>15443332</v>
      </c>
      <c r="V133" s="31" t="s">
        <v>560</v>
      </c>
    </row>
    <row r="134" spans="1:22">
      <c r="A134" s="29">
        <v>891780111</v>
      </c>
      <c r="B134" s="2" t="s">
        <v>19</v>
      </c>
      <c r="C134" s="31" t="s">
        <v>4270</v>
      </c>
      <c r="D134" s="17" t="s">
        <v>20</v>
      </c>
      <c r="E134" s="31" t="s">
        <v>4325</v>
      </c>
      <c r="F134" s="2" t="s">
        <v>21</v>
      </c>
      <c r="G134" s="2" t="s">
        <v>22</v>
      </c>
      <c r="H134" s="31" t="s">
        <v>1600</v>
      </c>
      <c r="I134" s="50">
        <v>10149999</v>
      </c>
      <c r="J134" s="50">
        <v>0</v>
      </c>
      <c r="K134" s="50">
        <v>0</v>
      </c>
      <c r="L134" s="50">
        <v>0</v>
      </c>
      <c r="M134" s="32">
        <v>819007190</v>
      </c>
      <c r="N134" s="31" t="s">
        <v>552</v>
      </c>
      <c r="O134" s="31" t="s">
        <v>4326</v>
      </c>
      <c r="P134" s="139" t="s">
        <v>2313</v>
      </c>
      <c r="Q134" s="139" t="s">
        <v>2259</v>
      </c>
      <c r="R134" s="139" t="s">
        <v>2279</v>
      </c>
      <c r="S134" s="50">
        <v>10149999</v>
      </c>
      <c r="T134" s="50">
        <f t="shared" si="4"/>
        <v>0</v>
      </c>
      <c r="U134" s="32">
        <v>15443332</v>
      </c>
      <c r="V134" s="31" t="s">
        <v>560</v>
      </c>
    </row>
    <row r="135" spans="1:22">
      <c r="A135" s="29">
        <v>891780111</v>
      </c>
      <c r="B135" s="2" t="s">
        <v>19</v>
      </c>
      <c r="C135" s="31" t="s">
        <v>4270</v>
      </c>
      <c r="D135" s="17" t="s">
        <v>20</v>
      </c>
      <c r="E135" s="31" t="s">
        <v>4327</v>
      </c>
      <c r="F135" s="2" t="s">
        <v>21</v>
      </c>
      <c r="G135" s="2" t="s">
        <v>22</v>
      </c>
      <c r="H135" s="31" t="s">
        <v>1600</v>
      </c>
      <c r="I135" s="50">
        <v>40997322</v>
      </c>
      <c r="J135" s="50">
        <v>0</v>
      </c>
      <c r="K135" s="50">
        <v>0</v>
      </c>
      <c r="L135" s="50">
        <v>0</v>
      </c>
      <c r="M135" s="32">
        <v>901068907</v>
      </c>
      <c r="N135" s="31" t="s">
        <v>1671</v>
      </c>
      <c r="O135" s="31" t="s">
        <v>4328</v>
      </c>
      <c r="P135" s="139" t="s">
        <v>3740</v>
      </c>
      <c r="Q135" s="139" t="s">
        <v>3740</v>
      </c>
      <c r="R135" s="139" t="s">
        <v>3767</v>
      </c>
      <c r="S135" s="50">
        <f>20498661+20498661</f>
        <v>40997322</v>
      </c>
      <c r="T135" s="50">
        <f t="shared" si="4"/>
        <v>0</v>
      </c>
      <c r="U135" s="32">
        <v>85465146</v>
      </c>
      <c r="V135" s="31" t="s">
        <v>550</v>
      </c>
    </row>
    <row r="136" spans="1:22">
      <c r="A136" s="29">
        <v>891780111</v>
      </c>
      <c r="B136" s="2" t="s">
        <v>19</v>
      </c>
      <c r="C136" s="31" t="s">
        <v>4270</v>
      </c>
      <c r="D136" s="17" t="s">
        <v>20</v>
      </c>
      <c r="E136" s="31" t="s">
        <v>4329</v>
      </c>
      <c r="F136" s="2" t="s">
        <v>21</v>
      </c>
      <c r="G136" s="2" t="s">
        <v>22</v>
      </c>
      <c r="H136" s="17" t="s">
        <v>1665</v>
      </c>
      <c r="I136" s="50">
        <v>160560361</v>
      </c>
      <c r="J136" s="50">
        <v>0</v>
      </c>
      <c r="K136" s="50">
        <v>0</v>
      </c>
      <c r="L136" s="50">
        <v>0</v>
      </c>
      <c r="M136" s="32">
        <v>85461258</v>
      </c>
      <c r="N136" s="31" t="s">
        <v>4330</v>
      </c>
      <c r="O136" s="31" t="s">
        <v>4331</v>
      </c>
      <c r="P136" s="139" t="s">
        <v>3430</v>
      </c>
      <c r="Q136" s="139" t="s">
        <v>2229</v>
      </c>
      <c r="R136" s="139" t="s">
        <v>1886</v>
      </c>
      <c r="S136" s="50">
        <v>48168108</v>
      </c>
      <c r="T136" s="50">
        <f t="shared" si="4"/>
        <v>112392253</v>
      </c>
      <c r="U136" s="32">
        <v>15443332</v>
      </c>
      <c r="V136" s="31" t="s">
        <v>560</v>
      </c>
    </row>
    <row r="137" spans="1:22">
      <c r="A137" s="29">
        <v>891780111</v>
      </c>
      <c r="B137" s="2" t="s">
        <v>19</v>
      </c>
      <c r="C137" s="31" t="s">
        <v>4270</v>
      </c>
      <c r="D137" s="17" t="s">
        <v>20</v>
      </c>
      <c r="E137" s="31" t="s">
        <v>4332</v>
      </c>
      <c r="F137" s="2" t="s">
        <v>21</v>
      </c>
      <c r="G137" s="2" t="s">
        <v>22</v>
      </c>
      <c r="H137" s="17" t="s">
        <v>1665</v>
      </c>
      <c r="I137" s="50">
        <v>95000000</v>
      </c>
      <c r="J137" s="50">
        <v>0</v>
      </c>
      <c r="K137" s="50">
        <v>0</v>
      </c>
      <c r="L137" s="50">
        <v>0</v>
      </c>
      <c r="M137" s="32">
        <v>901245249</v>
      </c>
      <c r="N137" s="31" t="s">
        <v>4333</v>
      </c>
      <c r="O137" s="31" t="s">
        <v>4334</v>
      </c>
      <c r="P137" s="139" t="s">
        <v>2313</v>
      </c>
      <c r="Q137" s="139" t="s">
        <v>2313</v>
      </c>
      <c r="R137" s="139" t="s">
        <v>2091</v>
      </c>
      <c r="S137" s="50">
        <v>95000000</v>
      </c>
      <c r="T137" s="50">
        <f t="shared" si="4"/>
        <v>0</v>
      </c>
      <c r="U137" s="32">
        <v>15443332</v>
      </c>
      <c r="V137" s="31" t="s">
        <v>560</v>
      </c>
    </row>
    <row r="138" spans="1:22">
      <c r="A138" s="29">
        <v>891780111</v>
      </c>
      <c r="B138" s="2" t="s">
        <v>19</v>
      </c>
      <c r="C138" s="31" t="s">
        <v>4274</v>
      </c>
      <c r="D138" s="17" t="s">
        <v>20</v>
      </c>
      <c r="E138" s="31" t="s">
        <v>4335</v>
      </c>
      <c r="F138" s="2" t="s">
        <v>21</v>
      </c>
      <c r="G138" s="2" t="s">
        <v>22</v>
      </c>
      <c r="H138" s="17" t="s">
        <v>166</v>
      </c>
      <c r="I138" s="50">
        <v>40971357</v>
      </c>
      <c r="J138" s="50">
        <v>0</v>
      </c>
      <c r="K138" s="50">
        <v>0</v>
      </c>
      <c r="L138" s="50">
        <v>0</v>
      </c>
      <c r="M138" s="32">
        <v>900692909</v>
      </c>
      <c r="N138" s="31" t="s">
        <v>1727</v>
      </c>
      <c r="O138" s="31" t="s">
        <v>4336</v>
      </c>
      <c r="P138" s="139" t="s">
        <v>2119</v>
      </c>
      <c r="Q138" s="139" t="s">
        <v>2119</v>
      </c>
      <c r="R138" s="139" t="s">
        <v>2313</v>
      </c>
      <c r="S138" s="50">
        <v>40971357</v>
      </c>
      <c r="T138" s="50">
        <f t="shared" si="4"/>
        <v>0</v>
      </c>
      <c r="U138" s="32">
        <v>72175282</v>
      </c>
      <c r="V138" s="31" t="s">
        <v>566</v>
      </c>
    </row>
    <row r="139" spans="1:22">
      <c r="A139" s="29">
        <v>891780111</v>
      </c>
      <c r="B139" s="2" t="s">
        <v>19</v>
      </c>
      <c r="C139" s="31" t="s">
        <v>4274</v>
      </c>
      <c r="D139" s="17" t="s">
        <v>20</v>
      </c>
      <c r="E139" s="31" t="s">
        <v>4337</v>
      </c>
      <c r="F139" s="2" t="s">
        <v>21</v>
      </c>
      <c r="G139" s="2" t="s">
        <v>22</v>
      </c>
      <c r="H139" s="17" t="s">
        <v>166</v>
      </c>
      <c r="I139" s="50">
        <v>72900000</v>
      </c>
      <c r="J139" s="50">
        <v>0</v>
      </c>
      <c r="K139" s="50">
        <v>0</v>
      </c>
      <c r="L139" s="50">
        <v>0</v>
      </c>
      <c r="M139" s="32">
        <v>901050213</v>
      </c>
      <c r="N139" s="31" t="s">
        <v>568</v>
      </c>
      <c r="O139" s="31" t="s">
        <v>4338</v>
      </c>
      <c r="P139" s="139" t="s">
        <v>2229</v>
      </c>
      <c r="Q139" s="139" t="s">
        <v>2229</v>
      </c>
      <c r="R139" s="139" t="s">
        <v>1886</v>
      </c>
      <c r="S139" s="50">
        <v>36450000</v>
      </c>
      <c r="T139" s="50">
        <f t="shared" si="4"/>
        <v>36450000</v>
      </c>
      <c r="U139" s="32">
        <v>72175282</v>
      </c>
      <c r="V139" s="31" t="s">
        <v>566</v>
      </c>
    </row>
    <row r="140" spans="1:22">
      <c r="A140" s="29">
        <v>891780111</v>
      </c>
      <c r="B140" s="2" t="s">
        <v>19</v>
      </c>
      <c r="C140" s="31" t="s">
        <v>4274</v>
      </c>
      <c r="D140" s="17" t="s">
        <v>20</v>
      </c>
      <c r="E140" s="31" t="s">
        <v>4339</v>
      </c>
      <c r="F140" s="2" t="s">
        <v>21</v>
      </c>
      <c r="G140" s="2" t="s">
        <v>22</v>
      </c>
      <c r="H140" s="17" t="s">
        <v>166</v>
      </c>
      <c r="I140" s="50">
        <v>53324000</v>
      </c>
      <c r="J140" s="50">
        <v>0</v>
      </c>
      <c r="K140" s="50">
        <v>0</v>
      </c>
      <c r="L140" s="50">
        <v>0</v>
      </c>
      <c r="M140" s="32">
        <v>860042209</v>
      </c>
      <c r="N140" s="31" t="s">
        <v>4340</v>
      </c>
      <c r="O140" s="31" t="s">
        <v>4341</v>
      </c>
      <c r="P140" s="139" t="s">
        <v>2289</v>
      </c>
      <c r="Q140" s="139" t="s">
        <v>2289</v>
      </c>
      <c r="R140" s="139" t="s">
        <v>4342</v>
      </c>
      <c r="S140" s="50">
        <v>53324000</v>
      </c>
      <c r="T140" s="50">
        <f t="shared" si="4"/>
        <v>0</v>
      </c>
      <c r="U140" s="32">
        <v>85465146</v>
      </c>
      <c r="V140" s="31" t="s">
        <v>550</v>
      </c>
    </row>
    <row r="141" spans="1:22">
      <c r="A141" s="29">
        <v>891780111</v>
      </c>
      <c r="B141" s="2" t="s">
        <v>19</v>
      </c>
      <c r="C141" s="31" t="s">
        <v>4274</v>
      </c>
      <c r="D141" s="17" t="s">
        <v>20</v>
      </c>
      <c r="E141" s="31" t="s">
        <v>4343</v>
      </c>
      <c r="F141" s="2" t="s">
        <v>21</v>
      </c>
      <c r="G141" s="2" t="s">
        <v>22</v>
      </c>
      <c r="H141" s="17" t="s">
        <v>166</v>
      </c>
      <c r="I141" s="50">
        <v>8710800</v>
      </c>
      <c r="J141" s="50">
        <v>0</v>
      </c>
      <c r="K141" s="50">
        <v>0</v>
      </c>
      <c r="L141" s="50">
        <v>0</v>
      </c>
      <c r="M141" s="32">
        <v>900525029</v>
      </c>
      <c r="N141" s="31" t="s">
        <v>4344</v>
      </c>
      <c r="O141" s="31" t="s">
        <v>4345</v>
      </c>
      <c r="P141" s="139" t="s">
        <v>2289</v>
      </c>
      <c r="Q141" s="139" t="s">
        <v>2289</v>
      </c>
      <c r="R141" s="139" t="s">
        <v>4346</v>
      </c>
      <c r="S141" s="50">
        <v>2903600</v>
      </c>
      <c r="T141" s="50">
        <f t="shared" si="4"/>
        <v>5807200</v>
      </c>
      <c r="U141" s="32">
        <v>72175282</v>
      </c>
      <c r="V141" s="31" t="s">
        <v>566</v>
      </c>
    </row>
    <row r="142" spans="1:22">
      <c r="A142" s="29">
        <v>891780111</v>
      </c>
      <c r="B142" s="2" t="s">
        <v>19</v>
      </c>
      <c r="C142" s="31" t="s">
        <v>4274</v>
      </c>
      <c r="D142" s="17" t="s">
        <v>20</v>
      </c>
      <c r="E142" s="31" t="s">
        <v>4347</v>
      </c>
      <c r="F142" s="2" t="s">
        <v>21</v>
      </c>
      <c r="G142" s="2" t="s">
        <v>22</v>
      </c>
      <c r="H142" s="17" t="s">
        <v>166</v>
      </c>
      <c r="I142" s="50">
        <v>51951000</v>
      </c>
      <c r="J142" s="50">
        <v>0</v>
      </c>
      <c r="K142" s="50">
        <v>0</v>
      </c>
      <c r="L142" s="50">
        <v>0</v>
      </c>
      <c r="M142" s="32">
        <v>900243200</v>
      </c>
      <c r="N142" s="31" t="s">
        <v>4348</v>
      </c>
      <c r="O142" s="31" t="s">
        <v>4349</v>
      </c>
      <c r="P142" s="139" t="s">
        <v>2163</v>
      </c>
      <c r="Q142" s="139" t="s">
        <v>2163</v>
      </c>
      <c r="R142" s="139" t="s">
        <v>4350</v>
      </c>
      <c r="S142" s="50"/>
      <c r="T142" s="50">
        <f t="shared" si="4"/>
        <v>51951000</v>
      </c>
      <c r="U142" s="32">
        <v>85465146</v>
      </c>
      <c r="V142" s="31" t="s">
        <v>550</v>
      </c>
    </row>
    <row r="143" spans="1:22">
      <c r="A143" s="29">
        <v>891780111</v>
      </c>
      <c r="B143" s="2" t="s">
        <v>19</v>
      </c>
      <c r="C143" s="31" t="s">
        <v>4274</v>
      </c>
      <c r="D143" s="17" t="s">
        <v>20</v>
      </c>
      <c r="E143" s="31" t="s">
        <v>4351</v>
      </c>
      <c r="F143" s="2" t="s">
        <v>21</v>
      </c>
      <c r="G143" s="2" t="s">
        <v>22</v>
      </c>
      <c r="H143" s="17" t="s">
        <v>166</v>
      </c>
      <c r="I143" s="50">
        <v>7497000</v>
      </c>
      <c r="J143" s="50">
        <v>0</v>
      </c>
      <c r="K143" s="50">
        <v>0</v>
      </c>
      <c r="L143" s="50">
        <v>0</v>
      </c>
      <c r="M143" s="32">
        <v>901140071</v>
      </c>
      <c r="N143" s="31" t="s">
        <v>4352</v>
      </c>
      <c r="O143" s="31" t="s">
        <v>4353</v>
      </c>
      <c r="P143" s="139" t="s">
        <v>155</v>
      </c>
      <c r="Q143" s="139" t="s">
        <v>155</v>
      </c>
      <c r="R143" s="139" t="s">
        <v>4354</v>
      </c>
      <c r="S143" s="50"/>
      <c r="T143" s="50">
        <f t="shared" si="4"/>
        <v>7497000</v>
      </c>
      <c r="U143" s="32">
        <v>72175282</v>
      </c>
      <c r="V143" s="31" t="s">
        <v>566</v>
      </c>
    </row>
    <row r="144" spans="1:22">
      <c r="A144" s="29">
        <v>891780111</v>
      </c>
      <c r="B144" s="2" t="s">
        <v>19</v>
      </c>
      <c r="C144" s="31" t="s">
        <v>4274</v>
      </c>
      <c r="D144" s="17" t="s">
        <v>20</v>
      </c>
      <c r="E144" s="31" t="s">
        <v>4355</v>
      </c>
      <c r="F144" s="2" t="s">
        <v>21</v>
      </c>
      <c r="G144" s="2" t="s">
        <v>22</v>
      </c>
      <c r="H144" s="17" t="s">
        <v>166</v>
      </c>
      <c r="I144" s="50">
        <v>55454000</v>
      </c>
      <c r="J144" s="50">
        <v>0</v>
      </c>
      <c r="K144" s="50">
        <v>0</v>
      </c>
      <c r="L144" s="50">
        <v>0</v>
      </c>
      <c r="M144" s="32">
        <v>900530916</v>
      </c>
      <c r="N144" s="31" t="s">
        <v>1713</v>
      </c>
      <c r="O144" s="31" t="s">
        <v>4356</v>
      </c>
      <c r="P144" s="139" t="s">
        <v>3740</v>
      </c>
      <c r="Q144" s="139" t="s">
        <v>3740</v>
      </c>
      <c r="R144" s="139" t="s">
        <v>4357</v>
      </c>
      <c r="S144" s="50">
        <v>55454000</v>
      </c>
      <c r="T144" s="50">
        <f t="shared" si="4"/>
        <v>0</v>
      </c>
      <c r="U144" s="32">
        <v>85465146</v>
      </c>
      <c r="V144" s="31" t="s">
        <v>550</v>
      </c>
    </row>
    <row r="145" spans="1:22">
      <c r="A145" s="29">
        <v>891780111</v>
      </c>
      <c r="B145" s="2" t="s">
        <v>19</v>
      </c>
      <c r="C145" s="31" t="s">
        <v>4274</v>
      </c>
      <c r="D145" s="17" t="s">
        <v>20</v>
      </c>
      <c r="E145" s="31" t="s">
        <v>4358</v>
      </c>
      <c r="F145" s="2" t="s">
        <v>21</v>
      </c>
      <c r="G145" s="2" t="s">
        <v>22</v>
      </c>
      <c r="H145" s="17" t="s">
        <v>166</v>
      </c>
      <c r="I145" s="50">
        <v>12508000</v>
      </c>
      <c r="J145" s="50">
        <v>0</v>
      </c>
      <c r="K145" s="50">
        <v>0</v>
      </c>
      <c r="L145" s="50">
        <v>0</v>
      </c>
      <c r="M145" s="32">
        <v>901051111</v>
      </c>
      <c r="N145" s="31" t="s">
        <v>1801</v>
      </c>
      <c r="O145" s="31" t="s">
        <v>4359</v>
      </c>
      <c r="P145" s="139" t="s">
        <v>3740</v>
      </c>
      <c r="Q145" s="139" t="s">
        <v>3740</v>
      </c>
      <c r="R145" s="139" t="s">
        <v>4360</v>
      </c>
      <c r="S145" s="50">
        <v>12508000</v>
      </c>
      <c r="T145" s="50">
        <f t="shared" si="4"/>
        <v>0</v>
      </c>
      <c r="U145" s="32">
        <v>85465146</v>
      </c>
      <c r="V145" s="31" t="s">
        <v>550</v>
      </c>
    </row>
    <row r="146" spans="1:22">
      <c r="A146" s="29">
        <v>891780111</v>
      </c>
      <c r="B146" s="2" t="s">
        <v>19</v>
      </c>
      <c r="C146" s="31" t="s">
        <v>4274</v>
      </c>
      <c r="D146" s="17" t="s">
        <v>20</v>
      </c>
      <c r="E146" s="31" t="s">
        <v>4361</v>
      </c>
      <c r="F146" s="2" t="s">
        <v>21</v>
      </c>
      <c r="G146" s="2" t="s">
        <v>22</v>
      </c>
      <c r="H146" s="17" t="s">
        <v>166</v>
      </c>
      <c r="I146" s="50">
        <v>63000000</v>
      </c>
      <c r="J146" s="50">
        <v>0</v>
      </c>
      <c r="K146" s="50">
        <v>0</v>
      </c>
      <c r="L146" s="50">
        <v>0</v>
      </c>
      <c r="M146" s="32">
        <v>830074291</v>
      </c>
      <c r="N146" s="31" t="s">
        <v>4362</v>
      </c>
      <c r="O146" s="31" t="s">
        <v>4363</v>
      </c>
      <c r="P146" s="139" t="s">
        <v>155</v>
      </c>
      <c r="Q146" s="139" t="s">
        <v>155</v>
      </c>
      <c r="R146" s="139" t="s">
        <v>4364</v>
      </c>
      <c r="S146" s="50"/>
      <c r="T146" s="50">
        <f t="shared" si="4"/>
        <v>63000000</v>
      </c>
      <c r="U146" s="32">
        <v>85465146</v>
      </c>
      <c r="V146" s="31" t="s">
        <v>550</v>
      </c>
    </row>
    <row r="147" spans="1:22">
      <c r="A147" s="29">
        <v>891780111</v>
      </c>
      <c r="B147" s="2" t="s">
        <v>19</v>
      </c>
      <c r="C147" s="31" t="s">
        <v>4274</v>
      </c>
      <c r="D147" s="17" t="s">
        <v>20</v>
      </c>
      <c r="E147" s="31" t="s">
        <v>4365</v>
      </c>
      <c r="F147" s="2" t="s">
        <v>21</v>
      </c>
      <c r="G147" s="2" t="s">
        <v>22</v>
      </c>
      <c r="H147" s="17" t="s">
        <v>166</v>
      </c>
      <c r="I147" s="50">
        <v>1090000</v>
      </c>
      <c r="J147" s="50">
        <v>0</v>
      </c>
      <c r="K147" s="50">
        <v>0</v>
      </c>
      <c r="L147" s="50">
        <v>0</v>
      </c>
      <c r="M147" s="32">
        <v>819004091</v>
      </c>
      <c r="N147" s="31" t="s">
        <v>562</v>
      </c>
      <c r="O147" s="31" t="s">
        <v>5221</v>
      </c>
      <c r="P147" s="139" t="s">
        <v>155</v>
      </c>
      <c r="Q147" s="139" t="s">
        <v>155</v>
      </c>
      <c r="R147" s="139" t="s">
        <v>3636</v>
      </c>
      <c r="S147" s="50">
        <v>1090000</v>
      </c>
      <c r="T147" s="50">
        <f t="shared" ref="T147:T210" si="5">+I147-S147</f>
        <v>0</v>
      </c>
      <c r="U147" s="32">
        <v>72175282</v>
      </c>
      <c r="V147" s="31" t="s">
        <v>566</v>
      </c>
    </row>
    <row r="148" spans="1:22">
      <c r="A148" s="29">
        <v>891780111</v>
      </c>
      <c r="B148" s="2" t="s">
        <v>19</v>
      </c>
      <c r="C148" s="31" t="s">
        <v>4270</v>
      </c>
      <c r="D148" s="17" t="s">
        <v>20</v>
      </c>
      <c r="E148" s="31" t="s">
        <v>4366</v>
      </c>
      <c r="F148" s="2" t="s">
        <v>21</v>
      </c>
      <c r="G148" s="2" t="s">
        <v>22</v>
      </c>
      <c r="H148" s="17" t="s">
        <v>1601</v>
      </c>
      <c r="I148" s="50">
        <v>129864700</v>
      </c>
      <c r="J148" s="50">
        <v>0</v>
      </c>
      <c r="K148" s="50">
        <v>0</v>
      </c>
      <c r="L148" s="50">
        <v>0</v>
      </c>
      <c r="M148" s="32">
        <v>900906931</v>
      </c>
      <c r="N148" s="31" t="s">
        <v>4367</v>
      </c>
      <c r="O148" s="31" t="s">
        <v>4368</v>
      </c>
      <c r="P148" s="139" t="s">
        <v>3632</v>
      </c>
      <c r="Q148" s="139" t="s">
        <v>3632</v>
      </c>
      <c r="R148" s="139" t="s">
        <v>3612</v>
      </c>
      <c r="S148" s="50">
        <v>64932350</v>
      </c>
      <c r="T148" s="50">
        <f t="shared" si="5"/>
        <v>64932350</v>
      </c>
      <c r="U148" s="32">
        <v>1084738403</v>
      </c>
      <c r="V148" s="31" t="s">
        <v>1140</v>
      </c>
    </row>
    <row r="149" spans="1:22">
      <c r="A149" s="29">
        <v>891780111</v>
      </c>
      <c r="B149" s="2" t="s">
        <v>19</v>
      </c>
      <c r="C149" s="31" t="s">
        <v>4274</v>
      </c>
      <c r="D149" s="17" t="s">
        <v>20</v>
      </c>
      <c r="E149" s="31" t="s">
        <v>4369</v>
      </c>
      <c r="F149" s="2" t="s">
        <v>21</v>
      </c>
      <c r="G149" s="2" t="s">
        <v>22</v>
      </c>
      <c r="H149" s="17" t="s">
        <v>1601</v>
      </c>
      <c r="I149" s="50">
        <v>20000000</v>
      </c>
      <c r="J149" s="50">
        <v>0</v>
      </c>
      <c r="K149" s="50">
        <v>0</v>
      </c>
      <c r="L149" s="50">
        <v>0</v>
      </c>
      <c r="M149" s="32">
        <v>900763287</v>
      </c>
      <c r="N149" s="31" t="s">
        <v>1921</v>
      </c>
      <c r="O149" s="31" t="s">
        <v>1922</v>
      </c>
      <c r="P149" s="139" t="s">
        <v>3430</v>
      </c>
      <c r="Q149" s="139" t="s">
        <v>3430</v>
      </c>
      <c r="R149" s="139" t="s">
        <v>574</v>
      </c>
      <c r="S149" s="50">
        <f>1376708+6974524+4030595</f>
        <v>12381827</v>
      </c>
      <c r="T149" s="50">
        <f t="shared" si="5"/>
        <v>7618173</v>
      </c>
      <c r="U149" s="32">
        <v>36665858</v>
      </c>
      <c r="V149" s="31" t="s">
        <v>992</v>
      </c>
    </row>
    <row r="150" spans="1:22">
      <c r="A150" s="29">
        <v>891780111</v>
      </c>
      <c r="B150" s="2" t="s">
        <v>19</v>
      </c>
      <c r="C150" s="31" t="s">
        <v>4274</v>
      </c>
      <c r="D150" s="17" t="s">
        <v>20</v>
      </c>
      <c r="E150" s="31" t="s">
        <v>4370</v>
      </c>
      <c r="F150" s="2" t="s">
        <v>21</v>
      </c>
      <c r="G150" s="2" t="s">
        <v>22</v>
      </c>
      <c r="H150" s="17" t="s">
        <v>1601</v>
      </c>
      <c r="I150" s="50">
        <v>10000000</v>
      </c>
      <c r="J150" s="50">
        <v>0</v>
      </c>
      <c r="K150" s="50">
        <v>0</v>
      </c>
      <c r="L150" s="50">
        <v>0</v>
      </c>
      <c r="M150" s="32">
        <v>12525956</v>
      </c>
      <c r="N150" s="31" t="s">
        <v>4371</v>
      </c>
      <c r="O150" s="31" t="s">
        <v>4372</v>
      </c>
      <c r="P150" s="139" t="s">
        <v>155</v>
      </c>
      <c r="Q150" s="139" t="s">
        <v>155</v>
      </c>
      <c r="R150" s="139" t="s">
        <v>574</v>
      </c>
      <c r="S150" s="50"/>
      <c r="T150" s="50">
        <f t="shared" si="5"/>
        <v>10000000</v>
      </c>
      <c r="U150" s="32">
        <v>72221403</v>
      </c>
      <c r="V150" s="31" t="s">
        <v>1323</v>
      </c>
    </row>
    <row r="151" spans="1:22">
      <c r="A151" s="29">
        <v>891780111</v>
      </c>
      <c r="B151" s="2" t="s">
        <v>19</v>
      </c>
      <c r="C151" s="31" t="s">
        <v>4270</v>
      </c>
      <c r="D151" s="17" t="s">
        <v>20</v>
      </c>
      <c r="E151" s="31" t="s">
        <v>5222</v>
      </c>
      <c r="F151" s="2" t="s">
        <v>21</v>
      </c>
      <c r="G151" s="2" t="s">
        <v>22</v>
      </c>
      <c r="H151" s="31" t="s">
        <v>1600</v>
      </c>
      <c r="I151" s="50">
        <v>71947400</v>
      </c>
      <c r="J151" s="50">
        <v>0</v>
      </c>
      <c r="K151" s="50">
        <v>0</v>
      </c>
      <c r="L151" s="50">
        <v>0</v>
      </c>
      <c r="M151" s="32">
        <v>900200085</v>
      </c>
      <c r="N151" s="31" t="s">
        <v>601</v>
      </c>
      <c r="O151" s="31" t="s">
        <v>5223</v>
      </c>
      <c r="P151" s="139" t="s">
        <v>3636</v>
      </c>
      <c r="Q151" s="139" t="s">
        <v>3636</v>
      </c>
      <c r="R151" s="139" t="s">
        <v>5224</v>
      </c>
      <c r="S151" s="50">
        <v>71947400</v>
      </c>
      <c r="T151" s="50">
        <f t="shared" si="5"/>
        <v>0</v>
      </c>
      <c r="U151" s="32">
        <v>85459497</v>
      </c>
      <c r="V151" s="31" t="s">
        <v>555</v>
      </c>
    </row>
    <row r="152" spans="1:22">
      <c r="A152" s="29">
        <v>891780111</v>
      </c>
      <c r="B152" s="2" t="s">
        <v>19</v>
      </c>
      <c r="C152" s="31" t="s">
        <v>4270</v>
      </c>
      <c r="D152" s="17" t="s">
        <v>20</v>
      </c>
      <c r="E152" s="31" t="s">
        <v>5225</v>
      </c>
      <c r="F152" s="2" t="s">
        <v>21</v>
      </c>
      <c r="G152" s="2" t="s">
        <v>22</v>
      </c>
      <c r="H152" s="31" t="s">
        <v>1600</v>
      </c>
      <c r="I152" s="50">
        <v>55292738</v>
      </c>
      <c r="J152" s="50">
        <v>0</v>
      </c>
      <c r="K152" s="50">
        <v>0</v>
      </c>
      <c r="L152" s="50">
        <v>0</v>
      </c>
      <c r="M152" s="32">
        <v>819005003</v>
      </c>
      <c r="N152" s="31" t="s">
        <v>5226</v>
      </c>
      <c r="O152" s="31" t="s">
        <v>5227</v>
      </c>
      <c r="P152" s="139" t="s">
        <v>3779</v>
      </c>
      <c r="Q152" s="139" t="s">
        <v>4316</v>
      </c>
      <c r="R152" s="139" t="s">
        <v>5228</v>
      </c>
      <c r="S152" s="50"/>
      <c r="T152" s="50">
        <f t="shared" si="5"/>
        <v>55292738</v>
      </c>
      <c r="U152" s="32">
        <v>85152695</v>
      </c>
      <c r="V152" s="31" t="s">
        <v>853</v>
      </c>
    </row>
    <row r="153" spans="1:22">
      <c r="A153" s="29">
        <v>891780111</v>
      </c>
      <c r="B153" s="2" t="s">
        <v>19</v>
      </c>
      <c r="C153" s="31" t="s">
        <v>4270</v>
      </c>
      <c r="D153" s="17" t="s">
        <v>20</v>
      </c>
      <c r="E153" s="31" t="s">
        <v>5229</v>
      </c>
      <c r="F153" s="2" t="s">
        <v>21</v>
      </c>
      <c r="G153" s="2" t="s">
        <v>22</v>
      </c>
      <c r="H153" s="31" t="s">
        <v>1600</v>
      </c>
      <c r="I153" s="50">
        <v>7000000</v>
      </c>
      <c r="J153" s="50">
        <v>0</v>
      </c>
      <c r="K153" s="50">
        <v>0</v>
      </c>
      <c r="L153" s="50">
        <v>0</v>
      </c>
      <c r="M153" s="32">
        <v>86983049</v>
      </c>
      <c r="N153" s="31" t="s">
        <v>5230</v>
      </c>
      <c r="O153" s="31" t="s">
        <v>5231</v>
      </c>
      <c r="P153" s="139" t="s">
        <v>1762</v>
      </c>
      <c r="Q153" s="139" t="s">
        <v>1762</v>
      </c>
      <c r="R153" s="139" t="s">
        <v>3493</v>
      </c>
      <c r="S153" s="50"/>
      <c r="T153" s="50">
        <f t="shared" si="5"/>
        <v>7000000</v>
      </c>
      <c r="U153" s="32">
        <v>85152695</v>
      </c>
      <c r="V153" s="31" t="s">
        <v>853</v>
      </c>
    </row>
    <row r="154" spans="1:22">
      <c r="A154" s="29">
        <v>891780111</v>
      </c>
      <c r="B154" s="2" t="s">
        <v>19</v>
      </c>
      <c r="C154" s="31" t="s">
        <v>4274</v>
      </c>
      <c r="D154" s="17" t="s">
        <v>20</v>
      </c>
      <c r="E154" s="31" t="s">
        <v>5232</v>
      </c>
      <c r="F154" s="2" t="s">
        <v>21</v>
      </c>
      <c r="G154" s="2" t="s">
        <v>22</v>
      </c>
      <c r="H154" s="31" t="s">
        <v>1600</v>
      </c>
      <c r="I154" s="50">
        <v>4414900</v>
      </c>
      <c r="J154" s="50">
        <v>0</v>
      </c>
      <c r="K154" s="50">
        <v>0</v>
      </c>
      <c r="L154" s="50">
        <v>0</v>
      </c>
      <c r="M154" s="32">
        <v>900929189</v>
      </c>
      <c r="N154" s="31" t="s">
        <v>536</v>
      </c>
      <c r="O154" s="31" t="s">
        <v>5233</v>
      </c>
      <c r="P154" s="139" t="s">
        <v>1765</v>
      </c>
      <c r="Q154" s="139" t="s">
        <v>5234</v>
      </c>
      <c r="R154" s="139" t="s">
        <v>3754</v>
      </c>
      <c r="S154" s="50"/>
      <c r="T154" s="50">
        <f t="shared" si="5"/>
        <v>4414900</v>
      </c>
      <c r="U154" s="32">
        <v>41947381</v>
      </c>
      <c r="V154" s="31" t="s">
        <v>156</v>
      </c>
    </row>
    <row r="155" spans="1:22">
      <c r="A155" s="29">
        <v>891780111</v>
      </c>
      <c r="B155" s="2" t="s">
        <v>19</v>
      </c>
      <c r="C155" s="31" t="s">
        <v>4270</v>
      </c>
      <c r="D155" s="17" t="s">
        <v>20</v>
      </c>
      <c r="E155" s="31" t="s">
        <v>5235</v>
      </c>
      <c r="F155" s="2" t="s">
        <v>21</v>
      </c>
      <c r="G155" s="2" t="s">
        <v>22</v>
      </c>
      <c r="H155" s="31" t="s">
        <v>1600</v>
      </c>
      <c r="I155" s="50">
        <v>22645200</v>
      </c>
      <c r="J155" s="50">
        <v>0</v>
      </c>
      <c r="K155" s="50">
        <v>0</v>
      </c>
      <c r="L155" s="50">
        <v>0</v>
      </c>
      <c r="M155" s="32">
        <v>830059465</v>
      </c>
      <c r="N155" s="31" t="s">
        <v>5236</v>
      </c>
      <c r="O155" s="31" t="s">
        <v>5237</v>
      </c>
      <c r="P155" s="139" t="s">
        <v>3834</v>
      </c>
      <c r="Q155" s="139" t="s">
        <v>3834</v>
      </c>
      <c r="R155" s="139" t="s">
        <v>2187</v>
      </c>
      <c r="S155" s="50">
        <v>22645200</v>
      </c>
      <c r="T155" s="50">
        <f t="shared" si="5"/>
        <v>0</v>
      </c>
      <c r="U155" s="32">
        <v>57461216</v>
      </c>
      <c r="V155" s="31" t="s">
        <v>801</v>
      </c>
    </row>
    <row r="156" spans="1:22">
      <c r="A156" s="29">
        <v>891780111</v>
      </c>
      <c r="B156" s="2" t="s">
        <v>19</v>
      </c>
      <c r="C156" s="31" t="s">
        <v>4274</v>
      </c>
      <c r="D156" s="17" t="s">
        <v>20</v>
      </c>
      <c r="E156" s="31" t="s">
        <v>5238</v>
      </c>
      <c r="F156" s="2" t="s">
        <v>21</v>
      </c>
      <c r="G156" s="2" t="s">
        <v>22</v>
      </c>
      <c r="H156" s="31" t="s">
        <v>1600</v>
      </c>
      <c r="I156" s="50">
        <v>12947200</v>
      </c>
      <c r="J156" s="50">
        <v>0</v>
      </c>
      <c r="K156" s="50">
        <v>0</v>
      </c>
      <c r="L156" s="50">
        <v>0</v>
      </c>
      <c r="M156" s="32">
        <v>900929189</v>
      </c>
      <c r="N156" s="31" t="s">
        <v>536</v>
      </c>
      <c r="O156" s="31" t="s">
        <v>5239</v>
      </c>
      <c r="P156" s="139" t="s">
        <v>5234</v>
      </c>
      <c r="Q156" s="139" t="s">
        <v>5234</v>
      </c>
      <c r="R156" s="139" t="s">
        <v>2461</v>
      </c>
      <c r="S156" s="50"/>
      <c r="T156" s="50">
        <f t="shared" si="5"/>
        <v>12947200</v>
      </c>
      <c r="U156" s="32">
        <v>57438212</v>
      </c>
      <c r="V156" s="31" t="s">
        <v>1211</v>
      </c>
    </row>
    <row r="157" spans="1:22">
      <c r="A157" s="29">
        <v>891780111</v>
      </c>
      <c r="B157" s="2" t="s">
        <v>19</v>
      </c>
      <c r="C157" s="31" t="s">
        <v>4270</v>
      </c>
      <c r="D157" s="17" t="s">
        <v>20</v>
      </c>
      <c r="E157" s="31" t="s">
        <v>5240</v>
      </c>
      <c r="F157" s="2" t="s">
        <v>21</v>
      </c>
      <c r="G157" s="2" t="s">
        <v>22</v>
      </c>
      <c r="H157" s="31" t="s">
        <v>1600</v>
      </c>
      <c r="I157" s="50">
        <v>7720000</v>
      </c>
      <c r="J157" s="50">
        <v>0</v>
      </c>
      <c r="K157" s="50">
        <v>0</v>
      </c>
      <c r="L157" s="50">
        <v>0</v>
      </c>
      <c r="M157" s="32">
        <v>819005003</v>
      </c>
      <c r="N157" s="31" t="s">
        <v>5226</v>
      </c>
      <c r="O157" s="31" t="s">
        <v>5241</v>
      </c>
      <c r="P157" s="139" t="s">
        <v>5234</v>
      </c>
      <c r="Q157" s="139" t="s">
        <v>5234</v>
      </c>
      <c r="R157" s="139" t="s">
        <v>1830</v>
      </c>
      <c r="S157" s="50">
        <v>7720000</v>
      </c>
      <c r="T157" s="50">
        <f t="shared" si="5"/>
        <v>0</v>
      </c>
      <c r="U157" s="32">
        <v>85473390</v>
      </c>
      <c r="V157" s="31" t="s">
        <v>544</v>
      </c>
    </row>
    <row r="158" spans="1:22">
      <c r="A158" s="29">
        <v>891780111</v>
      </c>
      <c r="B158" s="2" t="s">
        <v>19</v>
      </c>
      <c r="C158" s="31" t="s">
        <v>4274</v>
      </c>
      <c r="D158" s="17" t="s">
        <v>20</v>
      </c>
      <c r="E158" s="31" t="s">
        <v>5242</v>
      </c>
      <c r="F158" s="2" t="s">
        <v>21</v>
      </c>
      <c r="G158" s="2" t="s">
        <v>22</v>
      </c>
      <c r="H158" s="31" t="s">
        <v>1600</v>
      </c>
      <c r="I158" s="50">
        <v>76934233</v>
      </c>
      <c r="J158" s="50">
        <v>0</v>
      </c>
      <c r="K158" s="50">
        <v>0</v>
      </c>
      <c r="L158" s="50">
        <v>0</v>
      </c>
      <c r="M158" s="32">
        <v>901039840</v>
      </c>
      <c r="N158" s="31" t="s">
        <v>546</v>
      </c>
      <c r="O158" s="31" t="s">
        <v>5243</v>
      </c>
      <c r="P158" s="139" t="s">
        <v>5234</v>
      </c>
      <c r="Q158" s="139" t="s">
        <v>5234</v>
      </c>
      <c r="R158" s="139" t="s">
        <v>3875</v>
      </c>
      <c r="S158" s="50">
        <v>76934233</v>
      </c>
      <c r="T158" s="50">
        <f t="shared" si="5"/>
        <v>0</v>
      </c>
      <c r="U158" s="32">
        <v>85465146</v>
      </c>
      <c r="V158" s="31" t="s">
        <v>550</v>
      </c>
    </row>
    <row r="159" spans="1:22">
      <c r="A159" s="29">
        <v>891780111</v>
      </c>
      <c r="B159" s="2" t="s">
        <v>19</v>
      </c>
      <c r="C159" s="31" t="s">
        <v>4274</v>
      </c>
      <c r="D159" s="17" t="s">
        <v>20</v>
      </c>
      <c r="E159" s="31" t="s">
        <v>5244</v>
      </c>
      <c r="F159" s="2" t="s">
        <v>21</v>
      </c>
      <c r="G159" s="2" t="s">
        <v>22</v>
      </c>
      <c r="H159" s="17" t="s">
        <v>166</v>
      </c>
      <c r="I159" s="92">
        <v>20400000</v>
      </c>
      <c r="J159" s="50">
        <v>0</v>
      </c>
      <c r="K159" s="50">
        <v>0</v>
      </c>
      <c r="L159" s="50">
        <v>0</v>
      </c>
      <c r="M159" s="32">
        <v>1082939683</v>
      </c>
      <c r="N159" s="31" t="s">
        <v>1231</v>
      </c>
      <c r="O159" s="31" t="s">
        <v>5245</v>
      </c>
      <c r="P159" s="139" t="s">
        <v>3860</v>
      </c>
      <c r="Q159" s="139" t="s">
        <v>3860</v>
      </c>
      <c r="R159" s="139" t="s">
        <v>5246</v>
      </c>
      <c r="S159" s="50">
        <v>6800000</v>
      </c>
      <c r="T159" s="50">
        <f t="shared" si="5"/>
        <v>13600000</v>
      </c>
      <c r="U159" s="32">
        <v>72175282</v>
      </c>
      <c r="V159" s="31" t="s">
        <v>566</v>
      </c>
    </row>
    <row r="160" spans="1:22">
      <c r="A160" s="29">
        <v>891780111</v>
      </c>
      <c r="B160" s="2" t="s">
        <v>19</v>
      </c>
      <c r="C160" s="31" t="s">
        <v>4274</v>
      </c>
      <c r="D160" s="17" t="s">
        <v>20</v>
      </c>
      <c r="E160" s="31" t="s">
        <v>5247</v>
      </c>
      <c r="F160" s="2" t="s">
        <v>21</v>
      </c>
      <c r="G160" s="2" t="s">
        <v>22</v>
      </c>
      <c r="H160" s="17" t="s">
        <v>166</v>
      </c>
      <c r="I160" s="92">
        <v>60000000</v>
      </c>
      <c r="J160" s="50">
        <v>0</v>
      </c>
      <c r="K160" s="50">
        <v>0</v>
      </c>
      <c r="L160" s="50">
        <v>0</v>
      </c>
      <c r="M160" s="32">
        <v>1082881269</v>
      </c>
      <c r="N160" s="31" t="s">
        <v>3090</v>
      </c>
      <c r="O160" s="31" t="s">
        <v>5248</v>
      </c>
      <c r="P160" s="139" t="s">
        <v>3636</v>
      </c>
      <c r="Q160" s="139" t="s">
        <v>2084</v>
      </c>
      <c r="R160" s="139" t="s">
        <v>3736</v>
      </c>
      <c r="S160" s="50"/>
      <c r="T160" s="50">
        <f t="shared" si="5"/>
        <v>60000000</v>
      </c>
      <c r="U160" s="32">
        <v>72175282</v>
      </c>
      <c r="V160" s="31" t="s">
        <v>566</v>
      </c>
    </row>
    <row r="161" spans="1:22">
      <c r="A161" s="29">
        <v>891780111</v>
      </c>
      <c r="B161" s="2" t="s">
        <v>19</v>
      </c>
      <c r="C161" s="31" t="s">
        <v>4274</v>
      </c>
      <c r="D161" s="17" t="s">
        <v>20</v>
      </c>
      <c r="E161" s="31" t="s">
        <v>5249</v>
      </c>
      <c r="F161" s="2" t="s">
        <v>21</v>
      </c>
      <c r="G161" s="2" t="s">
        <v>22</v>
      </c>
      <c r="H161" s="17" t="s">
        <v>166</v>
      </c>
      <c r="I161" s="92">
        <v>38478650</v>
      </c>
      <c r="J161" s="50">
        <v>0</v>
      </c>
      <c r="K161" s="50">
        <v>0</v>
      </c>
      <c r="L161" s="50">
        <v>0</v>
      </c>
      <c r="M161" s="32">
        <v>901246775</v>
      </c>
      <c r="N161" s="31" t="s">
        <v>634</v>
      </c>
      <c r="O161" s="31" t="s">
        <v>5250</v>
      </c>
      <c r="P161" s="139" t="s">
        <v>3779</v>
      </c>
      <c r="Q161" s="139" t="s">
        <v>3860</v>
      </c>
      <c r="R161" s="139" t="s">
        <v>3615</v>
      </c>
      <c r="S161" s="50">
        <v>38478650</v>
      </c>
      <c r="T161" s="50">
        <f t="shared" si="5"/>
        <v>0</v>
      </c>
      <c r="U161" s="32">
        <v>85465146</v>
      </c>
      <c r="V161" s="31" t="s">
        <v>550</v>
      </c>
    </row>
    <row r="162" spans="1:22">
      <c r="A162" s="29">
        <v>891780111</v>
      </c>
      <c r="B162" s="2" t="s">
        <v>19</v>
      </c>
      <c r="C162" s="31" t="s">
        <v>4274</v>
      </c>
      <c r="D162" s="17" t="s">
        <v>20</v>
      </c>
      <c r="E162" s="31" t="s">
        <v>5251</v>
      </c>
      <c r="F162" s="2" t="s">
        <v>21</v>
      </c>
      <c r="G162" s="2" t="s">
        <v>22</v>
      </c>
      <c r="H162" s="17" t="s">
        <v>166</v>
      </c>
      <c r="I162" s="92">
        <v>9000000</v>
      </c>
      <c r="J162" s="50">
        <v>0</v>
      </c>
      <c r="K162" s="50">
        <v>0</v>
      </c>
      <c r="L162" s="50">
        <v>0</v>
      </c>
      <c r="M162" s="32">
        <v>819003317</v>
      </c>
      <c r="N162" s="31" t="s">
        <v>1828</v>
      </c>
      <c r="O162" s="31" t="s">
        <v>5252</v>
      </c>
      <c r="P162" s="139" t="s">
        <v>3779</v>
      </c>
      <c r="Q162" s="139" t="s">
        <v>3779</v>
      </c>
      <c r="R162" s="139" t="s">
        <v>1780</v>
      </c>
      <c r="S162" s="50">
        <v>9000000</v>
      </c>
      <c r="T162" s="50">
        <f t="shared" si="5"/>
        <v>0</v>
      </c>
      <c r="U162" s="32">
        <v>72175282</v>
      </c>
      <c r="V162" s="31" t="s">
        <v>566</v>
      </c>
    </row>
    <row r="163" spans="1:22">
      <c r="A163" s="29">
        <v>891780111</v>
      </c>
      <c r="B163" s="2" t="s">
        <v>19</v>
      </c>
      <c r="C163" s="31" t="s">
        <v>4274</v>
      </c>
      <c r="D163" s="17" t="s">
        <v>20</v>
      </c>
      <c r="E163" s="31" t="s">
        <v>5253</v>
      </c>
      <c r="F163" s="2" t="s">
        <v>21</v>
      </c>
      <c r="G163" s="2" t="s">
        <v>22</v>
      </c>
      <c r="H163" s="17" t="s">
        <v>166</v>
      </c>
      <c r="I163" s="92">
        <v>20000000</v>
      </c>
      <c r="J163" s="50">
        <v>0</v>
      </c>
      <c r="K163" s="50">
        <v>0</v>
      </c>
      <c r="L163" s="50">
        <v>0</v>
      </c>
      <c r="M163" s="32">
        <v>819004091</v>
      </c>
      <c r="N163" s="31" t="s">
        <v>562</v>
      </c>
      <c r="O163" s="31" t="s">
        <v>5254</v>
      </c>
      <c r="P163" s="139" t="s">
        <v>3779</v>
      </c>
      <c r="Q163" s="139" t="s">
        <v>3779</v>
      </c>
      <c r="R163" s="139" t="s">
        <v>1780</v>
      </c>
      <c r="S163" s="50">
        <v>20000000</v>
      </c>
      <c r="T163" s="50">
        <f t="shared" si="5"/>
        <v>0</v>
      </c>
      <c r="U163" s="32">
        <v>72175282</v>
      </c>
      <c r="V163" s="31" t="s">
        <v>566</v>
      </c>
    </row>
    <row r="164" spans="1:22">
      <c r="A164" s="29">
        <v>891780111</v>
      </c>
      <c r="B164" s="2" t="s">
        <v>19</v>
      </c>
      <c r="C164" s="31" t="s">
        <v>4274</v>
      </c>
      <c r="D164" s="17" t="s">
        <v>20</v>
      </c>
      <c r="E164" s="31" t="s">
        <v>5255</v>
      </c>
      <c r="F164" s="2" t="s">
        <v>21</v>
      </c>
      <c r="G164" s="2" t="s">
        <v>22</v>
      </c>
      <c r="H164" s="17" t="s">
        <v>166</v>
      </c>
      <c r="I164" s="92">
        <v>8000000</v>
      </c>
      <c r="J164" s="50">
        <v>0</v>
      </c>
      <c r="K164" s="50">
        <v>0</v>
      </c>
      <c r="L164" s="50">
        <v>0</v>
      </c>
      <c r="M164" s="32">
        <v>890100477</v>
      </c>
      <c r="N164" s="31" t="s">
        <v>5256</v>
      </c>
      <c r="O164" s="31" t="s">
        <v>5257</v>
      </c>
      <c r="P164" s="139" t="s">
        <v>3860</v>
      </c>
      <c r="Q164" s="139" t="s">
        <v>3860</v>
      </c>
      <c r="R164" s="139" t="s">
        <v>2255</v>
      </c>
      <c r="S164" s="50"/>
      <c r="T164" s="50">
        <f t="shared" si="5"/>
        <v>8000000</v>
      </c>
      <c r="U164" s="32">
        <v>72175282</v>
      </c>
      <c r="V164" s="31" t="s">
        <v>566</v>
      </c>
    </row>
    <row r="165" spans="1:22">
      <c r="A165" s="29">
        <v>891780111</v>
      </c>
      <c r="B165" s="2" t="s">
        <v>19</v>
      </c>
      <c r="C165" s="31" t="s">
        <v>4274</v>
      </c>
      <c r="D165" s="17" t="s">
        <v>20</v>
      </c>
      <c r="E165" s="31" t="s">
        <v>5258</v>
      </c>
      <c r="F165" s="2" t="s">
        <v>21</v>
      </c>
      <c r="G165" s="2" t="s">
        <v>22</v>
      </c>
      <c r="H165" s="17" t="s">
        <v>166</v>
      </c>
      <c r="I165" s="92">
        <v>49253438</v>
      </c>
      <c r="J165" s="50">
        <v>0</v>
      </c>
      <c r="K165" s="50">
        <v>0</v>
      </c>
      <c r="L165" s="50">
        <v>0</v>
      </c>
      <c r="M165" s="32">
        <v>901246775</v>
      </c>
      <c r="N165" s="31" t="s">
        <v>634</v>
      </c>
      <c r="O165" s="31" t="s">
        <v>5259</v>
      </c>
      <c r="P165" s="139" t="s">
        <v>3868</v>
      </c>
      <c r="Q165" s="139" t="s">
        <v>3551</v>
      </c>
      <c r="R165" s="139" t="s">
        <v>3736</v>
      </c>
      <c r="S165" s="50">
        <v>49253438</v>
      </c>
      <c r="T165" s="50">
        <f t="shared" si="5"/>
        <v>0</v>
      </c>
      <c r="U165" s="32">
        <v>85465146</v>
      </c>
      <c r="V165" s="31" t="s">
        <v>550</v>
      </c>
    </row>
    <row r="166" spans="1:22">
      <c r="A166" s="29">
        <v>891780111</v>
      </c>
      <c r="B166" s="2" t="s">
        <v>19</v>
      </c>
      <c r="C166" s="31" t="s">
        <v>4274</v>
      </c>
      <c r="D166" s="17" t="s">
        <v>20</v>
      </c>
      <c r="E166" s="31" t="s">
        <v>5260</v>
      </c>
      <c r="F166" s="2" t="s">
        <v>21</v>
      </c>
      <c r="G166" s="2" t="s">
        <v>22</v>
      </c>
      <c r="H166" s="17" t="s">
        <v>166</v>
      </c>
      <c r="I166" s="92">
        <v>19999999</v>
      </c>
      <c r="J166" s="50">
        <v>0</v>
      </c>
      <c r="K166" s="50">
        <v>0</v>
      </c>
      <c r="L166" s="50">
        <v>0</v>
      </c>
      <c r="M166" s="32">
        <v>860001022</v>
      </c>
      <c r="N166" s="31" t="s">
        <v>5261</v>
      </c>
      <c r="O166" s="31" t="s">
        <v>5262</v>
      </c>
      <c r="P166" s="139" t="s">
        <v>3551</v>
      </c>
      <c r="Q166" s="139" t="s">
        <v>3551</v>
      </c>
      <c r="R166" s="139" t="s">
        <v>4316</v>
      </c>
      <c r="S166" s="50">
        <v>19999999</v>
      </c>
      <c r="T166" s="50">
        <f t="shared" si="5"/>
        <v>0</v>
      </c>
      <c r="U166" s="32">
        <v>72175282</v>
      </c>
      <c r="V166" s="31" t="s">
        <v>566</v>
      </c>
    </row>
    <row r="167" spans="1:22">
      <c r="A167" s="29">
        <v>891780111</v>
      </c>
      <c r="B167" s="2" t="s">
        <v>19</v>
      </c>
      <c r="C167" s="31" t="s">
        <v>4274</v>
      </c>
      <c r="D167" s="17" t="s">
        <v>20</v>
      </c>
      <c r="E167" s="31" t="s">
        <v>5263</v>
      </c>
      <c r="F167" s="2" t="s">
        <v>21</v>
      </c>
      <c r="G167" s="2" t="s">
        <v>22</v>
      </c>
      <c r="H167" s="17" t="s">
        <v>166</v>
      </c>
      <c r="I167" s="92">
        <v>8000000</v>
      </c>
      <c r="J167" s="50">
        <v>0</v>
      </c>
      <c r="K167" s="50">
        <v>0</v>
      </c>
      <c r="L167" s="50">
        <v>0</v>
      </c>
      <c r="M167" s="32">
        <v>819003317</v>
      </c>
      <c r="N167" s="31" t="s">
        <v>1828</v>
      </c>
      <c r="O167" s="31" t="s">
        <v>5264</v>
      </c>
      <c r="P167" s="139" t="s">
        <v>3551</v>
      </c>
      <c r="Q167" s="139" t="s">
        <v>3551</v>
      </c>
      <c r="R167" s="139" t="s">
        <v>5234</v>
      </c>
      <c r="S167" s="50"/>
      <c r="T167" s="50">
        <f t="shared" si="5"/>
        <v>8000000</v>
      </c>
      <c r="U167" s="32">
        <v>72175282</v>
      </c>
      <c r="V167" s="31" t="s">
        <v>566</v>
      </c>
    </row>
    <row r="168" spans="1:22">
      <c r="A168" s="29">
        <v>891780111</v>
      </c>
      <c r="B168" s="2" t="s">
        <v>19</v>
      </c>
      <c r="C168" s="31" t="s">
        <v>4274</v>
      </c>
      <c r="D168" s="17" t="s">
        <v>20</v>
      </c>
      <c r="E168" s="31" t="s">
        <v>5265</v>
      </c>
      <c r="F168" s="2" t="s">
        <v>21</v>
      </c>
      <c r="G168" s="2" t="s">
        <v>22</v>
      </c>
      <c r="H168" s="17" t="s">
        <v>166</v>
      </c>
      <c r="I168" s="92">
        <v>7000000</v>
      </c>
      <c r="J168" s="50">
        <v>0</v>
      </c>
      <c r="K168" s="50">
        <v>0</v>
      </c>
      <c r="L168" s="50">
        <v>0</v>
      </c>
      <c r="M168" s="32">
        <v>819005027</v>
      </c>
      <c r="N168" s="31" t="s">
        <v>5266</v>
      </c>
      <c r="O168" s="31" t="s">
        <v>5267</v>
      </c>
      <c r="P168" s="139" t="s">
        <v>4316</v>
      </c>
      <c r="Q168" s="139" t="s">
        <v>4316</v>
      </c>
      <c r="R168" s="139" t="s">
        <v>3615</v>
      </c>
      <c r="S168" s="50"/>
      <c r="T168" s="50">
        <f t="shared" si="5"/>
        <v>7000000</v>
      </c>
      <c r="U168" s="32">
        <v>72175282</v>
      </c>
      <c r="V168" s="31" t="s">
        <v>566</v>
      </c>
    </row>
    <row r="169" spans="1:22">
      <c r="A169" s="29">
        <v>891780111</v>
      </c>
      <c r="B169" s="2" t="s">
        <v>19</v>
      </c>
      <c r="C169" s="31" t="s">
        <v>4274</v>
      </c>
      <c r="D169" s="17" t="s">
        <v>20</v>
      </c>
      <c r="E169" s="31" t="s">
        <v>5268</v>
      </c>
      <c r="F169" s="2" t="s">
        <v>21</v>
      </c>
      <c r="G169" s="2" t="s">
        <v>22</v>
      </c>
      <c r="H169" s="17" t="s">
        <v>166</v>
      </c>
      <c r="I169" s="92">
        <v>1090000</v>
      </c>
      <c r="J169" s="50">
        <v>0</v>
      </c>
      <c r="K169" s="50">
        <v>0</v>
      </c>
      <c r="L169" s="50">
        <v>0</v>
      </c>
      <c r="M169" s="32">
        <v>819004091</v>
      </c>
      <c r="N169" s="31" t="s">
        <v>562</v>
      </c>
      <c r="O169" s="31" t="s">
        <v>5269</v>
      </c>
      <c r="P169" s="139" t="s">
        <v>2413</v>
      </c>
      <c r="Q169" s="139" t="s">
        <v>2413</v>
      </c>
      <c r="R169" s="139" t="s">
        <v>3615</v>
      </c>
      <c r="S169" s="50"/>
      <c r="T169" s="50">
        <f t="shared" si="5"/>
        <v>1090000</v>
      </c>
      <c r="U169" s="32">
        <v>72175282</v>
      </c>
      <c r="V169" s="31" t="s">
        <v>566</v>
      </c>
    </row>
    <row r="170" spans="1:22">
      <c r="A170" s="29">
        <v>891780111</v>
      </c>
      <c r="B170" s="2" t="s">
        <v>19</v>
      </c>
      <c r="C170" s="31" t="s">
        <v>4270</v>
      </c>
      <c r="D170" s="17" t="s">
        <v>20</v>
      </c>
      <c r="E170" s="31" t="s">
        <v>5270</v>
      </c>
      <c r="F170" s="2" t="s">
        <v>21</v>
      </c>
      <c r="G170" s="2" t="s">
        <v>22</v>
      </c>
      <c r="H170" s="17" t="s">
        <v>166</v>
      </c>
      <c r="I170" s="92">
        <v>20349607</v>
      </c>
      <c r="J170" s="50">
        <v>0</v>
      </c>
      <c r="K170" s="50">
        <v>0</v>
      </c>
      <c r="L170" s="50">
        <v>0</v>
      </c>
      <c r="M170" s="32">
        <v>85469738</v>
      </c>
      <c r="N170" s="31" t="s">
        <v>590</v>
      </c>
      <c r="O170" s="31" t="s">
        <v>5271</v>
      </c>
      <c r="P170" s="139" t="s">
        <v>2413</v>
      </c>
      <c r="Q170" s="139" t="s">
        <v>2413</v>
      </c>
      <c r="R170" s="139" t="s">
        <v>5272</v>
      </c>
      <c r="S170" s="50"/>
      <c r="T170" s="50">
        <f t="shared" si="5"/>
        <v>20349607</v>
      </c>
      <c r="U170" s="32">
        <v>72175282</v>
      </c>
      <c r="V170" s="31" t="s">
        <v>566</v>
      </c>
    </row>
    <row r="171" spans="1:22">
      <c r="A171" s="29">
        <v>891780111</v>
      </c>
      <c r="B171" s="2" t="s">
        <v>19</v>
      </c>
      <c r="C171" s="31" t="s">
        <v>4274</v>
      </c>
      <c r="D171" s="17" t="s">
        <v>20</v>
      </c>
      <c r="E171" s="31" t="s">
        <v>5273</v>
      </c>
      <c r="F171" s="2" t="s">
        <v>21</v>
      </c>
      <c r="G171" s="2" t="s">
        <v>22</v>
      </c>
      <c r="H171" s="17" t="s">
        <v>166</v>
      </c>
      <c r="I171" s="92">
        <v>18000000</v>
      </c>
      <c r="J171" s="50">
        <v>0</v>
      </c>
      <c r="K171" s="50">
        <v>0</v>
      </c>
      <c r="L171" s="50">
        <v>0</v>
      </c>
      <c r="M171" s="32">
        <v>819004091</v>
      </c>
      <c r="N171" s="31" t="s">
        <v>562</v>
      </c>
      <c r="O171" s="31" t="s">
        <v>5274</v>
      </c>
      <c r="P171" s="139" t="s">
        <v>2255</v>
      </c>
      <c r="Q171" s="139" t="s">
        <v>2255</v>
      </c>
      <c r="R171" s="139" t="s">
        <v>5234</v>
      </c>
      <c r="S171" s="50"/>
      <c r="T171" s="50">
        <f t="shared" si="5"/>
        <v>18000000</v>
      </c>
      <c r="U171" s="32">
        <v>72175282</v>
      </c>
      <c r="V171" s="31" t="s">
        <v>566</v>
      </c>
    </row>
    <row r="172" spans="1:22">
      <c r="A172" s="29">
        <v>891780111</v>
      </c>
      <c r="B172" s="2" t="s">
        <v>19</v>
      </c>
      <c r="C172" s="31" t="s">
        <v>4274</v>
      </c>
      <c r="D172" s="17" t="s">
        <v>20</v>
      </c>
      <c r="E172" s="31" t="s">
        <v>5275</v>
      </c>
      <c r="F172" s="2" t="s">
        <v>21</v>
      </c>
      <c r="G172" s="2" t="s">
        <v>22</v>
      </c>
      <c r="H172" s="17" t="s">
        <v>166</v>
      </c>
      <c r="I172" s="92">
        <v>875800</v>
      </c>
      <c r="J172" s="50">
        <v>0</v>
      </c>
      <c r="K172" s="50">
        <v>0</v>
      </c>
      <c r="L172" s="50">
        <v>0</v>
      </c>
      <c r="M172" s="32">
        <v>860001022</v>
      </c>
      <c r="N172" s="31" t="s">
        <v>5261</v>
      </c>
      <c r="O172" s="31" t="s">
        <v>5276</v>
      </c>
      <c r="P172" s="139" t="s">
        <v>3834</v>
      </c>
      <c r="Q172" s="139" t="s">
        <v>3834</v>
      </c>
      <c r="R172" s="139" t="s">
        <v>4357</v>
      </c>
      <c r="S172" s="50"/>
      <c r="T172" s="50">
        <f t="shared" si="5"/>
        <v>875800</v>
      </c>
      <c r="U172" s="32">
        <v>72175282</v>
      </c>
      <c r="V172" s="31" t="s">
        <v>566</v>
      </c>
    </row>
    <row r="173" spans="1:22">
      <c r="A173" s="29">
        <v>891780111</v>
      </c>
      <c r="B173" s="2" t="s">
        <v>19</v>
      </c>
      <c r="C173" s="31" t="s">
        <v>4274</v>
      </c>
      <c r="D173" s="17" t="s">
        <v>20</v>
      </c>
      <c r="E173" s="31" t="s">
        <v>5277</v>
      </c>
      <c r="F173" s="2" t="s">
        <v>21</v>
      </c>
      <c r="G173" s="2" t="s">
        <v>22</v>
      </c>
      <c r="H173" s="17" t="s">
        <v>166</v>
      </c>
      <c r="I173" s="92">
        <v>15330000</v>
      </c>
      <c r="J173" s="50">
        <v>0</v>
      </c>
      <c r="K173" s="50">
        <v>0</v>
      </c>
      <c r="L173" s="50">
        <v>0</v>
      </c>
      <c r="M173" s="32">
        <v>819004091</v>
      </c>
      <c r="N173" s="31" t="s">
        <v>562</v>
      </c>
      <c r="O173" s="31" t="s">
        <v>5278</v>
      </c>
      <c r="P173" s="139" t="s">
        <v>3834</v>
      </c>
      <c r="Q173" s="139" t="s">
        <v>3834</v>
      </c>
      <c r="R173" s="139" t="s">
        <v>5279</v>
      </c>
      <c r="S173" s="50"/>
      <c r="T173" s="50">
        <f t="shared" si="5"/>
        <v>15330000</v>
      </c>
      <c r="U173" s="32">
        <v>72175282</v>
      </c>
      <c r="V173" s="31" t="s">
        <v>566</v>
      </c>
    </row>
    <row r="174" spans="1:22">
      <c r="A174" s="29">
        <v>891780111</v>
      </c>
      <c r="B174" s="2" t="s">
        <v>19</v>
      </c>
      <c r="C174" s="31" t="s">
        <v>4274</v>
      </c>
      <c r="D174" s="17" t="s">
        <v>20</v>
      </c>
      <c r="E174" s="31" t="s">
        <v>5280</v>
      </c>
      <c r="F174" s="2" t="s">
        <v>21</v>
      </c>
      <c r="G174" s="2" t="s">
        <v>22</v>
      </c>
      <c r="H174" s="17" t="s">
        <v>166</v>
      </c>
      <c r="I174" s="92">
        <v>16000000</v>
      </c>
      <c r="J174" s="50">
        <v>0</v>
      </c>
      <c r="K174" s="50">
        <v>0</v>
      </c>
      <c r="L174" s="50">
        <v>0</v>
      </c>
      <c r="M174" s="32">
        <v>901406001</v>
      </c>
      <c r="N174" s="31" t="s">
        <v>5281</v>
      </c>
      <c r="O174" s="31" t="s">
        <v>5282</v>
      </c>
      <c r="P174" s="139" t="s">
        <v>5283</v>
      </c>
      <c r="Q174" s="139" t="s">
        <v>5283</v>
      </c>
      <c r="R174" s="139" t="s">
        <v>574</v>
      </c>
      <c r="S174" s="50"/>
      <c r="T174" s="50">
        <f t="shared" si="5"/>
        <v>16000000</v>
      </c>
      <c r="U174" s="32">
        <v>85459497</v>
      </c>
      <c r="V174" s="31" t="s">
        <v>555</v>
      </c>
    </row>
    <row r="175" spans="1:22">
      <c r="A175" s="29">
        <v>891780111</v>
      </c>
      <c r="B175" s="2" t="s">
        <v>19</v>
      </c>
      <c r="C175" s="31" t="s">
        <v>4274</v>
      </c>
      <c r="D175" s="17" t="s">
        <v>20</v>
      </c>
      <c r="E175" s="31" t="s">
        <v>5284</v>
      </c>
      <c r="F175" s="2" t="s">
        <v>21</v>
      </c>
      <c r="G175" s="2" t="s">
        <v>22</v>
      </c>
      <c r="H175" s="17" t="s">
        <v>166</v>
      </c>
      <c r="I175" s="92">
        <v>26284720</v>
      </c>
      <c r="J175" s="50">
        <v>0</v>
      </c>
      <c r="K175" s="50">
        <v>0</v>
      </c>
      <c r="L175" s="50">
        <v>0</v>
      </c>
      <c r="M175" s="32">
        <v>900285506</v>
      </c>
      <c r="N175" s="31" t="s">
        <v>1891</v>
      </c>
      <c r="O175" s="31" t="s">
        <v>5285</v>
      </c>
      <c r="P175" s="139" t="s">
        <v>5283</v>
      </c>
      <c r="Q175" s="139" t="s">
        <v>5283</v>
      </c>
      <c r="R175" s="139" t="s">
        <v>574</v>
      </c>
      <c r="S175" s="50"/>
      <c r="T175" s="50">
        <f t="shared" si="5"/>
        <v>26284720</v>
      </c>
      <c r="U175" s="32">
        <v>85473390</v>
      </c>
      <c r="V175" s="31" t="s">
        <v>544</v>
      </c>
    </row>
    <row r="176" spans="1:22">
      <c r="A176" s="29">
        <v>891780111</v>
      </c>
      <c r="B176" s="2" t="s">
        <v>19</v>
      </c>
      <c r="C176" s="31" t="s">
        <v>4274</v>
      </c>
      <c r="D176" s="17" t="s">
        <v>20</v>
      </c>
      <c r="E176" s="31" t="s">
        <v>5286</v>
      </c>
      <c r="F176" s="2" t="s">
        <v>21</v>
      </c>
      <c r="G176" s="2" t="s">
        <v>22</v>
      </c>
      <c r="H176" s="17" t="s">
        <v>166</v>
      </c>
      <c r="I176" s="92">
        <v>37000000</v>
      </c>
      <c r="J176" s="50">
        <v>0</v>
      </c>
      <c r="K176" s="50">
        <v>0</v>
      </c>
      <c r="L176" s="50">
        <v>0</v>
      </c>
      <c r="M176" s="32">
        <v>900197421</v>
      </c>
      <c r="N176" s="31" t="s">
        <v>5287</v>
      </c>
      <c r="O176" s="31" t="s">
        <v>5288</v>
      </c>
      <c r="P176" s="139" t="s">
        <v>5283</v>
      </c>
      <c r="Q176" s="139" t="s">
        <v>5283</v>
      </c>
      <c r="R176" s="139" t="s">
        <v>5289</v>
      </c>
      <c r="S176" s="50"/>
      <c r="T176" s="50">
        <f t="shared" si="5"/>
        <v>37000000</v>
      </c>
      <c r="U176" s="32">
        <v>85473390</v>
      </c>
      <c r="V176" s="31" t="s">
        <v>544</v>
      </c>
    </row>
    <row r="177" spans="1:22">
      <c r="A177" s="29">
        <v>891780111</v>
      </c>
      <c r="B177" s="2" t="s">
        <v>19</v>
      </c>
      <c r="C177" s="31" t="s">
        <v>4274</v>
      </c>
      <c r="D177" s="17" t="s">
        <v>20</v>
      </c>
      <c r="E177" s="31" t="s">
        <v>5290</v>
      </c>
      <c r="F177" s="2" t="s">
        <v>21</v>
      </c>
      <c r="G177" s="2" t="s">
        <v>22</v>
      </c>
      <c r="H177" s="17" t="s">
        <v>166</v>
      </c>
      <c r="I177" s="92">
        <v>777900</v>
      </c>
      <c r="J177" s="50">
        <v>0</v>
      </c>
      <c r="K177" s="50">
        <v>0</v>
      </c>
      <c r="L177" s="50">
        <v>0</v>
      </c>
      <c r="M177" s="32">
        <v>890100477</v>
      </c>
      <c r="N177" s="31" t="s">
        <v>5256</v>
      </c>
      <c r="O177" s="31" t="s">
        <v>5291</v>
      </c>
      <c r="P177" s="139" t="s">
        <v>5283</v>
      </c>
      <c r="Q177" s="139" t="s">
        <v>5283</v>
      </c>
      <c r="R177" s="139" t="s">
        <v>5292</v>
      </c>
      <c r="S177" s="50"/>
      <c r="T177" s="50">
        <f t="shared" si="5"/>
        <v>777900</v>
      </c>
      <c r="U177" s="32">
        <v>72175282</v>
      </c>
      <c r="V177" s="31" t="s">
        <v>566</v>
      </c>
    </row>
    <row r="178" spans="1:22">
      <c r="A178" s="29">
        <v>891780111</v>
      </c>
      <c r="B178" s="2" t="s">
        <v>19</v>
      </c>
      <c r="C178" s="31" t="s">
        <v>4274</v>
      </c>
      <c r="D178" s="17" t="s">
        <v>20</v>
      </c>
      <c r="E178" s="31" t="s">
        <v>5293</v>
      </c>
      <c r="F178" s="2" t="s">
        <v>21</v>
      </c>
      <c r="G178" s="2" t="s">
        <v>22</v>
      </c>
      <c r="H178" s="17" t="s">
        <v>166</v>
      </c>
      <c r="I178" s="92">
        <v>2000000</v>
      </c>
      <c r="J178" s="50">
        <v>0</v>
      </c>
      <c r="K178" s="50">
        <v>0</v>
      </c>
      <c r="L178" s="50">
        <v>0</v>
      </c>
      <c r="M178" s="32">
        <v>819003317</v>
      </c>
      <c r="N178" s="31" t="s">
        <v>1828</v>
      </c>
      <c r="O178" s="31" t="s">
        <v>5294</v>
      </c>
      <c r="P178" s="139" t="s">
        <v>5283</v>
      </c>
      <c r="Q178" s="139" t="s">
        <v>5283</v>
      </c>
      <c r="R178" s="139" t="s">
        <v>5292</v>
      </c>
      <c r="S178" s="50"/>
      <c r="T178" s="50">
        <f t="shared" si="5"/>
        <v>2000000</v>
      </c>
      <c r="U178" s="32">
        <v>72175282</v>
      </c>
      <c r="V178" s="31" t="s">
        <v>566</v>
      </c>
    </row>
    <row r="179" spans="1:22">
      <c r="A179" s="29">
        <v>891780111</v>
      </c>
      <c r="B179" s="2" t="s">
        <v>19</v>
      </c>
      <c r="C179" s="31" t="s">
        <v>4274</v>
      </c>
      <c r="D179" s="17" t="s">
        <v>20</v>
      </c>
      <c r="E179" s="31" t="s">
        <v>5295</v>
      </c>
      <c r="F179" s="2" t="s">
        <v>21</v>
      </c>
      <c r="G179" s="2" t="s">
        <v>22</v>
      </c>
      <c r="H179" s="17" t="s">
        <v>1601</v>
      </c>
      <c r="I179" s="50">
        <v>10900000</v>
      </c>
      <c r="J179" s="50">
        <v>0</v>
      </c>
      <c r="K179" s="50">
        <v>0</v>
      </c>
      <c r="L179" s="50">
        <v>0</v>
      </c>
      <c r="M179" s="32">
        <v>36549782</v>
      </c>
      <c r="N179" s="31" t="s">
        <v>5296</v>
      </c>
      <c r="O179" s="31" t="s">
        <v>5297</v>
      </c>
      <c r="P179" s="139" t="s">
        <v>2413</v>
      </c>
      <c r="Q179" s="139" t="s">
        <v>2413</v>
      </c>
      <c r="R179" s="139" t="s">
        <v>574</v>
      </c>
      <c r="S179" s="50">
        <v>3720000</v>
      </c>
      <c r="T179" s="50">
        <f t="shared" si="5"/>
        <v>7180000</v>
      </c>
      <c r="U179" s="32">
        <v>26668285</v>
      </c>
      <c r="V179" s="31" t="s">
        <v>874</v>
      </c>
    </row>
    <row r="180" spans="1:22">
      <c r="A180" s="29">
        <v>891780111</v>
      </c>
      <c r="B180" s="2" t="s">
        <v>19</v>
      </c>
      <c r="C180" s="31" t="s">
        <v>4274</v>
      </c>
      <c r="D180" s="17" t="s">
        <v>20</v>
      </c>
      <c r="E180" s="31" t="s">
        <v>5298</v>
      </c>
      <c r="F180" s="2" t="s">
        <v>21</v>
      </c>
      <c r="G180" s="2" t="s">
        <v>22</v>
      </c>
      <c r="H180" s="17" t="s">
        <v>1601</v>
      </c>
      <c r="I180" s="50">
        <v>90038580</v>
      </c>
      <c r="J180" s="50">
        <v>0</v>
      </c>
      <c r="K180" s="50">
        <v>0</v>
      </c>
      <c r="L180" s="50">
        <v>0</v>
      </c>
      <c r="M180" s="32">
        <v>804009440</v>
      </c>
      <c r="N180" s="31" t="s">
        <v>5299</v>
      </c>
      <c r="O180" s="31" t="s">
        <v>5300</v>
      </c>
      <c r="P180" s="139" t="s">
        <v>2366</v>
      </c>
      <c r="Q180" s="139" t="s">
        <v>1762</v>
      </c>
      <c r="R180" s="139" t="s">
        <v>5301</v>
      </c>
      <c r="S180" s="50"/>
      <c r="T180" s="50">
        <f t="shared" si="5"/>
        <v>90038580</v>
      </c>
      <c r="U180" s="32">
        <v>85473390</v>
      </c>
      <c r="V180" s="31" t="s">
        <v>544</v>
      </c>
    </row>
    <row r="181" spans="1:22">
      <c r="A181" s="29">
        <v>891780111</v>
      </c>
      <c r="B181" s="2" t="s">
        <v>19</v>
      </c>
      <c r="C181" s="31" t="s">
        <v>4274</v>
      </c>
      <c r="D181" s="17" t="s">
        <v>20</v>
      </c>
      <c r="E181" s="31" t="s">
        <v>5302</v>
      </c>
      <c r="F181" s="2" t="s">
        <v>21</v>
      </c>
      <c r="G181" s="2" t="s">
        <v>22</v>
      </c>
      <c r="H181" s="17" t="s">
        <v>1601</v>
      </c>
      <c r="I181" s="50">
        <v>3800000</v>
      </c>
      <c r="J181" s="50">
        <v>0</v>
      </c>
      <c r="K181" s="50">
        <v>0</v>
      </c>
      <c r="L181" s="50">
        <v>0</v>
      </c>
      <c r="M181" s="32">
        <v>36549782</v>
      </c>
      <c r="N181" s="31" t="s">
        <v>5296</v>
      </c>
      <c r="O181" s="31" t="s">
        <v>5303</v>
      </c>
      <c r="P181" s="139" t="s">
        <v>2255</v>
      </c>
      <c r="Q181" s="139" t="s">
        <v>2255</v>
      </c>
      <c r="R181" s="139" t="s">
        <v>574</v>
      </c>
      <c r="S181" s="50"/>
      <c r="T181" s="50">
        <f t="shared" si="5"/>
        <v>3800000</v>
      </c>
      <c r="U181" s="32">
        <v>72175282</v>
      </c>
      <c r="V181" s="31" t="s">
        <v>566</v>
      </c>
    </row>
    <row r="182" spans="1:22">
      <c r="A182" s="29">
        <v>891780111</v>
      </c>
      <c r="B182" s="2" t="s">
        <v>19</v>
      </c>
      <c r="C182" s="31" t="s">
        <v>4274</v>
      </c>
      <c r="D182" s="17" t="s">
        <v>20</v>
      </c>
      <c r="E182" s="31" t="s">
        <v>5304</v>
      </c>
      <c r="F182" s="2" t="s">
        <v>21</v>
      </c>
      <c r="G182" s="2" t="s">
        <v>22</v>
      </c>
      <c r="H182" s="17" t="s">
        <v>1601</v>
      </c>
      <c r="I182" s="50">
        <v>100000000</v>
      </c>
      <c r="J182" s="50">
        <v>0</v>
      </c>
      <c r="K182" s="50">
        <v>0</v>
      </c>
      <c r="L182" s="50">
        <v>0</v>
      </c>
      <c r="M182" s="32">
        <v>830095213</v>
      </c>
      <c r="N182" s="31" t="s">
        <v>5305</v>
      </c>
      <c r="O182" s="31" t="s">
        <v>5306</v>
      </c>
      <c r="P182" s="139" t="s">
        <v>2255</v>
      </c>
      <c r="Q182" s="139" t="s">
        <v>1765</v>
      </c>
      <c r="R182" s="139" t="s">
        <v>574</v>
      </c>
      <c r="S182" s="50"/>
      <c r="T182" s="50">
        <f t="shared" si="5"/>
        <v>100000000</v>
      </c>
      <c r="U182" s="32">
        <v>85459497</v>
      </c>
      <c r="V182" s="31" t="s">
        <v>555</v>
      </c>
    </row>
    <row r="183" spans="1:22">
      <c r="A183" s="29">
        <v>891780111</v>
      </c>
      <c r="B183" s="2" t="s">
        <v>19</v>
      </c>
      <c r="C183" s="31" t="s">
        <v>4270</v>
      </c>
      <c r="D183" s="17" t="s">
        <v>20</v>
      </c>
      <c r="E183" s="31" t="s">
        <v>7975</v>
      </c>
      <c r="F183" s="2" t="s">
        <v>21</v>
      </c>
      <c r="G183" s="2" t="s">
        <v>22</v>
      </c>
      <c r="H183" s="31" t="s">
        <v>1600</v>
      </c>
      <c r="I183" s="50">
        <v>55590850</v>
      </c>
      <c r="J183" s="50">
        <v>0</v>
      </c>
      <c r="K183" s="50">
        <v>0</v>
      </c>
      <c r="L183" s="50">
        <v>0</v>
      </c>
      <c r="M183" s="32">
        <v>900409216</v>
      </c>
      <c r="N183" s="31" t="s">
        <v>7976</v>
      </c>
      <c r="O183" s="31" t="s">
        <v>7977</v>
      </c>
      <c r="P183" s="139" t="s">
        <v>3488</v>
      </c>
      <c r="Q183" s="139" t="s">
        <v>3733</v>
      </c>
      <c r="R183" s="139" t="s">
        <v>3649</v>
      </c>
      <c r="S183" s="50"/>
      <c r="T183" s="50">
        <f t="shared" si="5"/>
        <v>55590850</v>
      </c>
      <c r="U183" s="32">
        <v>85465146</v>
      </c>
      <c r="V183" s="31" t="s">
        <v>550</v>
      </c>
    </row>
    <row r="184" spans="1:22">
      <c r="A184" s="29">
        <v>891780111</v>
      </c>
      <c r="B184" s="2" t="s">
        <v>19</v>
      </c>
      <c r="C184" s="31" t="s">
        <v>4270</v>
      </c>
      <c r="D184" s="17" t="s">
        <v>20</v>
      </c>
      <c r="E184" s="31" t="s">
        <v>7978</v>
      </c>
      <c r="F184" s="2" t="s">
        <v>21</v>
      </c>
      <c r="G184" s="2" t="s">
        <v>22</v>
      </c>
      <c r="H184" s="31" t="s">
        <v>1600</v>
      </c>
      <c r="I184" s="50">
        <v>114506339.84999999</v>
      </c>
      <c r="J184" s="50">
        <v>0</v>
      </c>
      <c r="K184" s="50">
        <v>0</v>
      </c>
      <c r="L184" s="50">
        <v>0</v>
      </c>
      <c r="M184" s="32">
        <v>900285506</v>
      </c>
      <c r="N184" s="31" t="s">
        <v>1891</v>
      </c>
      <c r="O184" s="31" t="s">
        <v>7979</v>
      </c>
      <c r="P184" s="139" t="s">
        <v>6180</v>
      </c>
      <c r="Q184" s="139" t="s">
        <v>3559</v>
      </c>
      <c r="R184" s="139" t="s">
        <v>6072</v>
      </c>
      <c r="S184" s="50"/>
      <c r="T184" s="50">
        <f t="shared" si="5"/>
        <v>114506339.84999999</v>
      </c>
      <c r="U184" s="32">
        <v>85465146</v>
      </c>
      <c r="V184" s="31" t="s">
        <v>550</v>
      </c>
    </row>
    <row r="185" spans="1:22">
      <c r="A185" s="29">
        <v>891780111</v>
      </c>
      <c r="B185" s="2" t="s">
        <v>19</v>
      </c>
      <c r="C185" s="31" t="s">
        <v>4270</v>
      </c>
      <c r="D185" s="17" t="s">
        <v>20</v>
      </c>
      <c r="E185" s="31" t="s">
        <v>7980</v>
      </c>
      <c r="F185" s="2" t="s">
        <v>21</v>
      </c>
      <c r="G185" s="2" t="s">
        <v>22</v>
      </c>
      <c r="H185" s="31" t="s">
        <v>1600</v>
      </c>
      <c r="I185" s="50">
        <v>31465756</v>
      </c>
      <c r="J185" s="50">
        <v>0</v>
      </c>
      <c r="K185" s="50">
        <v>0</v>
      </c>
      <c r="L185" s="50">
        <v>0</v>
      </c>
      <c r="M185" s="32">
        <v>84450925</v>
      </c>
      <c r="N185" s="31" t="s">
        <v>7981</v>
      </c>
      <c r="O185" s="31" t="s">
        <v>7982</v>
      </c>
      <c r="P185" s="139" t="s">
        <v>6573</v>
      </c>
      <c r="Q185" s="139" t="s">
        <v>6573</v>
      </c>
      <c r="R185" s="139" t="s">
        <v>7983</v>
      </c>
      <c r="S185" s="50"/>
      <c r="T185" s="50">
        <f t="shared" si="5"/>
        <v>31465756</v>
      </c>
      <c r="U185" s="32">
        <v>85459497</v>
      </c>
      <c r="V185" s="31" t="s">
        <v>555</v>
      </c>
    </row>
    <row r="186" spans="1:22">
      <c r="A186" s="29">
        <v>891780111</v>
      </c>
      <c r="B186" s="2" t="s">
        <v>19</v>
      </c>
      <c r="C186" s="31" t="s">
        <v>4274</v>
      </c>
      <c r="D186" s="17" t="s">
        <v>20</v>
      </c>
      <c r="E186" s="31" t="s">
        <v>7984</v>
      </c>
      <c r="F186" s="2" t="s">
        <v>21</v>
      </c>
      <c r="G186" s="2" t="s">
        <v>22</v>
      </c>
      <c r="H186" s="31" t="s">
        <v>1600</v>
      </c>
      <c r="I186" s="50">
        <v>16910000</v>
      </c>
      <c r="J186" s="50">
        <v>0</v>
      </c>
      <c r="K186" s="50">
        <v>0</v>
      </c>
      <c r="L186" s="50">
        <v>0</v>
      </c>
      <c r="M186" s="32">
        <v>901283655</v>
      </c>
      <c r="N186" s="31" t="s">
        <v>1676</v>
      </c>
      <c r="O186" s="31" t="s">
        <v>7985</v>
      </c>
      <c r="P186" s="139" t="s">
        <v>3754</v>
      </c>
      <c r="Q186" s="139" t="s">
        <v>3754</v>
      </c>
      <c r="R186" s="139" t="s">
        <v>5323</v>
      </c>
      <c r="S186" s="50"/>
      <c r="T186" s="50">
        <f t="shared" si="5"/>
        <v>16910000</v>
      </c>
      <c r="U186" s="32">
        <v>36665858</v>
      </c>
      <c r="V186" s="31" t="s">
        <v>992</v>
      </c>
    </row>
    <row r="187" spans="1:22">
      <c r="A187" s="29">
        <v>891780111</v>
      </c>
      <c r="B187" s="2" t="s">
        <v>19</v>
      </c>
      <c r="C187" s="31" t="s">
        <v>4270</v>
      </c>
      <c r="D187" s="17" t="s">
        <v>20</v>
      </c>
      <c r="E187" s="31" t="s">
        <v>7986</v>
      </c>
      <c r="F187" s="2" t="s">
        <v>21</v>
      </c>
      <c r="G187" s="2" t="s">
        <v>22</v>
      </c>
      <c r="H187" s="31" t="s">
        <v>1600</v>
      </c>
      <c r="I187" s="50">
        <v>23081826.079999998</v>
      </c>
      <c r="J187" s="50">
        <v>0</v>
      </c>
      <c r="K187" s="50">
        <v>0</v>
      </c>
      <c r="L187" s="50">
        <v>0</v>
      </c>
      <c r="M187" s="32">
        <v>900285506</v>
      </c>
      <c r="N187" s="31" t="s">
        <v>1891</v>
      </c>
      <c r="O187" s="31" t="s">
        <v>7987</v>
      </c>
      <c r="P187" s="139" t="s">
        <v>3564</v>
      </c>
      <c r="Q187" s="139" t="s">
        <v>3564</v>
      </c>
      <c r="R187" s="139" t="s">
        <v>2240</v>
      </c>
      <c r="S187" s="50"/>
      <c r="T187" s="50">
        <f t="shared" si="5"/>
        <v>23081826.079999998</v>
      </c>
      <c r="U187" s="32">
        <v>85465146</v>
      </c>
      <c r="V187" s="31" t="s">
        <v>550</v>
      </c>
    </row>
    <row r="188" spans="1:22">
      <c r="A188" s="29">
        <v>891780111</v>
      </c>
      <c r="B188" s="2" t="s">
        <v>19</v>
      </c>
      <c r="C188" s="31" t="s">
        <v>4274</v>
      </c>
      <c r="D188" s="17" t="s">
        <v>20</v>
      </c>
      <c r="E188" s="31" t="s">
        <v>7988</v>
      </c>
      <c r="F188" s="2" t="s">
        <v>21</v>
      </c>
      <c r="G188" s="2" t="s">
        <v>22</v>
      </c>
      <c r="H188" s="31" t="s">
        <v>1600</v>
      </c>
      <c r="I188" s="50">
        <v>2284800</v>
      </c>
      <c r="J188" s="50">
        <v>0</v>
      </c>
      <c r="K188" s="50">
        <v>0</v>
      </c>
      <c r="L188" s="50">
        <v>0</v>
      </c>
      <c r="M188" s="32">
        <v>1082881269</v>
      </c>
      <c r="N188" s="31" t="s">
        <v>3090</v>
      </c>
      <c r="O188" s="31" t="s">
        <v>7989</v>
      </c>
      <c r="P188" s="139" t="s">
        <v>3758</v>
      </c>
      <c r="Q188" s="139" t="s">
        <v>3758</v>
      </c>
      <c r="R188" s="139" t="s">
        <v>6254</v>
      </c>
      <c r="S188" s="50"/>
      <c r="T188" s="50">
        <f t="shared" si="5"/>
        <v>2284800</v>
      </c>
      <c r="U188" s="32">
        <v>36665858</v>
      </c>
      <c r="V188" s="31" t="s">
        <v>992</v>
      </c>
    </row>
    <row r="189" spans="1:22">
      <c r="A189" s="29">
        <v>891780111</v>
      </c>
      <c r="B189" s="2" t="s">
        <v>19</v>
      </c>
      <c r="C189" s="31" t="s">
        <v>4274</v>
      </c>
      <c r="D189" s="17" t="s">
        <v>20</v>
      </c>
      <c r="E189" s="31" t="s">
        <v>7990</v>
      </c>
      <c r="F189" s="2" t="s">
        <v>21</v>
      </c>
      <c r="G189" s="2" t="s">
        <v>22</v>
      </c>
      <c r="H189" s="31" t="s">
        <v>1600</v>
      </c>
      <c r="I189" s="50">
        <v>5544900</v>
      </c>
      <c r="J189" s="50">
        <v>0</v>
      </c>
      <c r="K189" s="50">
        <v>0</v>
      </c>
      <c r="L189" s="50">
        <v>0</v>
      </c>
      <c r="M189" s="32">
        <v>900394914</v>
      </c>
      <c r="N189" s="31" t="s">
        <v>7991</v>
      </c>
      <c r="O189" s="31" t="s">
        <v>7992</v>
      </c>
      <c r="P189" s="139" t="s">
        <v>3612</v>
      </c>
      <c r="Q189" s="139" t="s">
        <v>3612</v>
      </c>
      <c r="R189" s="139" t="s">
        <v>5289</v>
      </c>
      <c r="S189" s="50"/>
      <c r="T189" s="50">
        <f t="shared" si="5"/>
        <v>5544900</v>
      </c>
      <c r="U189" s="32">
        <v>7633815</v>
      </c>
      <c r="V189" s="31" t="s">
        <v>7993</v>
      </c>
    </row>
    <row r="190" spans="1:22">
      <c r="A190" s="29">
        <v>891780111</v>
      </c>
      <c r="B190" s="2" t="s">
        <v>19</v>
      </c>
      <c r="C190" s="31" t="s">
        <v>4270</v>
      </c>
      <c r="D190" s="17" t="s">
        <v>20</v>
      </c>
      <c r="E190" s="31" t="s">
        <v>7994</v>
      </c>
      <c r="F190" s="2" t="s">
        <v>21</v>
      </c>
      <c r="G190" s="2" t="s">
        <v>22</v>
      </c>
      <c r="H190" s="2" t="s">
        <v>7995</v>
      </c>
      <c r="I190" s="50">
        <v>20409000</v>
      </c>
      <c r="J190" s="50">
        <v>0</v>
      </c>
      <c r="K190" s="50">
        <v>0</v>
      </c>
      <c r="L190" s="50">
        <v>0</v>
      </c>
      <c r="M190" s="32">
        <v>901245249</v>
      </c>
      <c r="N190" s="31" t="s">
        <v>4333</v>
      </c>
      <c r="O190" s="1"/>
      <c r="P190" s="139" t="s">
        <v>3570</v>
      </c>
      <c r="Q190" s="139" t="s">
        <v>1886</v>
      </c>
      <c r="R190" s="139" t="s">
        <v>6072</v>
      </c>
      <c r="S190" s="50"/>
      <c r="T190" s="50">
        <f t="shared" si="5"/>
        <v>20409000</v>
      </c>
      <c r="U190" s="32">
        <v>15443332</v>
      </c>
      <c r="V190" s="31" t="s">
        <v>560</v>
      </c>
    </row>
    <row r="191" spans="1:22">
      <c r="A191" s="29">
        <v>891780111</v>
      </c>
      <c r="B191" s="2" t="s">
        <v>19</v>
      </c>
      <c r="C191" s="143" t="s">
        <v>4274</v>
      </c>
      <c r="D191" s="17" t="s">
        <v>20</v>
      </c>
      <c r="E191" s="31" t="s">
        <v>7996</v>
      </c>
      <c r="F191" s="2" t="s">
        <v>21</v>
      </c>
      <c r="G191" s="2" t="s">
        <v>22</v>
      </c>
      <c r="H191" s="17" t="s">
        <v>166</v>
      </c>
      <c r="I191" s="50">
        <v>60000000</v>
      </c>
      <c r="J191" s="50">
        <v>0</v>
      </c>
      <c r="K191" s="50">
        <v>0</v>
      </c>
      <c r="L191" s="50">
        <v>0</v>
      </c>
      <c r="M191" s="32">
        <v>900749054</v>
      </c>
      <c r="N191" s="31" t="s">
        <v>586</v>
      </c>
      <c r="O191" s="31" t="s">
        <v>7997</v>
      </c>
      <c r="P191" s="139" t="s">
        <v>7998</v>
      </c>
      <c r="Q191" s="139" t="s">
        <v>6180</v>
      </c>
      <c r="R191" s="139" t="s">
        <v>574</v>
      </c>
      <c r="S191" s="50"/>
      <c r="T191" s="50">
        <f t="shared" si="5"/>
        <v>60000000</v>
      </c>
      <c r="U191" s="32">
        <v>85459497</v>
      </c>
      <c r="V191" s="31" t="s">
        <v>555</v>
      </c>
    </row>
    <row r="192" spans="1:22">
      <c r="A192" s="29">
        <v>891780111</v>
      </c>
      <c r="B192" s="2" t="s">
        <v>19</v>
      </c>
      <c r="C192" s="143" t="s">
        <v>4274</v>
      </c>
      <c r="D192" s="17" t="s">
        <v>20</v>
      </c>
      <c r="E192" s="31" t="s">
        <v>7999</v>
      </c>
      <c r="F192" s="2" t="s">
        <v>21</v>
      </c>
      <c r="G192" s="2" t="s">
        <v>22</v>
      </c>
      <c r="H192" s="17" t="s">
        <v>166</v>
      </c>
      <c r="I192" s="50">
        <v>20160000</v>
      </c>
      <c r="J192" s="50">
        <v>0</v>
      </c>
      <c r="K192" s="50">
        <v>0</v>
      </c>
      <c r="L192" s="50">
        <v>0</v>
      </c>
      <c r="M192" s="32">
        <v>34940907</v>
      </c>
      <c r="N192" s="31" t="s">
        <v>8000</v>
      </c>
      <c r="O192" s="31" t="s">
        <v>8001</v>
      </c>
      <c r="P192" s="139" t="s">
        <v>2221</v>
      </c>
      <c r="Q192" s="139" t="s">
        <v>2221</v>
      </c>
      <c r="R192" s="139" t="s">
        <v>3754</v>
      </c>
      <c r="S192" s="50"/>
      <c r="T192" s="50">
        <f t="shared" si="5"/>
        <v>20160000</v>
      </c>
      <c r="U192" s="32">
        <v>72175282</v>
      </c>
      <c r="V192" s="31" t="s">
        <v>566</v>
      </c>
    </row>
    <row r="193" spans="1:23">
      <c r="A193" s="29">
        <v>891780111</v>
      </c>
      <c r="B193" s="2" t="s">
        <v>19</v>
      </c>
      <c r="C193" s="143" t="s">
        <v>4274</v>
      </c>
      <c r="D193" s="17" t="s">
        <v>20</v>
      </c>
      <c r="E193" s="31" t="s">
        <v>8002</v>
      </c>
      <c r="F193" s="2" t="s">
        <v>21</v>
      </c>
      <c r="G193" s="2" t="s">
        <v>22</v>
      </c>
      <c r="H193" s="17" t="s">
        <v>166</v>
      </c>
      <c r="I193" s="50">
        <v>143101689</v>
      </c>
      <c r="J193" s="50">
        <v>0</v>
      </c>
      <c r="K193" s="50">
        <v>0</v>
      </c>
      <c r="L193" s="50">
        <v>0</v>
      </c>
      <c r="M193" s="32">
        <v>901237267</v>
      </c>
      <c r="N193" s="31" t="s">
        <v>8003</v>
      </c>
      <c r="O193" s="31" t="s">
        <v>8004</v>
      </c>
      <c r="P193" s="139" t="s">
        <v>2221</v>
      </c>
      <c r="Q193" s="139" t="s">
        <v>3754</v>
      </c>
      <c r="R193" s="139" t="s">
        <v>1886</v>
      </c>
      <c r="S193" s="50"/>
      <c r="T193" s="50">
        <f t="shared" si="5"/>
        <v>143101689</v>
      </c>
      <c r="U193" s="32">
        <v>85465146</v>
      </c>
      <c r="V193" s="31" t="s">
        <v>550</v>
      </c>
    </row>
    <row r="194" spans="1:23">
      <c r="A194" s="29">
        <v>891780111</v>
      </c>
      <c r="B194" s="2" t="s">
        <v>19</v>
      </c>
      <c r="C194" s="143" t="s">
        <v>4274</v>
      </c>
      <c r="D194" s="17" t="s">
        <v>20</v>
      </c>
      <c r="E194" s="31" t="s">
        <v>8005</v>
      </c>
      <c r="F194" s="2" t="s">
        <v>21</v>
      </c>
      <c r="G194" s="2" t="s">
        <v>22</v>
      </c>
      <c r="H194" s="17" t="s">
        <v>166</v>
      </c>
      <c r="I194" s="50">
        <v>113645000</v>
      </c>
      <c r="J194" s="50">
        <v>0</v>
      </c>
      <c r="K194" s="50">
        <v>0</v>
      </c>
      <c r="L194" s="50">
        <v>0</v>
      </c>
      <c r="M194" s="32">
        <v>890914063</v>
      </c>
      <c r="N194" s="31" t="s">
        <v>8006</v>
      </c>
      <c r="O194" s="31" t="s">
        <v>8007</v>
      </c>
      <c r="P194" s="139" t="s">
        <v>3754</v>
      </c>
      <c r="Q194" s="139" t="s">
        <v>3754</v>
      </c>
      <c r="R194" s="139" t="s">
        <v>5323</v>
      </c>
      <c r="S194" s="50"/>
      <c r="T194" s="50">
        <f t="shared" si="5"/>
        <v>113645000</v>
      </c>
      <c r="U194" s="32">
        <v>85465146</v>
      </c>
      <c r="V194" s="31" t="s">
        <v>550</v>
      </c>
    </row>
    <row r="195" spans="1:23">
      <c r="A195" s="29">
        <v>891780111</v>
      </c>
      <c r="B195" s="2" t="s">
        <v>19</v>
      </c>
      <c r="C195" s="143" t="s">
        <v>23</v>
      </c>
      <c r="D195" s="17" t="s">
        <v>20</v>
      </c>
      <c r="E195" s="31" t="s">
        <v>8008</v>
      </c>
      <c r="F195" s="2" t="s">
        <v>21</v>
      </c>
      <c r="G195" s="2" t="s">
        <v>22</v>
      </c>
      <c r="H195" s="17" t="s">
        <v>166</v>
      </c>
      <c r="I195" s="50">
        <v>2000000</v>
      </c>
      <c r="J195" s="50">
        <v>0</v>
      </c>
      <c r="K195" s="50">
        <v>0</v>
      </c>
      <c r="L195" s="50">
        <v>0</v>
      </c>
      <c r="M195" s="32">
        <v>900047589</v>
      </c>
      <c r="N195" s="31" t="s">
        <v>8009</v>
      </c>
      <c r="O195" s="31" t="s">
        <v>8010</v>
      </c>
      <c r="P195" s="139" t="s">
        <v>3559</v>
      </c>
      <c r="Q195" s="139" t="s">
        <v>3559</v>
      </c>
      <c r="R195" s="139" t="s">
        <v>3758</v>
      </c>
      <c r="S195" s="50"/>
      <c r="T195" s="50">
        <f t="shared" si="5"/>
        <v>2000000</v>
      </c>
      <c r="U195" s="32">
        <v>72175282</v>
      </c>
      <c r="V195" s="31" t="s">
        <v>566</v>
      </c>
    </row>
    <row r="196" spans="1:23">
      <c r="A196" s="29">
        <v>891780111</v>
      </c>
      <c r="B196" s="2" t="s">
        <v>19</v>
      </c>
      <c r="C196" s="143" t="s">
        <v>4274</v>
      </c>
      <c r="D196" s="17" t="s">
        <v>20</v>
      </c>
      <c r="E196" s="31" t="s">
        <v>8011</v>
      </c>
      <c r="F196" s="2" t="s">
        <v>21</v>
      </c>
      <c r="G196" s="2" t="s">
        <v>22</v>
      </c>
      <c r="H196" s="17" t="s">
        <v>8012</v>
      </c>
      <c r="I196" s="50">
        <v>145800000</v>
      </c>
      <c r="J196" s="50">
        <v>0</v>
      </c>
      <c r="K196" s="50">
        <v>0</v>
      </c>
      <c r="L196" s="50">
        <v>0</v>
      </c>
      <c r="M196" s="32">
        <v>901050213</v>
      </c>
      <c r="N196" s="31" t="s">
        <v>568</v>
      </c>
      <c r="O196" s="31" t="s">
        <v>8013</v>
      </c>
      <c r="P196" s="139" t="s">
        <v>6254</v>
      </c>
      <c r="Q196" s="139" t="s">
        <v>6254</v>
      </c>
      <c r="R196" s="139" t="s">
        <v>574</v>
      </c>
      <c r="S196" s="50"/>
      <c r="T196" s="50">
        <f t="shared" si="5"/>
        <v>145800000</v>
      </c>
      <c r="U196" s="32">
        <v>85465146</v>
      </c>
      <c r="V196" s="31" t="s">
        <v>550</v>
      </c>
    </row>
    <row r="197" spans="1:23">
      <c r="A197" s="29">
        <v>891780111</v>
      </c>
      <c r="B197" s="2" t="s">
        <v>19</v>
      </c>
      <c r="C197" s="143" t="s">
        <v>4274</v>
      </c>
      <c r="D197" s="17" t="s">
        <v>20</v>
      </c>
      <c r="E197" s="31" t="s">
        <v>8014</v>
      </c>
      <c r="F197" s="2" t="s">
        <v>21</v>
      </c>
      <c r="G197" s="2" t="s">
        <v>22</v>
      </c>
      <c r="H197" s="17" t="s">
        <v>166</v>
      </c>
      <c r="I197" s="50">
        <v>59976000</v>
      </c>
      <c r="J197" s="50">
        <v>0</v>
      </c>
      <c r="K197" s="50">
        <v>0</v>
      </c>
      <c r="L197" s="50">
        <v>0</v>
      </c>
      <c r="M197" s="32">
        <v>900530916</v>
      </c>
      <c r="N197" s="31" t="s">
        <v>1713</v>
      </c>
      <c r="O197" s="31" t="s">
        <v>8015</v>
      </c>
      <c r="P197" s="139" t="s">
        <v>6254</v>
      </c>
      <c r="Q197" s="139" t="s">
        <v>6254</v>
      </c>
      <c r="R197" s="139" t="s">
        <v>8016</v>
      </c>
      <c r="S197" s="50"/>
      <c r="T197" s="50">
        <f t="shared" si="5"/>
        <v>59976000</v>
      </c>
      <c r="U197" s="32">
        <v>36665858</v>
      </c>
      <c r="V197" s="31" t="s">
        <v>992</v>
      </c>
    </row>
    <row r="198" spans="1:23">
      <c r="A198" s="29">
        <v>891780111</v>
      </c>
      <c r="B198" s="2" t="s">
        <v>19</v>
      </c>
      <c r="C198" s="143" t="s">
        <v>4274</v>
      </c>
      <c r="D198" s="17" t="s">
        <v>20</v>
      </c>
      <c r="E198" s="31" t="s">
        <v>8017</v>
      </c>
      <c r="F198" s="2" t="s">
        <v>21</v>
      </c>
      <c r="G198" s="2" t="s">
        <v>22</v>
      </c>
      <c r="H198" s="17" t="s">
        <v>166</v>
      </c>
      <c r="I198" s="50">
        <v>30630000</v>
      </c>
      <c r="J198" s="50">
        <v>0</v>
      </c>
      <c r="K198" s="50">
        <v>0</v>
      </c>
      <c r="L198" s="50">
        <v>0</v>
      </c>
      <c r="M198" s="32">
        <v>85469041</v>
      </c>
      <c r="N198" s="31" t="s">
        <v>1598</v>
      </c>
      <c r="O198" s="31" t="s">
        <v>8018</v>
      </c>
      <c r="P198" s="139" t="s">
        <v>6254</v>
      </c>
      <c r="Q198" s="139" t="s">
        <v>6254</v>
      </c>
      <c r="R198" s="139" t="s">
        <v>574</v>
      </c>
      <c r="S198" s="50"/>
      <c r="T198" s="50">
        <f t="shared" si="5"/>
        <v>30630000</v>
      </c>
      <c r="U198" s="32">
        <v>85459497</v>
      </c>
      <c r="V198" s="31" t="s">
        <v>555</v>
      </c>
    </row>
    <row r="199" spans="1:23">
      <c r="A199" s="29">
        <v>891780111</v>
      </c>
      <c r="B199" s="2" t="s">
        <v>19</v>
      </c>
      <c r="C199" s="143" t="s">
        <v>4274</v>
      </c>
      <c r="D199" s="17" t="s">
        <v>20</v>
      </c>
      <c r="E199" s="31" t="s">
        <v>8019</v>
      </c>
      <c r="F199" s="2" t="s">
        <v>21</v>
      </c>
      <c r="G199" s="2" t="s">
        <v>22</v>
      </c>
      <c r="H199" s="17" t="s">
        <v>166</v>
      </c>
      <c r="I199" s="50">
        <v>20000000</v>
      </c>
      <c r="J199" s="50">
        <v>0</v>
      </c>
      <c r="K199" s="50">
        <v>0</v>
      </c>
      <c r="L199" s="50">
        <v>0</v>
      </c>
      <c r="M199" s="32">
        <v>12627106</v>
      </c>
      <c r="N199" s="31" t="s">
        <v>1710</v>
      </c>
      <c r="O199" s="31" t="s">
        <v>8020</v>
      </c>
      <c r="P199" s="139" t="s">
        <v>6387</v>
      </c>
      <c r="Q199" s="139" t="s">
        <v>6387</v>
      </c>
      <c r="R199" s="139" t="s">
        <v>574</v>
      </c>
      <c r="S199" s="50"/>
      <c r="T199" s="50">
        <f t="shared" si="5"/>
        <v>20000000</v>
      </c>
      <c r="U199" s="32">
        <v>85465146</v>
      </c>
      <c r="V199" s="31" t="s">
        <v>550</v>
      </c>
    </row>
    <row r="200" spans="1:23">
      <c r="A200" s="29">
        <v>891780111</v>
      </c>
      <c r="B200" s="2" t="s">
        <v>19</v>
      </c>
      <c r="C200" s="143" t="s">
        <v>4274</v>
      </c>
      <c r="D200" s="17" t="s">
        <v>20</v>
      </c>
      <c r="E200" s="31" t="s">
        <v>8021</v>
      </c>
      <c r="F200" s="2" t="s">
        <v>21</v>
      </c>
      <c r="G200" s="2" t="s">
        <v>22</v>
      </c>
      <c r="H200" s="17" t="s">
        <v>166</v>
      </c>
      <c r="I200" s="50">
        <v>29750000</v>
      </c>
      <c r="J200" s="50">
        <v>0</v>
      </c>
      <c r="K200" s="50">
        <v>0</v>
      </c>
      <c r="L200" s="50">
        <v>0</v>
      </c>
      <c r="M200" s="32">
        <v>901051111</v>
      </c>
      <c r="N200" s="31" t="s">
        <v>1801</v>
      </c>
      <c r="O200" s="31" t="s">
        <v>8022</v>
      </c>
      <c r="P200" s="139" t="s">
        <v>6387</v>
      </c>
      <c r="Q200" s="139" t="s">
        <v>6387</v>
      </c>
      <c r="R200" s="139" t="s">
        <v>6731</v>
      </c>
      <c r="S200" s="50"/>
      <c r="T200" s="50">
        <f t="shared" si="5"/>
        <v>29750000</v>
      </c>
      <c r="U200" s="32">
        <v>21701937</v>
      </c>
      <c r="V200" s="31" t="s">
        <v>776</v>
      </c>
    </row>
    <row r="201" spans="1:23">
      <c r="A201" s="29">
        <v>891780111</v>
      </c>
      <c r="B201" s="2" t="s">
        <v>19</v>
      </c>
      <c r="C201" s="143" t="s">
        <v>4274</v>
      </c>
      <c r="D201" s="17" t="s">
        <v>20</v>
      </c>
      <c r="E201" s="31" t="s">
        <v>8023</v>
      </c>
      <c r="F201" s="2" t="s">
        <v>21</v>
      </c>
      <c r="G201" s="2" t="s">
        <v>22</v>
      </c>
      <c r="H201" s="17" t="s">
        <v>166</v>
      </c>
      <c r="I201" s="50">
        <v>4760000</v>
      </c>
      <c r="J201" s="50">
        <v>0</v>
      </c>
      <c r="K201" s="50">
        <v>0</v>
      </c>
      <c r="L201" s="50">
        <v>0</v>
      </c>
      <c r="M201" s="32">
        <v>830049344</v>
      </c>
      <c r="N201" s="31" t="s">
        <v>8024</v>
      </c>
      <c r="O201" s="31" t="s">
        <v>8025</v>
      </c>
      <c r="P201" s="139" t="s">
        <v>3612</v>
      </c>
      <c r="Q201" s="139" t="s">
        <v>3612</v>
      </c>
      <c r="R201" s="139" t="s">
        <v>1725</v>
      </c>
      <c r="S201" s="50"/>
      <c r="T201" s="50">
        <f t="shared" si="5"/>
        <v>4760000</v>
      </c>
      <c r="U201" s="32">
        <v>21701937</v>
      </c>
      <c r="V201" s="31" t="s">
        <v>776</v>
      </c>
    </row>
    <row r="202" spans="1:23">
      <c r="A202" s="29">
        <v>891780111</v>
      </c>
      <c r="B202" s="2" t="s">
        <v>19</v>
      </c>
      <c r="C202" s="143" t="s">
        <v>4274</v>
      </c>
      <c r="D202" s="17" t="s">
        <v>20</v>
      </c>
      <c r="E202" s="31" t="s">
        <v>8026</v>
      </c>
      <c r="F202" s="2" t="s">
        <v>21</v>
      </c>
      <c r="G202" s="2" t="s">
        <v>22</v>
      </c>
      <c r="H202" s="17" t="s">
        <v>166</v>
      </c>
      <c r="I202" s="50">
        <v>1755000</v>
      </c>
      <c r="J202" s="50">
        <v>0</v>
      </c>
      <c r="K202" s="50">
        <v>0</v>
      </c>
      <c r="L202" s="50">
        <v>0</v>
      </c>
      <c r="M202" s="32">
        <v>1081923272</v>
      </c>
      <c r="N202" s="31" t="s">
        <v>8027</v>
      </c>
      <c r="O202" s="31" t="s">
        <v>8028</v>
      </c>
      <c r="P202" s="139" t="s">
        <v>3612</v>
      </c>
      <c r="Q202" s="139" t="s">
        <v>3612</v>
      </c>
      <c r="R202" s="139" t="s">
        <v>4346</v>
      </c>
      <c r="S202" s="50"/>
      <c r="T202" s="50">
        <f t="shared" si="5"/>
        <v>1755000</v>
      </c>
      <c r="U202" s="32">
        <v>21701937</v>
      </c>
      <c r="V202" s="31" t="s">
        <v>776</v>
      </c>
    </row>
    <row r="203" spans="1:23">
      <c r="A203" s="29">
        <v>891780111</v>
      </c>
      <c r="B203" s="2" t="s">
        <v>19</v>
      </c>
      <c r="C203" s="143" t="s">
        <v>4270</v>
      </c>
      <c r="D203" s="17" t="s">
        <v>20</v>
      </c>
      <c r="E203" s="31" t="s">
        <v>8029</v>
      </c>
      <c r="F203" s="2" t="s">
        <v>21</v>
      </c>
      <c r="G203" s="2" t="s">
        <v>22</v>
      </c>
      <c r="H203" s="17" t="s">
        <v>166</v>
      </c>
      <c r="I203" s="50">
        <v>81398428</v>
      </c>
      <c r="J203" s="50">
        <v>0</v>
      </c>
      <c r="K203" s="50">
        <v>0</v>
      </c>
      <c r="L203" s="50">
        <v>0</v>
      </c>
      <c r="M203" s="32">
        <v>85469738</v>
      </c>
      <c r="N203" s="31" t="s">
        <v>590</v>
      </c>
      <c r="O203" s="31" t="s">
        <v>8030</v>
      </c>
      <c r="P203" s="139" t="s">
        <v>3612</v>
      </c>
      <c r="Q203" s="139" t="s">
        <v>3612</v>
      </c>
      <c r="R203" s="139" t="s">
        <v>5228</v>
      </c>
      <c r="S203" s="50"/>
      <c r="T203" s="50">
        <f t="shared" si="5"/>
        <v>81398428</v>
      </c>
      <c r="U203" s="32">
        <v>72175282</v>
      </c>
      <c r="V203" s="31" t="s">
        <v>566</v>
      </c>
    </row>
    <row r="204" spans="1:23">
      <c r="A204" s="29">
        <v>891780111</v>
      </c>
      <c r="B204" s="2" t="s">
        <v>19</v>
      </c>
      <c r="C204" s="143" t="s">
        <v>4274</v>
      </c>
      <c r="D204" s="17" t="s">
        <v>20</v>
      </c>
      <c r="E204" s="31" t="s">
        <v>8031</v>
      </c>
      <c r="F204" s="2" t="s">
        <v>21</v>
      </c>
      <c r="G204" s="2" t="s">
        <v>22</v>
      </c>
      <c r="H204" s="17" t="s">
        <v>1601</v>
      </c>
      <c r="I204" s="50">
        <v>23053530</v>
      </c>
      <c r="J204" s="50">
        <v>0</v>
      </c>
      <c r="K204" s="50">
        <v>0</v>
      </c>
      <c r="L204" s="50">
        <v>0</v>
      </c>
      <c r="M204" s="32">
        <v>900414638</v>
      </c>
      <c r="N204" s="31" t="s">
        <v>8032</v>
      </c>
      <c r="O204" s="31" t="s">
        <v>8033</v>
      </c>
      <c r="P204" s="139" t="s">
        <v>6180</v>
      </c>
      <c r="Q204" s="139" t="s">
        <v>6180</v>
      </c>
      <c r="R204" s="139" t="s">
        <v>574</v>
      </c>
      <c r="S204" s="50"/>
      <c r="T204" s="50">
        <f t="shared" si="5"/>
        <v>23053530</v>
      </c>
      <c r="U204" s="32">
        <v>36665858</v>
      </c>
      <c r="V204" s="31" t="s">
        <v>992</v>
      </c>
    </row>
    <row r="205" spans="1:23">
      <c r="A205" s="29">
        <v>891780111</v>
      </c>
      <c r="B205" s="2" t="s">
        <v>19</v>
      </c>
      <c r="C205" s="1"/>
      <c r="D205" s="17" t="s">
        <v>20</v>
      </c>
      <c r="E205" s="31" t="s">
        <v>8305</v>
      </c>
      <c r="F205" s="2" t="s">
        <v>21</v>
      </c>
      <c r="G205" s="2" t="s">
        <v>22</v>
      </c>
      <c r="H205" s="31" t="s">
        <v>1600</v>
      </c>
      <c r="I205" s="50">
        <v>8237180</v>
      </c>
      <c r="J205" s="50">
        <v>0</v>
      </c>
      <c r="K205" s="50">
        <v>0</v>
      </c>
      <c r="L205" s="50">
        <v>0</v>
      </c>
      <c r="M205" s="32">
        <v>900929189</v>
      </c>
      <c r="N205" s="31" t="s">
        <v>536</v>
      </c>
      <c r="O205" s="31" t="s">
        <v>8306</v>
      </c>
      <c r="P205" s="139" t="s">
        <v>6185</v>
      </c>
      <c r="Q205" s="139" t="s">
        <v>6185</v>
      </c>
      <c r="R205" s="139" t="s">
        <v>5417</v>
      </c>
      <c r="S205" s="50"/>
      <c r="T205" s="50">
        <f t="shared" si="5"/>
        <v>8237180</v>
      </c>
      <c r="U205" s="32">
        <v>57438212</v>
      </c>
      <c r="V205" s="31" t="s">
        <v>1211</v>
      </c>
      <c r="W205" s="1"/>
    </row>
    <row r="206" spans="1:23">
      <c r="A206" s="29">
        <v>891780111</v>
      </c>
      <c r="B206" s="2" t="s">
        <v>19</v>
      </c>
      <c r="C206" s="1"/>
      <c r="D206" s="17" t="s">
        <v>20</v>
      </c>
      <c r="E206" s="31" t="s">
        <v>8307</v>
      </c>
      <c r="F206" s="2" t="s">
        <v>21</v>
      </c>
      <c r="G206" s="2" t="s">
        <v>22</v>
      </c>
      <c r="H206" s="31" t="s">
        <v>1600</v>
      </c>
      <c r="I206" s="50">
        <v>99444311</v>
      </c>
      <c r="J206" s="50">
        <v>0</v>
      </c>
      <c r="K206" s="50">
        <v>0</v>
      </c>
      <c r="L206" s="50">
        <v>0</v>
      </c>
      <c r="M206" s="32">
        <v>900199867</v>
      </c>
      <c r="N206" s="31" t="s">
        <v>8308</v>
      </c>
      <c r="O206" s="31" t="s">
        <v>8309</v>
      </c>
      <c r="P206" s="139" t="s">
        <v>1725</v>
      </c>
      <c r="Q206" s="139" t="s">
        <v>1725</v>
      </c>
      <c r="R206" s="139" t="s">
        <v>6285</v>
      </c>
      <c r="S206" s="50"/>
      <c r="T206" s="50">
        <f t="shared" si="5"/>
        <v>99444311</v>
      </c>
      <c r="U206" s="32">
        <v>85465146</v>
      </c>
      <c r="V206" s="31" t="s">
        <v>550</v>
      </c>
      <c r="W206" s="1"/>
    </row>
    <row r="207" spans="1:23">
      <c r="A207" s="29">
        <v>891780111</v>
      </c>
      <c r="B207" s="2" t="s">
        <v>19</v>
      </c>
      <c r="C207" s="1"/>
      <c r="D207" s="17" t="s">
        <v>20</v>
      </c>
      <c r="E207" s="31" t="s">
        <v>8310</v>
      </c>
      <c r="F207" s="2" t="s">
        <v>21</v>
      </c>
      <c r="G207" s="2" t="s">
        <v>22</v>
      </c>
      <c r="H207" s="31" t="s">
        <v>1600</v>
      </c>
      <c r="I207" s="50">
        <v>3097213</v>
      </c>
      <c r="J207" s="50">
        <v>0</v>
      </c>
      <c r="K207" s="50">
        <v>0</v>
      </c>
      <c r="L207" s="50">
        <v>0</v>
      </c>
      <c r="M207" s="32">
        <v>800014574</v>
      </c>
      <c r="N207" s="31" t="s">
        <v>8311</v>
      </c>
      <c r="O207" s="31" t="s">
        <v>8312</v>
      </c>
      <c r="P207" s="139" t="s">
        <v>3702</v>
      </c>
      <c r="Q207" s="139" t="s">
        <v>3702</v>
      </c>
      <c r="R207" s="139" t="s">
        <v>5447</v>
      </c>
      <c r="S207" s="50"/>
      <c r="T207" s="50">
        <f t="shared" si="5"/>
        <v>3097213</v>
      </c>
      <c r="U207" s="32">
        <v>21701937</v>
      </c>
      <c r="V207" s="31" t="s">
        <v>776</v>
      </c>
      <c r="W207" s="1"/>
    </row>
    <row r="208" spans="1:23">
      <c r="A208" s="29">
        <v>891780111</v>
      </c>
      <c r="B208" s="2" t="s">
        <v>19</v>
      </c>
      <c r="C208" s="1"/>
      <c r="D208" s="17" t="s">
        <v>20</v>
      </c>
      <c r="E208" s="31" t="s">
        <v>8313</v>
      </c>
      <c r="F208" s="2" t="s">
        <v>21</v>
      </c>
      <c r="G208" s="2" t="s">
        <v>22</v>
      </c>
      <c r="H208" s="31" t="s">
        <v>1600</v>
      </c>
      <c r="I208" s="50">
        <v>89874750</v>
      </c>
      <c r="J208" s="50">
        <v>0</v>
      </c>
      <c r="K208" s="50">
        <v>0</v>
      </c>
      <c r="L208" s="50">
        <v>0</v>
      </c>
      <c r="M208" s="32">
        <v>901039840</v>
      </c>
      <c r="N208" s="31" t="s">
        <v>546</v>
      </c>
      <c r="O208" s="31" t="s">
        <v>8314</v>
      </c>
      <c r="P208" s="139" t="s">
        <v>3702</v>
      </c>
      <c r="Q208" s="139" t="s">
        <v>6242</v>
      </c>
      <c r="R208" s="139" t="s">
        <v>8315</v>
      </c>
      <c r="S208" s="50"/>
      <c r="T208" s="50">
        <f t="shared" si="5"/>
        <v>89874750</v>
      </c>
      <c r="U208" s="32">
        <v>85465146</v>
      </c>
      <c r="V208" s="31" t="s">
        <v>550</v>
      </c>
      <c r="W208" s="1"/>
    </row>
    <row r="209" spans="1:23">
      <c r="A209" s="29">
        <v>891780111</v>
      </c>
      <c r="B209" s="2" t="s">
        <v>19</v>
      </c>
      <c r="C209" s="1"/>
      <c r="D209" s="17" t="s">
        <v>20</v>
      </c>
      <c r="E209" s="31" t="s">
        <v>8316</v>
      </c>
      <c r="F209" s="2" t="s">
        <v>21</v>
      </c>
      <c r="G209" s="2" t="s">
        <v>22</v>
      </c>
      <c r="H209" s="31" t="s">
        <v>1600</v>
      </c>
      <c r="I209" s="50">
        <v>144466000</v>
      </c>
      <c r="J209" s="50">
        <v>0</v>
      </c>
      <c r="K209" s="50">
        <v>0</v>
      </c>
      <c r="L209" s="50">
        <v>0</v>
      </c>
      <c r="M209" s="32">
        <v>901024882</v>
      </c>
      <c r="N209" s="31" t="s">
        <v>4276</v>
      </c>
      <c r="O209" s="31" t="s">
        <v>8317</v>
      </c>
      <c r="P209" s="139" t="s">
        <v>3702</v>
      </c>
      <c r="Q209" s="139" t="s">
        <v>6285</v>
      </c>
      <c r="R209" s="139" t="s">
        <v>8318</v>
      </c>
      <c r="S209" s="50"/>
      <c r="T209" s="50">
        <f t="shared" si="5"/>
        <v>144466000</v>
      </c>
      <c r="U209" s="32">
        <v>85465146</v>
      </c>
      <c r="V209" s="31" t="s">
        <v>550</v>
      </c>
      <c r="W209" s="1"/>
    </row>
    <row r="210" spans="1:23">
      <c r="A210" s="29">
        <v>891780111</v>
      </c>
      <c r="B210" s="2" t="s">
        <v>19</v>
      </c>
      <c r="C210" s="1"/>
      <c r="D210" s="17" t="s">
        <v>20</v>
      </c>
      <c r="E210" s="31" t="s">
        <v>8319</v>
      </c>
      <c r="F210" s="2" t="s">
        <v>21</v>
      </c>
      <c r="G210" s="2" t="s">
        <v>22</v>
      </c>
      <c r="H210" s="31" t="s">
        <v>1600</v>
      </c>
      <c r="I210" s="50">
        <v>22199000</v>
      </c>
      <c r="J210" s="50">
        <v>0</v>
      </c>
      <c r="K210" s="50">
        <v>0</v>
      </c>
      <c r="L210" s="50">
        <v>0</v>
      </c>
      <c r="M210" s="32">
        <v>900438738</v>
      </c>
      <c r="N210" s="31" t="s">
        <v>8320</v>
      </c>
      <c r="O210" s="31" t="s">
        <v>8321</v>
      </c>
      <c r="P210" s="139" t="s">
        <v>6282</v>
      </c>
      <c r="Q210" s="139" t="s">
        <v>6282</v>
      </c>
      <c r="R210" s="139" t="s">
        <v>8322</v>
      </c>
      <c r="S210" s="50"/>
      <c r="T210" s="50">
        <f t="shared" si="5"/>
        <v>22199000</v>
      </c>
      <c r="U210" s="32">
        <v>72175282</v>
      </c>
      <c r="V210" s="31" t="s">
        <v>566</v>
      </c>
      <c r="W210" s="1"/>
    </row>
    <row r="211" spans="1:23">
      <c r="A211" s="29">
        <v>891780111</v>
      </c>
      <c r="B211" s="2" t="s">
        <v>19</v>
      </c>
      <c r="C211" s="1"/>
      <c r="D211" s="17" t="s">
        <v>20</v>
      </c>
      <c r="E211" s="31" t="s">
        <v>8323</v>
      </c>
      <c r="F211" s="2" t="s">
        <v>21</v>
      </c>
      <c r="G211" s="2" t="s">
        <v>22</v>
      </c>
      <c r="H211" s="31" t="s">
        <v>1600</v>
      </c>
      <c r="I211" s="50">
        <v>14494200</v>
      </c>
      <c r="J211" s="50">
        <v>0</v>
      </c>
      <c r="K211" s="50">
        <v>0</v>
      </c>
      <c r="L211" s="50">
        <v>0</v>
      </c>
      <c r="M211" s="32">
        <v>900146629</v>
      </c>
      <c r="N211" s="31" t="s">
        <v>604</v>
      </c>
      <c r="O211" s="31" t="s">
        <v>8324</v>
      </c>
      <c r="P211" s="139" t="s">
        <v>4346</v>
      </c>
      <c r="Q211" s="139" t="s">
        <v>4346</v>
      </c>
      <c r="R211" s="139" t="s">
        <v>4966</v>
      </c>
      <c r="S211" s="50"/>
      <c r="T211" s="50">
        <f t="shared" ref="T211:T246" si="6">+I211-S211</f>
        <v>14494200</v>
      </c>
      <c r="U211" s="32">
        <v>85459497</v>
      </c>
      <c r="V211" s="31" t="s">
        <v>555</v>
      </c>
      <c r="W211" s="1"/>
    </row>
    <row r="212" spans="1:23">
      <c r="A212" s="29">
        <v>891780111</v>
      </c>
      <c r="B212" s="2" t="s">
        <v>19</v>
      </c>
      <c r="C212" s="1"/>
      <c r="D212" s="17" t="s">
        <v>20</v>
      </c>
      <c r="E212" s="31" t="s">
        <v>8325</v>
      </c>
      <c r="F212" s="2" t="s">
        <v>21</v>
      </c>
      <c r="G212" s="2" t="s">
        <v>22</v>
      </c>
      <c r="H212" s="31" t="s">
        <v>1600</v>
      </c>
      <c r="I212" s="50">
        <v>1700000</v>
      </c>
      <c r="J212" s="50">
        <v>0</v>
      </c>
      <c r="K212" s="50">
        <v>0</v>
      </c>
      <c r="L212" s="50">
        <v>0</v>
      </c>
      <c r="M212" s="32">
        <v>79415098</v>
      </c>
      <c r="N212" s="31" t="s">
        <v>8326</v>
      </c>
      <c r="O212" s="31" t="s">
        <v>8327</v>
      </c>
      <c r="P212" s="139" t="s">
        <v>5417</v>
      </c>
      <c r="Q212" s="139" t="s">
        <v>5417</v>
      </c>
      <c r="R212" s="139" t="s">
        <v>5447</v>
      </c>
      <c r="S212" s="50"/>
      <c r="T212" s="50">
        <f t="shared" si="6"/>
        <v>1700000</v>
      </c>
      <c r="U212" s="32">
        <v>36665858</v>
      </c>
      <c r="V212" s="31" t="s">
        <v>992</v>
      </c>
      <c r="W212" s="1"/>
    </row>
    <row r="213" spans="1:23">
      <c r="A213" s="29">
        <v>891780111</v>
      </c>
      <c r="B213" s="2" t="s">
        <v>19</v>
      </c>
      <c r="C213" s="1"/>
      <c r="D213" s="17" t="s">
        <v>20</v>
      </c>
      <c r="E213" s="31" t="s">
        <v>8328</v>
      </c>
      <c r="F213" s="2" t="s">
        <v>21</v>
      </c>
      <c r="G213" s="2" t="s">
        <v>22</v>
      </c>
      <c r="H213" s="31" t="s">
        <v>1600</v>
      </c>
      <c r="I213" s="50">
        <v>10640980</v>
      </c>
      <c r="J213" s="50">
        <v>0</v>
      </c>
      <c r="K213" s="50">
        <v>0</v>
      </c>
      <c r="L213" s="50">
        <v>0</v>
      </c>
      <c r="M213" s="32">
        <v>860524772</v>
      </c>
      <c r="N213" s="31" t="s">
        <v>8329</v>
      </c>
      <c r="O213" s="31" t="s">
        <v>8330</v>
      </c>
      <c r="P213" s="139" t="s">
        <v>4354</v>
      </c>
      <c r="Q213" s="139" t="s">
        <v>4354</v>
      </c>
      <c r="R213" s="139" t="s">
        <v>8185</v>
      </c>
      <c r="S213" s="50"/>
      <c r="T213" s="50">
        <f t="shared" si="6"/>
        <v>10640980</v>
      </c>
      <c r="U213" s="32">
        <v>15443332</v>
      </c>
      <c r="V213" s="31" t="s">
        <v>560</v>
      </c>
      <c r="W213" s="1"/>
    </row>
    <row r="214" spans="1:23">
      <c r="A214" s="29">
        <v>891780111</v>
      </c>
      <c r="B214" s="2" t="s">
        <v>19</v>
      </c>
      <c r="C214" s="1"/>
      <c r="D214" s="17" t="s">
        <v>20</v>
      </c>
      <c r="E214" s="31" t="s">
        <v>8331</v>
      </c>
      <c r="F214" s="2" t="s">
        <v>21</v>
      </c>
      <c r="G214" s="2" t="s">
        <v>22</v>
      </c>
      <c r="H214" s="31" t="s">
        <v>1600</v>
      </c>
      <c r="I214" s="50">
        <v>16260000</v>
      </c>
      <c r="J214" s="50">
        <v>0</v>
      </c>
      <c r="K214" s="50">
        <v>0</v>
      </c>
      <c r="L214" s="50">
        <v>0</v>
      </c>
      <c r="M214" s="32">
        <v>1082901518</v>
      </c>
      <c r="N214" s="31" t="s">
        <v>1697</v>
      </c>
      <c r="O214" s="31" t="s">
        <v>8332</v>
      </c>
      <c r="P214" s="139" t="s">
        <v>8283</v>
      </c>
      <c r="Q214" s="139" t="s">
        <v>8283</v>
      </c>
      <c r="R214" s="139" t="s">
        <v>8141</v>
      </c>
      <c r="S214" s="50"/>
      <c r="T214" s="50">
        <f t="shared" si="6"/>
        <v>16260000</v>
      </c>
      <c r="U214" s="32">
        <v>85465146</v>
      </c>
      <c r="V214" s="31" t="s">
        <v>550</v>
      </c>
      <c r="W214" s="1"/>
    </row>
    <row r="215" spans="1:23">
      <c r="A215" s="29">
        <v>891780111</v>
      </c>
      <c r="B215" s="2" t="s">
        <v>19</v>
      </c>
      <c r="C215" s="1"/>
      <c r="D215" s="17" t="s">
        <v>20</v>
      </c>
      <c r="E215" s="31" t="s">
        <v>8333</v>
      </c>
      <c r="F215" s="2" t="s">
        <v>21</v>
      </c>
      <c r="G215" s="2" t="s">
        <v>22</v>
      </c>
      <c r="H215" s="17" t="s">
        <v>166</v>
      </c>
      <c r="I215" s="50">
        <v>4990000</v>
      </c>
      <c r="J215" s="50">
        <v>0</v>
      </c>
      <c r="K215" s="50">
        <v>0</v>
      </c>
      <c r="L215" s="50">
        <v>0</v>
      </c>
      <c r="M215" s="32">
        <v>1082865258</v>
      </c>
      <c r="N215" s="31" t="s">
        <v>8334</v>
      </c>
      <c r="O215" s="31" t="s">
        <v>8335</v>
      </c>
      <c r="P215" s="139" t="s">
        <v>6185</v>
      </c>
      <c r="Q215" s="139" t="s">
        <v>6185</v>
      </c>
      <c r="R215" s="139" t="s">
        <v>3702</v>
      </c>
      <c r="S215" s="50"/>
      <c r="T215" s="50">
        <f t="shared" si="6"/>
        <v>4990000</v>
      </c>
      <c r="U215" s="32">
        <v>21701937</v>
      </c>
      <c r="V215" s="31" t="s">
        <v>776</v>
      </c>
      <c r="W215" s="1"/>
    </row>
    <row r="216" spans="1:23">
      <c r="A216" s="29">
        <v>891780111</v>
      </c>
      <c r="B216" s="2" t="s">
        <v>19</v>
      </c>
      <c r="C216" s="1"/>
      <c r="D216" s="17" t="s">
        <v>20</v>
      </c>
      <c r="E216" s="31" t="s">
        <v>8222</v>
      </c>
      <c r="F216" s="2" t="s">
        <v>21</v>
      </c>
      <c r="G216" s="2" t="s">
        <v>22</v>
      </c>
      <c r="H216" s="17" t="s">
        <v>166</v>
      </c>
      <c r="I216" s="50">
        <v>6264160</v>
      </c>
      <c r="J216" s="50">
        <v>0</v>
      </c>
      <c r="K216" s="50">
        <v>0</v>
      </c>
      <c r="L216" s="50">
        <v>0</v>
      </c>
      <c r="M216" s="32">
        <v>800007367</v>
      </c>
      <c r="N216" s="31" t="s">
        <v>8223</v>
      </c>
      <c r="O216" s="31" t="s">
        <v>8224</v>
      </c>
      <c r="P216" s="139" t="s">
        <v>6185</v>
      </c>
      <c r="Q216" s="139" t="s">
        <v>6185</v>
      </c>
      <c r="R216" s="139" t="s">
        <v>3702</v>
      </c>
      <c r="S216" s="50"/>
      <c r="T216" s="50">
        <f t="shared" si="6"/>
        <v>6264160</v>
      </c>
      <c r="U216" s="32">
        <v>21701937</v>
      </c>
      <c r="V216" s="31" t="s">
        <v>776</v>
      </c>
      <c r="W216" s="1"/>
    </row>
    <row r="217" spans="1:23">
      <c r="A217" s="29">
        <v>891780111</v>
      </c>
      <c r="B217" s="2" t="s">
        <v>19</v>
      </c>
      <c r="C217" s="1"/>
      <c r="D217" s="17" t="s">
        <v>20</v>
      </c>
      <c r="E217" s="31" t="s">
        <v>8225</v>
      </c>
      <c r="F217" s="2" t="s">
        <v>21</v>
      </c>
      <c r="G217" s="2" t="s">
        <v>22</v>
      </c>
      <c r="H217" s="17" t="s">
        <v>166</v>
      </c>
      <c r="I217" s="50">
        <v>12532000</v>
      </c>
      <c r="J217" s="50">
        <v>0</v>
      </c>
      <c r="K217" s="50">
        <v>0</v>
      </c>
      <c r="L217" s="50">
        <v>0</v>
      </c>
      <c r="M217" s="32">
        <v>34940907</v>
      </c>
      <c r="N217" s="31" t="s">
        <v>8000</v>
      </c>
      <c r="O217" s="31" t="s">
        <v>8226</v>
      </c>
      <c r="P217" s="139" t="s">
        <v>6185</v>
      </c>
      <c r="Q217" s="139" t="s">
        <v>6185</v>
      </c>
      <c r="R217" s="139" t="s">
        <v>5417</v>
      </c>
      <c r="S217" s="50"/>
      <c r="T217" s="50">
        <f t="shared" si="6"/>
        <v>12532000</v>
      </c>
      <c r="U217" s="32">
        <v>72175282</v>
      </c>
      <c r="V217" s="31" t="s">
        <v>566</v>
      </c>
      <c r="W217" s="1"/>
    </row>
    <row r="218" spans="1:23">
      <c r="A218" s="29">
        <v>891780111</v>
      </c>
      <c r="B218" s="2" t="s">
        <v>19</v>
      </c>
      <c r="C218" s="1"/>
      <c r="D218" s="17" t="s">
        <v>20</v>
      </c>
      <c r="E218" s="31" t="s">
        <v>8227</v>
      </c>
      <c r="F218" s="2" t="s">
        <v>21</v>
      </c>
      <c r="G218" s="2" t="s">
        <v>22</v>
      </c>
      <c r="H218" s="17" t="s">
        <v>166</v>
      </c>
      <c r="I218" s="50">
        <v>6188000</v>
      </c>
      <c r="J218" s="50">
        <v>0</v>
      </c>
      <c r="K218" s="50">
        <v>0</v>
      </c>
      <c r="L218" s="50">
        <v>0</v>
      </c>
      <c r="M218" s="32">
        <v>900458998</v>
      </c>
      <c r="N218" s="31" t="s">
        <v>8228</v>
      </c>
      <c r="O218" s="31" t="s">
        <v>8229</v>
      </c>
      <c r="P218" s="139" t="s">
        <v>8016</v>
      </c>
      <c r="Q218" s="139" t="s">
        <v>8016</v>
      </c>
      <c r="R218" s="139" t="s">
        <v>8230</v>
      </c>
      <c r="S218" s="50"/>
      <c r="T218" s="50">
        <f t="shared" si="6"/>
        <v>6188000</v>
      </c>
      <c r="U218" s="32">
        <v>85465146</v>
      </c>
      <c r="V218" s="31" t="s">
        <v>550</v>
      </c>
      <c r="W218" s="1"/>
    </row>
    <row r="219" spans="1:23">
      <c r="A219" s="29">
        <v>891780111</v>
      </c>
      <c r="B219" s="2" t="s">
        <v>19</v>
      </c>
      <c r="C219" s="1"/>
      <c r="D219" s="17" t="s">
        <v>20</v>
      </c>
      <c r="E219" s="31" t="s">
        <v>8231</v>
      </c>
      <c r="F219" s="2" t="s">
        <v>21</v>
      </c>
      <c r="G219" s="2" t="s">
        <v>22</v>
      </c>
      <c r="H219" s="17" t="s">
        <v>166</v>
      </c>
      <c r="I219" s="50">
        <v>6451200</v>
      </c>
      <c r="J219" s="50">
        <v>0</v>
      </c>
      <c r="K219" s="50">
        <v>0</v>
      </c>
      <c r="L219" s="50">
        <v>0</v>
      </c>
      <c r="M219" s="32">
        <v>57293412</v>
      </c>
      <c r="N219" s="31" t="s">
        <v>1778</v>
      </c>
      <c r="O219" s="31" t="s">
        <v>8232</v>
      </c>
      <c r="P219" s="139" t="s">
        <v>8016</v>
      </c>
      <c r="Q219" s="139" t="s">
        <v>8016</v>
      </c>
      <c r="R219" s="139" t="s">
        <v>6181</v>
      </c>
      <c r="S219" s="50"/>
      <c r="T219" s="50">
        <f t="shared" si="6"/>
        <v>6451200</v>
      </c>
      <c r="U219" s="32">
        <v>72175282</v>
      </c>
      <c r="V219" s="31" t="s">
        <v>566</v>
      </c>
      <c r="W219" s="1"/>
    </row>
    <row r="220" spans="1:23">
      <c r="A220" s="29">
        <v>891780111</v>
      </c>
      <c r="B220" s="2" t="s">
        <v>19</v>
      </c>
      <c r="C220" s="1"/>
      <c r="D220" s="17" t="s">
        <v>20</v>
      </c>
      <c r="E220" s="31" t="s">
        <v>8233</v>
      </c>
      <c r="F220" s="2" t="s">
        <v>21</v>
      </c>
      <c r="G220" s="2" t="s">
        <v>22</v>
      </c>
      <c r="H220" s="17" t="s">
        <v>166</v>
      </c>
      <c r="I220" s="50">
        <v>147000000</v>
      </c>
      <c r="J220" s="50">
        <v>0</v>
      </c>
      <c r="K220" s="50">
        <v>0</v>
      </c>
      <c r="L220" s="50">
        <v>0</v>
      </c>
      <c r="M220" s="32">
        <v>901279448</v>
      </c>
      <c r="N220" s="31" t="s">
        <v>638</v>
      </c>
      <c r="O220" s="31" t="s">
        <v>8234</v>
      </c>
      <c r="P220" s="139" t="s">
        <v>8016</v>
      </c>
      <c r="Q220" s="139" t="s">
        <v>7983</v>
      </c>
      <c r="R220" s="139" t="s">
        <v>574</v>
      </c>
      <c r="S220" s="50"/>
      <c r="T220" s="50">
        <f t="shared" si="6"/>
        <v>147000000</v>
      </c>
      <c r="U220" s="32">
        <v>85459497</v>
      </c>
      <c r="V220" s="31" t="s">
        <v>555</v>
      </c>
      <c r="W220" s="1"/>
    </row>
    <row r="221" spans="1:23">
      <c r="A221" s="29">
        <v>891780111</v>
      </c>
      <c r="B221" s="2" t="s">
        <v>19</v>
      </c>
      <c r="C221" s="1"/>
      <c r="D221" s="17" t="s">
        <v>20</v>
      </c>
      <c r="E221" s="31" t="s">
        <v>8235</v>
      </c>
      <c r="F221" s="2" t="s">
        <v>21</v>
      </c>
      <c r="G221" s="2" t="s">
        <v>22</v>
      </c>
      <c r="H221" s="17" t="s">
        <v>166</v>
      </c>
      <c r="I221" s="50">
        <v>5400000</v>
      </c>
      <c r="J221" s="50">
        <v>0</v>
      </c>
      <c r="K221" s="50">
        <v>0</v>
      </c>
      <c r="L221" s="50">
        <v>0</v>
      </c>
      <c r="M221" s="32">
        <v>85477624</v>
      </c>
      <c r="N221" s="31" t="s">
        <v>641</v>
      </c>
      <c r="O221" s="31" t="s">
        <v>8236</v>
      </c>
      <c r="P221" s="139" t="s">
        <v>7983</v>
      </c>
      <c r="Q221" s="139" t="s">
        <v>7983</v>
      </c>
      <c r="R221" s="139" t="s">
        <v>3510</v>
      </c>
      <c r="S221" s="50"/>
      <c r="T221" s="50">
        <f t="shared" si="6"/>
        <v>5400000</v>
      </c>
      <c r="U221" s="32">
        <v>72175282</v>
      </c>
      <c r="V221" s="31" t="s">
        <v>566</v>
      </c>
      <c r="W221" s="1"/>
    </row>
    <row r="222" spans="1:23">
      <c r="A222" s="29">
        <v>891780111</v>
      </c>
      <c r="B222" s="2" t="s">
        <v>19</v>
      </c>
      <c r="C222" s="1"/>
      <c r="D222" s="17" t="s">
        <v>20</v>
      </c>
      <c r="E222" s="31" t="s">
        <v>8237</v>
      </c>
      <c r="F222" s="2" t="s">
        <v>21</v>
      </c>
      <c r="G222" s="2" t="s">
        <v>22</v>
      </c>
      <c r="H222" s="17" t="s">
        <v>166</v>
      </c>
      <c r="I222" s="50">
        <v>12257280</v>
      </c>
      <c r="J222" s="50">
        <v>0</v>
      </c>
      <c r="K222" s="50">
        <v>0</v>
      </c>
      <c r="L222" s="50">
        <v>0</v>
      </c>
      <c r="M222" s="32">
        <v>819003317</v>
      </c>
      <c r="N222" s="31" t="s">
        <v>1828</v>
      </c>
      <c r="O222" s="31" t="s">
        <v>8238</v>
      </c>
      <c r="P222" s="139" t="s">
        <v>7983</v>
      </c>
      <c r="Q222" s="139" t="s">
        <v>7983</v>
      </c>
      <c r="R222" s="139" t="s">
        <v>3510</v>
      </c>
      <c r="S222" s="50"/>
      <c r="T222" s="50">
        <f t="shared" si="6"/>
        <v>12257280</v>
      </c>
      <c r="U222" s="32">
        <v>72175282</v>
      </c>
      <c r="V222" s="31" t="s">
        <v>566</v>
      </c>
      <c r="W222" s="1"/>
    </row>
    <row r="223" spans="1:23">
      <c r="A223" s="29">
        <v>891780111</v>
      </c>
      <c r="B223" s="2" t="s">
        <v>19</v>
      </c>
      <c r="C223" s="1"/>
      <c r="D223" s="17" t="s">
        <v>20</v>
      </c>
      <c r="E223" s="31" t="s">
        <v>8239</v>
      </c>
      <c r="F223" s="2" t="s">
        <v>21</v>
      </c>
      <c r="G223" s="2" t="s">
        <v>22</v>
      </c>
      <c r="H223" s="17" t="s">
        <v>166</v>
      </c>
      <c r="I223" s="50">
        <v>6963200</v>
      </c>
      <c r="J223" s="50">
        <v>0</v>
      </c>
      <c r="K223" s="50">
        <v>0</v>
      </c>
      <c r="L223" s="50">
        <v>0</v>
      </c>
      <c r="M223" s="32">
        <v>901208973</v>
      </c>
      <c r="N223" s="31" t="s">
        <v>1761</v>
      </c>
      <c r="O223" s="31" t="s">
        <v>8240</v>
      </c>
      <c r="P223" s="139" t="s">
        <v>2240</v>
      </c>
      <c r="Q223" s="139" t="s">
        <v>2240</v>
      </c>
      <c r="R223" s="139" t="s">
        <v>8185</v>
      </c>
      <c r="S223" s="50"/>
      <c r="T223" s="50">
        <f t="shared" si="6"/>
        <v>6963200</v>
      </c>
      <c r="U223" s="32">
        <v>72175282</v>
      </c>
      <c r="V223" s="31" t="s">
        <v>566</v>
      </c>
      <c r="W223" s="1"/>
    </row>
    <row r="224" spans="1:23">
      <c r="A224" s="29">
        <v>891780111</v>
      </c>
      <c r="B224" s="2" t="s">
        <v>19</v>
      </c>
      <c r="C224" s="1"/>
      <c r="D224" s="17" t="s">
        <v>20</v>
      </c>
      <c r="E224" s="31" t="s">
        <v>8241</v>
      </c>
      <c r="F224" s="2" t="s">
        <v>21</v>
      </c>
      <c r="G224" s="2" t="s">
        <v>22</v>
      </c>
      <c r="H224" s="17" t="s">
        <v>166</v>
      </c>
      <c r="I224" s="50">
        <v>8601600</v>
      </c>
      <c r="J224" s="50">
        <v>0</v>
      </c>
      <c r="K224" s="50">
        <v>0</v>
      </c>
      <c r="L224" s="50">
        <v>0</v>
      </c>
      <c r="M224" s="32">
        <v>900839919</v>
      </c>
      <c r="N224" s="31" t="s">
        <v>1787</v>
      </c>
      <c r="O224" s="31" t="s">
        <v>8242</v>
      </c>
      <c r="P224" s="139" t="s">
        <v>2240</v>
      </c>
      <c r="Q224" s="139" t="s">
        <v>2240</v>
      </c>
      <c r="R224" s="139" t="s">
        <v>8185</v>
      </c>
      <c r="S224" s="50"/>
      <c r="T224" s="50">
        <f t="shared" si="6"/>
        <v>8601600</v>
      </c>
      <c r="U224" s="32">
        <v>72175282</v>
      </c>
      <c r="V224" s="31" t="s">
        <v>566</v>
      </c>
      <c r="W224" s="1"/>
    </row>
    <row r="225" spans="1:23">
      <c r="A225" s="29">
        <v>891780111</v>
      </c>
      <c r="B225" s="2" t="s">
        <v>19</v>
      </c>
      <c r="C225" s="1"/>
      <c r="D225" s="17" t="s">
        <v>20</v>
      </c>
      <c r="E225" s="31" t="s">
        <v>8243</v>
      </c>
      <c r="F225" s="2" t="s">
        <v>21</v>
      </c>
      <c r="G225" s="2" t="s">
        <v>22</v>
      </c>
      <c r="H225" s="17" t="s">
        <v>166</v>
      </c>
      <c r="I225" s="50">
        <v>9996000</v>
      </c>
      <c r="J225" s="50">
        <v>0</v>
      </c>
      <c r="K225" s="50">
        <v>0</v>
      </c>
      <c r="L225" s="50">
        <v>0</v>
      </c>
      <c r="M225" s="32">
        <v>900588348</v>
      </c>
      <c r="N225" s="31" t="s">
        <v>1767</v>
      </c>
      <c r="O225" s="31" t="s">
        <v>8244</v>
      </c>
      <c r="P225" s="139" t="s">
        <v>2240</v>
      </c>
      <c r="Q225" s="139" t="s">
        <v>2240</v>
      </c>
      <c r="R225" s="139" t="s">
        <v>8185</v>
      </c>
      <c r="S225" s="50"/>
      <c r="T225" s="50">
        <f t="shared" si="6"/>
        <v>9996000</v>
      </c>
      <c r="U225" s="32">
        <v>72175282</v>
      </c>
      <c r="V225" s="31" t="s">
        <v>566</v>
      </c>
      <c r="W225" s="1"/>
    </row>
    <row r="226" spans="1:23">
      <c r="A226" s="29">
        <v>891780111</v>
      </c>
      <c r="B226" s="2" t="s">
        <v>19</v>
      </c>
      <c r="C226" s="1"/>
      <c r="D226" s="17" t="s">
        <v>20</v>
      </c>
      <c r="E226" s="31" t="s">
        <v>8245</v>
      </c>
      <c r="F226" s="2" t="s">
        <v>21</v>
      </c>
      <c r="G226" s="2" t="s">
        <v>22</v>
      </c>
      <c r="H226" s="17" t="s">
        <v>166</v>
      </c>
      <c r="I226" s="50">
        <v>8400000</v>
      </c>
      <c r="J226" s="50">
        <v>0</v>
      </c>
      <c r="K226" s="50">
        <v>0</v>
      </c>
      <c r="L226" s="50">
        <v>0</v>
      </c>
      <c r="M226" s="32">
        <v>900938372</v>
      </c>
      <c r="N226" s="31" t="s">
        <v>1764</v>
      </c>
      <c r="O226" s="31" t="s">
        <v>8246</v>
      </c>
      <c r="P226" s="139" t="s">
        <v>2240</v>
      </c>
      <c r="Q226" s="139" t="s">
        <v>2240</v>
      </c>
      <c r="R226" s="139" t="s">
        <v>8185</v>
      </c>
      <c r="S226" s="50"/>
      <c r="T226" s="50">
        <f t="shared" si="6"/>
        <v>8400000</v>
      </c>
      <c r="U226" s="32">
        <v>72175282</v>
      </c>
      <c r="V226" s="31" t="s">
        <v>566</v>
      </c>
      <c r="W226" s="1"/>
    </row>
    <row r="227" spans="1:23">
      <c r="A227" s="29">
        <v>891780111</v>
      </c>
      <c r="B227" s="2" t="s">
        <v>19</v>
      </c>
      <c r="C227" s="1"/>
      <c r="D227" s="17" t="s">
        <v>20</v>
      </c>
      <c r="E227" s="31" t="s">
        <v>8247</v>
      </c>
      <c r="F227" s="2" t="s">
        <v>21</v>
      </c>
      <c r="G227" s="2" t="s">
        <v>22</v>
      </c>
      <c r="H227" s="17" t="s">
        <v>166</v>
      </c>
      <c r="I227" s="50">
        <v>6451200</v>
      </c>
      <c r="J227" s="50">
        <v>0</v>
      </c>
      <c r="K227" s="50">
        <v>0</v>
      </c>
      <c r="L227" s="50">
        <v>0</v>
      </c>
      <c r="M227" s="32">
        <v>901146763</v>
      </c>
      <c r="N227" s="31" t="s">
        <v>1772</v>
      </c>
      <c r="O227" s="31" t="s">
        <v>8248</v>
      </c>
      <c r="P227" s="139" t="s">
        <v>1725</v>
      </c>
      <c r="Q227" s="139" t="s">
        <v>1725</v>
      </c>
      <c r="R227" s="139" t="s">
        <v>8151</v>
      </c>
      <c r="S227" s="50"/>
      <c r="T227" s="50">
        <f t="shared" si="6"/>
        <v>6451200</v>
      </c>
      <c r="U227" s="32">
        <v>72175282</v>
      </c>
      <c r="V227" s="31" t="s">
        <v>566</v>
      </c>
      <c r="W227" s="1"/>
    </row>
    <row r="228" spans="1:23">
      <c r="A228" s="29">
        <v>891780111</v>
      </c>
      <c r="B228" s="2" t="s">
        <v>19</v>
      </c>
      <c r="C228" s="1"/>
      <c r="D228" s="17" t="s">
        <v>20</v>
      </c>
      <c r="E228" s="31" t="s">
        <v>8249</v>
      </c>
      <c r="F228" s="2" t="s">
        <v>21</v>
      </c>
      <c r="G228" s="2" t="s">
        <v>22</v>
      </c>
      <c r="H228" s="17" t="s">
        <v>166</v>
      </c>
      <c r="I228" s="50">
        <v>17203200</v>
      </c>
      <c r="J228" s="50">
        <v>0</v>
      </c>
      <c r="K228" s="50">
        <v>0</v>
      </c>
      <c r="L228" s="50">
        <v>0</v>
      </c>
      <c r="M228" s="32">
        <v>900053241</v>
      </c>
      <c r="N228" s="31" t="s">
        <v>1785</v>
      </c>
      <c r="O228" s="31" t="s">
        <v>8250</v>
      </c>
      <c r="P228" s="139" t="s">
        <v>5289</v>
      </c>
      <c r="Q228" s="139" t="s">
        <v>5289</v>
      </c>
      <c r="R228" s="139" t="s">
        <v>6210</v>
      </c>
      <c r="S228" s="50"/>
      <c r="T228" s="50">
        <f t="shared" si="6"/>
        <v>17203200</v>
      </c>
      <c r="U228" s="32">
        <v>72175282</v>
      </c>
      <c r="V228" s="31" t="s">
        <v>566</v>
      </c>
      <c r="W228" s="1"/>
    </row>
    <row r="229" spans="1:23">
      <c r="A229" s="29">
        <v>891780111</v>
      </c>
      <c r="B229" s="2" t="s">
        <v>19</v>
      </c>
      <c r="C229" s="1"/>
      <c r="D229" s="17" t="s">
        <v>20</v>
      </c>
      <c r="E229" s="31" t="s">
        <v>8251</v>
      </c>
      <c r="F229" s="2" t="s">
        <v>21</v>
      </c>
      <c r="G229" s="2" t="s">
        <v>22</v>
      </c>
      <c r="H229" s="17" t="s">
        <v>166</v>
      </c>
      <c r="I229" s="50">
        <v>3655680</v>
      </c>
      <c r="J229" s="50">
        <v>0</v>
      </c>
      <c r="K229" s="50">
        <v>0</v>
      </c>
      <c r="L229" s="50">
        <v>0</v>
      </c>
      <c r="M229" s="32">
        <v>8600149234</v>
      </c>
      <c r="N229" s="31" t="s">
        <v>4302</v>
      </c>
      <c r="O229" s="31" t="s">
        <v>8252</v>
      </c>
      <c r="P229" s="139" t="s">
        <v>8154</v>
      </c>
      <c r="Q229" s="139" t="s">
        <v>8154</v>
      </c>
      <c r="R229" s="139" t="s">
        <v>8253</v>
      </c>
      <c r="S229" s="50"/>
      <c r="T229" s="50">
        <f t="shared" si="6"/>
        <v>3655680</v>
      </c>
      <c r="U229" s="32">
        <v>72175282</v>
      </c>
      <c r="V229" s="31" t="s">
        <v>566</v>
      </c>
      <c r="W229" s="1"/>
    </row>
    <row r="230" spans="1:23">
      <c r="A230" s="29">
        <v>891780111</v>
      </c>
      <c r="B230" s="2" t="s">
        <v>19</v>
      </c>
      <c r="C230" s="1"/>
      <c r="D230" s="17" t="s">
        <v>20</v>
      </c>
      <c r="E230" s="31" t="s">
        <v>8254</v>
      </c>
      <c r="F230" s="2" t="s">
        <v>21</v>
      </c>
      <c r="G230" s="2" t="s">
        <v>22</v>
      </c>
      <c r="H230" s="17" t="s">
        <v>166</v>
      </c>
      <c r="I230" s="50">
        <v>9676800</v>
      </c>
      <c r="J230" s="50">
        <v>0</v>
      </c>
      <c r="K230" s="50">
        <v>0</v>
      </c>
      <c r="L230" s="50">
        <v>0</v>
      </c>
      <c r="M230" s="32">
        <v>900246064</v>
      </c>
      <c r="N230" s="31" t="s">
        <v>1885</v>
      </c>
      <c r="O230" s="31" t="s">
        <v>8255</v>
      </c>
      <c r="P230" s="139" t="s">
        <v>8154</v>
      </c>
      <c r="Q230" s="139" t="s">
        <v>8154</v>
      </c>
      <c r="R230" s="139" t="s">
        <v>8253</v>
      </c>
      <c r="S230" s="50"/>
      <c r="T230" s="50">
        <f t="shared" si="6"/>
        <v>9676800</v>
      </c>
      <c r="U230" s="32">
        <v>72175282</v>
      </c>
      <c r="V230" s="31" t="s">
        <v>566</v>
      </c>
      <c r="W230" s="1"/>
    </row>
    <row r="231" spans="1:23">
      <c r="A231" s="29">
        <v>891780111</v>
      </c>
      <c r="B231" s="2" t="s">
        <v>19</v>
      </c>
      <c r="C231" s="1"/>
      <c r="D231" s="17" t="s">
        <v>20</v>
      </c>
      <c r="E231" s="31" t="s">
        <v>8256</v>
      </c>
      <c r="F231" s="2" t="s">
        <v>21</v>
      </c>
      <c r="G231" s="2" t="s">
        <v>22</v>
      </c>
      <c r="H231" s="17" t="s">
        <v>166</v>
      </c>
      <c r="I231" s="50">
        <v>8601600</v>
      </c>
      <c r="J231" s="50">
        <v>0</v>
      </c>
      <c r="K231" s="50">
        <v>0</v>
      </c>
      <c r="L231" s="50">
        <v>0</v>
      </c>
      <c r="M231" s="32">
        <v>819004091</v>
      </c>
      <c r="N231" s="31" t="s">
        <v>562</v>
      </c>
      <c r="O231" s="31" t="s">
        <v>8257</v>
      </c>
      <c r="P231" s="139" t="s">
        <v>8154</v>
      </c>
      <c r="Q231" s="139" t="s">
        <v>8154</v>
      </c>
      <c r="R231" s="139" t="s">
        <v>8253</v>
      </c>
      <c r="S231" s="50"/>
      <c r="T231" s="50">
        <f t="shared" si="6"/>
        <v>8601600</v>
      </c>
      <c r="U231" s="32">
        <v>72175282</v>
      </c>
      <c r="V231" s="31" t="s">
        <v>566</v>
      </c>
      <c r="W231" s="1"/>
    </row>
    <row r="232" spans="1:23">
      <c r="A232" s="29">
        <v>891780111</v>
      </c>
      <c r="B232" s="2" t="s">
        <v>19</v>
      </c>
      <c r="C232" s="1"/>
      <c r="D232" s="17" t="s">
        <v>20</v>
      </c>
      <c r="E232" s="31" t="s">
        <v>8258</v>
      </c>
      <c r="F232" s="2" t="s">
        <v>21</v>
      </c>
      <c r="G232" s="2" t="s">
        <v>22</v>
      </c>
      <c r="H232" s="17" t="s">
        <v>166</v>
      </c>
      <c r="I232" s="50">
        <v>13547520</v>
      </c>
      <c r="J232" s="50">
        <v>0</v>
      </c>
      <c r="K232" s="50">
        <v>0</v>
      </c>
      <c r="L232" s="50">
        <v>0</v>
      </c>
      <c r="M232" s="32">
        <v>900244687</v>
      </c>
      <c r="N232" s="31" t="s">
        <v>8259</v>
      </c>
      <c r="O232" s="31" t="s">
        <v>8260</v>
      </c>
      <c r="P232" s="139" t="s">
        <v>8261</v>
      </c>
      <c r="Q232" s="139" t="s">
        <v>8261</v>
      </c>
      <c r="R232" s="139" t="s">
        <v>8262</v>
      </c>
      <c r="S232" s="50"/>
      <c r="T232" s="50">
        <f t="shared" si="6"/>
        <v>13547520</v>
      </c>
      <c r="U232" s="32">
        <v>72175282</v>
      </c>
      <c r="V232" s="31" t="s">
        <v>566</v>
      </c>
      <c r="W232" s="1"/>
    </row>
    <row r="233" spans="1:23">
      <c r="A233" s="29">
        <v>891780111</v>
      </c>
      <c r="B233" s="2" t="s">
        <v>19</v>
      </c>
      <c r="C233" s="1"/>
      <c r="D233" s="17" t="s">
        <v>20</v>
      </c>
      <c r="E233" s="31" t="s">
        <v>8263</v>
      </c>
      <c r="F233" s="2" t="s">
        <v>21</v>
      </c>
      <c r="G233" s="2" t="s">
        <v>22</v>
      </c>
      <c r="H233" s="17" t="s">
        <v>166</v>
      </c>
      <c r="I233" s="50">
        <v>80316112</v>
      </c>
      <c r="J233" s="50">
        <v>0</v>
      </c>
      <c r="K233" s="50">
        <v>0</v>
      </c>
      <c r="L233" s="50">
        <v>0</v>
      </c>
      <c r="M233" s="32">
        <v>800103052</v>
      </c>
      <c r="N233" s="31" t="s">
        <v>8264</v>
      </c>
      <c r="O233" s="31" t="s">
        <v>8265</v>
      </c>
      <c r="P233" s="139" t="s">
        <v>3702</v>
      </c>
      <c r="Q233" s="139" t="s">
        <v>3702</v>
      </c>
      <c r="R233" s="139" t="s">
        <v>8266</v>
      </c>
      <c r="S233" s="50"/>
      <c r="T233" s="50">
        <f t="shared" si="6"/>
        <v>80316112</v>
      </c>
      <c r="U233" s="32">
        <v>85465146</v>
      </c>
      <c r="V233" s="31" t="s">
        <v>550</v>
      </c>
      <c r="W233" s="1"/>
    </row>
    <row r="234" spans="1:23">
      <c r="A234" s="29">
        <v>891780111</v>
      </c>
      <c r="B234" s="2" t="s">
        <v>19</v>
      </c>
      <c r="C234" s="1"/>
      <c r="D234" s="17" t="s">
        <v>20</v>
      </c>
      <c r="E234" s="31" t="s">
        <v>8267</v>
      </c>
      <c r="F234" s="2" t="s">
        <v>21</v>
      </c>
      <c r="G234" s="2" t="s">
        <v>22</v>
      </c>
      <c r="H234" s="17" t="s">
        <v>166</v>
      </c>
      <c r="I234" s="50">
        <v>44982000</v>
      </c>
      <c r="J234" s="50">
        <v>0</v>
      </c>
      <c r="K234" s="50">
        <v>0</v>
      </c>
      <c r="L234" s="50">
        <v>0</v>
      </c>
      <c r="M234" s="32">
        <v>901051111</v>
      </c>
      <c r="N234" s="31" t="s">
        <v>1801</v>
      </c>
      <c r="O234" s="31" t="s">
        <v>8268</v>
      </c>
      <c r="P234" s="139" t="s">
        <v>6282</v>
      </c>
      <c r="Q234" s="139" t="s">
        <v>6282</v>
      </c>
      <c r="R234" s="139" t="s">
        <v>4346</v>
      </c>
      <c r="S234" s="50"/>
      <c r="T234" s="50">
        <f t="shared" si="6"/>
        <v>44982000</v>
      </c>
      <c r="U234" s="32">
        <v>85465146</v>
      </c>
      <c r="V234" s="31" t="s">
        <v>550</v>
      </c>
      <c r="W234" s="1"/>
    </row>
    <row r="235" spans="1:23">
      <c r="A235" s="29">
        <v>891780111</v>
      </c>
      <c r="B235" s="2" t="s">
        <v>19</v>
      </c>
      <c r="C235" s="1"/>
      <c r="D235" s="17" t="s">
        <v>20</v>
      </c>
      <c r="E235" s="31" t="s">
        <v>8269</v>
      </c>
      <c r="F235" s="2" t="s">
        <v>21</v>
      </c>
      <c r="G235" s="2" t="s">
        <v>22</v>
      </c>
      <c r="H235" s="17" t="s">
        <v>166</v>
      </c>
      <c r="I235" s="50">
        <v>13080600</v>
      </c>
      <c r="J235" s="50">
        <v>0</v>
      </c>
      <c r="K235" s="50">
        <v>0</v>
      </c>
      <c r="L235" s="50">
        <v>0</v>
      </c>
      <c r="M235" s="32">
        <v>900749054</v>
      </c>
      <c r="N235" s="31" t="s">
        <v>586</v>
      </c>
      <c r="O235" s="31" t="s">
        <v>8270</v>
      </c>
      <c r="P235" s="139" t="s">
        <v>4346</v>
      </c>
      <c r="Q235" s="139" t="s">
        <v>4346</v>
      </c>
      <c r="R235" s="139" t="s">
        <v>4354</v>
      </c>
      <c r="S235" s="50"/>
      <c r="T235" s="50">
        <f t="shared" si="6"/>
        <v>13080600</v>
      </c>
      <c r="U235" s="32">
        <v>85459497</v>
      </c>
      <c r="V235" s="31" t="s">
        <v>555</v>
      </c>
      <c r="W235" s="1"/>
    </row>
    <row r="236" spans="1:23">
      <c r="A236" s="29">
        <v>891780111</v>
      </c>
      <c r="B236" s="2" t="s">
        <v>19</v>
      </c>
      <c r="C236" s="1"/>
      <c r="D236" s="17" t="s">
        <v>20</v>
      </c>
      <c r="E236" s="31" t="s">
        <v>8271</v>
      </c>
      <c r="F236" s="2" t="s">
        <v>21</v>
      </c>
      <c r="G236" s="2" t="s">
        <v>22</v>
      </c>
      <c r="H236" s="17" t="s">
        <v>166</v>
      </c>
      <c r="I236" s="50">
        <v>54999991</v>
      </c>
      <c r="J236" s="50">
        <v>0</v>
      </c>
      <c r="K236" s="50">
        <v>0</v>
      </c>
      <c r="L236" s="50">
        <v>0</v>
      </c>
      <c r="M236" s="32">
        <v>900716340</v>
      </c>
      <c r="N236" s="31" t="s">
        <v>8272</v>
      </c>
      <c r="O236" s="31" t="s">
        <v>8273</v>
      </c>
      <c r="P236" s="139" t="s">
        <v>5417</v>
      </c>
      <c r="Q236" s="139" t="s">
        <v>5417</v>
      </c>
      <c r="R236" s="139" t="s">
        <v>6285</v>
      </c>
      <c r="S236" s="50"/>
      <c r="T236" s="50">
        <f t="shared" si="6"/>
        <v>54999991</v>
      </c>
      <c r="U236" s="32">
        <v>85465146</v>
      </c>
      <c r="V236" s="31" t="s">
        <v>550</v>
      </c>
    </row>
    <row r="237" spans="1:23">
      <c r="A237" s="29">
        <v>891780111</v>
      </c>
      <c r="B237" s="2" t="s">
        <v>19</v>
      </c>
      <c r="C237" s="1"/>
      <c r="D237" s="17" t="s">
        <v>20</v>
      </c>
      <c r="E237" s="31" t="s">
        <v>8274</v>
      </c>
      <c r="F237" s="2" t="s">
        <v>21</v>
      </c>
      <c r="G237" s="2" t="s">
        <v>22</v>
      </c>
      <c r="H237" s="17" t="s">
        <v>166</v>
      </c>
      <c r="I237" s="50">
        <v>6000000</v>
      </c>
      <c r="J237" s="50">
        <v>0</v>
      </c>
      <c r="K237" s="50">
        <v>0</v>
      </c>
      <c r="L237" s="50">
        <v>0</v>
      </c>
      <c r="M237" s="32">
        <v>901251648</v>
      </c>
      <c r="N237" s="31" t="s">
        <v>8275</v>
      </c>
      <c r="O237" s="31" t="s">
        <v>8276</v>
      </c>
      <c r="P237" s="139" t="s">
        <v>6285</v>
      </c>
      <c r="Q237" s="139" t="s">
        <v>6285</v>
      </c>
      <c r="R237" s="139" t="s">
        <v>8167</v>
      </c>
      <c r="S237" s="50"/>
      <c r="T237" s="50">
        <f t="shared" si="6"/>
        <v>6000000</v>
      </c>
      <c r="U237" s="32">
        <v>72175282</v>
      </c>
      <c r="V237" s="31" t="s">
        <v>566</v>
      </c>
    </row>
    <row r="238" spans="1:23">
      <c r="A238" s="29">
        <v>891780111</v>
      </c>
      <c r="B238" s="2" t="s">
        <v>19</v>
      </c>
      <c r="C238" s="1"/>
      <c r="D238" s="17" t="s">
        <v>20</v>
      </c>
      <c r="E238" s="31" t="s">
        <v>8277</v>
      </c>
      <c r="F238" s="2" t="s">
        <v>21</v>
      </c>
      <c r="G238" s="2" t="s">
        <v>22</v>
      </c>
      <c r="H238" s="17" t="s">
        <v>166</v>
      </c>
      <c r="I238" s="50">
        <v>4000000</v>
      </c>
      <c r="J238" s="50">
        <v>0</v>
      </c>
      <c r="K238" s="50">
        <v>0</v>
      </c>
      <c r="L238" s="50">
        <v>0</v>
      </c>
      <c r="M238" s="32">
        <v>1001911525</v>
      </c>
      <c r="N238" s="31" t="s">
        <v>8278</v>
      </c>
      <c r="O238" s="31" t="s">
        <v>8279</v>
      </c>
      <c r="P238" s="139" t="s">
        <v>6285</v>
      </c>
      <c r="Q238" s="139" t="s">
        <v>6285</v>
      </c>
      <c r="R238" s="139" t="s">
        <v>3746</v>
      </c>
      <c r="S238" s="50"/>
      <c r="T238" s="50">
        <f t="shared" si="6"/>
        <v>4000000</v>
      </c>
      <c r="U238" s="32">
        <v>21701937</v>
      </c>
      <c r="V238" s="31" t="s">
        <v>776</v>
      </c>
    </row>
    <row r="239" spans="1:23">
      <c r="A239" s="29">
        <v>891780111</v>
      </c>
      <c r="B239" s="2" t="s">
        <v>19</v>
      </c>
      <c r="C239" s="1"/>
      <c r="D239" s="17" t="s">
        <v>20</v>
      </c>
      <c r="E239" s="31" t="s">
        <v>8280</v>
      </c>
      <c r="F239" s="2" t="s">
        <v>21</v>
      </c>
      <c r="G239" s="2" t="s">
        <v>22</v>
      </c>
      <c r="H239" s="17" t="s">
        <v>166</v>
      </c>
      <c r="I239" s="50">
        <v>50336973</v>
      </c>
      <c r="J239" s="50">
        <v>0</v>
      </c>
      <c r="K239" s="50">
        <v>0</v>
      </c>
      <c r="L239" s="50">
        <v>0</v>
      </c>
      <c r="M239" s="32">
        <v>901004967</v>
      </c>
      <c r="N239" s="31" t="s">
        <v>8281</v>
      </c>
      <c r="O239" s="31" t="s">
        <v>8282</v>
      </c>
      <c r="P239" s="139" t="s">
        <v>8283</v>
      </c>
      <c r="Q239" s="139" t="s">
        <v>8283</v>
      </c>
      <c r="R239" s="139" t="s">
        <v>4966</v>
      </c>
      <c r="S239" s="50"/>
      <c r="T239" s="50">
        <f t="shared" si="6"/>
        <v>50336973</v>
      </c>
      <c r="U239" s="32">
        <v>85465146</v>
      </c>
      <c r="V239" s="31" t="s">
        <v>550</v>
      </c>
    </row>
    <row r="240" spans="1:23">
      <c r="A240" s="29">
        <v>891780111</v>
      </c>
      <c r="B240" s="2" t="s">
        <v>19</v>
      </c>
      <c r="C240" s="1"/>
      <c r="D240" s="17" t="s">
        <v>20</v>
      </c>
      <c r="E240" s="31" t="s">
        <v>8284</v>
      </c>
      <c r="F240" s="2" t="s">
        <v>21</v>
      </c>
      <c r="G240" s="2" t="s">
        <v>22</v>
      </c>
      <c r="H240" s="17" t="s">
        <v>166</v>
      </c>
      <c r="I240" s="50">
        <v>77754600</v>
      </c>
      <c r="J240" s="50">
        <v>0</v>
      </c>
      <c r="K240" s="50">
        <v>0</v>
      </c>
      <c r="L240" s="50">
        <v>0</v>
      </c>
      <c r="M240" s="32">
        <v>901173200</v>
      </c>
      <c r="N240" s="31" t="s">
        <v>8285</v>
      </c>
      <c r="O240" s="31" t="s">
        <v>8286</v>
      </c>
      <c r="P240" s="139" t="s">
        <v>8283</v>
      </c>
      <c r="Q240" s="139" t="s">
        <v>8283</v>
      </c>
      <c r="R240" s="139" t="s">
        <v>8287</v>
      </c>
      <c r="S240" s="50"/>
      <c r="T240" s="50">
        <f t="shared" si="6"/>
        <v>77754600</v>
      </c>
      <c r="U240" s="32">
        <v>57461216</v>
      </c>
      <c r="V240" s="31" t="s">
        <v>801</v>
      </c>
    </row>
    <row r="241" spans="1:22">
      <c r="A241" s="29">
        <v>891780111</v>
      </c>
      <c r="B241" s="2" t="s">
        <v>19</v>
      </c>
      <c r="C241" s="1"/>
      <c r="D241" s="17" t="s">
        <v>20</v>
      </c>
      <c r="E241" s="31" t="s">
        <v>8288</v>
      </c>
      <c r="F241" s="2" t="s">
        <v>21</v>
      </c>
      <c r="G241" s="2" t="s">
        <v>22</v>
      </c>
      <c r="H241" s="17" t="s">
        <v>166</v>
      </c>
      <c r="I241" s="50">
        <v>13944420</v>
      </c>
      <c r="J241" s="50">
        <v>0</v>
      </c>
      <c r="K241" s="50">
        <v>0</v>
      </c>
      <c r="L241" s="50">
        <v>0</v>
      </c>
      <c r="M241" s="32">
        <v>900595716</v>
      </c>
      <c r="N241" s="31" t="s">
        <v>8289</v>
      </c>
      <c r="O241" s="31" t="s">
        <v>8290</v>
      </c>
      <c r="P241" s="139" t="s">
        <v>4966</v>
      </c>
      <c r="Q241" s="139" t="s">
        <v>4966</v>
      </c>
      <c r="R241" s="139" t="s">
        <v>8141</v>
      </c>
      <c r="S241" s="50"/>
      <c r="T241" s="50">
        <f t="shared" si="6"/>
        <v>13944420</v>
      </c>
      <c r="U241" s="32">
        <v>85465146</v>
      </c>
      <c r="V241" s="31" t="s">
        <v>550</v>
      </c>
    </row>
    <row r="242" spans="1:22">
      <c r="A242" s="29">
        <v>891780111</v>
      </c>
      <c r="B242" s="2" t="s">
        <v>19</v>
      </c>
      <c r="C242" s="1"/>
      <c r="D242" s="17" t="s">
        <v>20</v>
      </c>
      <c r="E242" s="109" t="s">
        <v>8291</v>
      </c>
      <c r="F242" s="2" t="s">
        <v>21</v>
      </c>
      <c r="G242" s="2" t="s">
        <v>22</v>
      </c>
      <c r="H242" s="17" t="s">
        <v>1601</v>
      </c>
      <c r="I242" s="112">
        <v>5999070</v>
      </c>
      <c r="J242" s="50">
        <v>0</v>
      </c>
      <c r="K242" s="50">
        <v>0</v>
      </c>
      <c r="L242" s="50">
        <v>0</v>
      </c>
      <c r="M242" s="110">
        <v>900763287</v>
      </c>
      <c r="N242" s="109" t="s">
        <v>1921</v>
      </c>
      <c r="O242" s="109" t="s">
        <v>8292</v>
      </c>
      <c r="P242" s="123" t="s">
        <v>5417</v>
      </c>
      <c r="Q242" s="123" t="s">
        <v>5417</v>
      </c>
      <c r="R242" s="123" t="s">
        <v>8293</v>
      </c>
      <c r="S242" s="50"/>
      <c r="T242" s="50">
        <f t="shared" si="6"/>
        <v>5999070</v>
      </c>
      <c r="U242" s="110">
        <v>85473390</v>
      </c>
      <c r="V242" s="109" t="s">
        <v>544</v>
      </c>
    </row>
    <row r="243" spans="1:22">
      <c r="A243" s="29">
        <v>891780111</v>
      </c>
      <c r="B243" s="2" t="s">
        <v>19</v>
      </c>
      <c r="C243" s="1"/>
      <c r="D243" s="17" t="s">
        <v>20</v>
      </c>
      <c r="E243" s="109" t="s">
        <v>8294</v>
      </c>
      <c r="F243" s="2" t="s">
        <v>21</v>
      </c>
      <c r="G243" s="2" t="s">
        <v>22</v>
      </c>
      <c r="H243" s="17" t="s">
        <v>1601</v>
      </c>
      <c r="I243" s="112">
        <v>75000000</v>
      </c>
      <c r="J243" s="50">
        <v>0</v>
      </c>
      <c r="K243" s="50">
        <v>0</v>
      </c>
      <c r="L243" s="50">
        <v>0</v>
      </c>
      <c r="M243" s="110">
        <v>901039840</v>
      </c>
      <c r="N243" s="109" t="s">
        <v>546</v>
      </c>
      <c r="O243" s="109" t="s">
        <v>8295</v>
      </c>
      <c r="P243" s="123" t="s">
        <v>8171</v>
      </c>
      <c r="Q243" s="123" t="s">
        <v>8171</v>
      </c>
      <c r="R243" s="123" t="s">
        <v>574</v>
      </c>
      <c r="S243" s="50"/>
      <c r="T243" s="50">
        <f t="shared" si="6"/>
        <v>75000000</v>
      </c>
      <c r="U243" s="110">
        <v>85465146</v>
      </c>
      <c r="V243" s="109" t="s">
        <v>550</v>
      </c>
    </row>
    <row r="244" spans="1:22">
      <c r="A244" s="29">
        <v>891780111</v>
      </c>
      <c r="B244" s="2" t="s">
        <v>19</v>
      </c>
      <c r="C244" s="1"/>
      <c r="D244" s="17" t="s">
        <v>20</v>
      </c>
      <c r="E244" s="109" t="s">
        <v>8296</v>
      </c>
      <c r="F244" s="2" t="s">
        <v>21</v>
      </c>
      <c r="G244" s="2" t="s">
        <v>22</v>
      </c>
      <c r="H244" s="17" t="s">
        <v>1601</v>
      </c>
      <c r="I244" s="112">
        <v>20000000</v>
      </c>
      <c r="J244" s="50">
        <v>0</v>
      </c>
      <c r="K244" s="50">
        <v>0</v>
      </c>
      <c r="L244" s="50">
        <v>0</v>
      </c>
      <c r="M244" s="110">
        <v>900763287</v>
      </c>
      <c r="N244" s="109" t="s">
        <v>1921</v>
      </c>
      <c r="O244" s="109" t="s">
        <v>8297</v>
      </c>
      <c r="P244" s="123" t="s">
        <v>6285</v>
      </c>
      <c r="Q244" s="123" t="s">
        <v>6285</v>
      </c>
      <c r="R244" s="123" t="s">
        <v>574</v>
      </c>
      <c r="S244" s="50"/>
      <c r="T244" s="50">
        <f t="shared" si="6"/>
        <v>20000000</v>
      </c>
      <c r="U244" s="110">
        <v>36665858</v>
      </c>
      <c r="V244" s="109" t="s">
        <v>992</v>
      </c>
    </row>
    <row r="245" spans="1:22">
      <c r="A245" s="29">
        <v>891780111</v>
      </c>
      <c r="B245" s="2" t="s">
        <v>19</v>
      </c>
      <c r="C245" s="1"/>
      <c r="D245" s="17" t="s">
        <v>20</v>
      </c>
      <c r="E245" s="109" t="s">
        <v>8298</v>
      </c>
      <c r="F245" s="2" t="s">
        <v>21</v>
      </c>
      <c r="G245" s="2" t="s">
        <v>22</v>
      </c>
      <c r="H245" s="17" t="s">
        <v>1601</v>
      </c>
      <c r="I245" s="112">
        <v>20000000</v>
      </c>
      <c r="J245" s="50">
        <v>0</v>
      </c>
      <c r="K245" s="50">
        <v>0</v>
      </c>
      <c r="L245" s="50">
        <v>0</v>
      </c>
      <c r="M245" s="110">
        <v>800226062</v>
      </c>
      <c r="N245" s="109" t="s">
        <v>8299</v>
      </c>
      <c r="O245" s="109" t="s">
        <v>8300</v>
      </c>
      <c r="P245" s="123" t="s">
        <v>6285</v>
      </c>
      <c r="Q245" s="123" t="s">
        <v>6285</v>
      </c>
      <c r="R245" s="123" t="s">
        <v>574</v>
      </c>
      <c r="S245" s="50"/>
      <c r="T245" s="50">
        <f t="shared" si="6"/>
        <v>20000000</v>
      </c>
      <c r="U245" s="110">
        <v>12550726</v>
      </c>
      <c r="V245" s="109" t="s">
        <v>8301</v>
      </c>
    </row>
    <row r="246" spans="1:22">
      <c r="A246" s="29">
        <v>891780111</v>
      </c>
      <c r="B246" s="2" t="s">
        <v>19</v>
      </c>
      <c r="C246" s="1"/>
      <c r="D246" s="17" t="s">
        <v>20</v>
      </c>
      <c r="E246" s="109" t="s">
        <v>8302</v>
      </c>
      <c r="F246" s="2" t="s">
        <v>21</v>
      </c>
      <c r="G246" s="2" t="s">
        <v>22</v>
      </c>
      <c r="H246" s="17" t="s">
        <v>1601</v>
      </c>
      <c r="I246" s="112">
        <v>75687514</v>
      </c>
      <c r="J246" s="50">
        <v>0</v>
      </c>
      <c r="K246" s="50">
        <v>0</v>
      </c>
      <c r="L246" s="50">
        <v>0</v>
      </c>
      <c r="M246" s="110">
        <v>890101977</v>
      </c>
      <c r="N246" s="109" t="s">
        <v>3825</v>
      </c>
      <c r="O246" s="109" t="s">
        <v>8303</v>
      </c>
      <c r="P246" s="123" t="s">
        <v>8283</v>
      </c>
      <c r="Q246" s="123" t="s">
        <v>4966</v>
      </c>
      <c r="R246" s="123" t="s">
        <v>8304</v>
      </c>
      <c r="S246" s="50"/>
      <c r="T246" s="50">
        <f t="shared" si="6"/>
        <v>75687514</v>
      </c>
      <c r="U246" s="110">
        <v>85473390</v>
      </c>
      <c r="V246" s="109" t="s">
        <v>544</v>
      </c>
    </row>
    <row r="248" spans="1:22">
      <c r="D248" s="166" t="s">
        <v>6076</v>
      </c>
      <c r="E248" s="166">
        <v>245</v>
      </c>
      <c r="H248" s="166" t="s">
        <v>6076</v>
      </c>
      <c r="I248" s="165">
        <f>SUM(I2:I247)</f>
        <v>10918886961.040001</v>
      </c>
      <c r="J248" s="165"/>
      <c r="K248" s="165">
        <f>SUM(K2:K247)</f>
        <v>322000000</v>
      </c>
      <c r="S248" s="146"/>
      <c r="T248" s="146"/>
    </row>
    <row r="249" spans="1:22">
      <c r="S249" s="52"/>
      <c r="T249" s="52"/>
    </row>
    <row r="250" spans="1:22">
      <c r="J250" s="165">
        <f>I248+K248</f>
        <v>11240886961.040001</v>
      </c>
    </row>
  </sheetData>
  <autoFilter ref="A1:V246"/>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39"/>
  <sheetViews>
    <sheetView workbookViewId="0">
      <selection activeCell="A31" sqref="A31"/>
    </sheetView>
  </sheetViews>
  <sheetFormatPr baseColWidth="10" defaultColWidth="11.44140625" defaultRowHeight="14.4"/>
  <cols>
    <col min="1" max="1" width="11.44140625" style="2"/>
    <col min="2" max="2" width="19.6640625" style="2" customWidth="1"/>
    <col min="3" max="3" width="25.33203125" style="2" customWidth="1"/>
    <col min="4" max="4" width="17.88671875" style="2" customWidth="1"/>
    <col min="5" max="5" width="18.5546875" style="2" customWidth="1"/>
    <col min="6" max="7" width="11.44140625" style="2"/>
    <col min="8" max="8" width="30.33203125" style="2" customWidth="1"/>
    <col min="9" max="12" width="24.88671875" style="8" customWidth="1"/>
    <col min="13" max="14" width="11.44140625" style="2"/>
    <col min="15" max="15" width="15.6640625" style="2" customWidth="1"/>
    <col min="16" max="16" width="21.33203125" style="2" customWidth="1"/>
    <col min="17" max="18" width="11.44140625" style="2"/>
    <col min="19" max="20" width="24.88671875" style="82" customWidth="1"/>
    <col min="21" max="21" width="11.44140625" style="2"/>
    <col min="22" max="22" width="36.33203125" style="2" customWidth="1"/>
    <col min="23" max="16384" width="11.44140625" style="2"/>
  </cols>
  <sheetData>
    <row r="1" spans="1:24">
      <c r="A1" t="s">
        <v>0</v>
      </c>
      <c r="B1" t="s">
        <v>1</v>
      </c>
      <c r="C1" s="1" t="s">
        <v>2</v>
      </c>
      <c r="D1" t="s">
        <v>3</v>
      </c>
      <c r="E1" t="s">
        <v>4</v>
      </c>
      <c r="F1" t="s">
        <v>5</v>
      </c>
      <c r="G1" t="s">
        <v>6</v>
      </c>
      <c r="H1" t="s">
        <v>7</v>
      </c>
      <c r="I1" s="43" t="s">
        <v>8</v>
      </c>
      <c r="J1" s="43" t="s">
        <v>9</v>
      </c>
      <c r="K1" s="43" t="s">
        <v>24</v>
      </c>
      <c r="L1" s="43" t="s">
        <v>25</v>
      </c>
      <c r="M1" t="s">
        <v>10</v>
      </c>
      <c r="N1" t="s">
        <v>11</v>
      </c>
      <c r="O1" t="s">
        <v>12</v>
      </c>
      <c r="P1" s="42" t="s">
        <v>26</v>
      </c>
      <c r="Q1" t="s">
        <v>13</v>
      </c>
      <c r="R1" t="s">
        <v>14</v>
      </c>
      <c r="S1" s="81" t="s">
        <v>15</v>
      </c>
      <c r="T1" s="81" t="s">
        <v>16</v>
      </c>
      <c r="U1" t="s">
        <v>17</v>
      </c>
      <c r="V1" t="s">
        <v>18</v>
      </c>
      <c r="W1"/>
      <c r="X1"/>
    </row>
    <row r="2" spans="1:24">
      <c r="A2">
        <v>891780111</v>
      </c>
      <c r="B2" t="s">
        <v>19</v>
      </c>
      <c r="C2" t="s">
        <v>27</v>
      </c>
      <c r="D2" t="s">
        <v>20</v>
      </c>
      <c r="E2" t="s">
        <v>3373</v>
      </c>
      <c r="F2" t="s">
        <v>21</v>
      </c>
      <c r="G2" s="64" t="s">
        <v>22</v>
      </c>
      <c r="H2" s="64" t="s">
        <v>5463</v>
      </c>
      <c r="I2" s="43">
        <v>19800000</v>
      </c>
      <c r="J2" s="43">
        <v>0</v>
      </c>
      <c r="K2" s="43">
        <v>0</v>
      </c>
      <c r="L2" s="43">
        <v>0</v>
      </c>
      <c r="M2">
        <v>57291132</v>
      </c>
      <c r="N2" s="1" t="s">
        <v>3374</v>
      </c>
      <c r="O2" t="s">
        <v>3375</v>
      </c>
      <c r="P2" s="65" t="s">
        <v>154</v>
      </c>
      <c r="Q2" s="65" t="s">
        <v>154</v>
      </c>
      <c r="R2" s="65" t="s">
        <v>155</v>
      </c>
      <c r="S2" s="81">
        <v>19800000</v>
      </c>
      <c r="T2" s="81">
        <v>0</v>
      </c>
      <c r="U2">
        <v>41947381</v>
      </c>
      <c r="V2" t="s">
        <v>156</v>
      </c>
      <c r="W2"/>
      <c r="X2"/>
    </row>
    <row r="3" spans="1:24">
      <c r="A3">
        <v>891780111</v>
      </c>
      <c r="B3" t="s">
        <v>19</v>
      </c>
      <c r="C3" t="s">
        <v>27</v>
      </c>
      <c r="D3" t="s">
        <v>20</v>
      </c>
      <c r="E3" t="s">
        <v>3376</v>
      </c>
      <c r="F3" t="s">
        <v>21</v>
      </c>
      <c r="G3" s="64" t="s">
        <v>22</v>
      </c>
      <c r="H3" s="64" t="s">
        <v>5463</v>
      </c>
      <c r="I3" s="43">
        <v>2700000</v>
      </c>
      <c r="J3" s="43">
        <v>0</v>
      </c>
      <c r="K3" s="43">
        <v>0</v>
      </c>
      <c r="L3" s="43">
        <v>0</v>
      </c>
      <c r="M3">
        <v>1082937823</v>
      </c>
      <c r="N3" s="1" t="s">
        <v>3377</v>
      </c>
      <c r="O3" t="s">
        <v>3378</v>
      </c>
      <c r="P3" s="65" t="s">
        <v>154</v>
      </c>
      <c r="Q3" s="65" t="s">
        <v>154</v>
      </c>
      <c r="R3" s="65" t="s">
        <v>3379</v>
      </c>
      <c r="S3" s="81">
        <v>2700000</v>
      </c>
      <c r="T3" s="81">
        <v>0</v>
      </c>
      <c r="U3">
        <v>41947381</v>
      </c>
      <c r="V3" t="s">
        <v>156</v>
      </c>
      <c r="W3"/>
      <c r="X3"/>
    </row>
    <row r="4" spans="1:24">
      <c r="A4">
        <v>891780111</v>
      </c>
      <c r="B4" t="s">
        <v>19</v>
      </c>
      <c r="C4" t="s">
        <v>27</v>
      </c>
      <c r="D4" t="s">
        <v>20</v>
      </c>
      <c r="E4" t="s">
        <v>3380</v>
      </c>
      <c r="F4" t="s">
        <v>21</v>
      </c>
      <c r="G4" s="64" t="s">
        <v>22</v>
      </c>
      <c r="H4" s="64" t="s">
        <v>5463</v>
      </c>
      <c r="I4" s="43">
        <v>17600000</v>
      </c>
      <c r="J4" s="43">
        <v>0</v>
      </c>
      <c r="K4" s="43">
        <v>0</v>
      </c>
      <c r="L4" s="43">
        <v>0</v>
      </c>
      <c r="M4">
        <v>84459270</v>
      </c>
      <c r="N4" s="1" t="s">
        <v>3381</v>
      </c>
      <c r="O4" s="66" t="s">
        <v>3382</v>
      </c>
      <c r="P4" s="65" t="s">
        <v>154</v>
      </c>
      <c r="Q4" s="65" t="s">
        <v>154</v>
      </c>
      <c r="R4" s="65" t="s">
        <v>155</v>
      </c>
      <c r="S4" s="81">
        <v>17600000</v>
      </c>
      <c r="T4" s="81">
        <v>0</v>
      </c>
      <c r="U4">
        <v>41947381</v>
      </c>
      <c r="V4" t="s">
        <v>156</v>
      </c>
      <c r="W4"/>
      <c r="X4"/>
    </row>
    <row r="5" spans="1:24">
      <c r="A5">
        <v>891780111</v>
      </c>
      <c r="B5" t="s">
        <v>19</v>
      </c>
      <c r="C5" t="s">
        <v>27</v>
      </c>
      <c r="D5" t="s">
        <v>20</v>
      </c>
      <c r="E5" t="s">
        <v>3383</v>
      </c>
      <c r="F5" t="s">
        <v>21</v>
      </c>
      <c r="G5" s="64" t="s">
        <v>22</v>
      </c>
      <c r="H5" s="64" t="s">
        <v>5463</v>
      </c>
      <c r="I5" s="43">
        <v>1800000</v>
      </c>
      <c r="J5" s="43">
        <v>0</v>
      </c>
      <c r="K5" s="43">
        <v>0</v>
      </c>
      <c r="L5" s="43">
        <v>0</v>
      </c>
      <c r="M5">
        <v>1083027929</v>
      </c>
      <c r="N5" s="1" t="s">
        <v>3384</v>
      </c>
      <c r="O5" t="s">
        <v>3385</v>
      </c>
      <c r="P5" s="65" t="s">
        <v>154</v>
      </c>
      <c r="Q5" s="65" t="s">
        <v>154</v>
      </c>
      <c r="R5" s="65" t="s">
        <v>3379</v>
      </c>
      <c r="S5" s="81">
        <v>1800000</v>
      </c>
      <c r="T5" s="81">
        <v>0</v>
      </c>
      <c r="U5">
        <v>45691169</v>
      </c>
      <c r="V5" t="s">
        <v>157</v>
      </c>
      <c r="W5"/>
      <c r="X5"/>
    </row>
    <row r="6" spans="1:24">
      <c r="A6">
        <v>891780111</v>
      </c>
      <c r="B6" t="s">
        <v>19</v>
      </c>
      <c r="C6" t="s">
        <v>27</v>
      </c>
      <c r="D6" t="s">
        <v>20</v>
      </c>
      <c r="E6" t="s">
        <v>3386</v>
      </c>
      <c r="F6" t="s">
        <v>21</v>
      </c>
      <c r="G6" s="64" t="s">
        <v>22</v>
      </c>
      <c r="H6" s="64" t="s">
        <v>5463</v>
      </c>
      <c r="I6" s="43">
        <v>17600000</v>
      </c>
      <c r="J6" s="43">
        <v>0</v>
      </c>
      <c r="K6" s="43">
        <v>0</v>
      </c>
      <c r="L6" s="43">
        <v>0</v>
      </c>
      <c r="M6">
        <v>1082986396</v>
      </c>
      <c r="N6" s="1" t="s">
        <v>3387</v>
      </c>
      <c r="O6" t="s">
        <v>3388</v>
      </c>
      <c r="P6" s="65" t="s">
        <v>154</v>
      </c>
      <c r="Q6" s="65" t="s">
        <v>154</v>
      </c>
      <c r="R6" s="65" t="s">
        <v>155</v>
      </c>
      <c r="S6" s="81">
        <v>17600000</v>
      </c>
      <c r="T6" s="81">
        <v>0</v>
      </c>
      <c r="U6">
        <v>41947381</v>
      </c>
      <c r="V6" t="s">
        <v>156</v>
      </c>
      <c r="W6"/>
      <c r="X6"/>
    </row>
    <row r="7" spans="1:24">
      <c r="A7">
        <v>891780111</v>
      </c>
      <c r="B7" t="s">
        <v>19</v>
      </c>
      <c r="C7" t="s">
        <v>27</v>
      </c>
      <c r="D7" t="s">
        <v>20</v>
      </c>
      <c r="E7" t="s">
        <v>3389</v>
      </c>
      <c r="F7" t="s">
        <v>21</v>
      </c>
      <c r="G7" s="64" t="s">
        <v>22</v>
      </c>
      <c r="H7" s="64" t="s">
        <v>5463</v>
      </c>
      <c r="I7" s="43">
        <v>15120000</v>
      </c>
      <c r="J7" s="43">
        <v>0</v>
      </c>
      <c r="K7" s="43">
        <v>0</v>
      </c>
      <c r="L7" s="43">
        <v>0</v>
      </c>
      <c r="M7">
        <v>57430189</v>
      </c>
      <c r="N7" s="1" t="s">
        <v>3390</v>
      </c>
      <c r="O7" t="s">
        <v>3391</v>
      </c>
      <c r="P7" s="65" t="s">
        <v>548</v>
      </c>
      <c r="Q7" s="65" t="s">
        <v>158</v>
      </c>
      <c r="R7" s="65" t="s">
        <v>155</v>
      </c>
      <c r="S7" s="81">
        <v>15120000</v>
      </c>
      <c r="T7" s="81">
        <v>0</v>
      </c>
      <c r="U7">
        <v>41947381</v>
      </c>
      <c r="V7" t="s">
        <v>156</v>
      </c>
      <c r="W7"/>
      <c r="X7"/>
    </row>
    <row r="8" spans="1:24">
      <c r="A8">
        <v>891780111</v>
      </c>
      <c r="B8" t="s">
        <v>19</v>
      </c>
      <c r="C8" t="s">
        <v>27</v>
      </c>
      <c r="D8" t="s">
        <v>20</v>
      </c>
      <c r="E8" t="s">
        <v>3392</v>
      </c>
      <c r="F8" t="s">
        <v>21</v>
      </c>
      <c r="G8" s="64" t="s">
        <v>22</v>
      </c>
      <c r="H8" s="64" t="s">
        <v>5463</v>
      </c>
      <c r="I8" s="43">
        <v>12500000</v>
      </c>
      <c r="J8" s="43">
        <v>0</v>
      </c>
      <c r="K8" s="43">
        <v>0</v>
      </c>
      <c r="L8" s="43">
        <v>0</v>
      </c>
      <c r="M8">
        <v>22461447</v>
      </c>
      <c r="N8" s="67" t="s">
        <v>3393</v>
      </c>
      <c r="O8" t="s">
        <v>3394</v>
      </c>
      <c r="P8" s="65" t="s">
        <v>548</v>
      </c>
      <c r="Q8" s="65" t="s">
        <v>158</v>
      </c>
      <c r="R8" s="65" t="s">
        <v>155</v>
      </c>
      <c r="S8" s="81">
        <v>12500000</v>
      </c>
      <c r="T8" s="81">
        <v>0</v>
      </c>
      <c r="U8">
        <v>41947381</v>
      </c>
      <c r="V8" t="s">
        <v>156</v>
      </c>
      <c r="W8"/>
      <c r="X8"/>
    </row>
    <row r="9" spans="1:24">
      <c r="A9">
        <v>891780111</v>
      </c>
      <c r="B9" t="s">
        <v>19</v>
      </c>
      <c r="C9" t="s">
        <v>27</v>
      </c>
      <c r="D9" t="s">
        <v>20</v>
      </c>
      <c r="E9" t="s">
        <v>3395</v>
      </c>
      <c r="F9" t="s">
        <v>21</v>
      </c>
      <c r="G9" s="64" t="s">
        <v>22</v>
      </c>
      <c r="H9" s="64" t="s">
        <v>5463</v>
      </c>
      <c r="I9" s="43">
        <v>10000000</v>
      </c>
      <c r="J9" s="43">
        <v>0</v>
      </c>
      <c r="K9" s="43">
        <v>0</v>
      </c>
      <c r="L9" s="43">
        <v>0</v>
      </c>
      <c r="M9">
        <v>12540807</v>
      </c>
      <c r="N9" s="67" t="s">
        <v>3396</v>
      </c>
      <c r="O9" t="s">
        <v>3397</v>
      </c>
      <c r="P9" s="65" t="s">
        <v>159</v>
      </c>
      <c r="Q9" s="65" t="s">
        <v>159</v>
      </c>
      <c r="R9" s="65" t="s">
        <v>155</v>
      </c>
      <c r="S9" s="81">
        <v>10000000</v>
      </c>
      <c r="T9" s="81">
        <v>0</v>
      </c>
      <c r="U9">
        <v>41947381</v>
      </c>
      <c r="V9" t="s">
        <v>156</v>
      </c>
      <c r="W9"/>
      <c r="X9"/>
    </row>
    <row r="10" spans="1:24">
      <c r="A10">
        <v>891780111</v>
      </c>
      <c r="B10" t="s">
        <v>19</v>
      </c>
      <c r="C10" t="s">
        <v>23</v>
      </c>
      <c r="D10" t="s">
        <v>20</v>
      </c>
      <c r="E10" t="s">
        <v>3398</v>
      </c>
      <c r="F10" t="s">
        <v>21</v>
      </c>
      <c r="G10" s="64" t="s">
        <v>22</v>
      </c>
      <c r="H10" s="64" t="s">
        <v>5463</v>
      </c>
      <c r="I10" s="43">
        <v>13999916</v>
      </c>
      <c r="J10" s="43">
        <v>0</v>
      </c>
      <c r="K10" s="43">
        <v>0</v>
      </c>
      <c r="L10" s="43">
        <v>0</v>
      </c>
      <c r="M10">
        <v>819005024</v>
      </c>
      <c r="N10" s="1" t="s">
        <v>3399</v>
      </c>
      <c r="O10" t="s">
        <v>3400</v>
      </c>
      <c r="P10" s="65" t="s">
        <v>160</v>
      </c>
      <c r="Q10" s="65" t="s">
        <v>160</v>
      </c>
      <c r="R10" s="65" t="s">
        <v>162</v>
      </c>
      <c r="S10" s="81">
        <v>13999916</v>
      </c>
      <c r="T10" s="81">
        <v>0</v>
      </c>
      <c r="U10">
        <v>45691169</v>
      </c>
      <c r="V10" t="s">
        <v>157</v>
      </c>
      <c r="W10"/>
      <c r="X10"/>
    </row>
    <row r="11" spans="1:24">
      <c r="A11">
        <v>891780111</v>
      </c>
      <c r="B11" t="s">
        <v>19</v>
      </c>
      <c r="C11" t="s">
        <v>23</v>
      </c>
      <c r="D11" t="s">
        <v>20</v>
      </c>
      <c r="E11" t="s">
        <v>3401</v>
      </c>
      <c r="F11" t="s">
        <v>21</v>
      </c>
      <c r="G11" s="64" t="s">
        <v>22</v>
      </c>
      <c r="H11" s="64" t="s">
        <v>5463</v>
      </c>
      <c r="I11" s="43">
        <v>24990000</v>
      </c>
      <c r="J11" s="43">
        <v>0</v>
      </c>
      <c r="K11" s="43">
        <v>0</v>
      </c>
      <c r="L11" s="43">
        <v>0</v>
      </c>
      <c r="M11">
        <v>900949224</v>
      </c>
      <c r="N11" s="1" t="s">
        <v>161</v>
      </c>
      <c r="O11" t="s">
        <v>3402</v>
      </c>
      <c r="P11" s="65" t="s">
        <v>160</v>
      </c>
      <c r="Q11" s="65" t="s">
        <v>160</v>
      </c>
      <c r="R11" s="65" t="s">
        <v>162</v>
      </c>
      <c r="S11" s="81">
        <v>24990000</v>
      </c>
      <c r="T11" s="81">
        <v>0</v>
      </c>
      <c r="U11">
        <v>45691169</v>
      </c>
      <c r="V11" t="s">
        <v>157</v>
      </c>
      <c r="W11"/>
      <c r="X11"/>
    </row>
    <row r="12" spans="1:24">
      <c r="A12">
        <v>891780111</v>
      </c>
      <c r="B12" t="s">
        <v>19</v>
      </c>
      <c r="C12" t="s">
        <v>23</v>
      </c>
      <c r="D12" t="s">
        <v>20</v>
      </c>
      <c r="E12" t="s">
        <v>3403</v>
      </c>
      <c r="F12" t="s">
        <v>21</v>
      </c>
      <c r="G12" s="64" t="s">
        <v>22</v>
      </c>
      <c r="H12" s="64" t="s">
        <v>5463</v>
      </c>
      <c r="I12" s="43">
        <v>11147674</v>
      </c>
      <c r="J12" s="43">
        <v>0</v>
      </c>
      <c r="K12" s="43">
        <v>0</v>
      </c>
      <c r="L12" s="43">
        <v>0</v>
      </c>
      <c r="M12">
        <v>900267068</v>
      </c>
      <c r="N12" s="1" t="s">
        <v>3404</v>
      </c>
      <c r="O12" t="s">
        <v>3405</v>
      </c>
      <c r="P12" s="65" t="s">
        <v>162</v>
      </c>
      <c r="Q12" s="65" t="s">
        <v>162</v>
      </c>
      <c r="R12" s="65" t="s">
        <v>3406</v>
      </c>
      <c r="S12" s="81">
        <v>11147674</v>
      </c>
      <c r="T12" s="81">
        <v>0</v>
      </c>
      <c r="U12">
        <v>45691169</v>
      </c>
      <c r="V12" t="s">
        <v>157</v>
      </c>
      <c r="W12"/>
      <c r="X12"/>
    </row>
    <row r="13" spans="1:24">
      <c r="A13">
        <v>891780111</v>
      </c>
      <c r="B13" t="s">
        <v>19</v>
      </c>
      <c r="C13" t="s">
        <v>23</v>
      </c>
      <c r="D13" t="s">
        <v>20</v>
      </c>
      <c r="E13" t="s">
        <v>3407</v>
      </c>
      <c r="F13" t="s">
        <v>21</v>
      </c>
      <c r="G13" s="64" t="s">
        <v>22</v>
      </c>
      <c r="H13" s="64" t="s">
        <v>5463</v>
      </c>
      <c r="I13" s="43">
        <v>8943445</v>
      </c>
      <c r="J13" s="43">
        <v>0</v>
      </c>
      <c r="K13" s="43">
        <v>0</v>
      </c>
      <c r="L13" s="43">
        <v>0</v>
      </c>
      <c r="M13">
        <v>900848259</v>
      </c>
      <c r="N13" s="1" t="s">
        <v>3408</v>
      </c>
      <c r="O13" t="s">
        <v>3409</v>
      </c>
      <c r="P13" s="65" t="s">
        <v>162</v>
      </c>
      <c r="Q13" s="65" t="s">
        <v>162</v>
      </c>
      <c r="R13" s="65" t="s">
        <v>3406</v>
      </c>
      <c r="S13" s="81">
        <v>8943445</v>
      </c>
      <c r="T13" s="81">
        <v>0</v>
      </c>
      <c r="U13">
        <v>45691169</v>
      </c>
      <c r="V13" t="s">
        <v>157</v>
      </c>
      <c r="W13"/>
      <c r="X13"/>
    </row>
    <row r="14" spans="1:24">
      <c r="A14">
        <v>891780111</v>
      </c>
      <c r="B14" t="s">
        <v>19</v>
      </c>
      <c r="C14" t="s">
        <v>23</v>
      </c>
      <c r="D14" t="s">
        <v>20</v>
      </c>
      <c r="E14" s="31" t="s">
        <v>3410</v>
      </c>
      <c r="F14" t="s">
        <v>21</v>
      </c>
      <c r="G14" s="64" t="s">
        <v>22</v>
      </c>
      <c r="H14" s="64" t="s">
        <v>5463</v>
      </c>
      <c r="I14" s="105">
        <v>8000000</v>
      </c>
      <c r="J14" s="105">
        <v>0</v>
      </c>
      <c r="K14" s="105">
        <v>0</v>
      </c>
      <c r="L14" s="105">
        <v>0</v>
      </c>
      <c r="M14" s="32">
        <v>1082850604</v>
      </c>
      <c r="N14" s="31" t="s">
        <v>3411</v>
      </c>
      <c r="O14" t="s">
        <v>3412</v>
      </c>
      <c r="P14" s="65" t="s">
        <v>1650</v>
      </c>
      <c r="Q14" s="65" t="s">
        <v>636</v>
      </c>
      <c r="R14" s="65" t="s">
        <v>155</v>
      </c>
      <c r="S14" s="81">
        <v>8000000</v>
      </c>
      <c r="T14" s="81">
        <v>0</v>
      </c>
      <c r="U14" s="32">
        <v>41947381</v>
      </c>
      <c r="V14" s="31" t="s">
        <v>156</v>
      </c>
      <c r="W14"/>
      <c r="X14"/>
    </row>
    <row r="15" spans="1:24">
      <c r="A15">
        <v>891780111</v>
      </c>
      <c r="B15" t="s">
        <v>19</v>
      </c>
      <c r="C15" t="s">
        <v>27</v>
      </c>
      <c r="D15" t="s">
        <v>20</v>
      </c>
      <c r="E15" s="31" t="s">
        <v>3413</v>
      </c>
      <c r="F15" t="s">
        <v>21</v>
      </c>
      <c r="G15" s="64" t="s">
        <v>22</v>
      </c>
      <c r="H15" s="64" t="s">
        <v>5463</v>
      </c>
      <c r="I15" s="105">
        <v>3600000</v>
      </c>
      <c r="J15" s="105">
        <v>0</v>
      </c>
      <c r="K15" s="105">
        <v>0</v>
      </c>
      <c r="L15" s="105">
        <v>0</v>
      </c>
      <c r="M15" s="32">
        <v>1083039892</v>
      </c>
      <c r="N15" s="31" t="s">
        <v>3414</v>
      </c>
      <c r="O15" t="s">
        <v>3415</v>
      </c>
      <c r="P15" s="65" t="s">
        <v>1673</v>
      </c>
      <c r="Q15" s="65" t="s">
        <v>1732</v>
      </c>
      <c r="R15" s="65" t="s">
        <v>1702</v>
      </c>
      <c r="S15" s="81">
        <v>3600000</v>
      </c>
      <c r="T15" s="81">
        <v>0</v>
      </c>
      <c r="U15" s="32">
        <v>41947381</v>
      </c>
      <c r="V15" s="31" t="s">
        <v>156</v>
      </c>
      <c r="W15"/>
      <c r="X15"/>
    </row>
    <row r="16" spans="1:24">
      <c r="A16">
        <v>891780111</v>
      </c>
      <c r="B16" t="s">
        <v>19</v>
      </c>
      <c r="C16" t="s">
        <v>23</v>
      </c>
      <c r="D16" t="s">
        <v>20</v>
      </c>
      <c r="E16" s="31" t="s">
        <v>3416</v>
      </c>
      <c r="F16" t="s">
        <v>21</v>
      </c>
      <c r="G16" s="64" t="s">
        <v>22</v>
      </c>
      <c r="H16" s="64" t="s">
        <v>5463</v>
      </c>
      <c r="I16" s="105">
        <v>2192352</v>
      </c>
      <c r="J16" s="105">
        <v>0</v>
      </c>
      <c r="K16" s="105">
        <v>0</v>
      </c>
      <c r="L16" s="105">
        <v>0</v>
      </c>
      <c r="M16" s="32">
        <v>900949224</v>
      </c>
      <c r="N16" s="31" t="s">
        <v>161</v>
      </c>
      <c r="O16" s="31" t="s">
        <v>3417</v>
      </c>
      <c r="P16" s="65" t="s">
        <v>1650</v>
      </c>
      <c r="Q16" s="65" t="s">
        <v>636</v>
      </c>
      <c r="R16" s="65" t="s">
        <v>554</v>
      </c>
      <c r="S16" s="81">
        <v>2192352</v>
      </c>
      <c r="T16" s="81">
        <v>0</v>
      </c>
      <c r="U16" s="32">
        <v>45691169</v>
      </c>
      <c r="V16" s="31" t="s">
        <v>157</v>
      </c>
      <c r="W16"/>
      <c r="X16"/>
    </row>
    <row r="17" spans="1:24">
      <c r="A17">
        <v>891780111</v>
      </c>
      <c r="B17" t="s">
        <v>19</v>
      </c>
      <c r="C17" t="s">
        <v>23</v>
      </c>
      <c r="D17" t="s">
        <v>20</v>
      </c>
      <c r="E17" s="31" t="s">
        <v>3418</v>
      </c>
      <c r="F17" t="s">
        <v>21</v>
      </c>
      <c r="G17" s="64" t="s">
        <v>22</v>
      </c>
      <c r="H17" s="64" t="s">
        <v>5463</v>
      </c>
      <c r="I17" s="105">
        <v>12150000</v>
      </c>
      <c r="J17" s="105">
        <v>0</v>
      </c>
      <c r="K17" s="105">
        <v>0</v>
      </c>
      <c r="L17" s="105">
        <v>0</v>
      </c>
      <c r="M17" s="32">
        <v>1082937823</v>
      </c>
      <c r="N17" s="31" t="s">
        <v>3377</v>
      </c>
      <c r="O17" s="31" t="s">
        <v>3419</v>
      </c>
      <c r="P17" s="65" t="s">
        <v>1650</v>
      </c>
      <c r="Q17" s="65" t="s">
        <v>1677</v>
      </c>
      <c r="R17" s="65" t="s">
        <v>155</v>
      </c>
      <c r="S17" s="81">
        <v>12150000</v>
      </c>
      <c r="T17" s="81">
        <v>0</v>
      </c>
      <c r="U17" s="32">
        <v>41947381</v>
      </c>
      <c r="V17" s="31" t="s">
        <v>156</v>
      </c>
      <c r="W17"/>
      <c r="X17"/>
    </row>
    <row r="18" spans="1:24">
      <c r="A18">
        <v>891780111</v>
      </c>
      <c r="B18" t="s">
        <v>19</v>
      </c>
      <c r="C18" t="s">
        <v>23</v>
      </c>
      <c r="D18" t="s">
        <v>20</v>
      </c>
      <c r="E18" s="31" t="s">
        <v>3420</v>
      </c>
      <c r="F18" t="s">
        <v>21</v>
      </c>
      <c r="G18" s="64" t="s">
        <v>22</v>
      </c>
      <c r="H18" s="64" t="s">
        <v>5463</v>
      </c>
      <c r="I18" s="105">
        <v>8100000</v>
      </c>
      <c r="J18" s="105">
        <v>0</v>
      </c>
      <c r="K18" s="105">
        <v>0</v>
      </c>
      <c r="L18" s="105">
        <v>0</v>
      </c>
      <c r="M18" s="32">
        <v>1083027929</v>
      </c>
      <c r="N18" s="31" t="s">
        <v>3384</v>
      </c>
      <c r="O18" s="31" t="s">
        <v>3421</v>
      </c>
      <c r="P18" s="65" t="s">
        <v>636</v>
      </c>
      <c r="Q18" s="65" t="s">
        <v>1677</v>
      </c>
      <c r="R18" s="65" t="s">
        <v>155</v>
      </c>
      <c r="S18" s="81">
        <v>8100000</v>
      </c>
      <c r="T18" s="81">
        <v>0</v>
      </c>
      <c r="U18" s="32">
        <v>45691169</v>
      </c>
      <c r="V18" s="31" t="s">
        <v>157</v>
      </c>
      <c r="W18"/>
      <c r="X18"/>
    </row>
    <row r="19" spans="1:24">
      <c r="A19">
        <v>891780111</v>
      </c>
      <c r="B19" t="s">
        <v>19</v>
      </c>
      <c r="C19" t="s">
        <v>27</v>
      </c>
      <c r="D19" t="s">
        <v>20</v>
      </c>
      <c r="E19" s="31" t="s">
        <v>3422</v>
      </c>
      <c r="F19" t="s">
        <v>21</v>
      </c>
      <c r="G19" s="64" t="s">
        <v>22</v>
      </c>
      <c r="H19" s="64" t="s">
        <v>5463</v>
      </c>
      <c r="I19" s="105">
        <v>3600000</v>
      </c>
      <c r="J19" s="105">
        <v>0</v>
      </c>
      <c r="K19" s="105">
        <v>0</v>
      </c>
      <c r="L19" s="105">
        <v>0</v>
      </c>
      <c r="M19" s="32">
        <v>1083039892</v>
      </c>
      <c r="N19" s="31" t="s">
        <v>3414</v>
      </c>
      <c r="O19" s="31" t="s">
        <v>3415</v>
      </c>
      <c r="P19" s="65" t="s">
        <v>2297</v>
      </c>
      <c r="Q19" s="65" t="s">
        <v>1880</v>
      </c>
      <c r="R19" s="65" t="s">
        <v>593</v>
      </c>
      <c r="S19" s="81">
        <v>3600000</v>
      </c>
      <c r="T19" s="81">
        <v>0</v>
      </c>
      <c r="U19" s="32">
        <v>57460523</v>
      </c>
      <c r="V19" s="31" t="s">
        <v>2347</v>
      </c>
      <c r="W19"/>
      <c r="X19"/>
    </row>
    <row r="20" spans="1:24">
      <c r="A20">
        <v>891780111</v>
      </c>
      <c r="B20" t="s">
        <v>19</v>
      </c>
      <c r="C20" t="s">
        <v>27</v>
      </c>
      <c r="D20" t="s">
        <v>20</v>
      </c>
      <c r="E20" s="31" t="s">
        <v>3423</v>
      </c>
      <c r="F20" t="s">
        <v>21</v>
      </c>
      <c r="G20" s="64" t="s">
        <v>22</v>
      </c>
      <c r="H20" s="64" t="s">
        <v>5463</v>
      </c>
      <c r="I20" s="105">
        <v>8400000</v>
      </c>
      <c r="J20" s="105">
        <v>0</v>
      </c>
      <c r="K20" s="105">
        <v>0</v>
      </c>
      <c r="L20" s="105">
        <v>0</v>
      </c>
      <c r="M20" s="32">
        <v>60385970</v>
      </c>
      <c r="N20" s="31" t="s">
        <v>3424</v>
      </c>
      <c r="O20" s="31" t="s">
        <v>3425</v>
      </c>
      <c r="P20" s="65" t="s">
        <v>1796</v>
      </c>
      <c r="Q20" s="65" t="s">
        <v>1796</v>
      </c>
      <c r="R20" s="65" t="s">
        <v>3426</v>
      </c>
      <c r="S20" s="81">
        <v>8400000</v>
      </c>
      <c r="T20" s="81">
        <v>0</v>
      </c>
      <c r="U20" s="32">
        <v>41947381</v>
      </c>
      <c r="V20" s="31" t="s">
        <v>156</v>
      </c>
      <c r="W20"/>
      <c r="X20"/>
    </row>
    <row r="21" spans="1:24">
      <c r="A21">
        <v>891780111</v>
      </c>
      <c r="B21" t="s">
        <v>19</v>
      </c>
      <c r="C21" t="s">
        <v>27</v>
      </c>
      <c r="D21" t="s">
        <v>20</v>
      </c>
      <c r="E21" s="31" t="s">
        <v>3427</v>
      </c>
      <c r="F21" t="s">
        <v>21</v>
      </c>
      <c r="G21" s="64" t="s">
        <v>22</v>
      </c>
      <c r="H21" s="64" t="s">
        <v>5463</v>
      </c>
      <c r="I21" s="105">
        <v>1300000</v>
      </c>
      <c r="J21" s="105">
        <v>0</v>
      </c>
      <c r="K21" s="105">
        <v>0</v>
      </c>
      <c r="L21" s="105">
        <v>0</v>
      </c>
      <c r="M21" s="32">
        <v>57462072</v>
      </c>
      <c r="N21" s="31" t="s">
        <v>3428</v>
      </c>
      <c r="O21" s="31" t="s">
        <v>3429</v>
      </c>
      <c r="P21" s="65" t="s">
        <v>3430</v>
      </c>
      <c r="Q21" s="65" t="s">
        <v>3430</v>
      </c>
      <c r="R21" s="65" t="s">
        <v>3431</v>
      </c>
      <c r="S21" s="81">
        <v>1300000</v>
      </c>
      <c r="T21" s="81">
        <v>0</v>
      </c>
      <c r="U21" s="32">
        <v>41947381</v>
      </c>
      <c r="V21" s="31" t="s">
        <v>156</v>
      </c>
      <c r="W21"/>
      <c r="X21"/>
    </row>
    <row r="22" spans="1:24">
      <c r="A22">
        <v>891780111</v>
      </c>
      <c r="B22" t="s">
        <v>19</v>
      </c>
      <c r="C22" t="s">
        <v>23</v>
      </c>
      <c r="D22" t="s">
        <v>20</v>
      </c>
      <c r="E22" s="31" t="s">
        <v>3432</v>
      </c>
      <c r="F22" t="s">
        <v>21</v>
      </c>
      <c r="G22" s="64" t="s">
        <v>22</v>
      </c>
      <c r="H22" s="64" t="s">
        <v>5463</v>
      </c>
      <c r="I22" s="105">
        <v>1920000</v>
      </c>
      <c r="J22" s="105">
        <v>0</v>
      </c>
      <c r="K22" s="105">
        <v>0</v>
      </c>
      <c r="L22" s="105">
        <v>0</v>
      </c>
      <c r="M22" s="32">
        <v>36552272</v>
      </c>
      <c r="N22" s="31" t="s">
        <v>3433</v>
      </c>
      <c r="O22" s="31" t="s">
        <v>3434</v>
      </c>
      <c r="P22" s="65" t="s">
        <v>2229</v>
      </c>
      <c r="Q22" s="65" t="s">
        <v>2282</v>
      </c>
      <c r="R22" s="65" t="s">
        <v>3435</v>
      </c>
      <c r="S22" s="182">
        <v>1920000</v>
      </c>
      <c r="T22" s="81">
        <v>0</v>
      </c>
      <c r="U22" s="32">
        <v>57460523</v>
      </c>
      <c r="V22" s="31" t="s">
        <v>2347</v>
      </c>
      <c r="W22"/>
      <c r="X22"/>
    </row>
    <row r="23" spans="1:24">
      <c r="A23">
        <v>891780111</v>
      </c>
      <c r="B23" t="s">
        <v>19</v>
      </c>
      <c r="C23" t="s">
        <v>23</v>
      </c>
      <c r="D23" t="s">
        <v>20</v>
      </c>
      <c r="E23" s="31" t="s">
        <v>5464</v>
      </c>
      <c r="F23" t="s">
        <v>21</v>
      </c>
      <c r="G23" s="64" t="s">
        <v>22</v>
      </c>
      <c r="H23" s="64" t="s">
        <v>5463</v>
      </c>
      <c r="I23" s="105">
        <v>1920000</v>
      </c>
      <c r="J23" s="105">
        <v>0</v>
      </c>
      <c r="K23" s="105">
        <v>0</v>
      </c>
      <c r="L23" s="105">
        <v>0</v>
      </c>
      <c r="M23" s="32">
        <v>52695896</v>
      </c>
      <c r="N23" s="31" t="s">
        <v>5465</v>
      </c>
      <c r="O23" s="31" t="s">
        <v>5466</v>
      </c>
      <c r="P23" s="65" t="s">
        <v>2413</v>
      </c>
      <c r="Q23" s="65" t="s">
        <v>3615</v>
      </c>
      <c r="R23" s="65" t="s">
        <v>3543</v>
      </c>
      <c r="S23" s="182">
        <v>1920000</v>
      </c>
      <c r="T23" s="183">
        <v>0</v>
      </c>
      <c r="U23" s="32">
        <v>41947381</v>
      </c>
      <c r="V23" s="31" t="s">
        <v>156</v>
      </c>
      <c r="W23"/>
      <c r="X23"/>
    </row>
    <row r="24" spans="1:24">
      <c r="A24">
        <v>891780111</v>
      </c>
      <c r="B24" t="s">
        <v>19</v>
      </c>
      <c r="C24" t="s">
        <v>27</v>
      </c>
      <c r="D24" t="s">
        <v>20</v>
      </c>
      <c r="E24" s="31" t="s">
        <v>5467</v>
      </c>
      <c r="F24" t="s">
        <v>21</v>
      </c>
      <c r="G24" s="64" t="s">
        <v>22</v>
      </c>
      <c r="H24" s="64" t="s">
        <v>5463</v>
      </c>
      <c r="I24" s="105">
        <v>21600000</v>
      </c>
      <c r="J24" s="105">
        <v>0</v>
      </c>
      <c r="K24" s="105">
        <v>0</v>
      </c>
      <c r="L24" s="105">
        <v>0</v>
      </c>
      <c r="M24" s="32">
        <v>57291132</v>
      </c>
      <c r="N24" s="31" t="s">
        <v>3374</v>
      </c>
      <c r="O24" s="31" t="s">
        <v>5468</v>
      </c>
      <c r="P24" s="65" t="s">
        <v>3615</v>
      </c>
      <c r="Q24" s="65" t="s">
        <v>2366</v>
      </c>
      <c r="R24" s="65" t="s">
        <v>4266</v>
      </c>
      <c r="S24" s="82">
        <v>10800000</v>
      </c>
      <c r="T24" s="183">
        <f>+I24-S24</f>
        <v>10800000</v>
      </c>
      <c r="U24" s="32">
        <v>41947381</v>
      </c>
      <c r="V24" s="31" t="s">
        <v>156</v>
      </c>
      <c r="W24"/>
      <c r="X24"/>
    </row>
    <row r="25" spans="1:24">
      <c r="A25">
        <v>891780111</v>
      </c>
      <c r="B25" t="s">
        <v>19</v>
      </c>
      <c r="C25" t="s">
        <v>27</v>
      </c>
      <c r="D25" t="s">
        <v>20</v>
      </c>
      <c r="E25" s="31" t="s">
        <v>5469</v>
      </c>
      <c r="F25" t="s">
        <v>21</v>
      </c>
      <c r="G25" s="64" t="s">
        <v>22</v>
      </c>
      <c r="H25" s="64" t="s">
        <v>5463</v>
      </c>
      <c r="I25" s="105">
        <v>19200000</v>
      </c>
      <c r="J25" s="105">
        <v>0</v>
      </c>
      <c r="K25" s="105">
        <v>0</v>
      </c>
      <c r="L25" s="105">
        <v>0</v>
      </c>
      <c r="M25" s="32">
        <v>1082986396</v>
      </c>
      <c r="N25" s="31" t="s">
        <v>3387</v>
      </c>
      <c r="O25" s="31" t="s">
        <v>5470</v>
      </c>
      <c r="P25" s="65" t="s">
        <v>3615</v>
      </c>
      <c r="Q25" s="65" t="s">
        <v>3543</v>
      </c>
      <c r="R25" s="65" t="s">
        <v>4266</v>
      </c>
      <c r="S25" s="184">
        <v>9600000</v>
      </c>
      <c r="T25" s="183">
        <f>+I25-S25</f>
        <v>9600000</v>
      </c>
      <c r="U25" s="32">
        <v>41947381</v>
      </c>
      <c r="V25" s="31" t="s">
        <v>156</v>
      </c>
      <c r="W25"/>
      <c r="X25"/>
    </row>
    <row r="26" spans="1:24">
      <c r="A26">
        <v>891780111</v>
      </c>
      <c r="B26" t="s">
        <v>19</v>
      </c>
      <c r="C26" t="s">
        <v>27</v>
      </c>
      <c r="D26" t="s">
        <v>20</v>
      </c>
      <c r="E26" s="31" t="s">
        <v>5471</v>
      </c>
      <c r="F26" t="s">
        <v>21</v>
      </c>
      <c r="G26" s="64" t="s">
        <v>22</v>
      </c>
      <c r="H26" s="64" t="s">
        <v>5463</v>
      </c>
      <c r="I26" s="105">
        <v>19200000</v>
      </c>
      <c r="J26" s="105">
        <v>0</v>
      </c>
      <c r="K26" s="105">
        <v>0</v>
      </c>
      <c r="L26" s="105">
        <v>0</v>
      </c>
      <c r="M26" s="32">
        <v>84459270</v>
      </c>
      <c r="N26" s="31" t="s">
        <v>3381</v>
      </c>
      <c r="O26" s="31" t="s">
        <v>5472</v>
      </c>
      <c r="P26" s="65" t="s">
        <v>3543</v>
      </c>
      <c r="Q26" s="65" t="s">
        <v>2255</v>
      </c>
      <c r="R26" s="65" t="s">
        <v>4266</v>
      </c>
      <c r="S26" s="184">
        <v>9600000</v>
      </c>
      <c r="T26" s="183">
        <f>+I26-S26</f>
        <v>9600000</v>
      </c>
      <c r="U26" s="32">
        <v>41947381</v>
      </c>
      <c r="V26" s="31" t="s">
        <v>156</v>
      </c>
      <c r="W26"/>
      <c r="X26"/>
    </row>
    <row r="27" spans="1:24">
      <c r="A27">
        <v>891780111</v>
      </c>
      <c r="B27" t="s">
        <v>19</v>
      </c>
      <c r="C27" t="s">
        <v>27</v>
      </c>
      <c r="D27" t="s">
        <v>20</v>
      </c>
      <c r="E27" s="31" t="s">
        <v>5473</v>
      </c>
      <c r="F27" t="s">
        <v>21</v>
      </c>
      <c r="G27" s="64" t="s">
        <v>22</v>
      </c>
      <c r="H27" s="64" t="s">
        <v>5463</v>
      </c>
      <c r="I27" s="47">
        <v>12500000</v>
      </c>
      <c r="J27" s="47">
        <v>0</v>
      </c>
      <c r="K27" s="47">
        <v>0</v>
      </c>
      <c r="L27" s="47">
        <v>0</v>
      </c>
      <c r="M27" s="32">
        <v>57430189</v>
      </c>
      <c r="N27" s="31" t="s">
        <v>3390</v>
      </c>
      <c r="O27" s="31" t="s">
        <v>5474</v>
      </c>
      <c r="P27" s="65" t="s">
        <v>2255</v>
      </c>
      <c r="Q27" s="65" t="s">
        <v>2255</v>
      </c>
      <c r="R27" s="65" t="s">
        <v>4266</v>
      </c>
      <c r="S27" s="185">
        <v>7535000</v>
      </c>
      <c r="T27" s="183">
        <f>+I27-S27</f>
        <v>4965000</v>
      </c>
      <c r="U27" s="32">
        <v>41947381</v>
      </c>
      <c r="V27" s="31" t="s">
        <v>156</v>
      </c>
      <c r="W27"/>
      <c r="X27"/>
    </row>
    <row r="28" spans="1:24">
      <c r="A28">
        <v>891780111</v>
      </c>
      <c r="B28" t="s">
        <v>19</v>
      </c>
      <c r="C28" t="s">
        <v>23</v>
      </c>
      <c r="D28" t="s">
        <v>20</v>
      </c>
      <c r="E28" s="31" t="s">
        <v>5475</v>
      </c>
      <c r="F28" t="s">
        <v>21</v>
      </c>
      <c r="G28" s="64" t="s">
        <v>22</v>
      </c>
      <c r="H28" s="64" t="s">
        <v>5463</v>
      </c>
      <c r="I28" s="105">
        <v>1920000</v>
      </c>
      <c r="J28" s="105">
        <v>0</v>
      </c>
      <c r="K28" s="105">
        <v>0</v>
      </c>
      <c r="L28" s="105">
        <v>0</v>
      </c>
      <c r="M28" s="32">
        <v>57290790</v>
      </c>
      <c r="N28" s="31" t="s">
        <v>5476</v>
      </c>
      <c r="O28" s="31" t="s">
        <v>5477</v>
      </c>
      <c r="P28" s="65" t="s">
        <v>2255</v>
      </c>
      <c r="Q28" s="65" t="s">
        <v>1765</v>
      </c>
      <c r="R28" s="65" t="s">
        <v>1780</v>
      </c>
      <c r="S28" s="184">
        <v>1920000</v>
      </c>
      <c r="T28" s="183">
        <v>0</v>
      </c>
      <c r="U28" s="32">
        <v>41947381</v>
      </c>
      <c r="V28" s="31" t="s">
        <v>156</v>
      </c>
      <c r="W28"/>
      <c r="X28"/>
    </row>
    <row r="29" spans="1:24">
      <c r="A29">
        <v>891780111</v>
      </c>
      <c r="B29" t="s">
        <v>19</v>
      </c>
      <c r="C29" t="s">
        <v>27</v>
      </c>
      <c r="D29" t="s">
        <v>20</v>
      </c>
      <c r="E29" s="31" t="s">
        <v>5478</v>
      </c>
      <c r="F29" t="s">
        <v>21</v>
      </c>
      <c r="G29" s="64" t="s">
        <v>22</v>
      </c>
      <c r="H29" s="64" t="s">
        <v>5463</v>
      </c>
      <c r="I29" s="105">
        <v>10800000</v>
      </c>
      <c r="J29" s="105">
        <v>0</v>
      </c>
      <c r="K29" s="105">
        <v>0</v>
      </c>
      <c r="L29" s="105">
        <v>0</v>
      </c>
      <c r="M29" s="32">
        <v>1083027929</v>
      </c>
      <c r="N29" s="31" t="s">
        <v>3384</v>
      </c>
      <c r="O29" s="31" t="s">
        <v>5479</v>
      </c>
      <c r="P29" s="65" t="s">
        <v>5283</v>
      </c>
      <c r="Q29" s="65" t="s">
        <v>5283</v>
      </c>
      <c r="R29" s="65" t="s">
        <v>4266</v>
      </c>
      <c r="S29" s="184">
        <v>5400000</v>
      </c>
      <c r="T29" s="183">
        <f>+I29-S29</f>
        <v>5400000</v>
      </c>
      <c r="U29" s="32">
        <v>41947381</v>
      </c>
      <c r="V29" s="31" t="s">
        <v>156</v>
      </c>
      <c r="W29"/>
      <c r="X29"/>
    </row>
    <row r="30" spans="1:24">
      <c r="A30">
        <v>891780111</v>
      </c>
      <c r="B30" t="s">
        <v>19</v>
      </c>
      <c r="C30" t="s">
        <v>27</v>
      </c>
      <c r="D30" t="s">
        <v>20</v>
      </c>
      <c r="E30" s="31" t="s">
        <v>5480</v>
      </c>
      <c r="F30" t="s">
        <v>21</v>
      </c>
      <c r="G30" s="64" t="s">
        <v>22</v>
      </c>
      <c r="H30" s="64" t="s">
        <v>5463</v>
      </c>
      <c r="I30" s="105">
        <v>16200000</v>
      </c>
      <c r="J30" s="105">
        <v>0</v>
      </c>
      <c r="K30" s="105">
        <v>0</v>
      </c>
      <c r="L30" s="105">
        <v>0</v>
      </c>
      <c r="M30" s="32">
        <v>1082937823</v>
      </c>
      <c r="N30" s="31" t="s">
        <v>3377</v>
      </c>
      <c r="O30" s="31" t="s">
        <v>5481</v>
      </c>
      <c r="P30" s="65" t="s">
        <v>5283</v>
      </c>
      <c r="Q30" s="65" t="s">
        <v>5283</v>
      </c>
      <c r="R30" s="65" t="s">
        <v>4266</v>
      </c>
      <c r="S30" s="184">
        <v>8100000</v>
      </c>
      <c r="T30" s="183">
        <f>+I30-S30</f>
        <v>8100000</v>
      </c>
      <c r="U30" s="32">
        <v>41947381</v>
      </c>
      <c r="V30" s="31" t="s">
        <v>156</v>
      </c>
      <c r="W30"/>
      <c r="X30"/>
    </row>
    <row r="31" spans="1:24">
      <c r="A31">
        <v>891780111</v>
      </c>
      <c r="B31" t="s">
        <v>19</v>
      </c>
      <c r="C31" t="s">
        <v>27</v>
      </c>
      <c r="D31" t="s">
        <v>20</v>
      </c>
      <c r="E31" s="31" t="s">
        <v>5482</v>
      </c>
      <c r="F31" t="s">
        <v>21</v>
      </c>
      <c r="G31" s="64" t="s">
        <v>22</v>
      </c>
      <c r="H31" s="64" t="s">
        <v>5463</v>
      </c>
      <c r="I31" s="105">
        <v>2000000</v>
      </c>
      <c r="J31" s="105">
        <v>0</v>
      </c>
      <c r="K31" s="105">
        <v>0</v>
      </c>
      <c r="L31" s="105">
        <v>0</v>
      </c>
      <c r="M31" s="32">
        <v>1082850604</v>
      </c>
      <c r="N31" s="31" t="s">
        <v>3411</v>
      </c>
      <c r="O31" s="31" t="s">
        <v>5483</v>
      </c>
      <c r="P31" s="65" t="s">
        <v>3488</v>
      </c>
      <c r="Q31" s="65" t="s">
        <v>3488</v>
      </c>
      <c r="R31" s="65" t="s">
        <v>3733</v>
      </c>
      <c r="S31" s="184">
        <v>2000000</v>
      </c>
      <c r="T31" s="183">
        <v>0</v>
      </c>
      <c r="U31" s="32">
        <v>41947381</v>
      </c>
      <c r="V31" s="31" t="s">
        <v>156</v>
      </c>
      <c r="W31"/>
      <c r="X31"/>
    </row>
    <row r="32" spans="1:24">
      <c r="A32">
        <v>891780111</v>
      </c>
      <c r="B32" t="s">
        <v>19</v>
      </c>
      <c r="C32" t="s">
        <v>23</v>
      </c>
      <c r="D32" t="s">
        <v>20</v>
      </c>
      <c r="E32" s="31" t="s">
        <v>7084</v>
      </c>
      <c r="F32" t="s">
        <v>21</v>
      </c>
      <c r="G32" s="64" t="s">
        <v>22</v>
      </c>
      <c r="H32" s="64" t="s">
        <v>5463</v>
      </c>
      <c r="I32" s="105">
        <v>1920000</v>
      </c>
      <c r="J32" s="105">
        <v>0</v>
      </c>
      <c r="K32" s="105">
        <v>0</v>
      </c>
      <c r="L32" s="105">
        <v>0</v>
      </c>
      <c r="M32" s="32">
        <v>57430189</v>
      </c>
      <c r="N32" s="31" t="s">
        <v>3390</v>
      </c>
      <c r="O32" s="31" t="s">
        <v>7085</v>
      </c>
      <c r="P32" s="65" t="s">
        <v>3493</v>
      </c>
      <c r="Q32" s="65" t="s">
        <v>3662</v>
      </c>
      <c r="R32" s="65" t="s">
        <v>5272</v>
      </c>
      <c r="S32" s="185">
        <v>1920000</v>
      </c>
      <c r="T32" s="183">
        <v>0</v>
      </c>
      <c r="U32" s="32">
        <v>41947381</v>
      </c>
      <c r="V32" s="31" t="s">
        <v>156</v>
      </c>
      <c r="W32"/>
      <c r="X32"/>
    </row>
    <row r="33" spans="1:24">
      <c r="A33">
        <v>891780111</v>
      </c>
      <c r="B33" t="s">
        <v>19</v>
      </c>
      <c r="C33" t="s">
        <v>27</v>
      </c>
      <c r="D33" t="s">
        <v>20</v>
      </c>
      <c r="E33" s="31" t="s">
        <v>7086</v>
      </c>
      <c r="F33" t="s">
        <v>21</v>
      </c>
      <c r="G33" s="64" t="s">
        <v>22</v>
      </c>
      <c r="H33" s="64" t="s">
        <v>5463</v>
      </c>
      <c r="I33" s="105">
        <v>10000000</v>
      </c>
      <c r="J33" s="105">
        <v>0</v>
      </c>
      <c r="K33" s="105">
        <v>0</v>
      </c>
      <c r="L33" s="105">
        <v>0</v>
      </c>
      <c r="M33" s="32">
        <v>12540807</v>
      </c>
      <c r="N33" s="31" t="s">
        <v>3396</v>
      </c>
      <c r="O33" s="31" t="s">
        <v>7087</v>
      </c>
      <c r="P33" s="65" t="s">
        <v>3662</v>
      </c>
      <c r="Q33" s="65" t="s">
        <v>3564</v>
      </c>
      <c r="R33" s="65" t="s">
        <v>4266</v>
      </c>
      <c r="S33" s="182">
        <v>0</v>
      </c>
      <c r="T33" s="183">
        <v>10000000</v>
      </c>
      <c r="U33" s="32">
        <v>41947381</v>
      </c>
      <c r="V33" s="31" t="s">
        <v>156</v>
      </c>
      <c r="W33"/>
      <c r="X33"/>
    </row>
    <row r="34" spans="1:24">
      <c r="A34">
        <v>891780111</v>
      </c>
      <c r="B34" t="s">
        <v>19</v>
      </c>
      <c r="C34" t="s">
        <v>27</v>
      </c>
      <c r="D34" t="s">
        <v>20</v>
      </c>
      <c r="E34" s="31" t="s">
        <v>7088</v>
      </c>
      <c r="F34" t="s">
        <v>21</v>
      </c>
      <c r="G34" s="64" t="s">
        <v>22</v>
      </c>
      <c r="H34" s="64" t="s">
        <v>5463</v>
      </c>
      <c r="I34" s="105">
        <v>2600000</v>
      </c>
      <c r="J34" s="105">
        <v>0</v>
      </c>
      <c r="K34" s="105">
        <v>0</v>
      </c>
      <c r="L34" s="105">
        <v>0</v>
      </c>
      <c r="M34" s="32">
        <v>1082935615</v>
      </c>
      <c r="N34" s="31" t="s">
        <v>7089</v>
      </c>
      <c r="O34" s="31" t="s">
        <v>7090</v>
      </c>
      <c r="P34" s="65" t="s">
        <v>3589</v>
      </c>
      <c r="Q34" s="65" t="s">
        <v>3589</v>
      </c>
      <c r="R34" s="65" t="s">
        <v>3612</v>
      </c>
      <c r="S34" s="185">
        <v>2600000</v>
      </c>
      <c r="T34" s="183">
        <v>0</v>
      </c>
      <c r="U34" s="32">
        <v>41947381</v>
      </c>
      <c r="V34" s="31" t="s">
        <v>156</v>
      </c>
      <c r="W34"/>
      <c r="X34"/>
    </row>
    <row r="35" spans="1:24">
      <c r="A35">
        <v>891780111</v>
      </c>
      <c r="B35" t="s">
        <v>19</v>
      </c>
      <c r="C35" t="s">
        <v>27</v>
      </c>
      <c r="D35" t="s">
        <v>20</v>
      </c>
      <c r="E35" s="31" t="s">
        <v>7091</v>
      </c>
      <c r="F35" t="s">
        <v>21</v>
      </c>
      <c r="G35" s="64" t="s">
        <v>22</v>
      </c>
      <c r="H35" s="64" t="s">
        <v>5463</v>
      </c>
      <c r="I35" s="105">
        <v>2300000</v>
      </c>
      <c r="J35" s="105">
        <v>0</v>
      </c>
      <c r="K35" s="105">
        <v>0</v>
      </c>
      <c r="L35" s="105">
        <v>0</v>
      </c>
      <c r="M35" s="32">
        <v>38643363</v>
      </c>
      <c r="N35" s="31" t="s">
        <v>7092</v>
      </c>
      <c r="O35" s="31" t="s">
        <v>7093</v>
      </c>
      <c r="P35" s="65" t="s">
        <v>3589</v>
      </c>
      <c r="Q35" s="65" t="s">
        <v>3589</v>
      </c>
      <c r="R35" s="65" t="s">
        <v>3612</v>
      </c>
      <c r="S35" s="185">
        <v>2300000</v>
      </c>
      <c r="T35" s="183">
        <v>0</v>
      </c>
      <c r="U35" s="32">
        <v>41947381</v>
      </c>
      <c r="V35" s="31" t="s">
        <v>156</v>
      </c>
      <c r="W35"/>
      <c r="X35"/>
    </row>
    <row r="36" spans="1:24">
      <c r="A36">
        <v>891780111</v>
      </c>
      <c r="B36" t="s">
        <v>19</v>
      </c>
      <c r="C36" t="s">
        <v>27</v>
      </c>
      <c r="D36" t="s">
        <v>20</v>
      </c>
      <c r="E36" s="31" t="s">
        <v>8552</v>
      </c>
      <c r="F36" t="s">
        <v>21</v>
      </c>
      <c r="G36" s="64" t="s">
        <v>22</v>
      </c>
      <c r="H36" s="64" t="s">
        <v>5463</v>
      </c>
      <c r="I36" s="105">
        <v>5500000</v>
      </c>
      <c r="J36" s="105">
        <v>0</v>
      </c>
      <c r="K36" s="105">
        <v>0</v>
      </c>
      <c r="L36" s="105">
        <v>0</v>
      </c>
      <c r="M36" s="32">
        <v>60385970</v>
      </c>
      <c r="N36" s="31" t="s">
        <v>3424</v>
      </c>
      <c r="O36" s="31" t="s">
        <v>8553</v>
      </c>
      <c r="P36" s="65" t="s">
        <v>8261</v>
      </c>
      <c r="Q36" s="65" t="s">
        <v>8261</v>
      </c>
      <c r="R36" s="65" t="s">
        <v>6282</v>
      </c>
      <c r="S36" s="185">
        <v>5500000</v>
      </c>
      <c r="T36" s="183">
        <v>0</v>
      </c>
      <c r="U36" s="32">
        <v>41947381</v>
      </c>
      <c r="V36" s="31" t="s">
        <v>156</v>
      </c>
      <c r="W36"/>
      <c r="X36"/>
    </row>
    <row r="37" spans="1:24">
      <c r="A37">
        <v>891780111</v>
      </c>
      <c r="B37" t="s">
        <v>19</v>
      </c>
      <c r="C37" t="s">
        <v>27</v>
      </c>
      <c r="D37" t="s">
        <v>20</v>
      </c>
      <c r="E37" s="31" t="s">
        <v>8554</v>
      </c>
      <c r="F37" t="s">
        <v>21</v>
      </c>
      <c r="G37" s="64" t="s">
        <v>22</v>
      </c>
      <c r="H37" s="64" t="s">
        <v>5463</v>
      </c>
      <c r="I37" s="105">
        <v>12500000</v>
      </c>
      <c r="J37" s="105">
        <v>0</v>
      </c>
      <c r="K37" s="105">
        <v>0</v>
      </c>
      <c r="L37" s="105">
        <v>0</v>
      </c>
      <c r="M37" s="32">
        <v>22461447</v>
      </c>
      <c r="N37" s="31" t="s">
        <v>3393</v>
      </c>
      <c r="O37" s="31" t="s">
        <v>8555</v>
      </c>
      <c r="P37" s="65" t="s">
        <v>8016</v>
      </c>
      <c r="Q37" s="65" t="s">
        <v>7983</v>
      </c>
      <c r="R37" s="65" t="s">
        <v>4266</v>
      </c>
      <c r="S37" s="185">
        <v>3125000</v>
      </c>
      <c r="T37" s="183">
        <f>+I37-S37</f>
        <v>9375000</v>
      </c>
      <c r="U37" s="32">
        <v>41947381</v>
      </c>
      <c r="V37" s="31" t="s">
        <v>156</v>
      </c>
      <c r="W37"/>
      <c r="X37"/>
    </row>
    <row r="39" spans="1:24">
      <c r="D39" s="166" t="s">
        <v>6076</v>
      </c>
      <c r="E39" s="166">
        <v>36</v>
      </c>
      <c r="H39" s="166" t="s">
        <v>6076</v>
      </c>
      <c r="I39" s="165">
        <f>SUM(I2:I38)</f>
        <v>345623387</v>
      </c>
    </row>
  </sheetData>
  <autoFilter ref="A1:V37"/>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Y46"/>
  <sheetViews>
    <sheetView topLeftCell="A24" workbookViewId="0">
      <selection activeCell="C29" sqref="C29"/>
    </sheetView>
  </sheetViews>
  <sheetFormatPr baseColWidth="10" defaultColWidth="11.44140625" defaultRowHeight="14.4"/>
  <cols>
    <col min="1" max="1" width="11.44140625" style="2"/>
    <col min="2" max="2" width="24" style="2" customWidth="1"/>
    <col min="3" max="3" width="26" style="2" customWidth="1"/>
    <col min="4" max="4" width="32.109375" style="2" customWidth="1"/>
    <col min="5" max="5" width="32.33203125" style="2" customWidth="1"/>
    <col min="6" max="7" width="11.44140625" style="2"/>
    <col min="8" max="8" width="25.6640625" style="2" customWidth="1"/>
    <col min="9" max="12" width="24.88671875" style="8" customWidth="1"/>
    <col min="13" max="15" width="11.44140625" style="2"/>
    <col min="16" max="18" width="11.44140625" style="9"/>
    <col min="19" max="20" width="24.88671875" style="8" customWidth="1"/>
    <col min="21" max="21" width="18.6640625" style="2" customWidth="1"/>
    <col min="22" max="22" width="38.88671875" style="2" customWidth="1"/>
    <col min="23" max="16384" width="11.44140625" style="2"/>
  </cols>
  <sheetData>
    <row r="1" spans="1:25">
      <c r="A1" s="1" t="s">
        <v>0</v>
      </c>
      <c r="B1" s="1" t="s">
        <v>1</v>
      </c>
      <c r="C1" s="1" t="s">
        <v>2</v>
      </c>
      <c r="D1" s="1" t="s">
        <v>3</v>
      </c>
      <c r="E1" s="1" t="s">
        <v>4</v>
      </c>
      <c r="F1" s="1" t="s">
        <v>5</v>
      </c>
      <c r="G1" s="1" t="s">
        <v>6</v>
      </c>
      <c r="H1" s="1" t="s">
        <v>7</v>
      </c>
      <c r="I1" s="43" t="s">
        <v>8</v>
      </c>
      <c r="J1" s="43" t="s">
        <v>9</v>
      </c>
      <c r="K1" s="43" t="s">
        <v>24</v>
      </c>
      <c r="L1" s="43" t="s">
        <v>25</v>
      </c>
      <c r="M1" s="1" t="s">
        <v>10</v>
      </c>
      <c r="N1" s="1" t="s">
        <v>11</v>
      </c>
      <c r="O1" s="1" t="s">
        <v>12</v>
      </c>
      <c r="P1" s="18" t="s">
        <v>26</v>
      </c>
      <c r="Q1" s="18" t="s">
        <v>13</v>
      </c>
      <c r="R1" s="18" t="s">
        <v>14</v>
      </c>
      <c r="S1" s="43" t="s">
        <v>15</v>
      </c>
      <c r="T1" s="43" t="s">
        <v>16</v>
      </c>
      <c r="U1" s="1" t="s">
        <v>17</v>
      </c>
      <c r="V1" s="1" t="s">
        <v>18</v>
      </c>
      <c r="W1" s="1"/>
      <c r="X1" s="1"/>
      <c r="Y1" s="1"/>
    </row>
    <row r="2" spans="1:25">
      <c r="A2">
        <v>891780111</v>
      </c>
      <c r="B2" t="s">
        <v>19</v>
      </c>
      <c r="C2" t="s">
        <v>27</v>
      </c>
      <c r="D2" t="s">
        <v>20</v>
      </c>
      <c r="E2" t="s">
        <v>1343</v>
      </c>
      <c r="F2" t="s">
        <v>21</v>
      </c>
      <c r="G2" t="s">
        <v>22</v>
      </c>
      <c r="H2" t="s">
        <v>166</v>
      </c>
      <c r="I2" s="43">
        <v>11500000</v>
      </c>
      <c r="J2" s="43">
        <v>0</v>
      </c>
      <c r="K2" s="43">
        <v>0</v>
      </c>
      <c r="L2" s="43">
        <v>0</v>
      </c>
      <c r="M2">
        <v>85155728</v>
      </c>
      <c r="N2" t="s">
        <v>1344</v>
      </c>
      <c r="O2" t="s">
        <v>3436</v>
      </c>
      <c r="P2" s="68">
        <v>44242</v>
      </c>
      <c r="Q2" s="68">
        <v>44256</v>
      </c>
      <c r="R2" s="68">
        <v>44392</v>
      </c>
      <c r="S2" s="43">
        <v>11500000</v>
      </c>
      <c r="T2" s="43">
        <v>0</v>
      </c>
      <c r="U2">
        <v>91156594</v>
      </c>
      <c r="V2" t="s">
        <v>1345</v>
      </c>
      <c r="W2"/>
      <c r="X2"/>
      <c r="Y2"/>
    </row>
    <row r="3" spans="1:25">
      <c r="A3">
        <v>891780111</v>
      </c>
      <c r="B3" t="s">
        <v>19</v>
      </c>
      <c r="C3" t="s">
        <v>27</v>
      </c>
      <c r="D3" t="s">
        <v>20</v>
      </c>
      <c r="E3" t="s">
        <v>1346</v>
      </c>
      <c r="F3" t="s">
        <v>21</v>
      </c>
      <c r="G3" t="s">
        <v>22</v>
      </c>
      <c r="H3" t="s">
        <v>166</v>
      </c>
      <c r="I3" s="43">
        <v>19000000</v>
      </c>
      <c r="J3" s="43">
        <v>0</v>
      </c>
      <c r="K3" s="43">
        <v>0</v>
      </c>
      <c r="L3" s="43">
        <v>0</v>
      </c>
      <c r="M3">
        <v>1082951300</v>
      </c>
      <c r="N3" t="s">
        <v>1347</v>
      </c>
      <c r="O3" t="s">
        <v>3437</v>
      </c>
      <c r="P3" s="68">
        <v>44242</v>
      </c>
      <c r="Q3" s="68">
        <v>44256</v>
      </c>
      <c r="R3" s="68">
        <v>44392</v>
      </c>
      <c r="S3" s="43">
        <v>19000000</v>
      </c>
      <c r="T3" s="43">
        <v>0</v>
      </c>
      <c r="U3">
        <v>79732773</v>
      </c>
      <c r="V3" t="s">
        <v>1348</v>
      </c>
      <c r="W3"/>
      <c r="X3"/>
      <c r="Y3"/>
    </row>
    <row r="4" spans="1:25">
      <c r="A4">
        <v>891780111</v>
      </c>
      <c r="B4" t="s">
        <v>19</v>
      </c>
      <c r="C4" t="s">
        <v>27</v>
      </c>
      <c r="D4" t="s">
        <v>20</v>
      </c>
      <c r="E4" t="s">
        <v>1349</v>
      </c>
      <c r="F4" t="s">
        <v>21</v>
      </c>
      <c r="G4" t="s">
        <v>22</v>
      </c>
      <c r="H4" t="s">
        <v>166</v>
      </c>
      <c r="I4" s="43">
        <v>11500000</v>
      </c>
      <c r="J4" s="43">
        <v>0</v>
      </c>
      <c r="K4" s="43">
        <v>0</v>
      </c>
      <c r="L4" s="43">
        <v>0</v>
      </c>
      <c r="M4">
        <v>1082948298</v>
      </c>
      <c r="N4" t="s">
        <v>1350</v>
      </c>
      <c r="O4" t="s">
        <v>3438</v>
      </c>
      <c r="P4" s="68">
        <v>44242</v>
      </c>
      <c r="Q4" s="68">
        <v>44256</v>
      </c>
      <c r="R4" s="68">
        <v>44392</v>
      </c>
      <c r="S4" s="43">
        <v>11500000</v>
      </c>
      <c r="T4" s="43">
        <v>0</v>
      </c>
      <c r="U4">
        <v>57427442</v>
      </c>
      <c r="V4" t="s">
        <v>1351</v>
      </c>
      <c r="W4"/>
      <c r="X4"/>
      <c r="Y4"/>
    </row>
    <row r="5" spans="1:25">
      <c r="A5">
        <v>891780111</v>
      </c>
      <c r="B5" t="s">
        <v>19</v>
      </c>
      <c r="C5" t="s">
        <v>27</v>
      </c>
      <c r="D5" t="s">
        <v>20</v>
      </c>
      <c r="E5" t="s">
        <v>1352</v>
      </c>
      <c r="F5" t="s">
        <v>21</v>
      </c>
      <c r="G5" t="s">
        <v>22</v>
      </c>
      <c r="H5" t="s">
        <v>166</v>
      </c>
      <c r="I5" s="43">
        <v>11500000</v>
      </c>
      <c r="J5" s="43">
        <v>0</v>
      </c>
      <c r="K5" s="43">
        <v>0</v>
      </c>
      <c r="L5" s="43">
        <v>0</v>
      </c>
      <c r="M5">
        <v>57105227</v>
      </c>
      <c r="N5" t="s">
        <v>1353</v>
      </c>
      <c r="O5" t="s">
        <v>3439</v>
      </c>
      <c r="P5" s="68">
        <v>44242</v>
      </c>
      <c r="Q5" s="68">
        <v>44256</v>
      </c>
      <c r="R5" s="68">
        <v>44392</v>
      </c>
      <c r="S5" s="43">
        <v>11500000</v>
      </c>
      <c r="T5" s="43">
        <v>0</v>
      </c>
      <c r="U5">
        <v>1084738403</v>
      </c>
      <c r="V5" t="s">
        <v>1140</v>
      </c>
      <c r="W5"/>
      <c r="X5"/>
      <c r="Y5"/>
    </row>
    <row r="6" spans="1:25">
      <c r="A6">
        <v>891780111</v>
      </c>
      <c r="B6" t="s">
        <v>19</v>
      </c>
      <c r="C6" t="s">
        <v>27</v>
      </c>
      <c r="D6" t="s">
        <v>20</v>
      </c>
      <c r="E6" t="s">
        <v>1354</v>
      </c>
      <c r="F6" t="s">
        <v>21</v>
      </c>
      <c r="G6" t="s">
        <v>22</v>
      </c>
      <c r="H6" t="s">
        <v>166</v>
      </c>
      <c r="I6" s="43">
        <v>11500000</v>
      </c>
      <c r="J6" s="43">
        <v>0</v>
      </c>
      <c r="K6" s="43">
        <v>0</v>
      </c>
      <c r="L6" s="43">
        <v>0</v>
      </c>
      <c r="M6">
        <v>51839142</v>
      </c>
      <c r="N6" t="s">
        <v>1355</v>
      </c>
      <c r="O6" t="s">
        <v>3440</v>
      </c>
      <c r="P6" s="68">
        <v>44242</v>
      </c>
      <c r="Q6" s="68">
        <v>44256</v>
      </c>
      <c r="R6" s="68">
        <v>44392</v>
      </c>
      <c r="S6" s="43">
        <v>11500000</v>
      </c>
      <c r="T6" s="43">
        <v>0</v>
      </c>
      <c r="U6">
        <v>79732773</v>
      </c>
      <c r="V6" t="s">
        <v>1348</v>
      </c>
      <c r="W6"/>
      <c r="X6"/>
      <c r="Y6"/>
    </row>
    <row r="7" spans="1:25">
      <c r="A7">
        <v>891780111</v>
      </c>
      <c r="B7" t="s">
        <v>19</v>
      </c>
      <c r="C7" t="s">
        <v>27</v>
      </c>
      <c r="D7" t="s">
        <v>20</v>
      </c>
      <c r="E7" t="s">
        <v>1356</v>
      </c>
      <c r="F7" t="s">
        <v>21</v>
      </c>
      <c r="G7" t="s">
        <v>22</v>
      </c>
      <c r="H7" t="s">
        <v>166</v>
      </c>
      <c r="I7" s="43">
        <v>11500000</v>
      </c>
      <c r="J7" s="43">
        <v>0</v>
      </c>
      <c r="K7" s="43">
        <v>0</v>
      </c>
      <c r="L7" s="43">
        <v>0</v>
      </c>
      <c r="M7">
        <v>84454604</v>
      </c>
      <c r="N7" t="s">
        <v>101</v>
      </c>
      <c r="O7" t="s">
        <v>1357</v>
      </c>
      <c r="P7" s="68">
        <v>44242</v>
      </c>
      <c r="Q7" s="68">
        <v>44256</v>
      </c>
      <c r="R7" s="68">
        <v>44392</v>
      </c>
      <c r="S7" s="43">
        <v>11500000</v>
      </c>
      <c r="T7" s="43">
        <v>0</v>
      </c>
      <c r="U7">
        <v>7629414</v>
      </c>
      <c r="V7" t="s">
        <v>1028</v>
      </c>
      <c r="W7"/>
      <c r="X7"/>
      <c r="Y7"/>
    </row>
    <row r="8" spans="1:25">
      <c r="A8">
        <v>891780111</v>
      </c>
      <c r="B8" t="s">
        <v>19</v>
      </c>
      <c r="C8" t="s">
        <v>27</v>
      </c>
      <c r="D8" t="s">
        <v>20</v>
      </c>
      <c r="E8" t="s">
        <v>1358</v>
      </c>
      <c r="F8" t="s">
        <v>21</v>
      </c>
      <c r="G8" t="s">
        <v>22</v>
      </c>
      <c r="H8" t="s">
        <v>166</v>
      </c>
      <c r="I8" s="43">
        <v>11500000</v>
      </c>
      <c r="J8" s="43">
        <v>0</v>
      </c>
      <c r="K8" s="43">
        <v>0</v>
      </c>
      <c r="L8" s="43">
        <v>0</v>
      </c>
      <c r="M8">
        <v>36724425</v>
      </c>
      <c r="N8" t="s">
        <v>1359</v>
      </c>
      <c r="O8" t="s">
        <v>1360</v>
      </c>
      <c r="P8" s="68">
        <v>44242</v>
      </c>
      <c r="Q8" s="68">
        <v>44256</v>
      </c>
      <c r="R8" s="68">
        <v>44392</v>
      </c>
      <c r="S8" s="43">
        <v>11500000</v>
      </c>
      <c r="T8" s="43">
        <v>0</v>
      </c>
      <c r="U8">
        <v>12533448</v>
      </c>
      <c r="V8" t="s">
        <v>1361</v>
      </c>
      <c r="W8"/>
      <c r="X8"/>
      <c r="Y8"/>
    </row>
    <row r="9" spans="1:25">
      <c r="A9">
        <v>891780111</v>
      </c>
      <c r="B9" t="s">
        <v>19</v>
      </c>
      <c r="C9" t="s">
        <v>27</v>
      </c>
      <c r="D9" t="s">
        <v>20</v>
      </c>
      <c r="E9" t="s">
        <v>1362</v>
      </c>
      <c r="F9" t="s">
        <v>21</v>
      </c>
      <c r="G9" t="s">
        <v>22</v>
      </c>
      <c r="H9" t="s">
        <v>166</v>
      </c>
      <c r="I9" s="43">
        <v>13627890</v>
      </c>
      <c r="J9" s="43">
        <v>0</v>
      </c>
      <c r="K9" s="43">
        <v>0</v>
      </c>
      <c r="L9" s="43">
        <v>0</v>
      </c>
      <c r="M9">
        <v>57297693</v>
      </c>
      <c r="N9" t="s">
        <v>1363</v>
      </c>
      <c r="O9" t="s">
        <v>1364</v>
      </c>
      <c r="P9" s="68">
        <v>44245</v>
      </c>
      <c r="Q9" s="68">
        <v>44256</v>
      </c>
      <c r="R9" s="68">
        <v>44392</v>
      </c>
      <c r="S9" s="43">
        <v>13627890</v>
      </c>
      <c r="T9" s="43">
        <v>0</v>
      </c>
      <c r="U9">
        <v>1084738403</v>
      </c>
      <c r="V9" t="s">
        <v>1140</v>
      </c>
      <c r="W9"/>
      <c r="X9"/>
      <c r="Y9"/>
    </row>
    <row r="10" spans="1:25">
      <c r="A10">
        <v>891780111</v>
      </c>
      <c r="B10" t="s">
        <v>19</v>
      </c>
      <c r="C10" t="s">
        <v>27</v>
      </c>
      <c r="D10" t="s">
        <v>20</v>
      </c>
      <c r="E10" t="s">
        <v>1935</v>
      </c>
      <c r="F10" t="s">
        <v>21</v>
      </c>
      <c r="G10" t="s">
        <v>22</v>
      </c>
      <c r="H10" t="s">
        <v>658</v>
      </c>
      <c r="I10" s="43">
        <v>3000000</v>
      </c>
      <c r="J10" s="43">
        <v>0</v>
      </c>
      <c r="K10" s="43">
        <v>0</v>
      </c>
      <c r="L10" s="43">
        <v>0</v>
      </c>
      <c r="M10">
        <v>901231329</v>
      </c>
      <c r="N10" t="s">
        <v>1936</v>
      </c>
      <c r="O10" t="s">
        <v>1937</v>
      </c>
      <c r="P10" s="68">
        <v>44271</v>
      </c>
      <c r="Q10" s="68">
        <v>44271</v>
      </c>
      <c r="R10" s="68">
        <v>44286</v>
      </c>
      <c r="S10" s="43">
        <v>3000000</v>
      </c>
      <c r="T10" s="43">
        <v>0</v>
      </c>
      <c r="U10">
        <v>7629414</v>
      </c>
      <c r="V10" t="s">
        <v>1028</v>
      </c>
      <c r="W10"/>
      <c r="X10"/>
      <c r="Y10"/>
    </row>
    <row r="11" spans="1:25">
      <c r="A11">
        <v>891780111</v>
      </c>
      <c r="B11" t="s">
        <v>19</v>
      </c>
      <c r="C11" t="s">
        <v>23</v>
      </c>
      <c r="D11" t="s">
        <v>20</v>
      </c>
      <c r="E11" t="s">
        <v>1938</v>
      </c>
      <c r="F11" t="s">
        <v>21</v>
      </c>
      <c r="G11" t="s">
        <v>22</v>
      </c>
      <c r="H11" t="s">
        <v>166</v>
      </c>
      <c r="I11" s="43">
        <v>16000000</v>
      </c>
      <c r="J11" s="43">
        <v>0</v>
      </c>
      <c r="K11" s="43">
        <v>0</v>
      </c>
      <c r="L11" s="43">
        <v>0</v>
      </c>
      <c r="M11">
        <v>85155728</v>
      </c>
      <c r="N11" t="s">
        <v>1344</v>
      </c>
      <c r="O11" t="s">
        <v>1939</v>
      </c>
      <c r="P11" s="68">
        <v>44272</v>
      </c>
      <c r="Q11" s="68">
        <v>44272</v>
      </c>
      <c r="R11" s="68">
        <v>44407</v>
      </c>
      <c r="S11" s="43">
        <v>16000000</v>
      </c>
      <c r="T11" s="43">
        <v>0</v>
      </c>
      <c r="U11">
        <v>79732773</v>
      </c>
      <c r="V11" t="s">
        <v>1940</v>
      </c>
      <c r="W11"/>
      <c r="X11"/>
      <c r="Y11"/>
    </row>
    <row r="12" spans="1:25">
      <c r="A12">
        <v>891780111</v>
      </c>
      <c r="B12" t="s">
        <v>19</v>
      </c>
      <c r="C12" t="s">
        <v>23</v>
      </c>
      <c r="D12" t="s">
        <v>20</v>
      </c>
      <c r="E12" t="s">
        <v>1941</v>
      </c>
      <c r="F12" t="s">
        <v>21</v>
      </c>
      <c r="G12" t="s">
        <v>22</v>
      </c>
      <c r="H12" t="s">
        <v>166</v>
      </c>
      <c r="I12" s="43">
        <v>5000000</v>
      </c>
      <c r="J12" s="43">
        <v>0</v>
      </c>
      <c r="K12" s="43">
        <v>0</v>
      </c>
      <c r="L12" s="43">
        <v>0</v>
      </c>
      <c r="M12">
        <v>85155728</v>
      </c>
      <c r="N12" t="s">
        <v>1344</v>
      </c>
      <c r="O12" t="s">
        <v>1942</v>
      </c>
      <c r="P12" s="68">
        <v>44272</v>
      </c>
      <c r="Q12" s="68">
        <v>44272</v>
      </c>
      <c r="R12" s="68">
        <v>44303</v>
      </c>
      <c r="S12" s="43">
        <v>5000000</v>
      </c>
      <c r="T12" s="43">
        <v>0</v>
      </c>
      <c r="U12">
        <v>7629414</v>
      </c>
      <c r="V12" t="s">
        <v>1028</v>
      </c>
      <c r="W12"/>
      <c r="X12"/>
      <c r="Y12"/>
    </row>
    <row r="13" spans="1:25">
      <c r="A13">
        <v>891780111</v>
      </c>
      <c r="B13" t="s">
        <v>19</v>
      </c>
      <c r="C13" t="s">
        <v>27</v>
      </c>
      <c r="D13" t="s">
        <v>20</v>
      </c>
      <c r="E13" t="s">
        <v>1943</v>
      </c>
      <c r="F13" t="s">
        <v>21</v>
      </c>
      <c r="G13" t="s">
        <v>22</v>
      </c>
      <c r="H13" t="s">
        <v>166</v>
      </c>
      <c r="I13" s="43">
        <v>10000000</v>
      </c>
      <c r="J13" s="43">
        <v>0</v>
      </c>
      <c r="K13" s="43">
        <v>0</v>
      </c>
      <c r="L13" s="43">
        <v>0</v>
      </c>
      <c r="M13">
        <v>1082996348</v>
      </c>
      <c r="N13" t="s">
        <v>1026</v>
      </c>
      <c r="O13" t="s">
        <v>1944</v>
      </c>
      <c r="P13" s="68">
        <v>44272</v>
      </c>
      <c r="Q13" s="68">
        <v>44272</v>
      </c>
      <c r="R13" s="68">
        <v>44394</v>
      </c>
      <c r="S13" s="43">
        <v>10000000</v>
      </c>
      <c r="T13" s="43">
        <v>0</v>
      </c>
      <c r="U13">
        <v>7629414</v>
      </c>
      <c r="V13" t="s">
        <v>1028</v>
      </c>
      <c r="W13"/>
      <c r="X13"/>
      <c r="Y13"/>
    </row>
    <row r="14" spans="1:25">
      <c r="A14">
        <v>891780111</v>
      </c>
      <c r="B14" t="s">
        <v>19</v>
      </c>
      <c r="C14" t="s">
        <v>23</v>
      </c>
      <c r="D14" t="s">
        <v>20</v>
      </c>
      <c r="E14" t="s">
        <v>1945</v>
      </c>
      <c r="F14" t="s">
        <v>21</v>
      </c>
      <c r="G14" t="s">
        <v>22</v>
      </c>
      <c r="H14" t="s">
        <v>166</v>
      </c>
      <c r="I14" s="43">
        <v>15200000</v>
      </c>
      <c r="J14" s="43">
        <v>0</v>
      </c>
      <c r="K14" s="43">
        <v>0</v>
      </c>
      <c r="L14" s="43">
        <v>0</v>
      </c>
      <c r="M14">
        <v>57297693</v>
      </c>
      <c r="N14" t="s">
        <v>1363</v>
      </c>
      <c r="O14" t="s">
        <v>1946</v>
      </c>
      <c r="P14" s="68">
        <v>44272</v>
      </c>
      <c r="Q14" s="68">
        <v>44272</v>
      </c>
      <c r="R14" s="68">
        <v>44394</v>
      </c>
      <c r="S14" s="43">
        <v>15200000</v>
      </c>
      <c r="T14" s="43">
        <v>0</v>
      </c>
      <c r="U14">
        <v>79732773</v>
      </c>
      <c r="V14" t="s">
        <v>1947</v>
      </c>
      <c r="W14"/>
      <c r="X14"/>
      <c r="Y14"/>
    </row>
    <row r="15" spans="1:25">
      <c r="A15">
        <v>891780111</v>
      </c>
      <c r="B15" t="s">
        <v>19</v>
      </c>
      <c r="C15" t="s">
        <v>23</v>
      </c>
      <c r="D15" t="s">
        <v>20</v>
      </c>
      <c r="E15" t="s">
        <v>1948</v>
      </c>
      <c r="F15" t="s">
        <v>21</v>
      </c>
      <c r="G15" t="s">
        <v>22</v>
      </c>
      <c r="H15" t="s">
        <v>166</v>
      </c>
      <c r="I15" s="43">
        <v>7000000</v>
      </c>
      <c r="J15" s="43">
        <v>0</v>
      </c>
      <c r="K15" s="43">
        <v>0</v>
      </c>
      <c r="L15" s="43">
        <v>0</v>
      </c>
      <c r="M15">
        <v>7632493</v>
      </c>
      <c r="N15" t="s">
        <v>1949</v>
      </c>
      <c r="O15" t="s">
        <v>1950</v>
      </c>
      <c r="P15" s="68">
        <v>44274</v>
      </c>
      <c r="Q15" s="68">
        <v>44274</v>
      </c>
      <c r="R15" s="68">
        <v>44298</v>
      </c>
      <c r="S15" s="43">
        <v>7000000</v>
      </c>
      <c r="T15" s="43">
        <v>0</v>
      </c>
      <c r="U15">
        <v>7629414</v>
      </c>
      <c r="V15" t="s">
        <v>1028</v>
      </c>
      <c r="W15"/>
      <c r="X15"/>
      <c r="Y15"/>
    </row>
    <row r="16" spans="1:25">
      <c r="A16">
        <v>891780111</v>
      </c>
      <c r="B16" t="s">
        <v>19</v>
      </c>
      <c r="C16" t="s">
        <v>23</v>
      </c>
      <c r="D16" t="s">
        <v>20</v>
      </c>
      <c r="E16" t="s">
        <v>1951</v>
      </c>
      <c r="F16" t="s">
        <v>21</v>
      </c>
      <c r="G16" t="s">
        <v>22</v>
      </c>
      <c r="H16" t="s">
        <v>166</v>
      </c>
      <c r="I16" s="43">
        <v>2250000</v>
      </c>
      <c r="J16" s="43">
        <v>0</v>
      </c>
      <c r="K16" s="43">
        <v>0</v>
      </c>
      <c r="L16" s="43">
        <v>0</v>
      </c>
      <c r="M16">
        <v>1082951300</v>
      </c>
      <c r="N16" t="s">
        <v>1347</v>
      </c>
      <c r="O16" t="s">
        <v>1950</v>
      </c>
      <c r="P16" s="68">
        <v>44274</v>
      </c>
      <c r="Q16" s="68">
        <v>44274</v>
      </c>
      <c r="R16" s="68">
        <v>44294</v>
      </c>
      <c r="S16" s="43">
        <v>2250000</v>
      </c>
      <c r="T16" s="43">
        <v>0</v>
      </c>
      <c r="U16">
        <v>79732773</v>
      </c>
      <c r="V16" t="s">
        <v>1952</v>
      </c>
      <c r="W16"/>
      <c r="X16"/>
      <c r="Y16"/>
    </row>
    <row r="17" spans="1:25">
      <c r="A17">
        <v>891780111</v>
      </c>
      <c r="B17" t="s">
        <v>19</v>
      </c>
      <c r="C17" t="s">
        <v>23</v>
      </c>
      <c r="D17" t="s">
        <v>20</v>
      </c>
      <c r="E17" t="s">
        <v>1953</v>
      </c>
      <c r="F17" t="s">
        <v>21</v>
      </c>
      <c r="G17" t="s">
        <v>22</v>
      </c>
      <c r="H17" t="s">
        <v>166</v>
      </c>
      <c r="I17" s="43">
        <v>4800000</v>
      </c>
      <c r="J17" s="43">
        <v>0</v>
      </c>
      <c r="K17" s="43">
        <v>0</v>
      </c>
      <c r="L17" s="43">
        <v>0</v>
      </c>
      <c r="M17">
        <v>1083033709</v>
      </c>
      <c r="N17" t="s">
        <v>1954</v>
      </c>
      <c r="O17" t="s">
        <v>1950</v>
      </c>
      <c r="P17" s="68">
        <v>44291</v>
      </c>
      <c r="Q17" s="68">
        <v>44291</v>
      </c>
      <c r="R17" s="68">
        <v>44382</v>
      </c>
      <c r="S17" s="43">
        <v>4800000</v>
      </c>
      <c r="T17" s="43">
        <v>0</v>
      </c>
      <c r="U17">
        <v>79732773</v>
      </c>
      <c r="V17" t="s">
        <v>1952</v>
      </c>
      <c r="W17"/>
      <c r="X17"/>
      <c r="Y17"/>
    </row>
    <row r="18" spans="1:25">
      <c r="A18">
        <v>891780111</v>
      </c>
      <c r="B18" t="s">
        <v>19</v>
      </c>
      <c r="C18" t="s">
        <v>23</v>
      </c>
      <c r="D18" t="s">
        <v>20</v>
      </c>
      <c r="E18" t="s">
        <v>1955</v>
      </c>
      <c r="F18" t="s">
        <v>21</v>
      </c>
      <c r="G18" t="s">
        <v>22</v>
      </c>
      <c r="H18" t="s">
        <v>166</v>
      </c>
      <c r="I18" s="43">
        <v>4800000</v>
      </c>
      <c r="J18" s="43">
        <v>0</v>
      </c>
      <c r="K18" s="43">
        <v>0</v>
      </c>
      <c r="L18" s="43">
        <v>0</v>
      </c>
      <c r="M18">
        <v>1083042706</v>
      </c>
      <c r="N18" t="s">
        <v>1956</v>
      </c>
      <c r="O18" t="s">
        <v>1950</v>
      </c>
      <c r="P18" s="68">
        <v>44291</v>
      </c>
      <c r="Q18" s="68">
        <v>44291</v>
      </c>
      <c r="R18" s="68">
        <v>44382</v>
      </c>
      <c r="S18" s="43">
        <v>4800000</v>
      </c>
      <c r="T18" s="43">
        <v>0</v>
      </c>
      <c r="U18">
        <v>84450555</v>
      </c>
      <c r="V18" t="s">
        <v>1957</v>
      </c>
      <c r="W18"/>
      <c r="X18"/>
      <c r="Y18"/>
    </row>
    <row r="19" spans="1:25">
      <c r="A19">
        <v>891780111</v>
      </c>
      <c r="B19" t="s">
        <v>19</v>
      </c>
      <c r="C19" t="s">
        <v>23</v>
      </c>
      <c r="D19" t="s">
        <v>20</v>
      </c>
      <c r="E19" t="s">
        <v>1958</v>
      </c>
      <c r="F19" t="s">
        <v>21</v>
      </c>
      <c r="G19" t="s">
        <v>22</v>
      </c>
      <c r="H19" t="s">
        <v>166</v>
      </c>
      <c r="I19" s="43">
        <v>10500000</v>
      </c>
      <c r="J19" s="43">
        <v>0</v>
      </c>
      <c r="K19" s="43">
        <v>0</v>
      </c>
      <c r="L19" s="43">
        <v>0</v>
      </c>
      <c r="M19">
        <v>860012336</v>
      </c>
      <c r="N19" t="s">
        <v>1959</v>
      </c>
      <c r="O19" t="s">
        <v>1950</v>
      </c>
      <c r="P19" s="68">
        <v>44294</v>
      </c>
      <c r="Q19" s="68">
        <v>44295</v>
      </c>
      <c r="R19" s="68">
        <v>44324</v>
      </c>
      <c r="S19" s="43">
        <v>10500000</v>
      </c>
      <c r="T19" s="43">
        <v>0</v>
      </c>
      <c r="U19">
        <v>79732773</v>
      </c>
      <c r="V19" t="s">
        <v>1952</v>
      </c>
      <c r="W19"/>
      <c r="X19"/>
      <c r="Y19"/>
    </row>
    <row r="20" spans="1:25">
      <c r="A20">
        <v>891780111</v>
      </c>
      <c r="B20" t="s">
        <v>19</v>
      </c>
      <c r="C20" t="s">
        <v>23</v>
      </c>
      <c r="D20" t="s">
        <v>20</v>
      </c>
      <c r="E20" t="s">
        <v>1960</v>
      </c>
      <c r="F20" t="s">
        <v>21</v>
      </c>
      <c r="G20" t="s">
        <v>22</v>
      </c>
      <c r="H20" t="s">
        <v>658</v>
      </c>
      <c r="I20" s="43">
        <v>2025000</v>
      </c>
      <c r="J20" s="43">
        <v>0</v>
      </c>
      <c r="K20" s="43">
        <v>0</v>
      </c>
      <c r="L20" s="43">
        <v>0</v>
      </c>
      <c r="M20">
        <v>1083469526</v>
      </c>
      <c r="N20" t="s">
        <v>1037</v>
      </c>
      <c r="O20" t="s">
        <v>1950</v>
      </c>
      <c r="P20" s="68">
        <v>44302</v>
      </c>
      <c r="Q20" s="68">
        <v>44302</v>
      </c>
      <c r="R20" s="68">
        <v>44387</v>
      </c>
      <c r="S20" s="43">
        <v>2025000</v>
      </c>
      <c r="T20" s="43">
        <v>0</v>
      </c>
      <c r="U20">
        <v>57466882</v>
      </c>
      <c r="V20" t="s">
        <v>1961</v>
      </c>
      <c r="W20"/>
      <c r="X20"/>
      <c r="Y20"/>
    </row>
    <row r="21" spans="1:25">
      <c r="A21">
        <v>891780111</v>
      </c>
      <c r="B21" t="s">
        <v>19</v>
      </c>
      <c r="C21" t="s">
        <v>23</v>
      </c>
      <c r="D21" t="s">
        <v>20</v>
      </c>
      <c r="E21" t="s">
        <v>1962</v>
      </c>
      <c r="F21" t="s">
        <v>21</v>
      </c>
      <c r="G21" t="s">
        <v>22</v>
      </c>
      <c r="H21" t="s">
        <v>166</v>
      </c>
      <c r="I21" s="43">
        <v>5000000</v>
      </c>
      <c r="J21" s="43">
        <v>0</v>
      </c>
      <c r="K21" s="43">
        <v>0</v>
      </c>
      <c r="L21" s="43">
        <v>0</v>
      </c>
      <c r="M21">
        <v>85155728</v>
      </c>
      <c r="N21" t="s">
        <v>1344</v>
      </c>
      <c r="O21" t="s">
        <v>1950</v>
      </c>
      <c r="P21" s="68">
        <v>44313</v>
      </c>
      <c r="Q21" s="68">
        <v>44313</v>
      </c>
      <c r="R21" s="68">
        <v>44325</v>
      </c>
      <c r="S21" s="43">
        <v>5000000</v>
      </c>
      <c r="T21" s="43">
        <v>0</v>
      </c>
      <c r="U21">
        <v>7629414</v>
      </c>
      <c r="V21" t="s">
        <v>1028</v>
      </c>
      <c r="W21"/>
      <c r="X21"/>
      <c r="Y21"/>
    </row>
    <row r="22" spans="1:25">
      <c r="A22">
        <v>891780111</v>
      </c>
      <c r="B22" t="s">
        <v>19</v>
      </c>
      <c r="C22" t="s">
        <v>23</v>
      </c>
      <c r="D22" t="s">
        <v>20</v>
      </c>
      <c r="E22" t="s">
        <v>3441</v>
      </c>
      <c r="F22" t="s">
        <v>21</v>
      </c>
      <c r="G22" t="s">
        <v>22</v>
      </c>
      <c r="H22" t="s">
        <v>166</v>
      </c>
      <c r="I22" s="43">
        <v>975000</v>
      </c>
      <c r="J22" s="43">
        <v>0</v>
      </c>
      <c r="K22" s="43">
        <v>0</v>
      </c>
      <c r="L22" s="43">
        <v>0</v>
      </c>
      <c r="M22">
        <v>1082909211</v>
      </c>
      <c r="N22" t="s">
        <v>5670</v>
      </c>
      <c r="O22" t="s">
        <v>1950</v>
      </c>
      <c r="P22" s="68">
        <v>44342</v>
      </c>
      <c r="Q22" s="68">
        <v>44343</v>
      </c>
      <c r="R22" s="68">
        <v>44348</v>
      </c>
      <c r="S22" s="43">
        <v>975000</v>
      </c>
      <c r="T22" s="43">
        <v>0</v>
      </c>
      <c r="U22">
        <v>85450705</v>
      </c>
      <c r="V22" t="s">
        <v>3442</v>
      </c>
      <c r="W22"/>
      <c r="X22"/>
      <c r="Y22"/>
    </row>
    <row r="23" spans="1:25">
      <c r="A23">
        <v>891780111</v>
      </c>
      <c r="B23" t="s">
        <v>19</v>
      </c>
      <c r="C23" t="s">
        <v>23</v>
      </c>
      <c r="D23" t="s">
        <v>20</v>
      </c>
      <c r="E23" t="s">
        <v>3443</v>
      </c>
      <c r="F23" t="s">
        <v>21</v>
      </c>
      <c r="G23" t="s">
        <v>22</v>
      </c>
      <c r="H23" t="s">
        <v>166</v>
      </c>
      <c r="I23" s="43">
        <v>2000000</v>
      </c>
      <c r="J23" s="43">
        <v>0</v>
      </c>
      <c r="K23" s="43">
        <v>0</v>
      </c>
      <c r="L23" s="43">
        <v>0</v>
      </c>
      <c r="M23">
        <v>1083000130</v>
      </c>
      <c r="N23" t="s">
        <v>3444</v>
      </c>
      <c r="O23" t="s">
        <v>1950</v>
      </c>
      <c r="P23" s="68">
        <v>44358</v>
      </c>
      <c r="Q23" s="68">
        <v>44358</v>
      </c>
      <c r="R23" s="68">
        <v>44388</v>
      </c>
      <c r="S23" s="43">
        <v>2000000</v>
      </c>
      <c r="T23" s="43">
        <v>0</v>
      </c>
      <c r="U23">
        <v>85450705</v>
      </c>
      <c r="V23" t="s">
        <v>3442</v>
      </c>
      <c r="W23"/>
      <c r="X23"/>
      <c r="Y23"/>
    </row>
    <row r="24" spans="1:25">
      <c r="A24">
        <v>891780111</v>
      </c>
      <c r="B24" t="s">
        <v>19</v>
      </c>
      <c r="C24" t="s">
        <v>23</v>
      </c>
      <c r="D24" t="s">
        <v>20</v>
      </c>
      <c r="E24" s="31" t="s">
        <v>5671</v>
      </c>
      <c r="F24" t="s">
        <v>21</v>
      </c>
      <c r="G24" t="s">
        <v>22</v>
      </c>
      <c r="H24" t="s">
        <v>166</v>
      </c>
      <c r="I24" s="50">
        <v>9000000</v>
      </c>
      <c r="J24" s="43">
        <v>0</v>
      </c>
      <c r="K24" s="43">
        <v>0</v>
      </c>
      <c r="L24" s="43">
        <v>0</v>
      </c>
      <c r="M24" s="32">
        <v>1082996756</v>
      </c>
      <c r="N24" s="31" t="s">
        <v>5334</v>
      </c>
      <c r="O24" s="31" t="s">
        <v>5672</v>
      </c>
      <c r="P24" s="31" t="s">
        <v>3779</v>
      </c>
      <c r="Q24" s="72" t="s">
        <v>3779</v>
      </c>
      <c r="R24" s="72" t="s">
        <v>8034</v>
      </c>
      <c r="S24" s="43">
        <v>0</v>
      </c>
      <c r="T24" s="43">
        <v>9000000</v>
      </c>
      <c r="U24" s="31">
        <v>55301715</v>
      </c>
      <c r="V24" s="31" t="s">
        <v>5673</v>
      </c>
      <c r="W24"/>
      <c r="X24"/>
      <c r="Y24"/>
    </row>
    <row r="25" spans="1:25">
      <c r="A25">
        <v>891780111</v>
      </c>
      <c r="B25" t="s">
        <v>19</v>
      </c>
      <c r="C25" t="s">
        <v>27</v>
      </c>
      <c r="D25" t="s">
        <v>20</v>
      </c>
      <c r="E25" s="31" t="s">
        <v>5674</v>
      </c>
      <c r="F25" t="s">
        <v>21</v>
      </c>
      <c r="G25" t="s">
        <v>22</v>
      </c>
      <c r="H25" t="s">
        <v>166</v>
      </c>
      <c r="I25" s="50">
        <v>11500000</v>
      </c>
      <c r="J25" s="43">
        <v>0</v>
      </c>
      <c r="K25" s="43">
        <v>0</v>
      </c>
      <c r="L25" s="43">
        <v>0</v>
      </c>
      <c r="M25" s="32">
        <v>57105227</v>
      </c>
      <c r="N25" s="31" t="s">
        <v>1353</v>
      </c>
      <c r="O25" s="31" t="s">
        <v>5675</v>
      </c>
      <c r="P25" s="31" t="s">
        <v>1762</v>
      </c>
      <c r="Q25" s="72" t="s">
        <v>1762</v>
      </c>
      <c r="R25" s="72" t="s">
        <v>5412</v>
      </c>
      <c r="S25" s="43">
        <v>0</v>
      </c>
      <c r="T25" s="43">
        <v>11500000</v>
      </c>
      <c r="U25" s="32">
        <v>1084738403</v>
      </c>
      <c r="V25" s="31" t="s">
        <v>1140</v>
      </c>
      <c r="W25"/>
      <c r="X25"/>
      <c r="Y25"/>
    </row>
    <row r="26" spans="1:25">
      <c r="A26">
        <v>891780111</v>
      </c>
      <c r="B26" t="s">
        <v>19</v>
      </c>
      <c r="C26" t="s">
        <v>27</v>
      </c>
      <c r="D26" t="s">
        <v>20</v>
      </c>
      <c r="E26" s="31" t="s">
        <v>5676</v>
      </c>
      <c r="F26" t="s">
        <v>21</v>
      </c>
      <c r="G26" t="s">
        <v>22</v>
      </c>
      <c r="H26" t="s">
        <v>166</v>
      </c>
      <c r="I26" s="50">
        <v>11500000</v>
      </c>
      <c r="J26" s="43">
        <v>0</v>
      </c>
      <c r="K26" s="43">
        <v>0</v>
      </c>
      <c r="L26" s="43">
        <v>0</v>
      </c>
      <c r="M26" s="32">
        <v>85155728</v>
      </c>
      <c r="N26" s="31" t="s">
        <v>1344</v>
      </c>
      <c r="O26" s="31" t="s">
        <v>5677</v>
      </c>
      <c r="P26" s="31" t="s">
        <v>5234</v>
      </c>
      <c r="Q26" s="72" t="s">
        <v>5234</v>
      </c>
      <c r="R26" s="72" t="s">
        <v>8035</v>
      </c>
      <c r="S26" s="43">
        <v>0</v>
      </c>
      <c r="T26" s="43">
        <v>11500000</v>
      </c>
      <c r="U26" s="32">
        <v>91156594</v>
      </c>
      <c r="V26" s="31" t="s">
        <v>1345</v>
      </c>
      <c r="W26"/>
      <c r="X26"/>
      <c r="Y26"/>
    </row>
    <row r="27" spans="1:25">
      <c r="A27">
        <v>891780111</v>
      </c>
      <c r="B27" t="s">
        <v>19</v>
      </c>
      <c r="C27" t="s">
        <v>27</v>
      </c>
      <c r="D27" t="s">
        <v>20</v>
      </c>
      <c r="E27" s="31" t="s">
        <v>5678</v>
      </c>
      <c r="F27" t="s">
        <v>21</v>
      </c>
      <c r="G27" t="s">
        <v>22</v>
      </c>
      <c r="H27" t="s">
        <v>166</v>
      </c>
      <c r="I27" s="50">
        <v>19000000</v>
      </c>
      <c r="J27" s="43">
        <v>0</v>
      </c>
      <c r="K27" s="43">
        <v>0</v>
      </c>
      <c r="L27" s="43">
        <v>0</v>
      </c>
      <c r="M27" s="32">
        <v>1082951300</v>
      </c>
      <c r="N27" s="31" t="s">
        <v>1347</v>
      </c>
      <c r="O27" s="31" t="s">
        <v>5679</v>
      </c>
      <c r="P27" s="31" t="s">
        <v>5234</v>
      </c>
      <c r="Q27" s="72" t="s">
        <v>5234</v>
      </c>
      <c r="R27" s="72" t="s">
        <v>8035</v>
      </c>
      <c r="S27" s="43">
        <v>0</v>
      </c>
      <c r="T27" s="43">
        <v>19000000</v>
      </c>
      <c r="U27" s="32">
        <v>79732773</v>
      </c>
      <c r="V27" s="31" t="s">
        <v>1348</v>
      </c>
      <c r="W27"/>
      <c r="X27"/>
      <c r="Y27"/>
    </row>
    <row r="28" spans="1:25">
      <c r="A28">
        <v>891780111</v>
      </c>
      <c r="B28" t="s">
        <v>19</v>
      </c>
      <c r="C28" t="s">
        <v>27</v>
      </c>
      <c r="D28" t="s">
        <v>20</v>
      </c>
      <c r="E28" s="31" t="s">
        <v>5680</v>
      </c>
      <c r="F28" t="s">
        <v>21</v>
      </c>
      <c r="G28" t="s">
        <v>22</v>
      </c>
      <c r="H28" t="s">
        <v>166</v>
      </c>
      <c r="I28" s="50">
        <v>11500000</v>
      </c>
      <c r="J28" s="43">
        <v>0</v>
      </c>
      <c r="K28" s="43">
        <v>0</v>
      </c>
      <c r="L28" s="43">
        <v>0</v>
      </c>
      <c r="M28" s="32">
        <v>1082948298</v>
      </c>
      <c r="N28" s="31" t="s">
        <v>1350</v>
      </c>
      <c r="O28" s="31" t="s">
        <v>5681</v>
      </c>
      <c r="P28" s="31" t="s">
        <v>5234</v>
      </c>
      <c r="Q28" s="72" t="s">
        <v>5234</v>
      </c>
      <c r="R28" s="72" t="s">
        <v>8035</v>
      </c>
      <c r="S28" s="43">
        <v>0</v>
      </c>
      <c r="T28" s="43">
        <v>11500000</v>
      </c>
      <c r="U28" s="32">
        <v>57427442</v>
      </c>
      <c r="V28" s="31" t="s">
        <v>1351</v>
      </c>
      <c r="W28"/>
      <c r="X28"/>
      <c r="Y28"/>
    </row>
    <row r="29" spans="1:25">
      <c r="A29">
        <v>891780111</v>
      </c>
      <c r="B29" t="s">
        <v>19</v>
      </c>
      <c r="C29" t="s">
        <v>27</v>
      </c>
      <c r="D29" t="s">
        <v>20</v>
      </c>
      <c r="E29" s="31" t="s">
        <v>5682</v>
      </c>
      <c r="F29" t="s">
        <v>21</v>
      </c>
      <c r="G29" t="s">
        <v>22</v>
      </c>
      <c r="H29" t="s">
        <v>166</v>
      </c>
      <c r="I29" s="50">
        <v>11500000</v>
      </c>
      <c r="J29" s="43">
        <v>0</v>
      </c>
      <c r="K29" s="43">
        <v>0</v>
      </c>
      <c r="L29" s="43">
        <v>0</v>
      </c>
      <c r="M29" s="32">
        <v>51839142</v>
      </c>
      <c r="N29" s="31" t="s">
        <v>1355</v>
      </c>
      <c r="O29" s="31" t="s">
        <v>5683</v>
      </c>
      <c r="P29" s="31" t="s">
        <v>5234</v>
      </c>
      <c r="Q29" s="72" t="s">
        <v>5234</v>
      </c>
      <c r="R29" s="72" t="s">
        <v>8035</v>
      </c>
      <c r="S29" s="43">
        <v>0</v>
      </c>
      <c r="T29" s="43">
        <v>11500000</v>
      </c>
      <c r="U29" s="32">
        <v>79732773</v>
      </c>
      <c r="V29" s="31" t="s">
        <v>1348</v>
      </c>
      <c r="W29"/>
      <c r="X29"/>
      <c r="Y29"/>
    </row>
    <row r="30" spans="1:25">
      <c r="A30">
        <v>891780111</v>
      </c>
      <c r="B30" t="s">
        <v>19</v>
      </c>
      <c r="C30" t="s">
        <v>27</v>
      </c>
      <c r="D30" t="s">
        <v>20</v>
      </c>
      <c r="E30" s="31" t="s">
        <v>5684</v>
      </c>
      <c r="F30" t="s">
        <v>21</v>
      </c>
      <c r="G30" t="s">
        <v>22</v>
      </c>
      <c r="H30" t="s">
        <v>166</v>
      </c>
      <c r="I30" s="50">
        <v>13627890</v>
      </c>
      <c r="J30" s="43">
        <v>0</v>
      </c>
      <c r="K30" s="43">
        <v>0</v>
      </c>
      <c r="L30" s="43">
        <v>0</v>
      </c>
      <c r="M30" s="32">
        <v>84454604</v>
      </c>
      <c r="N30" s="31" t="s">
        <v>101</v>
      </c>
      <c r="O30" s="31" t="s">
        <v>5685</v>
      </c>
      <c r="P30" s="31" t="s">
        <v>5234</v>
      </c>
      <c r="Q30" s="72" t="s">
        <v>5234</v>
      </c>
      <c r="R30" s="72" t="s">
        <v>8035</v>
      </c>
      <c r="S30" s="43">
        <v>0</v>
      </c>
      <c r="T30" s="43">
        <v>13627890</v>
      </c>
      <c r="U30" s="32">
        <v>85475151</v>
      </c>
      <c r="V30" s="31" t="s">
        <v>881</v>
      </c>
      <c r="W30"/>
      <c r="X30"/>
      <c r="Y30"/>
    </row>
    <row r="31" spans="1:25">
      <c r="A31">
        <v>891780111</v>
      </c>
      <c r="B31" t="s">
        <v>19</v>
      </c>
      <c r="C31" t="s">
        <v>27</v>
      </c>
      <c r="D31" t="s">
        <v>20</v>
      </c>
      <c r="E31" s="31" t="s">
        <v>5686</v>
      </c>
      <c r="F31" t="s">
        <v>21</v>
      </c>
      <c r="G31" t="s">
        <v>22</v>
      </c>
      <c r="H31" t="s">
        <v>166</v>
      </c>
      <c r="I31" s="50">
        <v>13627890</v>
      </c>
      <c r="J31" s="43">
        <v>0</v>
      </c>
      <c r="K31" s="43">
        <v>0</v>
      </c>
      <c r="L31" s="43">
        <v>0</v>
      </c>
      <c r="M31" s="32">
        <v>57297693</v>
      </c>
      <c r="N31" s="31" t="s">
        <v>1363</v>
      </c>
      <c r="O31" s="31" t="s">
        <v>5687</v>
      </c>
      <c r="P31" s="31" t="s">
        <v>5234</v>
      </c>
      <c r="Q31" s="72" t="s">
        <v>5234</v>
      </c>
      <c r="R31" s="72" t="s">
        <v>8035</v>
      </c>
      <c r="S31" s="43">
        <v>0</v>
      </c>
      <c r="T31" s="43">
        <v>13627890</v>
      </c>
      <c r="U31" s="32">
        <v>1084738403</v>
      </c>
      <c r="V31" s="31" t="s">
        <v>1140</v>
      </c>
      <c r="W31"/>
      <c r="X31"/>
      <c r="Y31"/>
    </row>
    <row r="32" spans="1:25">
      <c r="A32">
        <v>891780111</v>
      </c>
      <c r="B32" t="s">
        <v>19</v>
      </c>
      <c r="C32" t="s">
        <v>27</v>
      </c>
      <c r="D32" t="s">
        <v>20</v>
      </c>
      <c r="E32" s="31" t="s">
        <v>5688</v>
      </c>
      <c r="F32" t="s">
        <v>21</v>
      </c>
      <c r="G32" t="s">
        <v>22</v>
      </c>
      <c r="H32" t="s">
        <v>166</v>
      </c>
      <c r="I32" s="50">
        <v>11500000</v>
      </c>
      <c r="J32" s="43">
        <v>0</v>
      </c>
      <c r="K32" s="43">
        <v>0</v>
      </c>
      <c r="L32" s="43">
        <v>0</v>
      </c>
      <c r="M32" s="32">
        <v>36724425</v>
      </c>
      <c r="N32" s="31" t="s">
        <v>1359</v>
      </c>
      <c r="O32" s="31" t="s">
        <v>5689</v>
      </c>
      <c r="P32" s="31" t="s">
        <v>5234</v>
      </c>
      <c r="Q32" s="72" t="s">
        <v>5234</v>
      </c>
      <c r="R32" s="72" t="s">
        <v>8035</v>
      </c>
      <c r="S32" s="43">
        <v>0</v>
      </c>
      <c r="T32" s="43">
        <v>11500000</v>
      </c>
      <c r="U32" s="32">
        <v>12533448</v>
      </c>
      <c r="V32" s="31" t="s">
        <v>1361</v>
      </c>
      <c r="W32"/>
      <c r="X32"/>
      <c r="Y32"/>
    </row>
    <row r="33" spans="1:25">
      <c r="A33">
        <v>891780111</v>
      </c>
      <c r="B33" t="s">
        <v>19</v>
      </c>
      <c r="C33" t="s">
        <v>23</v>
      </c>
      <c r="D33" t="s">
        <v>20</v>
      </c>
      <c r="E33" s="31" t="s">
        <v>5690</v>
      </c>
      <c r="F33" t="s">
        <v>21</v>
      </c>
      <c r="G33" t="s">
        <v>22</v>
      </c>
      <c r="H33" t="s">
        <v>166</v>
      </c>
      <c r="I33" s="50">
        <v>6400000</v>
      </c>
      <c r="J33" s="43">
        <v>0</v>
      </c>
      <c r="K33" s="43">
        <v>0</v>
      </c>
      <c r="L33" s="43">
        <v>0</v>
      </c>
      <c r="M33" s="32">
        <v>1083033709</v>
      </c>
      <c r="N33" s="31" t="s">
        <v>1954</v>
      </c>
      <c r="O33" s="31" t="s">
        <v>5691</v>
      </c>
      <c r="P33" s="31" t="s">
        <v>3488</v>
      </c>
      <c r="Q33" s="72" t="s">
        <v>3488</v>
      </c>
      <c r="R33" s="72" t="s">
        <v>6385</v>
      </c>
      <c r="S33" s="43">
        <v>1600000</v>
      </c>
      <c r="T33" s="43">
        <v>4800000</v>
      </c>
      <c r="U33" s="32">
        <v>79732773</v>
      </c>
      <c r="V33" s="31" t="s">
        <v>1348</v>
      </c>
      <c r="W33"/>
      <c r="X33"/>
      <c r="Y33"/>
    </row>
    <row r="34" spans="1:25">
      <c r="A34">
        <v>891780111</v>
      </c>
      <c r="B34" t="s">
        <v>19</v>
      </c>
      <c r="C34" t="s">
        <v>23</v>
      </c>
      <c r="D34" t="s">
        <v>20</v>
      </c>
      <c r="E34" s="31" t="s">
        <v>5692</v>
      </c>
      <c r="F34" t="s">
        <v>21</v>
      </c>
      <c r="G34" t="s">
        <v>22</v>
      </c>
      <c r="H34" t="s">
        <v>166</v>
      </c>
      <c r="I34" s="50">
        <v>6400000</v>
      </c>
      <c r="J34" s="43">
        <v>0</v>
      </c>
      <c r="K34" s="43">
        <v>0</v>
      </c>
      <c r="L34" s="43">
        <v>0</v>
      </c>
      <c r="M34" s="32">
        <v>1083042706</v>
      </c>
      <c r="N34" s="31" t="s">
        <v>1956</v>
      </c>
      <c r="O34" s="31" t="s">
        <v>5693</v>
      </c>
      <c r="P34" s="31" t="s">
        <v>3488</v>
      </c>
      <c r="Q34" s="72" t="s">
        <v>3488</v>
      </c>
      <c r="R34" s="72" t="s">
        <v>6385</v>
      </c>
      <c r="S34" s="43">
        <v>1600000</v>
      </c>
      <c r="T34" s="43">
        <v>4800000</v>
      </c>
      <c r="U34" s="32">
        <v>84450555</v>
      </c>
      <c r="V34" s="31" t="s">
        <v>1957</v>
      </c>
      <c r="W34"/>
      <c r="X34"/>
      <c r="Y34"/>
    </row>
    <row r="35" spans="1:25">
      <c r="A35">
        <v>891780111</v>
      </c>
      <c r="B35" t="s">
        <v>19</v>
      </c>
      <c r="C35" t="s">
        <v>23</v>
      </c>
      <c r="D35" t="s">
        <v>20</v>
      </c>
      <c r="E35" s="31" t="s">
        <v>5694</v>
      </c>
      <c r="F35" t="s">
        <v>21</v>
      </c>
      <c r="G35" t="s">
        <v>22</v>
      </c>
      <c r="H35" t="s">
        <v>166</v>
      </c>
      <c r="I35" s="50">
        <v>15200000</v>
      </c>
      <c r="J35" s="43">
        <v>0</v>
      </c>
      <c r="K35" s="43">
        <v>0</v>
      </c>
      <c r="L35" s="43">
        <v>0</v>
      </c>
      <c r="M35" s="32">
        <v>57297693</v>
      </c>
      <c r="N35" s="31" t="s">
        <v>1363</v>
      </c>
      <c r="O35" s="31" t="s">
        <v>5695</v>
      </c>
      <c r="P35" s="31" t="s">
        <v>3488</v>
      </c>
      <c r="Q35" s="72" t="s">
        <v>3488</v>
      </c>
      <c r="R35" s="72" t="s">
        <v>6385</v>
      </c>
      <c r="S35" s="43">
        <v>0</v>
      </c>
      <c r="T35" s="43">
        <v>15200000</v>
      </c>
      <c r="U35" s="32">
        <v>57297693</v>
      </c>
      <c r="V35" s="31" t="s">
        <v>1363</v>
      </c>
      <c r="W35"/>
      <c r="X35"/>
      <c r="Y35"/>
    </row>
    <row r="36" spans="1:25">
      <c r="A36">
        <v>891780111</v>
      </c>
      <c r="B36" t="s">
        <v>19</v>
      </c>
      <c r="C36" t="s">
        <v>23</v>
      </c>
      <c r="D36" t="s">
        <v>20</v>
      </c>
      <c r="E36" s="31" t="s">
        <v>5696</v>
      </c>
      <c r="F36" t="s">
        <v>21</v>
      </c>
      <c r="G36" t="s">
        <v>22</v>
      </c>
      <c r="H36" t="s">
        <v>166</v>
      </c>
      <c r="I36" s="50">
        <v>21000000</v>
      </c>
      <c r="J36" s="43">
        <v>0</v>
      </c>
      <c r="K36" s="43">
        <v>0</v>
      </c>
      <c r="L36" s="43">
        <v>0</v>
      </c>
      <c r="M36" s="32">
        <v>85155728</v>
      </c>
      <c r="N36" s="31" t="s">
        <v>1344</v>
      </c>
      <c r="O36" s="31" t="s">
        <v>5697</v>
      </c>
      <c r="P36" s="31" t="s">
        <v>3488</v>
      </c>
      <c r="Q36" s="72" t="s">
        <v>3488</v>
      </c>
      <c r="R36" s="72" t="s">
        <v>8036</v>
      </c>
      <c r="S36" s="43">
        <v>0</v>
      </c>
      <c r="T36" s="43">
        <v>21000000</v>
      </c>
      <c r="U36" s="32">
        <v>79732773</v>
      </c>
      <c r="V36" s="31" t="s">
        <v>1344</v>
      </c>
      <c r="W36"/>
      <c r="X36"/>
      <c r="Y36"/>
    </row>
    <row r="37" spans="1:25">
      <c r="A37">
        <v>891780111</v>
      </c>
      <c r="B37" t="s">
        <v>19</v>
      </c>
      <c r="C37" t="s">
        <v>27</v>
      </c>
      <c r="D37" t="s">
        <v>20</v>
      </c>
      <c r="E37" s="31" t="s">
        <v>5698</v>
      </c>
      <c r="F37" t="s">
        <v>21</v>
      </c>
      <c r="G37" t="s">
        <v>22</v>
      </c>
      <c r="H37" t="s">
        <v>166</v>
      </c>
      <c r="I37" s="50">
        <v>18000000</v>
      </c>
      <c r="J37" s="43">
        <v>0</v>
      </c>
      <c r="K37" s="43">
        <v>0</v>
      </c>
      <c r="L37" s="43">
        <v>0</v>
      </c>
      <c r="M37" s="32">
        <v>1082996348</v>
      </c>
      <c r="N37" s="31" t="s">
        <v>1026</v>
      </c>
      <c r="O37" s="31" t="s">
        <v>5699</v>
      </c>
      <c r="P37" s="31" t="s">
        <v>3488</v>
      </c>
      <c r="Q37" s="72" t="s">
        <v>3488</v>
      </c>
      <c r="R37" s="72" t="s">
        <v>8036</v>
      </c>
      <c r="S37" s="43">
        <v>0</v>
      </c>
      <c r="T37" s="43">
        <v>18000000</v>
      </c>
      <c r="U37" s="32">
        <v>79732773</v>
      </c>
      <c r="V37" s="31" t="s">
        <v>1348</v>
      </c>
      <c r="W37"/>
      <c r="X37"/>
      <c r="Y37"/>
    </row>
    <row r="38" spans="1:25">
      <c r="A38">
        <v>891780111</v>
      </c>
      <c r="B38" t="s">
        <v>19</v>
      </c>
      <c r="C38" t="s">
        <v>23</v>
      </c>
      <c r="D38" t="s">
        <v>20</v>
      </c>
      <c r="E38" s="31" t="s">
        <v>5700</v>
      </c>
      <c r="F38" t="s">
        <v>21</v>
      </c>
      <c r="G38" t="s">
        <v>22</v>
      </c>
      <c r="H38" t="s">
        <v>658</v>
      </c>
      <c r="I38" s="50">
        <v>10912300</v>
      </c>
      <c r="J38" s="43">
        <v>0</v>
      </c>
      <c r="K38" s="43">
        <v>0</v>
      </c>
      <c r="L38" s="43">
        <v>0</v>
      </c>
      <c r="M38" s="32">
        <v>900265301</v>
      </c>
      <c r="N38" s="31" t="s">
        <v>5701</v>
      </c>
      <c r="O38" s="31" t="s">
        <v>5702</v>
      </c>
      <c r="P38" s="31" t="s">
        <v>3488</v>
      </c>
      <c r="Q38" s="72" t="s">
        <v>3488</v>
      </c>
      <c r="R38" s="72" t="s">
        <v>654</v>
      </c>
      <c r="S38" s="43">
        <v>0</v>
      </c>
      <c r="T38" s="43">
        <v>10912300</v>
      </c>
      <c r="U38" s="32">
        <v>84450555</v>
      </c>
      <c r="V38" s="31" t="s">
        <v>1348</v>
      </c>
      <c r="W38"/>
      <c r="X38"/>
      <c r="Y38"/>
    </row>
    <row r="39" spans="1:25">
      <c r="A39">
        <v>891780111</v>
      </c>
      <c r="B39" t="s">
        <v>19</v>
      </c>
      <c r="C39" t="s">
        <v>23</v>
      </c>
      <c r="D39" t="s">
        <v>20</v>
      </c>
      <c r="E39" s="31" t="s">
        <v>8037</v>
      </c>
      <c r="F39" t="s">
        <v>21</v>
      </c>
      <c r="G39" t="s">
        <v>22</v>
      </c>
      <c r="H39" t="s">
        <v>166</v>
      </c>
      <c r="I39" s="50">
        <v>750000</v>
      </c>
      <c r="J39" s="43">
        <v>0</v>
      </c>
      <c r="K39" s="43">
        <v>0</v>
      </c>
      <c r="L39" s="43">
        <v>0</v>
      </c>
      <c r="M39" s="32">
        <v>66777344</v>
      </c>
      <c r="N39" s="31" t="s">
        <v>8038</v>
      </c>
      <c r="O39" s="31" t="s">
        <v>8039</v>
      </c>
      <c r="P39" s="191">
        <v>44435</v>
      </c>
      <c r="Q39" s="72">
        <v>44435</v>
      </c>
      <c r="R39" s="72">
        <v>44436</v>
      </c>
      <c r="S39" s="43">
        <v>0</v>
      </c>
      <c r="T39" s="43">
        <v>750000</v>
      </c>
      <c r="U39" s="32">
        <v>55301715</v>
      </c>
      <c r="V39" s="31" t="s">
        <v>8040</v>
      </c>
      <c r="W39"/>
      <c r="X39"/>
      <c r="Y39"/>
    </row>
    <row r="40" spans="1:25">
      <c r="A40">
        <v>891780111</v>
      </c>
      <c r="B40" t="s">
        <v>19</v>
      </c>
      <c r="C40" t="s">
        <v>23</v>
      </c>
      <c r="D40" t="s">
        <v>20</v>
      </c>
      <c r="E40" s="31" t="s">
        <v>8041</v>
      </c>
      <c r="F40" t="s">
        <v>21</v>
      </c>
      <c r="G40" t="s">
        <v>22</v>
      </c>
      <c r="H40" t="s">
        <v>658</v>
      </c>
      <c r="I40" s="50">
        <v>5977629</v>
      </c>
      <c r="J40" s="43">
        <v>0</v>
      </c>
      <c r="K40" s="43">
        <v>0</v>
      </c>
      <c r="L40" s="43">
        <v>0</v>
      </c>
      <c r="M40" s="32">
        <v>901051111</v>
      </c>
      <c r="N40" s="31" t="s">
        <v>1801</v>
      </c>
      <c r="O40" s="31" t="s">
        <v>8042</v>
      </c>
      <c r="P40" s="191">
        <v>44435</v>
      </c>
      <c r="Q40" s="72">
        <v>44435</v>
      </c>
      <c r="R40" s="72">
        <v>44446</v>
      </c>
      <c r="S40" s="43">
        <v>0</v>
      </c>
      <c r="T40" s="43">
        <v>5977629</v>
      </c>
      <c r="U40" s="145">
        <v>32770239</v>
      </c>
      <c r="V40" s="31" t="s">
        <v>8043</v>
      </c>
      <c r="W40"/>
      <c r="X40"/>
      <c r="Y40"/>
    </row>
    <row r="41" spans="1:25">
      <c r="A41">
        <v>891780111</v>
      </c>
      <c r="B41" t="s">
        <v>19</v>
      </c>
      <c r="C41" t="s">
        <v>27</v>
      </c>
      <c r="D41" t="s">
        <v>20</v>
      </c>
      <c r="E41" s="31" t="s">
        <v>9347</v>
      </c>
      <c r="F41" s="31" t="s">
        <v>21</v>
      </c>
      <c r="G41" s="31" t="s">
        <v>22</v>
      </c>
      <c r="H41" s="31" t="s">
        <v>166</v>
      </c>
      <c r="I41" s="50">
        <v>8050000</v>
      </c>
      <c r="J41" s="43">
        <v>0</v>
      </c>
      <c r="K41" s="43">
        <v>0</v>
      </c>
      <c r="L41" s="43">
        <v>0</v>
      </c>
      <c r="M41" s="32">
        <v>85155728</v>
      </c>
      <c r="N41" s="31" t="s">
        <v>1344</v>
      </c>
      <c r="O41" s="31" t="s">
        <v>9348</v>
      </c>
      <c r="P41" s="31" t="s">
        <v>2240</v>
      </c>
      <c r="Q41" s="31" t="s">
        <v>2240</v>
      </c>
      <c r="R41" s="31" t="s">
        <v>8167</v>
      </c>
      <c r="S41" s="43">
        <v>0</v>
      </c>
      <c r="T41" s="43">
        <v>8050000</v>
      </c>
      <c r="U41" s="32">
        <v>1083432808</v>
      </c>
      <c r="V41" s="31" t="s">
        <v>5091</v>
      </c>
      <c r="W41"/>
      <c r="X41"/>
      <c r="Y41"/>
    </row>
    <row r="42" spans="1:25">
      <c r="A42">
        <v>891780111</v>
      </c>
      <c r="B42" t="s">
        <v>19</v>
      </c>
      <c r="C42" t="s">
        <v>23</v>
      </c>
      <c r="D42" t="s">
        <v>20</v>
      </c>
      <c r="E42" s="31" t="s">
        <v>9349</v>
      </c>
      <c r="F42" s="31" t="s">
        <v>21</v>
      </c>
      <c r="G42" s="31" t="s">
        <v>22</v>
      </c>
      <c r="H42" s="31" t="s">
        <v>166</v>
      </c>
      <c r="I42" s="50">
        <v>4000000</v>
      </c>
      <c r="J42" s="43">
        <v>0</v>
      </c>
      <c r="K42" s="43">
        <v>0</v>
      </c>
      <c r="L42" s="43">
        <v>0</v>
      </c>
      <c r="M42" s="32">
        <v>1082996348</v>
      </c>
      <c r="N42" s="31" t="s">
        <v>1026</v>
      </c>
      <c r="O42" s="31" t="s">
        <v>9350</v>
      </c>
      <c r="P42" s="31" t="s">
        <v>5381</v>
      </c>
      <c r="Q42" s="31" t="s">
        <v>5381</v>
      </c>
      <c r="R42" s="31" t="s">
        <v>4266</v>
      </c>
      <c r="S42" s="43">
        <v>0</v>
      </c>
      <c r="T42" s="43">
        <v>4000000</v>
      </c>
      <c r="U42" s="31">
        <v>1083432808</v>
      </c>
      <c r="V42" s="31" t="s">
        <v>9351</v>
      </c>
      <c r="W42"/>
      <c r="X42"/>
      <c r="Y42"/>
    </row>
    <row r="43" spans="1:25">
      <c r="A43">
        <v>891780111</v>
      </c>
      <c r="B43" t="s">
        <v>19</v>
      </c>
      <c r="C43" t="s">
        <v>23</v>
      </c>
      <c r="D43" t="s">
        <v>20</v>
      </c>
      <c r="E43" s="31" t="s">
        <v>9352</v>
      </c>
      <c r="F43" s="31" t="s">
        <v>21</v>
      </c>
      <c r="G43" s="31" t="s">
        <v>22</v>
      </c>
      <c r="H43" s="31" t="s">
        <v>166</v>
      </c>
      <c r="I43" s="50">
        <v>23000000</v>
      </c>
      <c r="J43" s="43">
        <v>0</v>
      </c>
      <c r="K43" s="43">
        <v>0</v>
      </c>
      <c r="L43" s="43">
        <v>0</v>
      </c>
      <c r="M43" s="32">
        <v>830022103</v>
      </c>
      <c r="N43" s="31" t="s">
        <v>9353</v>
      </c>
      <c r="O43" s="31" t="s">
        <v>9354</v>
      </c>
      <c r="P43" s="31" t="s">
        <v>5417</v>
      </c>
      <c r="Q43" s="31" t="s">
        <v>9355</v>
      </c>
      <c r="R43" s="31" t="s">
        <v>9356</v>
      </c>
      <c r="S43" s="43">
        <v>0</v>
      </c>
      <c r="T43" s="43">
        <v>23000000</v>
      </c>
      <c r="U43" s="32">
        <v>85475151</v>
      </c>
      <c r="V43" s="31" t="s">
        <v>881</v>
      </c>
      <c r="W43"/>
      <c r="X43"/>
      <c r="Y43"/>
    </row>
    <row r="44" spans="1:25">
      <c r="A44">
        <v>891780111</v>
      </c>
      <c r="B44" t="s">
        <v>19</v>
      </c>
      <c r="C44" t="s">
        <v>23</v>
      </c>
      <c r="D44" t="s">
        <v>20</v>
      </c>
      <c r="E44" s="31" t="s">
        <v>9357</v>
      </c>
      <c r="F44" s="31" t="s">
        <v>21</v>
      </c>
      <c r="G44" s="31" t="s">
        <v>22</v>
      </c>
      <c r="H44" s="31" t="s">
        <v>166</v>
      </c>
      <c r="I44" s="50">
        <v>5250000</v>
      </c>
      <c r="J44" s="43">
        <v>0</v>
      </c>
      <c r="K44" s="43">
        <v>0</v>
      </c>
      <c r="L44" s="43">
        <v>0</v>
      </c>
      <c r="M44" s="32">
        <v>1082999568</v>
      </c>
      <c r="N44" s="31" t="s">
        <v>383</v>
      </c>
      <c r="O44" s="31" t="s">
        <v>9358</v>
      </c>
      <c r="P44" s="31" t="s">
        <v>4354</v>
      </c>
      <c r="Q44" s="31" t="s">
        <v>4354</v>
      </c>
      <c r="R44" s="31" t="s">
        <v>8287</v>
      </c>
      <c r="S44" s="43">
        <v>0</v>
      </c>
      <c r="T44" s="43">
        <v>5250000</v>
      </c>
      <c r="U44" s="32">
        <v>1083432808</v>
      </c>
      <c r="V44" s="31" t="s">
        <v>5091</v>
      </c>
      <c r="W44"/>
      <c r="X44"/>
      <c r="Y44"/>
    </row>
    <row r="46" spans="1:25">
      <c r="D46" s="166" t="s">
        <v>6076</v>
      </c>
      <c r="E46" s="166">
        <v>43</v>
      </c>
      <c r="H46" s="166" t="s">
        <v>6076</v>
      </c>
      <c r="I46" s="165">
        <f>SUM(I2:I45)</f>
        <v>427873599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14"/>
  <sheetViews>
    <sheetView workbookViewId="0">
      <selection activeCell="K26" sqref="K26"/>
    </sheetView>
  </sheetViews>
  <sheetFormatPr baseColWidth="10" defaultColWidth="11.44140625" defaultRowHeight="14.4"/>
  <cols>
    <col min="1" max="5" width="11.44140625" style="2"/>
    <col min="6" max="6" width="21.109375" style="2" customWidth="1"/>
    <col min="7" max="7" width="11.44140625" style="2"/>
    <col min="8" max="8" width="23.33203125" style="2" customWidth="1"/>
    <col min="9" max="12" width="25" style="8" customWidth="1"/>
    <col min="13" max="18" width="11.44140625" style="2"/>
    <col min="19" max="20" width="25" style="8" customWidth="1"/>
    <col min="21" max="21" width="11.44140625" style="2"/>
    <col min="22" max="22" width="27.33203125" style="2" customWidth="1"/>
    <col min="23" max="16384" width="11.44140625" style="2"/>
  </cols>
  <sheetData>
    <row r="1" spans="1:24">
      <c r="A1" s="2" t="s">
        <v>0</v>
      </c>
      <c r="B1" s="2" t="s">
        <v>1</v>
      </c>
      <c r="C1" s="2" t="s">
        <v>2</v>
      </c>
      <c r="D1" s="2" t="s">
        <v>3</v>
      </c>
      <c r="E1" s="2" t="s">
        <v>4</v>
      </c>
      <c r="F1" s="2" t="s">
        <v>5</v>
      </c>
      <c r="G1" s="2" t="s">
        <v>6</v>
      </c>
      <c r="H1" s="2" t="s">
        <v>7</v>
      </c>
      <c r="I1" s="8" t="s">
        <v>8</v>
      </c>
      <c r="J1" s="8" t="s">
        <v>9</v>
      </c>
      <c r="K1" s="8" t="s">
        <v>24</v>
      </c>
      <c r="L1" s="8" t="s">
        <v>25</v>
      </c>
      <c r="M1" s="2" t="s">
        <v>10</v>
      </c>
      <c r="N1" s="2" t="s">
        <v>11</v>
      </c>
      <c r="O1" s="2" t="s">
        <v>12</v>
      </c>
      <c r="P1" s="2" t="s">
        <v>26</v>
      </c>
      <c r="Q1" s="2" t="s">
        <v>13</v>
      </c>
      <c r="R1" s="2" t="s">
        <v>14</v>
      </c>
      <c r="S1" s="8" t="s">
        <v>15</v>
      </c>
      <c r="T1" s="8" t="s">
        <v>16</v>
      </c>
      <c r="U1" s="2" t="s">
        <v>17</v>
      </c>
      <c r="V1" s="2" t="s">
        <v>18</v>
      </c>
    </row>
    <row r="2" spans="1:24">
      <c r="A2">
        <v>8917801118</v>
      </c>
      <c r="B2" t="s">
        <v>19</v>
      </c>
      <c r="C2" t="s">
        <v>23</v>
      </c>
      <c r="D2" t="s">
        <v>20</v>
      </c>
      <c r="E2" t="s">
        <v>764</v>
      </c>
      <c r="F2" t="s">
        <v>21</v>
      </c>
      <c r="G2" t="s">
        <v>22</v>
      </c>
      <c r="H2" s="69" t="s">
        <v>166</v>
      </c>
      <c r="I2" s="43">
        <v>13000000</v>
      </c>
      <c r="J2" s="43">
        <v>0</v>
      </c>
      <c r="K2" s="105" t="s">
        <v>8044</v>
      </c>
      <c r="L2" s="105" t="s">
        <v>8044</v>
      </c>
      <c r="M2">
        <v>1082862655</v>
      </c>
      <c r="N2" s="71" t="s">
        <v>765</v>
      </c>
      <c r="O2" s="69" t="s">
        <v>766</v>
      </c>
      <c r="P2" s="68">
        <v>44231</v>
      </c>
      <c r="Q2" s="68">
        <v>44231</v>
      </c>
      <c r="R2" s="68">
        <v>44377</v>
      </c>
      <c r="S2">
        <v>13000000</v>
      </c>
      <c r="T2">
        <v>0</v>
      </c>
      <c r="U2">
        <v>12548945</v>
      </c>
      <c r="V2" t="s">
        <v>767</v>
      </c>
      <c r="W2"/>
      <c r="X2"/>
    </row>
    <row r="3" spans="1:24">
      <c r="A3">
        <v>8917801118</v>
      </c>
      <c r="B3" t="s">
        <v>19</v>
      </c>
      <c r="C3" t="s">
        <v>23</v>
      </c>
      <c r="D3" t="s">
        <v>20</v>
      </c>
      <c r="E3" t="s">
        <v>768</v>
      </c>
      <c r="F3" t="s">
        <v>21</v>
      </c>
      <c r="G3" t="s">
        <v>22</v>
      </c>
      <c r="H3" t="s">
        <v>166</v>
      </c>
      <c r="I3" s="43">
        <v>9818365</v>
      </c>
      <c r="J3" s="43">
        <v>0</v>
      </c>
      <c r="K3" s="105" t="s">
        <v>8044</v>
      </c>
      <c r="L3" s="105" t="s">
        <v>8044</v>
      </c>
      <c r="M3">
        <v>7630999</v>
      </c>
      <c r="N3" s="71" t="s">
        <v>769</v>
      </c>
      <c r="O3" t="s">
        <v>770</v>
      </c>
      <c r="P3" s="68">
        <v>44243</v>
      </c>
      <c r="Q3" s="72">
        <v>44244</v>
      </c>
      <c r="R3" s="68">
        <v>44393</v>
      </c>
      <c r="S3">
        <v>9818365</v>
      </c>
      <c r="T3">
        <v>0</v>
      </c>
      <c r="U3">
        <v>12548945</v>
      </c>
      <c r="V3" t="s">
        <v>767</v>
      </c>
      <c r="W3"/>
      <c r="X3"/>
    </row>
    <row r="4" spans="1:24">
      <c r="A4">
        <v>8917801118</v>
      </c>
      <c r="B4" t="s">
        <v>19</v>
      </c>
      <c r="C4" t="s">
        <v>23</v>
      </c>
      <c r="D4" t="s">
        <v>20</v>
      </c>
      <c r="E4" t="s">
        <v>3445</v>
      </c>
      <c r="F4" t="s">
        <v>21</v>
      </c>
      <c r="G4" t="s">
        <v>22</v>
      </c>
      <c r="H4" t="s">
        <v>166</v>
      </c>
      <c r="I4" s="43">
        <v>9000000</v>
      </c>
      <c r="J4" s="43">
        <v>0</v>
      </c>
      <c r="K4" s="105" t="s">
        <v>8044</v>
      </c>
      <c r="L4" s="105" t="s">
        <v>8044</v>
      </c>
      <c r="M4" s="70">
        <v>1100547297</v>
      </c>
      <c r="N4" t="s">
        <v>1148</v>
      </c>
      <c r="O4" s="70" t="s">
        <v>3446</v>
      </c>
      <c r="P4" s="73">
        <v>44270</v>
      </c>
      <c r="Q4" s="68">
        <v>44270</v>
      </c>
      <c r="R4" s="68">
        <v>44362</v>
      </c>
      <c r="S4">
        <v>9000000</v>
      </c>
      <c r="T4">
        <v>0</v>
      </c>
      <c r="U4">
        <v>12548945</v>
      </c>
      <c r="V4" t="s">
        <v>767</v>
      </c>
      <c r="W4"/>
      <c r="X4"/>
    </row>
    <row r="5" spans="1:24">
      <c r="A5">
        <v>8917801118</v>
      </c>
      <c r="B5" t="s">
        <v>19</v>
      </c>
      <c r="C5" t="s">
        <v>23</v>
      </c>
      <c r="D5" t="s">
        <v>20</v>
      </c>
      <c r="E5" t="s">
        <v>5193</v>
      </c>
      <c r="F5" t="s">
        <v>21</v>
      </c>
      <c r="G5" t="s">
        <v>22</v>
      </c>
      <c r="H5" t="s">
        <v>166</v>
      </c>
      <c r="I5" s="43">
        <v>3000000</v>
      </c>
      <c r="J5" s="43">
        <v>0</v>
      </c>
      <c r="K5" s="105" t="s">
        <v>8044</v>
      </c>
      <c r="L5" s="105" t="s">
        <v>8044</v>
      </c>
      <c r="M5">
        <v>1065637083</v>
      </c>
      <c r="N5" t="s">
        <v>2185</v>
      </c>
      <c r="O5" s="66" t="s">
        <v>5194</v>
      </c>
      <c r="P5" s="68">
        <v>44390</v>
      </c>
      <c r="Q5" s="68">
        <v>44390</v>
      </c>
      <c r="R5" s="68">
        <v>44438</v>
      </c>
      <c r="S5">
        <v>3000000</v>
      </c>
      <c r="T5">
        <v>0</v>
      </c>
      <c r="U5">
        <v>12548945</v>
      </c>
      <c r="V5" t="s">
        <v>767</v>
      </c>
      <c r="W5"/>
      <c r="X5"/>
    </row>
    <row r="6" spans="1:24">
      <c r="A6">
        <v>8917801118</v>
      </c>
      <c r="B6" t="s">
        <v>19</v>
      </c>
      <c r="C6" t="s">
        <v>23</v>
      </c>
      <c r="D6" t="s">
        <v>20</v>
      </c>
      <c r="E6" t="s">
        <v>5195</v>
      </c>
      <c r="F6" t="s">
        <v>21</v>
      </c>
      <c r="G6" t="s">
        <v>22</v>
      </c>
      <c r="H6" t="s">
        <v>166</v>
      </c>
      <c r="I6" s="43">
        <v>3000000</v>
      </c>
      <c r="J6" s="43">
        <v>0</v>
      </c>
      <c r="K6" s="105" t="s">
        <v>8044</v>
      </c>
      <c r="L6" s="105" t="s">
        <v>8044</v>
      </c>
      <c r="M6">
        <v>1082947579</v>
      </c>
      <c r="N6" t="s">
        <v>2198</v>
      </c>
      <c r="O6" s="90" t="s">
        <v>5196</v>
      </c>
      <c r="P6" s="68">
        <v>44390</v>
      </c>
      <c r="Q6" s="68">
        <v>44390</v>
      </c>
      <c r="R6" s="68">
        <v>44438</v>
      </c>
      <c r="S6" s="155">
        <v>3000000</v>
      </c>
      <c r="T6" s="155">
        <v>0</v>
      </c>
      <c r="U6" s="91">
        <v>12548945</v>
      </c>
      <c r="V6" t="s">
        <v>767</v>
      </c>
      <c r="W6"/>
      <c r="X6"/>
    </row>
    <row r="7" spans="1:24">
      <c r="A7">
        <v>8917801118</v>
      </c>
      <c r="B7" t="s">
        <v>19</v>
      </c>
      <c r="C7" t="s">
        <v>23</v>
      </c>
      <c r="D7" t="s">
        <v>20</v>
      </c>
      <c r="E7" t="s">
        <v>5197</v>
      </c>
      <c r="F7" t="s">
        <v>21</v>
      </c>
      <c r="G7" t="s">
        <v>22</v>
      </c>
      <c r="H7" t="s">
        <v>166</v>
      </c>
      <c r="I7" s="43">
        <v>14300000</v>
      </c>
      <c r="J7" s="43">
        <v>0</v>
      </c>
      <c r="K7" s="105" t="s">
        <v>8044</v>
      </c>
      <c r="L7" s="105" t="s">
        <v>8044</v>
      </c>
      <c r="M7">
        <v>1082862655</v>
      </c>
      <c r="N7" t="s">
        <v>765</v>
      </c>
      <c r="O7" t="s">
        <v>5198</v>
      </c>
      <c r="P7" s="68">
        <v>44399</v>
      </c>
      <c r="Q7" s="68">
        <v>44399</v>
      </c>
      <c r="R7" s="68">
        <v>44559</v>
      </c>
      <c r="S7" s="42">
        <v>7800000</v>
      </c>
      <c r="T7" s="42">
        <v>6500000</v>
      </c>
      <c r="U7" s="42">
        <v>12548945</v>
      </c>
      <c r="V7" t="s">
        <v>767</v>
      </c>
      <c r="W7"/>
      <c r="X7"/>
    </row>
    <row r="8" spans="1:24">
      <c r="A8">
        <v>8917801118</v>
      </c>
      <c r="B8" t="s">
        <v>19</v>
      </c>
      <c r="C8" t="s">
        <v>23</v>
      </c>
      <c r="D8" t="s">
        <v>20</v>
      </c>
      <c r="E8" t="s">
        <v>5199</v>
      </c>
      <c r="F8" t="s">
        <v>21</v>
      </c>
      <c r="G8" t="s">
        <v>22</v>
      </c>
      <c r="H8" t="s">
        <v>166</v>
      </c>
      <c r="I8" s="43">
        <v>9818365</v>
      </c>
      <c r="J8" s="43">
        <v>0</v>
      </c>
      <c r="K8" s="105" t="s">
        <v>8044</v>
      </c>
      <c r="L8" s="105" t="s">
        <v>8044</v>
      </c>
      <c r="M8">
        <v>7630999</v>
      </c>
      <c r="N8" t="s">
        <v>769</v>
      </c>
      <c r="O8" t="s">
        <v>5200</v>
      </c>
      <c r="P8" s="68">
        <v>44400</v>
      </c>
      <c r="Q8" s="68">
        <v>44403</v>
      </c>
      <c r="R8" s="68">
        <v>44559</v>
      </c>
      <c r="S8" s="42">
        <v>2356407</v>
      </c>
      <c r="T8" s="42">
        <v>0</v>
      </c>
      <c r="U8" s="42">
        <v>12548945</v>
      </c>
      <c r="V8" t="s">
        <v>767</v>
      </c>
      <c r="W8"/>
      <c r="X8"/>
    </row>
    <row r="9" spans="1:24">
      <c r="A9">
        <v>8917801118</v>
      </c>
      <c r="B9" t="s">
        <v>19</v>
      </c>
      <c r="C9" t="s">
        <v>23</v>
      </c>
      <c r="D9" t="s">
        <v>20</v>
      </c>
      <c r="E9" t="s">
        <v>6077</v>
      </c>
      <c r="F9" t="s">
        <v>21</v>
      </c>
      <c r="G9" t="s">
        <v>22</v>
      </c>
      <c r="H9" t="s">
        <v>166</v>
      </c>
      <c r="I9" s="120">
        <v>6000000</v>
      </c>
      <c r="J9" s="43">
        <v>0</v>
      </c>
      <c r="K9" s="105" t="s">
        <v>8044</v>
      </c>
      <c r="L9" s="105" t="s">
        <v>8044</v>
      </c>
      <c r="M9">
        <v>84450661</v>
      </c>
      <c r="N9" t="s">
        <v>6078</v>
      </c>
      <c r="O9" t="s">
        <v>6079</v>
      </c>
      <c r="P9" s="68">
        <v>44417</v>
      </c>
      <c r="Q9" s="68">
        <v>44422</v>
      </c>
      <c r="R9" s="68">
        <v>44485</v>
      </c>
      <c r="S9" s="42">
        <v>0</v>
      </c>
      <c r="T9" s="192">
        <v>6000000</v>
      </c>
      <c r="U9" s="42">
        <v>7605045</v>
      </c>
      <c r="V9" t="s">
        <v>6080</v>
      </c>
      <c r="W9"/>
      <c r="X9"/>
    </row>
    <row r="10" spans="1:24">
      <c r="A10">
        <v>8917801118</v>
      </c>
      <c r="B10" t="s">
        <v>19</v>
      </c>
      <c r="C10" t="s">
        <v>23</v>
      </c>
      <c r="D10" t="s">
        <v>20</v>
      </c>
      <c r="E10" t="s">
        <v>6081</v>
      </c>
      <c r="F10" t="s">
        <v>21</v>
      </c>
      <c r="G10" t="s">
        <v>22</v>
      </c>
      <c r="H10" t="s">
        <v>166</v>
      </c>
      <c r="I10" s="120">
        <v>2131855</v>
      </c>
      <c r="J10" s="43">
        <v>0</v>
      </c>
      <c r="K10" s="105" t="s">
        <v>8044</v>
      </c>
      <c r="L10" s="105" t="s">
        <v>8044</v>
      </c>
      <c r="M10">
        <v>85466008</v>
      </c>
      <c r="N10" t="s">
        <v>6082</v>
      </c>
      <c r="O10" t="s">
        <v>6083</v>
      </c>
      <c r="P10" s="68">
        <v>44421</v>
      </c>
      <c r="Q10" t="s">
        <v>6084</v>
      </c>
      <c r="R10" s="68">
        <v>44438</v>
      </c>
      <c r="S10" s="42">
        <v>2131855</v>
      </c>
      <c r="T10" s="119">
        <v>0</v>
      </c>
      <c r="U10" s="119">
        <v>7605045</v>
      </c>
      <c r="V10" t="s">
        <v>6080</v>
      </c>
      <c r="W10"/>
      <c r="X10"/>
    </row>
    <row r="11" spans="1:24">
      <c r="A11">
        <v>8917801118</v>
      </c>
      <c r="B11" t="s">
        <v>19</v>
      </c>
      <c r="C11" t="s">
        <v>23</v>
      </c>
      <c r="D11" t="s">
        <v>20</v>
      </c>
      <c r="E11" t="s">
        <v>6085</v>
      </c>
      <c r="F11" t="s">
        <v>21</v>
      </c>
      <c r="G11" t="s">
        <v>22</v>
      </c>
      <c r="H11" t="s">
        <v>166</v>
      </c>
      <c r="I11" s="120">
        <v>3000000</v>
      </c>
      <c r="J11" s="43">
        <v>0</v>
      </c>
      <c r="K11" s="105" t="s">
        <v>8044</v>
      </c>
      <c r="L11" s="105" t="s">
        <v>8044</v>
      </c>
      <c r="M11">
        <v>1082862655</v>
      </c>
      <c r="N11" t="s">
        <v>6086</v>
      </c>
      <c r="O11" t="s">
        <v>6087</v>
      </c>
      <c r="P11" s="68">
        <v>44432</v>
      </c>
      <c r="Q11" s="68">
        <v>44432</v>
      </c>
      <c r="R11" s="68">
        <v>44479</v>
      </c>
      <c r="S11" s="42">
        <v>0</v>
      </c>
      <c r="T11" s="119">
        <v>3000000</v>
      </c>
      <c r="U11" s="119">
        <v>12548945</v>
      </c>
      <c r="V11" t="s">
        <v>767</v>
      </c>
      <c r="W11"/>
      <c r="X11"/>
    </row>
    <row r="12" spans="1:24">
      <c r="A12">
        <v>8917801118</v>
      </c>
      <c r="B12" t="s">
        <v>9359</v>
      </c>
      <c r="C12" t="s">
        <v>23</v>
      </c>
      <c r="D12" t="s">
        <v>20</v>
      </c>
      <c r="E12" t="s">
        <v>9360</v>
      </c>
      <c r="F12" t="s">
        <v>21</v>
      </c>
      <c r="G12" t="s">
        <v>22</v>
      </c>
      <c r="H12" t="s">
        <v>166</v>
      </c>
      <c r="I12" s="120">
        <v>2261000</v>
      </c>
      <c r="J12" s="43">
        <v>0</v>
      </c>
      <c r="K12" s="105" t="s">
        <v>8044</v>
      </c>
      <c r="L12" s="105" t="s">
        <v>8044</v>
      </c>
      <c r="M12" t="s">
        <v>9361</v>
      </c>
      <c r="N12" t="s">
        <v>9362</v>
      </c>
      <c r="O12" t="s">
        <v>9363</v>
      </c>
      <c r="P12" s="68">
        <v>44445</v>
      </c>
      <c r="Q12" s="68">
        <v>44448</v>
      </c>
      <c r="R12" s="68">
        <v>44455</v>
      </c>
      <c r="S12" s="193">
        <v>2261000</v>
      </c>
      <c r="T12" s="119">
        <v>0</v>
      </c>
      <c r="U12" s="119">
        <v>12548945</v>
      </c>
      <c r="V12" t="s">
        <v>767</v>
      </c>
      <c r="W12"/>
      <c r="X12"/>
    </row>
    <row r="14" spans="1:24">
      <c r="D14" s="166" t="s">
        <v>6076</v>
      </c>
      <c r="E14" s="166">
        <v>11</v>
      </c>
      <c r="H14" s="166" t="s">
        <v>6076</v>
      </c>
      <c r="I14" s="165">
        <f>SUM(I2:I13)</f>
        <v>75329585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V39"/>
  <sheetViews>
    <sheetView topLeftCell="A19" workbookViewId="0">
      <selection activeCell="O34" sqref="O34"/>
    </sheetView>
  </sheetViews>
  <sheetFormatPr baseColWidth="10" defaultColWidth="11.44140625" defaultRowHeight="14.4"/>
  <cols>
    <col min="1" max="2" width="11.44140625" style="1"/>
    <col min="3" max="3" width="27.33203125" style="1" customWidth="1"/>
    <col min="4" max="4" width="19" style="1" customWidth="1"/>
    <col min="5" max="5" width="19.44140625" style="1" customWidth="1"/>
    <col min="6" max="6" width="11.44140625" style="1"/>
    <col min="7" max="7" width="20.44140625" style="1" customWidth="1"/>
    <col min="8" max="8" width="31.6640625" style="1" customWidth="1"/>
    <col min="9" max="9" width="16.44140625" style="6" customWidth="1"/>
    <col min="10" max="12" width="24.88671875" style="8" customWidth="1"/>
    <col min="13" max="14" width="11.44140625" style="1"/>
    <col min="15" max="15" width="30.5546875" style="1" customWidth="1"/>
    <col min="16" max="18" width="11.44140625" style="18"/>
    <col min="19" max="20" width="24.88671875" style="8" customWidth="1"/>
    <col min="21" max="21" width="11.44140625" style="1"/>
    <col min="22" max="22" width="34.33203125" style="1" bestFit="1" customWidth="1"/>
    <col min="23" max="16384" width="11.44140625" style="1"/>
  </cols>
  <sheetData>
    <row r="1" spans="1:22">
      <c r="A1" s="1" t="s">
        <v>0</v>
      </c>
      <c r="B1" s="1" t="s">
        <v>1</v>
      </c>
      <c r="C1" s="1" t="s">
        <v>2</v>
      </c>
      <c r="D1" s="1" t="s">
        <v>3</v>
      </c>
      <c r="E1" s="1" t="s">
        <v>4</v>
      </c>
      <c r="F1" s="1" t="s">
        <v>5</v>
      </c>
      <c r="G1" s="1" t="s">
        <v>6</v>
      </c>
      <c r="H1" s="1" t="s">
        <v>7</v>
      </c>
      <c r="I1" s="6" t="s">
        <v>8</v>
      </c>
      <c r="J1" s="43" t="s">
        <v>9</v>
      </c>
      <c r="K1" s="43" t="s">
        <v>24</v>
      </c>
      <c r="L1" s="43" t="s">
        <v>25</v>
      </c>
      <c r="M1" s="1" t="s">
        <v>10</v>
      </c>
      <c r="N1" s="1" t="s">
        <v>11</v>
      </c>
      <c r="O1" s="56" t="s">
        <v>8551</v>
      </c>
      <c r="P1" s="18" t="s">
        <v>26</v>
      </c>
      <c r="Q1" s="18" t="s">
        <v>13</v>
      </c>
      <c r="R1" s="18" t="s">
        <v>14</v>
      </c>
      <c r="S1" s="43" t="s">
        <v>15</v>
      </c>
      <c r="T1" s="43" t="s">
        <v>16</v>
      </c>
      <c r="U1" s="1" t="s">
        <v>17</v>
      </c>
      <c r="V1" s="1" t="s">
        <v>18</v>
      </c>
    </row>
    <row r="2" spans="1:22">
      <c r="A2">
        <v>891780111</v>
      </c>
      <c r="B2" t="s">
        <v>19</v>
      </c>
      <c r="C2" s="1" t="s">
        <v>23</v>
      </c>
      <c r="D2" t="s">
        <v>20</v>
      </c>
      <c r="E2" t="s">
        <v>131</v>
      </c>
      <c r="F2" t="s">
        <v>21</v>
      </c>
      <c r="G2" t="s">
        <v>22</v>
      </c>
      <c r="H2" t="s">
        <v>132</v>
      </c>
      <c r="I2" s="43">
        <v>18392000</v>
      </c>
      <c r="J2" s="43">
        <v>0</v>
      </c>
      <c r="K2" s="43">
        <v>0</v>
      </c>
      <c r="L2" s="43">
        <v>0</v>
      </c>
      <c r="M2">
        <v>1081761629</v>
      </c>
      <c r="N2" t="s">
        <v>133</v>
      </c>
      <c r="O2" s="56" t="s">
        <v>6350</v>
      </c>
      <c r="P2" s="68">
        <v>44236</v>
      </c>
      <c r="Q2" s="68">
        <v>44236</v>
      </c>
      <c r="R2" s="68">
        <v>44377</v>
      </c>
      <c r="S2" s="43">
        <v>18392000</v>
      </c>
      <c r="T2" s="43">
        <v>0</v>
      </c>
      <c r="U2">
        <v>12550144</v>
      </c>
      <c r="V2" t="s">
        <v>134</v>
      </c>
    </row>
    <row r="3" spans="1:22">
      <c r="A3">
        <v>891780111</v>
      </c>
      <c r="B3" t="s">
        <v>19</v>
      </c>
      <c r="C3"/>
      <c r="D3" t="s">
        <v>20</v>
      </c>
      <c r="E3" t="s">
        <v>135</v>
      </c>
      <c r="F3" t="s">
        <v>21</v>
      </c>
      <c r="G3" t="s">
        <v>22</v>
      </c>
      <c r="H3" t="s">
        <v>132</v>
      </c>
      <c r="I3" s="43">
        <v>14621640</v>
      </c>
      <c r="J3" s="43">
        <v>0</v>
      </c>
      <c r="K3" s="43">
        <v>0</v>
      </c>
      <c r="L3" s="43">
        <v>0</v>
      </c>
      <c r="M3">
        <v>1083016566</v>
      </c>
      <c r="N3" t="s">
        <v>136</v>
      </c>
      <c r="O3" s="56" t="s">
        <v>6351</v>
      </c>
      <c r="P3" s="68">
        <v>44238</v>
      </c>
      <c r="Q3" s="68">
        <v>44238</v>
      </c>
      <c r="R3" s="68">
        <v>44377</v>
      </c>
      <c r="S3" s="43">
        <v>14621640</v>
      </c>
      <c r="T3" s="43">
        <v>0</v>
      </c>
      <c r="U3">
        <v>12550144</v>
      </c>
      <c r="V3" t="s">
        <v>134</v>
      </c>
    </row>
    <row r="4" spans="1:22">
      <c r="A4">
        <v>891780111</v>
      </c>
      <c r="B4" t="s">
        <v>19</v>
      </c>
      <c r="C4"/>
      <c r="D4" t="s">
        <v>20</v>
      </c>
      <c r="E4" t="s">
        <v>137</v>
      </c>
      <c r="F4" t="s">
        <v>21</v>
      </c>
      <c r="G4" t="s">
        <v>22</v>
      </c>
      <c r="H4" t="s">
        <v>132</v>
      </c>
      <c r="I4" s="43">
        <v>14621640</v>
      </c>
      <c r="J4" s="43">
        <v>0</v>
      </c>
      <c r="K4" s="43">
        <v>0</v>
      </c>
      <c r="L4" s="43">
        <v>0</v>
      </c>
      <c r="M4">
        <v>39046134</v>
      </c>
      <c r="N4" t="s">
        <v>138</v>
      </c>
      <c r="O4" s="56" t="s">
        <v>6352</v>
      </c>
      <c r="P4" s="68">
        <v>44238</v>
      </c>
      <c r="Q4" s="68">
        <v>44238</v>
      </c>
      <c r="R4" s="68">
        <v>44377</v>
      </c>
      <c r="S4" s="43">
        <v>11800000</v>
      </c>
      <c r="T4" s="43">
        <v>0</v>
      </c>
      <c r="U4">
        <v>12550144</v>
      </c>
      <c r="V4" t="s">
        <v>134</v>
      </c>
    </row>
    <row r="5" spans="1:22">
      <c r="A5">
        <v>891780111</v>
      </c>
      <c r="B5" t="s">
        <v>19</v>
      </c>
      <c r="C5"/>
      <c r="D5" t="s">
        <v>20</v>
      </c>
      <c r="E5" t="s">
        <v>139</v>
      </c>
      <c r="F5" t="s">
        <v>21</v>
      </c>
      <c r="G5" t="s">
        <v>22</v>
      </c>
      <c r="H5" t="s">
        <v>132</v>
      </c>
      <c r="I5" s="43">
        <v>12650000</v>
      </c>
      <c r="J5" s="43">
        <v>0</v>
      </c>
      <c r="K5" s="43">
        <v>0</v>
      </c>
      <c r="L5" s="43">
        <v>0</v>
      </c>
      <c r="M5">
        <v>57434101</v>
      </c>
      <c r="N5" t="s">
        <v>140</v>
      </c>
      <c r="O5" s="56" t="s">
        <v>6353</v>
      </c>
      <c r="P5" s="68">
        <v>44238</v>
      </c>
      <c r="Q5" s="68">
        <v>44238</v>
      </c>
      <c r="R5" s="68">
        <v>44377</v>
      </c>
      <c r="S5" s="43">
        <v>12650000</v>
      </c>
      <c r="T5" s="43">
        <v>0</v>
      </c>
      <c r="U5">
        <v>12550144</v>
      </c>
      <c r="V5" t="s">
        <v>134</v>
      </c>
    </row>
    <row r="6" spans="1:22">
      <c r="A6">
        <v>891780111</v>
      </c>
      <c r="B6" t="s">
        <v>19</v>
      </c>
      <c r="C6"/>
      <c r="D6" t="s">
        <v>20</v>
      </c>
      <c r="E6" t="s">
        <v>141</v>
      </c>
      <c r="F6" t="s">
        <v>21</v>
      </c>
      <c r="G6" t="s">
        <v>22</v>
      </c>
      <c r="H6" t="s">
        <v>132</v>
      </c>
      <c r="I6" s="43">
        <v>11000000</v>
      </c>
      <c r="J6" s="43">
        <v>0</v>
      </c>
      <c r="K6" s="43">
        <v>0</v>
      </c>
      <c r="L6" s="43">
        <v>0</v>
      </c>
      <c r="M6">
        <v>1083468618</v>
      </c>
      <c r="N6" t="s">
        <v>142</v>
      </c>
      <c r="O6" s="56" t="s">
        <v>6354</v>
      </c>
      <c r="P6" s="68">
        <v>44244</v>
      </c>
      <c r="Q6" s="68">
        <v>44244</v>
      </c>
      <c r="R6" s="68">
        <v>44377</v>
      </c>
      <c r="S6" s="43">
        <v>1100000</v>
      </c>
      <c r="T6" s="43">
        <v>0</v>
      </c>
      <c r="U6">
        <v>36726383</v>
      </c>
      <c r="V6" t="s">
        <v>143</v>
      </c>
    </row>
    <row r="7" spans="1:22">
      <c r="A7">
        <v>891780111</v>
      </c>
      <c r="B7" t="s">
        <v>19</v>
      </c>
      <c r="C7"/>
      <c r="D7" t="s">
        <v>20</v>
      </c>
      <c r="E7" t="s">
        <v>144</v>
      </c>
      <c r="F7" t="s">
        <v>21</v>
      </c>
      <c r="G7" t="s">
        <v>22</v>
      </c>
      <c r="H7" t="s">
        <v>132</v>
      </c>
      <c r="I7" s="43">
        <v>13200000</v>
      </c>
      <c r="J7" s="43">
        <v>0</v>
      </c>
      <c r="K7" s="43">
        <v>0</v>
      </c>
      <c r="L7" s="43">
        <v>0</v>
      </c>
      <c r="M7">
        <v>1083433806</v>
      </c>
      <c r="N7" t="s">
        <v>145</v>
      </c>
      <c r="O7" s="56" t="s">
        <v>6355</v>
      </c>
      <c r="P7" s="68">
        <v>44245</v>
      </c>
      <c r="Q7" s="68">
        <v>44245</v>
      </c>
      <c r="R7" s="68">
        <v>44377</v>
      </c>
      <c r="S7" s="43">
        <v>13200000</v>
      </c>
      <c r="T7" s="43">
        <v>0</v>
      </c>
      <c r="U7">
        <v>12550144</v>
      </c>
      <c r="V7" t="s">
        <v>134</v>
      </c>
    </row>
    <row r="8" spans="1:22">
      <c r="A8">
        <v>891780111</v>
      </c>
      <c r="B8" t="s">
        <v>19</v>
      </c>
      <c r="C8"/>
      <c r="D8" t="s">
        <v>20</v>
      </c>
      <c r="E8" t="s">
        <v>146</v>
      </c>
      <c r="F8" t="s">
        <v>21</v>
      </c>
      <c r="G8" t="s">
        <v>22</v>
      </c>
      <c r="H8" t="s">
        <v>132</v>
      </c>
      <c r="I8" s="43">
        <v>20661507</v>
      </c>
      <c r="J8" s="43">
        <v>0</v>
      </c>
      <c r="K8" s="43">
        <v>0</v>
      </c>
      <c r="L8" s="43">
        <v>0</v>
      </c>
      <c r="M8">
        <v>36666875</v>
      </c>
      <c r="N8" t="s">
        <v>147</v>
      </c>
      <c r="O8" s="56" t="s">
        <v>6356</v>
      </c>
      <c r="P8" s="68">
        <v>44245</v>
      </c>
      <c r="Q8" s="68">
        <v>44246</v>
      </c>
      <c r="R8" s="68">
        <v>44377</v>
      </c>
      <c r="S8" s="43">
        <v>20661507</v>
      </c>
      <c r="T8" s="43">
        <v>0</v>
      </c>
      <c r="U8">
        <v>36726383</v>
      </c>
      <c r="V8" t="s">
        <v>143</v>
      </c>
    </row>
    <row r="9" spans="1:22">
      <c r="A9">
        <v>891780111</v>
      </c>
      <c r="B9" t="s">
        <v>19</v>
      </c>
      <c r="C9"/>
      <c r="D9" t="s">
        <v>20</v>
      </c>
      <c r="E9" t="s">
        <v>148</v>
      </c>
      <c r="F9" t="s">
        <v>21</v>
      </c>
      <c r="G9" t="s">
        <v>22</v>
      </c>
      <c r="H9" t="s">
        <v>132</v>
      </c>
      <c r="I9" s="43">
        <v>10000000</v>
      </c>
      <c r="J9" s="43">
        <v>0</v>
      </c>
      <c r="K9" s="43">
        <v>0</v>
      </c>
      <c r="L9" s="43">
        <v>0</v>
      </c>
      <c r="M9">
        <v>1083024578</v>
      </c>
      <c r="N9" t="s">
        <v>149</v>
      </c>
      <c r="O9" s="56" t="s">
        <v>6357</v>
      </c>
      <c r="P9" s="68">
        <v>44249</v>
      </c>
      <c r="Q9" s="68">
        <v>44250</v>
      </c>
      <c r="R9" s="68">
        <v>44377</v>
      </c>
      <c r="S9" s="43">
        <v>10000000</v>
      </c>
      <c r="T9" s="43">
        <v>0</v>
      </c>
      <c r="U9">
        <v>12550144</v>
      </c>
      <c r="V9" t="s">
        <v>134</v>
      </c>
    </row>
    <row r="10" spans="1:22">
      <c r="A10">
        <v>891780111</v>
      </c>
      <c r="B10" t="s">
        <v>19</v>
      </c>
      <c r="C10"/>
      <c r="D10" t="s">
        <v>20</v>
      </c>
      <c r="E10" t="s">
        <v>150</v>
      </c>
      <c r="F10" t="s">
        <v>21</v>
      </c>
      <c r="G10" t="s">
        <v>22</v>
      </c>
      <c r="H10" t="s">
        <v>132</v>
      </c>
      <c r="I10" s="43">
        <v>3100000</v>
      </c>
      <c r="J10" s="43">
        <v>0</v>
      </c>
      <c r="K10" s="43">
        <v>0</v>
      </c>
      <c r="L10" s="43">
        <v>0</v>
      </c>
      <c r="M10">
        <v>26666767</v>
      </c>
      <c r="N10" t="s">
        <v>151</v>
      </c>
      <c r="O10" s="56" t="s">
        <v>6358</v>
      </c>
      <c r="P10" s="68">
        <v>44249</v>
      </c>
      <c r="Q10" s="68">
        <v>44249</v>
      </c>
      <c r="R10" s="68">
        <v>44260</v>
      </c>
      <c r="S10" s="43">
        <v>3100000</v>
      </c>
      <c r="T10" s="43">
        <v>0</v>
      </c>
      <c r="U10">
        <v>12550144</v>
      </c>
      <c r="V10" t="s">
        <v>134</v>
      </c>
    </row>
    <row r="11" spans="1:22">
      <c r="A11">
        <v>891780111</v>
      </c>
      <c r="B11" t="s">
        <v>19</v>
      </c>
      <c r="C11"/>
      <c r="D11" t="s">
        <v>20</v>
      </c>
      <c r="E11" t="s">
        <v>152</v>
      </c>
      <c r="F11" t="s">
        <v>21</v>
      </c>
      <c r="G11" t="s">
        <v>22</v>
      </c>
      <c r="H11" t="s">
        <v>132</v>
      </c>
      <c r="I11" s="43">
        <v>4200000</v>
      </c>
      <c r="J11" s="43">
        <v>0</v>
      </c>
      <c r="K11" s="43">
        <v>0</v>
      </c>
      <c r="L11" s="43">
        <v>0</v>
      </c>
      <c r="M11">
        <v>36552092</v>
      </c>
      <c r="N11" t="s">
        <v>153</v>
      </c>
      <c r="O11" s="56" t="s">
        <v>6359</v>
      </c>
      <c r="P11" s="68">
        <v>44249</v>
      </c>
      <c r="Q11" s="68">
        <v>44249</v>
      </c>
      <c r="R11" s="68">
        <v>44260</v>
      </c>
      <c r="S11" s="43">
        <v>4200000</v>
      </c>
      <c r="T11" s="43">
        <v>0</v>
      </c>
      <c r="U11">
        <v>12550144</v>
      </c>
      <c r="V11" t="s">
        <v>134</v>
      </c>
    </row>
    <row r="12" spans="1:22">
      <c r="A12">
        <v>891780111</v>
      </c>
      <c r="B12" t="s">
        <v>19</v>
      </c>
      <c r="C12"/>
      <c r="D12" t="s">
        <v>20</v>
      </c>
      <c r="E12" t="s">
        <v>1925</v>
      </c>
      <c r="F12" t="s">
        <v>21</v>
      </c>
      <c r="G12" t="s">
        <v>22</v>
      </c>
      <c r="H12" t="s">
        <v>132</v>
      </c>
      <c r="I12" s="43">
        <v>6395566</v>
      </c>
      <c r="J12" s="43">
        <v>0</v>
      </c>
      <c r="K12" s="43">
        <v>0</v>
      </c>
      <c r="L12" s="43">
        <v>0</v>
      </c>
      <c r="M12">
        <v>1082915173</v>
      </c>
      <c r="N12" t="s">
        <v>1625</v>
      </c>
      <c r="O12" s="56" t="s">
        <v>6360</v>
      </c>
      <c r="P12" s="68">
        <v>44292</v>
      </c>
      <c r="Q12" s="68">
        <v>44292</v>
      </c>
      <c r="R12" s="68">
        <v>44306</v>
      </c>
      <c r="S12" s="43">
        <v>6395566</v>
      </c>
      <c r="T12" s="43">
        <v>0</v>
      </c>
      <c r="U12">
        <v>12550144</v>
      </c>
      <c r="V12" t="s">
        <v>134</v>
      </c>
    </row>
    <row r="13" spans="1:22">
      <c r="A13">
        <v>891780111</v>
      </c>
      <c r="B13" t="s">
        <v>19</v>
      </c>
      <c r="C13"/>
      <c r="D13" t="s">
        <v>20</v>
      </c>
      <c r="E13" t="s">
        <v>1926</v>
      </c>
      <c r="F13" t="s">
        <v>21</v>
      </c>
      <c r="G13" t="s">
        <v>22</v>
      </c>
      <c r="H13" t="s">
        <v>132</v>
      </c>
      <c r="I13" s="43">
        <v>6395566</v>
      </c>
      <c r="J13" s="43">
        <v>0</v>
      </c>
      <c r="K13" s="43">
        <v>0</v>
      </c>
      <c r="L13" s="43">
        <v>0</v>
      </c>
      <c r="M13">
        <v>1079933607</v>
      </c>
      <c r="N13" t="s">
        <v>1927</v>
      </c>
      <c r="O13" s="56" t="s">
        <v>6361</v>
      </c>
      <c r="P13" s="68">
        <v>44292</v>
      </c>
      <c r="Q13" s="68">
        <v>44292</v>
      </c>
      <c r="R13" s="68">
        <v>44306</v>
      </c>
      <c r="S13" s="43">
        <v>6395566</v>
      </c>
      <c r="T13" s="43">
        <v>0</v>
      </c>
      <c r="U13">
        <v>12550144</v>
      </c>
      <c r="V13" t="s">
        <v>134</v>
      </c>
    </row>
    <row r="14" spans="1:22">
      <c r="A14">
        <v>891780111</v>
      </c>
      <c r="B14" t="s">
        <v>19</v>
      </c>
      <c r="C14"/>
      <c r="D14" t="s">
        <v>20</v>
      </c>
      <c r="E14" t="s">
        <v>3360</v>
      </c>
      <c r="F14" t="s">
        <v>21</v>
      </c>
      <c r="G14" t="s">
        <v>22</v>
      </c>
      <c r="H14" t="s">
        <v>132</v>
      </c>
      <c r="I14" s="43">
        <v>7200000</v>
      </c>
      <c r="J14" s="43">
        <v>0</v>
      </c>
      <c r="K14" s="43">
        <v>0</v>
      </c>
      <c r="L14" s="43">
        <v>0</v>
      </c>
      <c r="M14">
        <v>36552092</v>
      </c>
      <c r="N14" t="s">
        <v>153</v>
      </c>
      <c r="O14" s="56" t="s">
        <v>6362</v>
      </c>
      <c r="P14" s="68">
        <v>44320</v>
      </c>
      <c r="Q14" s="68">
        <v>44320</v>
      </c>
      <c r="R14" s="68">
        <v>44337</v>
      </c>
      <c r="S14" s="43">
        <v>7200000</v>
      </c>
      <c r="T14" s="43">
        <v>0</v>
      </c>
      <c r="U14">
        <v>12550144</v>
      </c>
      <c r="V14" t="s">
        <v>134</v>
      </c>
    </row>
    <row r="15" spans="1:22">
      <c r="A15">
        <v>891780111</v>
      </c>
      <c r="B15" t="s">
        <v>19</v>
      </c>
      <c r="C15"/>
      <c r="D15" t="s">
        <v>20</v>
      </c>
      <c r="E15" t="s">
        <v>3361</v>
      </c>
      <c r="F15" t="s">
        <v>21</v>
      </c>
      <c r="G15" t="s">
        <v>22</v>
      </c>
      <c r="H15" t="s">
        <v>132</v>
      </c>
      <c r="I15" s="43">
        <v>3900000</v>
      </c>
      <c r="J15" s="43">
        <v>0</v>
      </c>
      <c r="K15" s="43">
        <v>0</v>
      </c>
      <c r="L15" s="43">
        <v>0</v>
      </c>
      <c r="M15">
        <v>7600549</v>
      </c>
      <c r="N15" t="s">
        <v>3362</v>
      </c>
      <c r="O15" s="56" t="s">
        <v>6363</v>
      </c>
      <c r="P15" s="68">
        <v>44330</v>
      </c>
      <c r="Q15" s="68">
        <v>44330</v>
      </c>
      <c r="R15" s="68">
        <v>44407</v>
      </c>
      <c r="S15" s="43">
        <v>3900000</v>
      </c>
      <c r="T15" s="43">
        <v>0</v>
      </c>
      <c r="U15">
        <v>12550144</v>
      </c>
      <c r="V15" t="s">
        <v>134</v>
      </c>
    </row>
    <row r="16" spans="1:22">
      <c r="A16">
        <v>891780111</v>
      </c>
      <c r="B16" t="s">
        <v>19</v>
      </c>
      <c r="C16"/>
      <c r="D16" t="s">
        <v>20</v>
      </c>
      <c r="E16" t="s">
        <v>3363</v>
      </c>
      <c r="F16" t="s">
        <v>21</v>
      </c>
      <c r="G16" t="s">
        <v>22</v>
      </c>
      <c r="H16" t="s">
        <v>132</v>
      </c>
      <c r="I16" s="43">
        <v>2250000</v>
      </c>
      <c r="J16" s="43">
        <v>0</v>
      </c>
      <c r="K16" s="43">
        <v>0</v>
      </c>
      <c r="L16" s="43">
        <v>0</v>
      </c>
      <c r="M16">
        <v>57426227</v>
      </c>
      <c r="N16" t="s">
        <v>1975</v>
      </c>
      <c r="O16" s="56" t="s">
        <v>6364</v>
      </c>
      <c r="P16" s="68">
        <v>44344</v>
      </c>
      <c r="Q16" s="68">
        <v>44344</v>
      </c>
      <c r="R16" s="68">
        <v>44351</v>
      </c>
      <c r="S16" s="43">
        <v>2250000</v>
      </c>
      <c r="T16" s="43">
        <v>0</v>
      </c>
      <c r="U16">
        <v>36726383</v>
      </c>
      <c r="V16" t="s">
        <v>143</v>
      </c>
    </row>
    <row r="17" spans="1:22">
      <c r="A17">
        <v>891780111</v>
      </c>
      <c r="B17" t="s">
        <v>19</v>
      </c>
      <c r="C17"/>
      <c r="D17" t="s">
        <v>20</v>
      </c>
      <c r="E17" t="s">
        <v>3364</v>
      </c>
      <c r="F17" t="s">
        <v>21</v>
      </c>
      <c r="G17" t="s">
        <v>22</v>
      </c>
      <c r="H17" t="s">
        <v>132</v>
      </c>
      <c r="I17" s="43">
        <v>2250000</v>
      </c>
      <c r="J17" s="43">
        <v>0</v>
      </c>
      <c r="K17" s="43">
        <v>0</v>
      </c>
      <c r="L17" s="43">
        <v>0</v>
      </c>
      <c r="M17">
        <v>1082847361</v>
      </c>
      <c r="N17" t="s">
        <v>3365</v>
      </c>
      <c r="O17" s="56" t="s">
        <v>6365</v>
      </c>
      <c r="P17" s="68">
        <v>44344</v>
      </c>
      <c r="Q17" s="68">
        <v>44344</v>
      </c>
      <c r="R17" s="68">
        <v>44351</v>
      </c>
      <c r="S17" s="43">
        <v>2250000</v>
      </c>
      <c r="T17" s="43">
        <v>0</v>
      </c>
      <c r="U17">
        <v>12550144</v>
      </c>
      <c r="V17" t="s">
        <v>134</v>
      </c>
    </row>
    <row r="18" spans="1:22">
      <c r="A18">
        <v>891780111</v>
      </c>
      <c r="B18" t="s">
        <v>19</v>
      </c>
      <c r="C18"/>
      <c r="D18" t="s">
        <v>20</v>
      </c>
      <c r="E18" t="s">
        <v>3366</v>
      </c>
      <c r="F18" t="s">
        <v>21</v>
      </c>
      <c r="G18" t="s">
        <v>22</v>
      </c>
      <c r="H18" t="s">
        <v>132</v>
      </c>
      <c r="I18" s="43">
        <v>2670000</v>
      </c>
      <c r="J18" s="43">
        <v>0</v>
      </c>
      <c r="K18" s="43">
        <v>0</v>
      </c>
      <c r="L18" s="43">
        <v>0</v>
      </c>
      <c r="M18">
        <v>7141613</v>
      </c>
      <c r="N18" t="s">
        <v>3367</v>
      </c>
      <c r="O18" s="56" t="s">
        <v>6366</v>
      </c>
      <c r="P18" s="68">
        <v>44348</v>
      </c>
      <c r="Q18" s="68">
        <v>44348</v>
      </c>
      <c r="R18" s="68">
        <v>44355</v>
      </c>
      <c r="S18" s="43">
        <v>0</v>
      </c>
      <c r="T18" s="43">
        <v>2670000</v>
      </c>
      <c r="U18">
        <v>12550144</v>
      </c>
      <c r="V18" t="s">
        <v>134</v>
      </c>
    </row>
    <row r="19" spans="1:22">
      <c r="A19">
        <v>891780111</v>
      </c>
      <c r="B19" t="s">
        <v>19</v>
      </c>
      <c r="C19"/>
      <c r="D19" t="s">
        <v>20</v>
      </c>
      <c r="E19" t="s">
        <v>3368</v>
      </c>
      <c r="F19" t="s">
        <v>21</v>
      </c>
      <c r="G19" t="s">
        <v>22</v>
      </c>
      <c r="H19" t="s">
        <v>22</v>
      </c>
      <c r="I19" s="43">
        <v>5780000</v>
      </c>
      <c r="J19" s="43">
        <v>0</v>
      </c>
      <c r="K19" s="43">
        <v>0</v>
      </c>
      <c r="L19" s="43">
        <v>0</v>
      </c>
      <c r="M19">
        <v>900763287</v>
      </c>
      <c r="N19" t="s">
        <v>3369</v>
      </c>
      <c r="O19" s="56" t="s">
        <v>6367</v>
      </c>
      <c r="P19" s="68">
        <v>44320</v>
      </c>
      <c r="Q19" s="68">
        <v>44320</v>
      </c>
      <c r="R19" s="68">
        <v>44324</v>
      </c>
      <c r="S19" s="43">
        <v>5780000</v>
      </c>
      <c r="T19" s="43">
        <v>0</v>
      </c>
      <c r="U19">
        <v>12550144</v>
      </c>
      <c r="V19" t="s">
        <v>134</v>
      </c>
    </row>
    <row r="20" spans="1:22">
      <c r="A20">
        <v>891780111</v>
      </c>
      <c r="B20" t="s">
        <v>19</v>
      </c>
      <c r="C20"/>
      <c r="D20" t="s">
        <v>20</v>
      </c>
      <c r="E20" t="s">
        <v>3370</v>
      </c>
      <c r="F20" t="s">
        <v>21</v>
      </c>
      <c r="G20" t="s">
        <v>22</v>
      </c>
      <c r="H20" t="s">
        <v>22</v>
      </c>
      <c r="I20" s="43">
        <v>5780000</v>
      </c>
      <c r="J20" s="43">
        <v>0</v>
      </c>
      <c r="K20" s="43">
        <v>0</v>
      </c>
      <c r="L20" s="43">
        <v>0</v>
      </c>
      <c r="M20">
        <v>900763287</v>
      </c>
      <c r="N20" t="s">
        <v>3369</v>
      </c>
      <c r="O20" s="56" t="s">
        <v>6367</v>
      </c>
      <c r="P20" s="68">
        <v>44342</v>
      </c>
      <c r="Q20" s="68">
        <v>44342</v>
      </c>
      <c r="R20" s="68">
        <v>44346</v>
      </c>
      <c r="S20" s="43">
        <v>5780000</v>
      </c>
      <c r="T20" s="43">
        <v>0</v>
      </c>
      <c r="U20">
        <v>12550144</v>
      </c>
      <c r="V20" t="s">
        <v>134</v>
      </c>
    </row>
    <row r="21" spans="1:22">
      <c r="A21">
        <v>891780111</v>
      </c>
      <c r="B21" t="s">
        <v>19</v>
      </c>
      <c r="C21"/>
      <c r="D21" t="s">
        <v>20</v>
      </c>
      <c r="E21" t="s">
        <v>3371</v>
      </c>
      <c r="F21" t="s">
        <v>21</v>
      </c>
      <c r="G21" t="s">
        <v>22</v>
      </c>
      <c r="H21" t="s">
        <v>22</v>
      </c>
      <c r="I21" s="43">
        <v>4922000</v>
      </c>
      <c r="J21" s="43">
        <v>0</v>
      </c>
      <c r="K21" s="43">
        <v>0</v>
      </c>
      <c r="L21" s="43">
        <v>0</v>
      </c>
      <c r="M21">
        <v>806015647</v>
      </c>
      <c r="N21" t="s">
        <v>3372</v>
      </c>
      <c r="O21" s="56" t="s">
        <v>6368</v>
      </c>
      <c r="P21" s="68">
        <v>44364</v>
      </c>
      <c r="Q21" s="68">
        <v>44365</v>
      </c>
      <c r="R21" s="68">
        <v>44369</v>
      </c>
      <c r="S21" s="43">
        <v>4922000</v>
      </c>
      <c r="T21" s="43">
        <v>0</v>
      </c>
      <c r="U21">
        <v>12550144</v>
      </c>
      <c r="V21" t="s">
        <v>134</v>
      </c>
    </row>
    <row r="22" spans="1:22">
      <c r="A22">
        <v>891780111</v>
      </c>
      <c r="B22" t="s">
        <v>19</v>
      </c>
      <c r="C22"/>
      <c r="D22" t="s">
        <v>20</v>
      </c>
      <c r="E22" t="s">
        <v>5703</v>
      </c>
      <c r="F22" t="s">
        <v>21</v>
      </c>
      <c r="G22" t="s">
        <v>22</v>
      </c>
      <c r="H22" t="s">
        <v>132</v>
      </c>
      <c r="I22" s="43">
        <v>20064000</v>
      </c>
      <c r="J22" s="43">
        <v>0</v>
      </c>
      <c r="K22" s="43">
        <v>0</v>
      </c>
      <c r="L22" s="43">
        <v>0</v>
      </c>
      <c r="M22">
        <v>1081761629</v>
      </c>
      <c r="N22" t="s">
        <v>133</v>
      </c>
      <c r="O22" s="56" t="s">
        <v>6369</v>
      </c>
      <c r="P22" s="68">
        <v>44379</v>
      </c>
      <c r="Q22" s="68">
        <v>44379</v>
      </c>
      <c r="R22" s="68">
        <v>44561</v>
      </c>
      <c r="S22" s="43">
        <v>6688000</v>
      </c>
      <c r="T22" s="43">
        <v>10032000</v>
      </c>
      <c r="U22">
        <v>12550144</v>
      </c>
      <c r="V22" t="s">
        <v>134</v>
      </c>
    </row>
    <row r="23" spans="1:22">
      <c r="A23">
        <v>891780111</v>
      </c>
      <c r="B23" t="s">
        <v>19</v>
      </c>
      <c r="C23"/>
      <c r="D23" t="s">
        <v>20</v>
      </c>
      <c r="E23" t="s">
        <v>5704</v>
      </c>
      <c r="F23" t="s">
        <v>21</v>
      </c>
      <c r="G23" t="s">
        <v>22</v>
      </c>
      <c r="H23" t="s">
        <v>132</v>
      </c>
      <c r="I23" s="43">
        <v>2630000</v>
      </c>
      <c r="J23" s="43">
        <v>0</v>
      </c>
      <c r="K23" s="43">
        <v>0</v>
      </c>
      <c r="L23" s="43">
        <v>0</v>
      </c>
      <c r="M23">
        <v>1082898063</v>
      </c>
      <c r="N23" t="s">
        <v>5705</v>
      </c>
      <c r="O23" s="56" t="s">
        <v>6370</v>
      </c>
      <c r="P23" s="68">
        <v>44383</v>
      </c>
      <c r="Q23" s="68">
        <v>44383</v>
      </c>
      <c r="R23" s="68">
        <v>44390</v>
      </c>
      <c r="S23" s="43">
        <v>2630000</v>
      </c>
      <c r="T23" s="43">
        <v>0</v>
      </c>
      <c r="U23">
        <v>36726383</v>
      </c>
      <c r="V23" t="s">
        <v>143</v>
      </c>
    </row>
    <row r="24" spans="1:22">
      <c r="A24">
        <v>891780111</v>
      </c>
      <c r="B24" t="s">
        <v>19</v>
      </c>
      <c r="C24"/>
      <c r="D24" t="s">
        <v>20</v>
      </c>
      <c r="E24" t="s">
        <v>5706</v>
      </c>
      <c r="F24" t="s">
        <v>21</v>
      </c>
      <c r="G24" t="s">
        <v>22</v>
      </c>
      <c r="H24" t="s">
        <v>132</v>
      </c>
      <c r="I24" s="43">
        <v>2200000</v>
      </c>
      <c r="J24" s="43">
        <v>0</v>
      </c>
      <c r="K24" s="43">
        <v>0</v>
      </c>
      <c r="L24" s="43">
        <v>0</v>
      </c>
      <c r="M24">
        <v>36695491</v>
      </c>
      <c r="N24" t="s">
        <v>5707</v>
      </c>
      <c r="O24" s="56" t="s">
        <v>6371</v>
      </c>
      <c r="P24" s="68">
        <v>44383</v>
      </c>
      <c r="Q24" s="68">
        <v>44383</v>
      </c>
      <c r="R24" s="68">
        <v>44390</v>
      </c>
      <c r="S24" s="43">
        <v>2200000</v>
      </c>
      <c r="T24" s="43">
        <v>0</v>
      </c>
      <c r="U24">
        <v>36726383</v>
      </c>
      <c r="V24" t="s">
        <v>143</v>
      </c>
    </row>
    <row r="25" spans="1:22">
      <c r="A25">
        <v>891780111</v>
      </c>
      <c r="B25" t="s">
        <v>19</v>
      </c>
      <c r="C25"/>
      <c r="D25" t="s">
        <v>20</v>
      </c>
      <c r="E25" t="s">
        <v>5708</v>
      </c>
      <c r="F25" t="s">
        <v>21</v>
      </c>
      <c r="G25" t="s">
        <v>22</v>
      </c>
      <c r="H25" t="s">
        <v>132</v>
      </c>
      <c r="I25" s="43">
        <v>14621640</v>
      </c>
      <c r="J25" s="43">
        <v>0</v>
      </c>
      <c r="K25" s="43">
        <v>0</v>
      </c>
      <c r="L25" s="43">
        <v>0</v>
      </c>
      <c r="M25">
        <v>1083016566</v>
      </c>
      <c r="N25" t="s">
        <v>136</v>
      </c>
      <c r="O25" s="56" t="s">
        <v>6372</v>
      </c>
      <c r="P25" s="68">
        <v>44384</v>
      </c>
      <c r="Q25" s="68">
        <v>44384</v>
      </c>
      <c r="R25" s="68">
        <v>44545</v>
      </c>
      <c r="S25" s="43">
        <f>2658480*2</f>
        <v>5316960</v>
      </c>
      <c r="T25" s="43">
        <v>6646200</v>
      </c>
      <c r="U25">
        <v>12550144</v>
      </c>
      <c r="V25" t="s">
        <v>134</v>
      </c>
    </row>
    <row r="26" spans="1:22">
      <c r="A26">
        <v>891780111</v>
      </c>
      <c r="B26" t="s">
        <v>19</v>
      </c>
      <c r="C26"/>
      <c r="D26" t="s">
        <v>20</v>
      </c>
      <c r="E26" t="s">
        <v>5709</v>
      </c>
      <c r="F26" t="s">
        <v>21</v>
      </c>
      <c r="G26" t="s">
        <v>22</v>
      </c>
      <c r="H26" t="s">
        <v>132</v>
      </c>
      <c r="I26" s="43">
        <v>14621640</v>
      </c>
      <c r="J26" s="43">
        <v>0</v>
      </c>
      <c r="K26" s="43">
        <v>0</v>
      </c>
      <c r="L26" s="43">
        <v>0</v>
      </c>
      <c r="M26">
        <v>39046134</v>
      </c>
      <c r="N26" t="s">
        <v>138</v>
      </c>
      <c r="O26" s="56" t="s">
        <v>6373</v>
      </c>
      <c r="P26" s="68">
        <v>44384</v>
      </c>
      <c r="Q26" s="68">
        <v>44384</v>
      </c>
      <c r="R26" s="68">
        <v>44545</v>
      </c>
      <c r="S26" s="43">
        <v>2658480</v>
      </c>
      <c r="T26" s="43">
        <v>9304680</v>
      </c>
      <c r="U26">
        <v>12550144</v>
      </c>
      <c r="V26" t="s">
        <v>134</v>
      </c>
    </row>
    <row r="27" spans="1:22">
      <c r="A27">
        <v>891780111</v>
      </c>
      <c r="B27" t="s">
        <v>19</v>
      </c>
      <c r="C27"/>
      <c r="D27" t="s">
        <v>20</v>
      </c>
      <c r="E27" t="s">
        <v>5710</v>
      </c>
      <c r="F27" t="s">
        <v>21</v>
      </c>
      <c r="G27" t="s">
        <v>22</v>
      </c>
      <c r="H27" t="s">
        <v>132</v>
      </c>
      <c r="I27" s="43">
        <v>13200000</v>
      </c>
      <c r="J27" s="43">
        <v>0</v>
      </c>
      <c r="K27" s="43">
        <v>0</v>
      </c>
      <c r="L27" s="43">
        <v>0</v>
      </c>
      <c r="M27">
        <v>1083433806</v>
      </c>
      <c r="N27" t="s">
        <v>145</v>
      </c>
      <c r="O27" s="56" t="s">
        <v>6374</v>
      </c>
      <c r="P27" s="68">
        <v>44384</v>
      </c>
      <c r="Q27" s="68">
        <v>44384</v>
      </c>
      <c r="R27" s="68">
        <v>44545</v>
      </c>
      <c r="S27" s="43">
        <f>2400000*2</f>
        <v>4800000</v>
      </c>
      <c r="T27" s="43">
        <v>6000000</v>
      </c>
      <c r="U27">
        <v>12550144</v>
      </c>
      <c r="V27" t="s">
        <v>134</v>
      </c>
    </row>
    <row r="28" spans="1:22">
      <c r="A28">
        <v>891780111</v>
      </c>
      <c r="B28" t="s">
        <v>19</v>
      </c>
      <c r="C28"/>
      <c r="D28" t="s">
        <v>20</v>
      </c>
      <c r="E28" t="s">
        <v>5711</v>
      </c>
      <c r="F28" t="s">
        <v>21</v>
      </c>
      <c r="G28" t="s">
        <v>22</v>
      </c>
      <c r="H28" t="s">
        <v>132</v>
      </c>
      <c r="I28" s="43">
        <v>20661507</v>
      </c>
      <c r="J28" s="43">
        <v>0</v>
      </c>
      <c r="K28" s="43">
        <v>0</v>
      </c>
      <c r="L28" s="43">
        <v>0</v>
      </c>
      <c r="M28">
        <v>36666875</v>
      </c>
      <c r="N28" t="s">
        <v>1606</v>
      </c>
      <c r="O28" s="56" t="s">
        <v>6375</v>
      </c>
      <c r="P28" s="68">
        <v>44384</v>
      </c>
      <c r="Q28" s="68">
        <v>44385</v>
      </c>
      <c r="R28" s="68">
        <v>44545</v>
      </c>
      <c r="S28" s="43">
        <f>3756637.63636364*2</f>
        <v>7513275.2727272799</v>
      </c>
      <c r="T28" s="43">
        <f>16904869.3636364-S28</f>
        <v>9391594.0909091197</v>
      </c>
      <c r="U28">
        <v>36726383</v>
      </c>
      <c r="V28" t="s">
        <v>143</v>
      </c>
    </row>
    <row r="29" spans="1:22">
      <c r="A29">
        <v>891780111</v>
      </c>
      <c r="B29" t="s">
        <v>19</v>
      </c>
      <c r="C29"/>
      <c r="D29" t="s">
        <v>20</v>
      </c>
      <c r="E29" t="s">
        <v>5712</v>
      </c>
      <c r="F29" t="s">
        <v>21</v>
      </c>
      <c r="G29" t="s">
        <v>22</v>
      </c>
      <c r="H29" t="s">
        <v>132</v>
      </c>
      <c r="I29" s="43">
        <v>12650000</v>
      </c>
      <c r="J29" s="43">
        <v>0</v>
      </c>
      <c r="K29" s="43">
        <v>0</v>
      </c>
      <c r="L29" s="43">
        <v>0</v>
      </c>
      <c r="M29">
        <v>57434101</v>
      </c>
      <c r="N29" t="s">
        <v>140</v>
      </c>
      <c r="O29" s="56" t="s">
        <v>6353</v>
      </c>
      <c r="P29" s="68">
        <v>44384</v>
      </c>
      <c r="Q29" s="68">
        <v>44385</v>
      </c>
      <c r="R29" s="68">
        <v>44545</v>
      </c>
      <c r="S29" s="43">
        <f>2300000*2</f>
        <v>4600000</v>
      </c>
      <c r="T29" s="43">
        <v>5750000</v>
      </c>
      <c r="U29">
        <v>12550144</v>
      </c>
      <c r="V29" t="s">
        <v>134</v>
      </c>
    </row>
    <row r="30" spans="1:22">
      <c r="A30">
        <v>891780111</v>
      </c>
      <c r="B30" t="s">
        <v>19</v>
      </c>
      <c r="C30"/>
      <c r="D30" t="s">
        <v>20</v>
      </c>
      <c r="E30" t="s">
        <v>5713</v>
      </c>
      <c r="F30" t="s">
        <v>21</v>
      </c>
      <c r="G30" t="s">
        <v>22</v>
      </c>
      <c r="H30" t="s">
        <v>132</v>
      </c>
      <c r="I30" s="43">
        <v>11000000</v>
      </c>
      <c r="J30" s="43">
        <v>0</v>
      </c>
      <c r="K30" s="43">
        <v>0</v>
      </c>
      <c r="L30" s="43">
        <v>0</v>
      </c>
      <c r="M30">
        <v>1083024578</v>
      </c>
      <c r="N30" t="s">
        <v>149</v>
      </c>
      <c r="O30" s="56" t="s">
        <v>6376</v>
      </c>
      <c r="P30" s="68">
        <v>44391</v>
      </c>
      <c r="Q30" s="68">
        <v>44391</v>
      </c>
      <c r="R30" s="68">
        <v>44545</v>
      </c>
      <c r="S30" s="43">
        <v>4000000</v>
      </c>
      <c r="T30" s="43">
        <v>5000000</v>
      </c>
      <c r="U30">
        <v>12550144</v>
      </c>
      <c r="V30" t="s">
        <v>134</v>
      </c>
    </row>
    <row r="31" spans="1:22">
      <c r="A31">
        <v>891780111</v>
      </c>
      <c r="B31" t="s">
        <v>19</v>
      </c>
      <c r="C31"/>
      <c r="D31" t="s">
        <v>20</v>
      </c>
      <c r="E31" t="s">
        <v>5714</v>
      </c>
      <c r="F31" t="s">
        <v>21</v>
      </c>
      <c r="G31" t="s">
        <v>22</v>
      </c>
      <c r="H31" t="s">
        <v>132</v>
      </c>
      <c r="I31" s="43">
        <v>11000000</v>
      </c>
      <c r="J31" s="43">
        <v>0</v>
      </c>
      <c r="K31" s="43">
        <v>0</v>
      </c>
      <c r="L31" s="43">
        <v>0</v>
      </c>
      <c r="M31">
        <v>1083468618</v>
      </c>
      <c r="N31" t="s">
        <v>142</v>
      </c>
      <c r="O31" s="56" t="s">
        <v>6354</v>
      </c>
      <c r="P31" s="68">
        <v>44391</v>
      </c>
      <c r="Q31" s="68">
        <v>44391</v>
      </c>
      <c r="R31" s="68">
        <v>44545</v>
      </c>
      <c r="S31" s="43">
        <v>4000000</v>
      </c>
      <c r="T31" s="43">
        <v>5000000</v>
      </c>
      <c r="U31">
        <v>36726383</v>
      </c>
      <c r="V31" t="s">
        <v>143</v>
      </c>
    </row>
    <row r="32" spans="1:22">
      <c r="A32">
        <v>891780111</v>
      </c>
      <c r="B32" t="s">
        <v>19</v>
      </c>
      <c r="C32"/>
      <c r="D32" t="s">
        <v>20</v>
      </c>
      <c r="E32" t="s">
        <v>5715</v>
      </c>
      <c r="F32" t="s">
        <v>21</v>
      </c>
      <c r="G32" t="s">
        <v>22</v>
      </c>
      <c r="H32" t="s">
        <v>132</v>
      </c>
      <c r="I32" s="43">
        <v>5850000</v>
      </c>
      <c r="J32" s="43">
        <v>0</v>
      </c>
      <c r="K32" s="43">
        <v>0</v>
      </c>
      <c r="L32" s="43">
        <v>0</v>
      </c>
      <c r="M32">
        <v>7600549</v>
      </c>
      <c r="N32" t="s">
        <v>3362</v>
      </c>
      <c r="O32" s="56" t="s">
        <v>6377</v>
      </c>
      <c r="P32" s="68">
        <v>44414</v>
      </c>
      <c r="Q32" s="68">
        <v>44414</v>
      </c>
      <c r="R32" s="68">
        <v>44545</v>
      </c>
      <c r="S32" s="43">
        <v>1300000</v>
      </c>
      <c r="T32" s="43">
        <v>3250000</v>
      </c>
      <c r="U32">
        <v>12550144</v>
      </c>
      <c r="V32" t="s">
        <v>134</v>
      </c>
    </row>
    <row r="33" spans="1:22">
      <c r="A33">
        <v>891780111</v>
      </c>
      <c r="B33" t="s">
        <v>19</v>
      </c>
      <c r="C33"/>
      <c r="D33" t="s">
        <v>20</v>
      </c>
      <c r="E33" t="s">
        <v>6343</v>
      </c>
      <c r="F33" t="s">
        <v>21</v>
      </c>
      <c r="G33" t="s">
        <v>22</v>
      </c>
      <c r="H33" t="s">
        <v>132</v>
      </c>
      <c r="I33" s="43">
        <v>5000000</v>
      </c>
      <c r="J33" s="43">
        <v>0</v>
      </c>
      <c r="K33" s="43">
        <v>0</v>
      </c>
      <c r="L33" s="43">
        <v>0</v>
      </c>
      <c r="M33">
        <v>1082961330</v>
      </c>
      <c r="N33" t="s">
        <v>6344</v>
      </c>
      <c r="O33" s="56" t="s">
        <v>6345</v>
      </c>
      <c r="P33" s="68">
        <v>44434</v>
      </c>
      <c r="Q33" s="68">
        <v>44435</v>
      </c>
      <c r="R33" s="68">
        <v>44561</v>
      </c>
      <c r="S33" s="43">
        <v>0</v>
      </c>
      <c r="T33" s="43">
        <v>5000000</v>
      </c>
      <c r="U33">
        <v>12550144</v>
      </c>
      <c r="V33" t="s">
        <v>134</v>
      </c>
    </row>
    <row r="34" spans="1:22">
      <c r="A34">
        <v>891780111</v>
      </c>
      <c r="B34" t="s">
        <v>19</v>
      </c>
      <c r="C34"/>
      <c r="D34" t="s">
        <v>20</v>
      </c>
      <c r="E34" t="s">
        <v>6346</v>
      </c>
      <c r="F34" t="s">
        <v>21</v>
      </c>
      <c r="G34" t="s">
        <v>22</v>
      </c>
      <c r="H34" t="s">
        <v>22</v>
      </c>
      <c r="I34" s="43">
        <v>5270000</v>
      </c>
      <c r="J34" s="43">
        <v>0</v>
      </c>
      <c r="K34" s="43">
        <v>0</v>
      </c>
      <c r="L34" s="43">
        <v>0</v>
      </c>
      <c r="M34">
        <v>806015647</v>
      </c>
      <c r="N34" t="s">
        <v>6347</v>
      </c>
      <c r="O34" s="56" t="s">
        <v>6348</v>
      </c>
      <c r="P34" s="68" t="s">
        <v>6349</v>
      </c>
      <c r="Q34" s="68">
        <v>44432</v>
      </c>
      <c r="R34" s="68">
        <v>44436</v>
      </c>
      <c r="S34" s="43">
        <v>0</v>
      </c>
      <c r="T34" s="43">
        <v>5270000</v>
      </c>
      <c r="U34">
        <v>12550144</v>
      </c>
      <c r="V34" t="s">
        <v>134</v>
      </c>
    </row>
    <row r="35" spans="1:22">
      <c r="A35">
        <v>891780111</v>
      </c>
      <c r="B35" t="s">
        <v>19</v>
      </c>
      <c r="C35"/>
      <c r="D35" t="s">
        <v>20</v>
      </c>
      <c r="E35" t="s">
        <v>8547</v>
      </c>
      <c r="F35" t="s">
        <v>21</v>
      </c>
      <c r="G35" t="s">
        <v>22</v>
      </c>
      <c r="H35" t="s">
        <v>132</v>
      </c>
      <c r="I35" s="43">
        <v>14000000</v>
      </c>
      <c r="J35" s="43">
        <v>0</v>
      </c>
      <c r="K35" s="43">
        <v>0</v>
      </c>
      <c r="L35" s="43">
        <v>0</v>
      </c>
      <c r="M35">
        <v>1083008085</v>
      </c>
      <c r="N35" t="s">
        <v>2067</v>
      </c>
      <c r="O35" s="56" t="s">
        <v>8548</v>
      </c>
      <c r="P35" s="68">
        <v>44456</v>
      </c>
      <c r="Q35" s="68">
        <v>44459</v>
      </c>
      <c r="R35" s="68">
        <v>44671</v>
      </c>
      <c r="S35" s="43">
        <v>0</v>
      </c>
      <c r="T35" s="43">
        <v>14000000</v>
      </c>
      <c r="U35">
        <v>36726383</v>
      </c>
      <c r="V35" t="s">
        <v>143</v>
      </c>
    </row>
    <row r="36" spans="1:22">
      <c r="A36">
        <v>891780111</v>
      </c>
      <c r="B36" t="s">
        <v>19</v>
      </c>
      <c r="C36"/>
      <c r="D36" t="s">
        <v>20</v>
      </c>
      <c r="E36" t="s">
        <v>8549</v>
      </c>
      <c r="F36" t="s">
        <v>21</v>
      </c>
      <c r="G36" t="s">
        <v>22</v>
      </c>
      <c r="H36" t="s">
        <v>22</v>
      </c>
      <c r="I36" s="43">
        <v>5945700</v>
      </c>
      <c r="J36" s="43">
        <v>0</v>
      </c>
      <c r="K36" s="43">
        <v>0</v>
      </c>
      <c r="L36" s="43">
        <v>0</v>
      </c>
      <c r="M36">
        <v>900763287</v>
      </c>
      <c r="N36" t="s">
        <v>1921</v>
      </c>
      <c r="O36" s="56" t="s">
        <v>8550</v>
      </c>
      <c r="P36" s="68">
        <v>44455</v>
      </c>
      <c r="Q36" s="68">
        <v>44456</v>
      </c>
      <c r="R36" s="68">
        <v>44460</v>
      </c>
      <c r="S36" s="43">
        <v>0</v>
      </c>
      <c r="T36" s="43">
        <v>5945700</v>
      </c>
      <c r="U36">
        <v>12550144</v>
      </c>
      <c r="V36" t="s">
        <v>134</v>
      </c>
    </row>
    <row r="37" spans="1:22">
      <c r="O37"/>
    </row>
    <row r="38" spans="1:22">
      <c r="D38" s="166" t="s">
        <v>6076</v>
      </c>
      <c r="E38" s="166">
        <v>35</v>
      </c>
      <c r="H38" s="166" t="s">
        <v>6076</v>
      </c>
      <c r="I38" s="165">
        <f>SUM(I2:I37)</f>
        <v>328704406</v>
      </c>
      <c r="O38"/>
    </row>
    <row r="39" spans="1:22">
      <c r="O39" s="66"/>
    </row>
  </sheetData>
  <autoFilter ref="A1:V3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41"/>
  <sheetViews>
    <sheetView workbookViewId="0">
      <selection activeCell="T1" sqref="T1"/>
    </sheetView>
  </sheetViews>
  <sheetFormatPr baseColWidth="10" defaultColWidth="11.44140625" defaultRowHeight="14.4"/>
  <cols>
    <col min="1" max="1" width="13.88671875" style="2" customWidth="1"/>
    <col min="2" max="2" width="16.88671875" style="2" customWidth="1"/>
    <col min="3" max="3" width="18.44140625" style="2" customWidth="1"/>
    <col min="4" max="4" width="20.21875" style="2" customWidth="1"/>
    <col min="5" max="5" width="18.33203125" style="2" customWidth="1"/>
    <col min="6" max="8" width="11.44140625" style="2"/>
    <col min="9" max="10" width="15.5546875" style="8" customWidth="1"/>
    <col min="11" max="11" width="21.5546875" style="8" customWidth="1"/>
    <col min="12" max="12" width="20.6640625" style="8" customWidth="1"/>
    <col min="13" max="15" width="11.44140625" style="2"/>
    <col min="16" max="18" width="11.44140625" style="9"/>
    <col min="19" max="20" width="20.6640625" style="8" customWidth="1"/>
    <col min="21" max="21" width="26.33203125" style="2" customWidth="1"/>
    <col min="22" max="22" width="34.21875" style="2" bestFit="1" customWidth="1"/>
    <col min="23" max="16384" width="11.44140625" style="2"/>
  </cols>
  <sheetData>
    <row r="1" spans="1:24">
      <c r="A1" s="2" t="s">
        <v>0</v>
      </c>
      <c r="B1" s="2" t="s">
        <v>1</v>
      </c>
      <c r="C1" s="2" t="s">
        <v>2</v>
      </c>
      <c r="D1" s="2" t="s">
        <v>3</v>
      </c>
      <c r="E1" s="2" t="s">
        <v>4</v>
      </c>
      <c r="F1" s="2" t="s">
        <v>5</v>
      </c>
      <c r="G1" s="2" t="s">
        <v>6</v>
      </c>
      <c r="H1" s="2" t="s">
        <v>7</v>
      </c>
      <c r="I1" s="8" t="s">
        <v>8</v>
      </c>
      <c r="J1" s="8" t="s">
        <v>9</v>
      </c>
      <c r="K1" s="8" t="s">
        <v>24</v>
      </c>
      <c r="L1" s="8" t="s">
        <v>25</v>
      </c>
      <c r="M1" s="2" t="s">
        <v>10</v>
      </c>
      <c r="N1" s="2" t="s">
        <v>11</v>
      </c>
      <c r="O1" s="2" t="s">
        <v>12</v>
      </c>
      <c r="P1" s="9" t="s">
        <v>26</v>
      </c>
      <c r="Q1" s="9" t="s">
        <v>13</v>
      </c>
      <c r="R1" s="9" t="s">
        <v>14</v>
      </c>
      <c r="S1" s="8" t="s">
        <v>15</v>
      </c>
      <c r="T1" s="8" t="s">
        <v>16</v>
      </c>
      <c r="U1" s="2" t="s">
        <v>17</v>
      </c>
      <c r="V1" s="2" t="s">
        <v>18</v>
      </c>
    </row>
    <row r="2" spans="1:24">
      <c r="A2" s="55">
        <v>891780111</v>
      </c>
      <c r="B2" s="55" t="s">
        <v>19</v>
      </c>
      <c r="C2" s="56" t="s">
        <v>27</v>
      </c>
      <c r="D2" s="55" t="s">
        <v>20</v>
      </c>
      <c r="E2" s="55" t="s">
        <v>1365</v>
      </c>
      <c r="F2" s="55" t="s">
        <v>21</v>
      </c>
      <c r="G2" s="55" t="s">
        <v>22</v>
      </c>
      <c r="H2" s="55" t="s">
        <v>166</v>
      </c>
      <c r="I2" s="43">
        <v>13627884</v>
      </c>
      <c r="J2" s="43">
        <v>0</v>
      </c>
      <c r="K2" s="43">
        <v>0</v>
      </c>
      <c r="L2" s="43">
        <v>0</v>
      </c>
      <c r="M2">
        <v>22438624</v>
      </c>
      <c r="N2" t="s">
        <v>1366</v>
      </c>
      <c r="O2" s="74" t="s">
        <v>3447</v>
      </c>
      <c r="P2" s="68">
        <v>44235</v>
      </c>
      <c r="Q2" s="68">
        <v>44236</v>
      </c>
      <c r="R2" s="68">
        <v>44392</v>
      </c>
      <c r="S2" s="43">
        <v>13627884</v>
      </c>
      <c r="T2" s="43">
        <v>0</v>
      </c>
      <c r="U2" s="55">
        <v>1082866408</v>
      </c>
      <c r="V2" s="55" t="s">
        <v>1261</v>
      </c>
      <c r="W2"/>
      <c r="X2"/>
    </row>
    <row r="3" spans="1:24">
      <c r="A3" s="55">
        <v>891780111</v>
      </c>
      <c r="B3" s="55" t="s">
        <v>19</v>
      </c>
      <c r="C3" s="56" t="s">
        <v>27</v>
      </c>
      <c r="D3" s="55" t="s">
        <v>20</v>
      </c>
      <c r="E3" s="55" t="s">
        <v>1367</v>
      </c>
      <c r="F3" s="55" t="s">
        <v>21</v>
      </c>
      <c r="G3" s="55" t="s">
        <v>22</v>
      </c>
      <c r="H3" s="55" t="s">
        <v>166</v>
      </c>
      <c r="I3" s="43">
        <v>15085125</v>
      </c>
      <c r="J3" s="43">
        <v>0</v>
      </c>
      <c r="K3" s="43">
        <v>0</v>
      </c>
      <c r="L3" s="43">
        <v>0</v>
      </c>
      <c r="M3">
        <v>1082871798</v>
      </c>
      <c r="N3" t="s">
        <v>1368</v>
      </c>
      <c r="O3" s="74" t="s">
        <v>3448</v>
      </c>
      <c r="P3" s="68">
        <v>44235</v>
      </c>
      <c r="Q3" s="68">
        <v>44236</v>
      </c>
      <c r="R3" s="68">
        <v>44392</v>
      </c>
      <c r="S3" s="43">
        <v>15085125</v>
      </c>
      <c r="T3" s="43">
        <v>0</v>
      </c>
      <c r="U3" s="55">
        <v>55313591</v>
      </c>
      <c r="V3" s="55" t="s">
        <v>1195</v>
      </c>
      <c r="W3"/>
      <c r="X3"/>
    </row>
    <row r="4" spans="1:24">
      <c r="A4" s="55">
        <v>891780111</v>
      </c>
      <c r="B4" s="55" t="s">
        <v>19</v>
      </c>
      <c r="C4" s="56" t="s">
        <v>27</v>
      </c>
      <c r="D4" s="55" t="s">
        <v>20</v>
      </c>
      <c r="E4" s="55" t="s">
        <v>1369</v>
      </c>
      <c r="F4" s="55" t="s">
        <v>21</v>
      </c>
      <c r="G4" s="55" t="s">
        <v>22</v>
      </c>
      <c r="H4" s="55" t="s">
        <v>166</v>
      </c>
      <c r="I4" s="43">
        <v>15085125</v>
      </c>
      <c r="J4" s="43">
        <v>0</v>
      </c>
      <c r="K4" s="43">
        <v>0</v>
      </c>
      <c r="L4" s="43">
        <v>0</v>
      </c>
      <c r="M4">
        <v>1082938296</v>
      </c>
      <c r="N4" t="s">
        <v>1370</v>
      </c>
      <c r="O4" s="74" t="s">
        <v>3449</v>
      </c>
      <c r="P4" s="68">
        <v>44235</v>
      </c>
      <c r="Q4" s="68">
        <v>44236</v>
      </c>
      <c r="R4" s="68">
        <v>44392</v>
      </c>
      <c r="S4" s="43">
        <v>15085125</v>
      </c>
      <c r="T4" s="43">
        <v>0</v>
      </c>
      <c r="U4" s="55">
        <v>1082866408</v>
      </c>
      <c r="V4" s="55" t="s">
        <v>1261</v>
      </c>
      <c r="W4"/>
      <c r="X4"/>
    </row>
    <row r="5" spans="1:24">
      <c r="A5" s="55">
        <v>891780111</v>
      </c>
      <c r="B5" s="55" t="s">
        <v>19</v>
      </c>
      <c r="C5" s="56" t="s">
        <v>27</v>
      </c>
      <c r="D5" s="55" t="s">
        <v>20</v>
      </c>
      <c r="E5" s="55" t="s">
        <v>1371</v>
      </c>
      <c r="F5" s="55" t="s">
        <v>21</v>
      </c>
      <c r="G5" s="55" t="s">
        <v>22</v>
      </c>
      <c r="H5" s="55" t="s">
        <v>166</v>
      </c>
      <c r="I5" s="43">
        <v>11385000</v>
      </c>
      <c r="J5" s="43">
        <v>0</v>
      </c>
      <c r="K5" s="43">
        <v>0</v>
      </c>
      <c r="L5" s="43">
        <v>0</v>
      </c>
      <c r="M5">
        <v>57434436</v>
      </c>
      <c r="N5" t="s">
        <v>1372</v>
      </c>
      <c r="O5" s="74" t="s">
        <v>3450</v>
      </c>
      <c r="P5" s="68">
        <v>44235</v>
      </c>
      <c r="Q5" s="68">
        <v>44236</v>
      </c>
      <c r="R5" s="68">
        <v>44392</v>
      </c>
      <c r="S5" s="43">
        <v>11385000</v>
      </c>
      <c r="T5" s="43">
        <v>0</v>
      </c>
      <c r="U5" s="55">
        <v>1082866408</v>
      </c>
      <c r="V5" s="55" t="s">
        <v>1261</v>
      </c>
      <c r="W5"/>
      <c r="X5"/>
    </row>
    <row r="6" spans="1:24">
      <c r="A6" s="55">
        <v>891780111</v>
      </c>
      <c r="B6" s="55" t="s">
        <v>19</v>
      </c>
      <c r="C6" s="56" t="s">
        <v>27</v>
      </c>
      <c r="D6" s="55" t="s">
        <v>20</v>
      </c>
      <c r="E6" s="55" t="s">
        <v>1373</v>
      </c>
      <c r="F6" s="55" t="s">
        <v>21</v>
      </c>
      <c r="G6" s="55" t="s">
        <v>22</v>
      </c>
      <c r="H6" s="55" t="s">
        <v>166</v>
      </c>
      <c r="I6" s="43">
        <v>15085125</v>
      </c>
      <c r="J6" s="43">
        <v>0</v>
      </c>
      <c r="K6" s="43">
        <v>0</v>
      </c>
      <c r="L6" s="43">
        <v>0</v>
      </c>
      <c r="M6">
        <v>1082904487</v>
      </c>
      <c r="N6" t="s">
        <v>1374</v>
      </c>
      <c r="O6" s="74" t="s">
        <v>3451</v>
      </c>
      <c r="P6" s="68">
        <v>44238</v>
      </c>
      <c r="Q6" s="68">
        <v>44239</v>
      </c>
      <c r="R6" s="68">
        <v>44392</v>
      </c>
      <c r="S6" s="43">
        <v>15085125</v>
      </c>
      <c r="T6" s="43">
        <v>0</v>
      </c>
      <c r="U6" s="55">
        <v>1082866408</v>
      </c>
      <c r="V6" s="55" t="s">
        <v>1261</v>
      </c>
      <c r="W6"/>
      <c r="X6"/>
    </row>
    <row r="7" spans="1:24">
      <c r="A7" s="55">
        <v>891780111</v>
      </c>
      <c r="B7" s="55" t="s">
        <v>19</v>
      </c>
      <c r="C7" s="56" t="s">
        <v>27</v>
      </c>
      <c r="D7" s="55" t="s">
        <v>20</v>
      </c>
      <c r="E7" s="55" t="s">
        <v>1375</v>
      </c>
      <c r="F7" s="55" t="s">
        <v>21</v>
      </c>
      <c r="G7" s="55" t="s">
        <v>22</v>
      </c>
      <c r="H7" s="55" t="s">
        <v>166</v>
      </c>
      <c r="I7" s="43">
        <v>12229008</v>
      </c>
      <c r="J7" s="43">
        <v>0</v>
      </c>
      <c r="K7" s="43">
        <v>0</v>
      </c>
      <c r="L7" s="43">
        <v>0</v>
      </c>
      <c r="M7">
        <v>1083566555</v>
      </c>
      <c r="N7" t="s">
        <v>1376</v>
      </c>
      <c r="O7" s="74" t="s">
        <v>3452</v>
      </c>
      <c r="P7" s="68">
        <v>44239</v>
      </c>
      <c r="Q7" s="68">
        <v>44242</v>
      </c>
      <c r="R7" s="68">
        <v>44392</v>
      </c>
      <c r="S7" s="43">
        <v>12229008</v>
      </c>
      <c r="T7" s="43">
        <v>0</v>
      </c>
      <c r="U7">
        <v>79600056</v>
      </c>
      <c r="V7" t="s">
        <v>1377</v>
      </c>
      <c r="W7"/>
      <c r="X7"/>
    </row>
    <row r="8" spans="1:24">
      <c r="A8" s="55">
        <v>891780111</v>
      </c>
      <c r="B8" s="55" t="s">
        <v>19</v>
      </c>
      <c r="C8" s="56" t="s">
        <v>27</v>
      </c>
      <c r="D8" s="55" t="s">
        <v>20</v>
      </c>
      <c r="E8" s="55" t="s">
        <v>1378</v>
      </c>
      <c r="F8" s="55" t="s">
        <v>21</v>
      </c>
      <c r="G8" s="55" t="s">
        <v>22</v>
      </c>
      <c r="H8" s="55" t="s">
        <v>166</v>
      </c>
      <c r="I8" s="43">
        <v>13627884</v>
      </c>
      <c r="J8" s="43">
        <v>0</v>
      </c>
      <c r="K8" s="43">
        <v>0</v>
      </c>
      <c r="L8" s="43">
        <v>0</v>
      </c>
      <c r="M8">
        <v>1082890218</v>
      </c>
      <c r="N8" t="s">
        <v>1379</v>
      </c>
      <c r="O8" s="74" t="s">
        <v>3453</v>
      </c>
      <c r="P8" s="68">
        <v>44242</v>
      </c>
      <c r="Q8" s="68">
        <v>44242</v>
      </c>
      <c r="R8" s="68">
        <v>44392</v>
      </c>
      <c r="S8" s="43">
        <v>13627884</v>
      </c>
      <c r="T8" s="43">
        <v>0</v>
      </c>
      <c r="U8" s="55">
        <v>79738530</v>
      </c>
      <c r="V8" s="55" t="s">
        <v>1380</v>
      </c>
      <c r="W8"/>
      <c r="X8"/>
    </row>
    <row r="9" spans="1:24">
      <c r="A9" s="55">
        <v>891780111</v>
      </c>
      <c r="B9" s="55" t="s">
        <v>19</v>
      </c>
      <c r="C9" s="56" t="s">
        <v>27</v>
      </c>
      <c r="D9" s="55" t="s">
        <v>20</v>
      </c>
      <c r="E9" s="55" t="s">
        <v>1381</v>
      </c>
      <c r="F9" s="55" t="s">
        <v>21</v>
      </c>
      <c r="G9" s="55" t="s">
        <v>22</v>
      </c>
      <c r="H9" s="55" t="s">
        <v>166</v>
      </c>
      <c r="I9" s="43">
        <v>6270000</v>
      </c>
      <c r="J9" s="43">
        <v>0</v>
      </c>
      <c r="K9" s="43">
        <v>0</v>
      </c>
      <c r="L9" s="43">
        <v>0</v>
      </c>
      <c r="M9">
        <v>1083005152</v>
      </c>
      <c r="N9" t="s">
        <v>1382</v>
      </c>
      <c r="O9" s="74" t="s">
        <v>3454</v>
      </c>
      <c r="P9" s="68">
        <v>44246</v>
      </c>
      <c r="Q9" s="68">
        <v>44250</v>
      </c>
      <c r="R9" s="68">
        <v>44316</v>
      </c>
      <c r="S9" s="43">
        <v>6270000</v>
      </c>
      <c r="T9" s="43">
        <v>0</v>
      </c>
      <c r="U9" s="55">
        <v>1082866408</v>
      </c>
      <c r="V9" s="55" t="s">
        <v>1261</v>
      </c>
      <c r="W9"/>
      <c r="X9"/>
    </row>
    <row r="10" spans="1:24">
      <c r="A10" s="55">
        <v>891780111</v>
      </c>
      <c r="B10" s="55" t="s">
        <v>19</v>
      </c>
      <c r="C10" s="56" t="s">
        <v>27</v>
      </c>
      <c r="D10" s="55" t="s">
        <v>20</v>
      </c>
      <c r="E10" s="55" t="s">
        <v>1928</v>
      </c>
      <c r="F10" s="55" t="s">
        <v>21</v>
      </c>
      <c r="G10" s="55" t="s">
        <v>22</v>
      </c>
      <c r="H10" s="55" t="s">
        <v>166</v>
      </c>
      <c r="I10" s="43">
        <v>2000000</v>
      </c>
      <c r="J10" s="43">
        <v>0</v>
      </c>
      <c r="K10" s="43">
        <v>0</v>
      </c>
      <c r="L10" s="43">
        <v>0</v>
      </c>
      <c r="M10" s="55">
        <v>1083012685</v>
      </c>
      <c r="N10" s="55" t="s">
        <v>1929</v>
      </c>
      <c r="O10" s="74" t="s">
        <v>3455</v>
      </c>
      <c r="P10" s="68">
        <v>44257</v>
      </c>
      <c r="Q10" s="68">
        <v>44258</v>
      </c>
      <c r="R10" s="68">
        <v>44286</v>
      </c>
      <c r="S10" s="43">
        <v>2000000</v>
      </c>
      <c r="T10" s="43">
        <v>0</v>
      </c>
      <c r="U10">
        <v>79600056</v>
      </c>
      <c r="V10" t="s">
        <v>1377</v>
      </c>
      <c r="W10"/>
      <c r="X10"/>
    </row>
    <row r="11" spans="1:24">
      <c r="A11" s="55">
        <v>891780111</v>
      </c>
      <c r="B11" s="55" t="s">
        <v>19</v>
      </c>
      <c r="C11" s="56" t="s">
        <v>27</v>
      </c>
      <c r="D11" s="55" t="s">
        <v>20</v>
      </c>
      <c r="E11" s="55" t="s">
        <v>1930</v>
      </c>
      <c r="F11" s="55" t="s">
        <v>21</v>
      </c>
      <c r="G11" s="55" t="s">
        <v>22</v>
      </c>
      <c r="H11" s="55" t="s">
        <v>166</v>
      </c>
      <c r="I11" s="43">
        <v>4000000</v>
      </c>
      <c r="J11" s="43">
        <v>0</v>
      </c>
      <c r="K11" s="43">
        <v>0</v>
      </c>
      <c r="L11" s="43">
        <v>0</v>
      </c>
      <c r="M11" s="55">
        <v>1083029666</v>
      </c>
      <c r="N11" s="55" t="s">
        <v>1931</v>
      </c>
      <c r="O11" s="74" t="s">
        <v>3456</v>
      </c>
      <c r="P11" s="68">
        <v>44257</v>
      </c>
      <c r="Q11" s="68">
        <v>44258</v>
      </c>
      <c r="R11" s="68">
        <v>44316</v>
      </c>
      <c r="S11" s="43">
        <v>4000000</v>
      </c>
      <c r="T11" s="43">
        <v>0</v>
      </c>
      <c r="U11" s="55">
        <v>1082866408</v>
      </c>
      <c r="V11" s="55" t="s">
        <v>1261</v>
      </c>
      <c r="W11"/>
      <c r="X11"/>
    </row>
    <row r="12" spans="1:24">
      <c r="A12" s="55">
        <v>891780111</v>
      </c>
      <c r="B12" s="55" t="s">
        <v>19</v>
      </c>
      <c r="C12" s="56" t="s">
        <v>27</v>
      </c>
      <c r="D12" s="55" t="s">
        <v>20</v>
      </c>
      <c r="E12" s="55" t="s">
        <v>1932</v>
      </c>
      <c r="F12" s="55" t="s">
        <v>21</v>
      </c>
      <c r="G12" s="55" t="s">
        <v>22</v>
      </c>
      <c r="H12" s="55" t="s">
        <v>166</v>
      </c>
      <c r="I12" s="43">
        <v>2000000</v>
      </c>
      <c r="J12" s="43">
        <v>0</v>
      </c>
      <c r="K12" s="43">
        <v>0</v>
      </c>
      <c r="L12" s="43">
        <v>0</v>
      </c>
      <c r="M12">
        <v>1081928917</v>
      </c>
      <c r="N12" t="s">
        <v>1203</v>
      </c>
      <c r="O12" s="74" t="s">
        <v>3457</v>
      </c>
      <c r="P12" s="68">
        <v>44295</v>
      </c>
      <c r="Q12" s="68">
        <v>44295</v>
      </c>
      <c r="R12" s="68">
        <v>44316</v>
      </c>
      <c r="S12" s="43">
        <v>2000000</v>
      </c>
      <c r="T12" s="43">
        <v>0</v>
      </c>
      <c r="U12">
        <v>79600056</v>
      </c>
      <c r="V12" t="s">
        <v>1377</v>
      </c>
      <c r="W12"/>
      <c r="X12"/>
    </row>
    <row r="13" spans="1:24">
      <c r="A13" s="55">
        <v>891780111</v>
      </c>
      <c r="B13" s="55" t="s">
        <v>19</v>
      </c>
      <c r="C13" s="56" t="s">
        <v>27</v>
      </c>
      <c r="D13" s="55" t="s">
        <v>20</v>
      </c>
      <c r="E13" s="55" t="s">
        <v>1933</v>
      </c>
      <c r="F13" s="55" t="s">
        <v>21</v>
      </c>
      <c r="G13" s="55" t="s">
        <v>22</v>
      </c>
      <c r="H13" s="55" t="s">
        <v>166</v>
      </c>
      <c r="I13" s="43">
        <v>6250000</v>
      </c>
      <c r="J13" s="43">
        <v>0</v>
      </c>
      <c r="K13" s="43">
        <v>0</v>
      </c>
      <c r="L13" s="43">
        <v>0</v>
      </c>
      <c r="M13" s="55">
        <v>1083012685</v>
      </c>
      <c r="N13" s="55" t="s">
        <v>1929</v>
      </c>
      <c r="O13" s="74" t="s">
        <v>3458</v>
      </c>
      <c r="P13" s="68">
        <v>44300</v>
      </c>
      <c r="Q13" s="68">
        <v>44301</v>
      </c>
      <c r="R13" s="68">
        <v>44392</v>
      </c>
      <c r="S13" s="43">
        <v>6250000</v>
      </c>
      <c r="T13" s="43">
        <v>0</v>
      </c>
      <c r="U13">
        <v>79600056</v>
      </c>
      <c r="V13" t="s">
        <v>1377</v>
      </c>
      <c r="W13"/>
      <c r="X13"/>
    </row>
    <row r="14" spans="1:24">
      <c r="A14" s="55">
        <v>891780111</v>
      </c>
      <c r="B14" s="55" t="s">
        <v>19</v>
      </c>
      <c r="C14" s="56" t="s">
        <v>27</v>
      </c>
      <c r="D14" s="55" t="s">
        <v>20</v>
      </c>
      <c r="E14" s="55" t="s">
        <v>1934</v>
      </c>
      <c r="F14" s="55" t="s">
        <v>21</v>
      </c>
      <c r="G14" s="55" t="s">
        <v>22</v>
      </c>
      <c r="H14" s="55" t="s">
        <v>166</v>
      </c>
      <c r="I14" s="43">
        <v>7589984</v>
      </c>
      <c r="J14" s="43">
        <v>0</v>
      </c>
      <c r="K14" s="43">
        <v>0</v>
      </c>
      <c r="L14" s="43">
        <v>0</v>
      </c>
      <c r="M14" s="55">
        <v>1083029253</v>
      </c>
      <c r="N14" s="55" t="s">
        <v>1199</v>
      </c>
      <c r="O14" s="74" t="s">
        <v>3459</v>
      </c>
      <c r="P14" s="68">
        <v>44300</v>
      </c>
      <c r="Q14" s="68">
        <v>44307</v>
      </c>
      <c r="R14" s="68">
        <v>44377</v>
      </c>
      <c r="S14" s="43">
        <v>7589984</v>
      </c>
      <c r="T14" s="43">
        <v>0</v>
      </c>
      <c r="U14" s="55">
        <v>55313591</v>
      </c>
      <c r="V14" s="55" t="s">
        <v>1195</v>
      </c>
      <c r="W14"/>
      <c r="X14"/>
    </row>
    <row r="15" spans="1:24">
      <c r="A15" s="55">
        <v>891780111</v>
      </c>
      <c r="B15" s="55" t="s">
        <v>19</v>
      </c>
      <c r="C15" s="56" t="s">
        <v>27</v>
      </c>
      <c r="D15" s="55" t="s">
        <v>20</v>
      </c>
      <c r="E15" s="55" t="s">
        <v>3325</v>
      </c>
      <c r="F15" s="55" t="s">
        <v>21</v>
      </c>
      <c r="G15" s="55" t="s">
        <v>22</v>
      </c>
      <c r="H15" s="55" t="s">
        <v>166</v>
      </c>
      <c r="I15" s="43">
        <v>7200000</v>
      </c>
      <c r="J15" s="43">
        <v>5500000</v>
      </c>
      <c r="K15" s="43">
        <v>0</v>
      </c>
      <c r="L15" s="43">
        <v>1700000</v>
      </c>
      <c r="M15" s="55">
        <v>1065812085</v>
      </c>
      <c r="N15" s="55" t="s">
        <v>3326</v>
      </c>
      <c r="O15" s="74" t="s">
        <v>3460</v>
      </c>
      <c r="P15" s="68">
        <v>44308</v>
      </c>
      <c r="Q15" s="68">
        <v>44317</v>
      </c>
      <c r="R15" s="68">
        <v>44431</v>
      </c>
      <c r="S15" s="43">
        <v>5500000</v>
      </c>
      <c r="T15" s="43">
        <v>0</v>
      </c>
      <c r="U15" s="55">
        <v>1082866408</v>
      </c>
      <c r="V15" s="55" t="s">
        <v>1261</v>
      </c>
      <c r="W15"/>
      <c r="X15"/>
    </row>
    <row r="16" spans="1:24">
      <c r="A16" s="55">
        <v>891780111</v>
      </c>
      <c r="B16" s="55" t="s">
        <v>19</v>
      </c>
      <c r="C16" s="56" t="s">
        <v>27</v>
      </c>
      <c r="D16" s="55" t="s">
        <v>20</v>
      </c>
      <c r="E16" s="55" t="s">
        <v>3327</v>
      </c>
      <c r="F16" s="55" t="s">
        <v>21</v>
      </c>
      <c r="G16" s="55" t="s">
        <v>22</v>
      </c>
      <c r="H16" s="55" t="s">
        <v>166</v>
      </c>
      <c r="I16" s="43">
        <v>7200000</v>
      </c>
      <c r="J16" s="43">
        <v>0</v>
      </c>
      <c r="K16" s="43">
        <v>0</v>
      </c>
      <c r="L16" s="43">
        <v>0</v>
      </c>
      <c r="M16">
        <v>1081928917</v>
      </c>
      <c r="N16" t="s">
        <v>1203</v>
      </c>
      <c r="O16" s="74" t="s">
        <v>3461</v>
      </c>
      <c r="P16" s="68">
        <v>44316</v>
      </c>
      <c r="Q16" s="68">
        <v>44317</v>
      </c>
      <c r="R16" s="68">
        <v>44423</v>
      </c>
      <c r="S16" s="43">
        <v>6300000</v>
      </c>
      <c r="T16" s="43">
        <v>900000</v>
      </c>
      <c r="U16">
        <v>79600056</v>
      </c>
      <c r="V16" t="s">
        <v>1377</v>
      </c>
      <c r="W16"/>
      <c r="X16"/>
    </row>
    <row r="17" spans="1:24">
      <c r="A17" s="55">
        <v>891780111</v>
      </c>
      <c r="B17" s="55" t="s">
        <v>19</v>
      </c>
      <c r="C17" s="56" t="s">
        <v>27</v>
      </c>
      <c r="D17" s="55" t="s">
        <v>20</v>
      </c>
      <c r="E17" s="55" t="s">
        <v>3328</v>
      </c>
      <c r="F17" s="55" t="s">
        <v>21</v>
      </c>
      <c r="G17" s="55" t="s">
        <v>22</v>
      </c>
      <c r="H17" s="55" t="s">
        <v>166</v>
      </c>
      <c r="I17" s="43">
        <v>6194493</v>
      </c>
      <c r="J17" s="43">
        <v>0</v>
      </c>
      <c r="K17" s="43">
        <v>0</v>
      </c>
      <c r="L17" s="43">
        <v>0</v>
      </c>
      <c r="M17">
        <v>1083005152</v>
      </c>
      <c r="N17" t="s">
        <v>1382</v>
      </c>
      <c r="O17" s="74" t="s">
        <v>3462</v>
      </c>
      <c r="P17" s="68">
        <v>44326</v>
      </c>
      <c r="Q17" s="68">
        <v>44327</v>
      </c>
      <c r="R17" s="68">
        <v>44392</v>
      </c>
      <c r="S17" s="43">
        <v>6194493</v>
      </c>
      <c r="T17" s="43">
        <v>0</v>
      </c>
      <c r="U17" s="55">
        <v>1082866408</v>
      </c>
      <c r="V17" s="55" t="s">
        <v>1261</v>
      </c>
      <c r="W17"/>
      <c r="X17"/>
    </row>
    <row r="18" spans="1:24">
      <c r="A18" s="55">
        <v>891780111</v>
      </c>
      <c r="B18" s="55" t="s">
        <v>19</v>
      </c>
      <c r="C18" s="56" t="s">
        <v>27</v>
      </c>
      <c r="D18" s="55" t="s">
        <v>20</v>
      </c>
      <c r="E18" s="55" t="s">
        <v>3329</v>
      </c>
      <c r="F18" s="55" t="s">
        <v>21</v>
      </c>
      <c r="G18" s="55" t="s">
        <v>22</v>
      </c>
      <c r="H18" s="55" t="s">
        <v>166</v>
      </c>
      <c r="I18" s="43">
        <v>4800000</v>
      </c>
      <c r="J18" s="43">
        <v>0</v>
      </c>
      <c r="K18" s="43">
        <v>0</v>
      </c>
      <c r="L18" s="43">
        <v>0</v>
      </c>
      <c r="M18" s="55">
        <v>1083029666</v>
      </c>
      <c r="N18" s="55" t="s">
        <v>1931</v>
      </c>
      <c r="O18" s="74" t="s">
        <v>3463</v>
      </c>
      <c r="P18" s="68">
        <v>44327</v>
      </c>
      <c r="Q18" s="68">
        <v>44328</v>
      </c>
      <c r="R18" s="68">
        <v>44392</v>
      </c>
      <c r="S18" s="43">
        <v>4800000</v>
      </c>
      <c r="T18" s="43">
        <v>0</v>
      </c>
      <c r="U18" s="55">
        <v>1082866408</v>
      </c>
      <c r="V18" s="55" t="s">
        <v>1261</v>
      </c>
      <c r="W18"/>
      <c r="X18"/>
    </row>
    <row r="19" spans="1:24">
      <c r="A19" s="55">
        <v>891780111</v>
      </c>
      <c r="B19" s="55" t="s">
        <v>19</v>
      </c>
      <c r="C19" s="56" t="s">
        <v>27</v>
      </c>
      <c r="D19" s="55" t="s">
        <v>20</v>
      </c>
      <c r="E19" s="55" t="s">
        <v>3330</v>
      </c>
      <c r="F19" s="55" t="s">
        <v>21</v>
      </c>
      <c r="G19" s="55" t="s">
        <v>22</v>
      </c>
      <c r="H19" s="55" t="s">
        <v>166</v>
      </c>
      <c r="I19" s="43">
        <v>4500000</v>
      </c>
      <c r="J19" s="43">
        <v>0</v>
      </c>
      <c r="K19" s="43">
        <v>0</v>
      </c>
      <c r="L19" s="43">
        <v>0</v>
      </c>
      <c r="M19" s="55">
        <v>1082985103</v>
      </c>
      <c r="N19" s="55" t="s">
        <v>3331</v>
      </c>
      <c r="O19" s="74" t="s">
        <v>3464</v>
      </c>
      <c r="P19" s="68">
        <v>44329</v>
      </c>
      <c r="Q19" s="68">
        <v>44330</v>
      </c>
      <c r="R19" s="68">
        <v>44368</v>
      </c>
      <c r="S19" s="43">
        <v>4500000</v>
      </c>
      <c r="T19" s="43">
        <v>0</v>
      </c>
      <c r="U19" s="55">
        <v>1082866408</v>
      </c>
      <c r="V19" s="55" t="s">
        <v>1261</v>
      </c>
      <c r="W19"/>
      <c r="X19"/>
    </row>
    <row r="20" spans="1:24">
      <c r="A20" s="55">
        <v>891780111</v>
      </c>
      <c r="B20" s="55" t="s">
        <v>19</v>
      </c>
      <c r="C20" s="56" t="s">
        <v>27</v>
      </c>
      <c r="D20" s="55" t="s">
        <v>20</v>
      </c>
      <c r="E20" s="55" t="s">
        <v>3332</v>
      </c>
      <c r="F20" s="55" t="s">
        <v>21</v>
      </c>
      <c r="G20" s="55" t="s">
        <v>22</v>
      </c>
      <c r="H20" s="55" t="s">
        <v>166</v>
      </c>
      <c r="I20" s="43">
        <v>908526</v>
      </c>
      <c r="J20" s="43">
        <v>0</v>
      </c>
      <c r="K20" s="43">
        <v>0</v>
      </c>
      <c r="L20" s="43">
        <v>0</v>
      </c>
      <c r="M20" s="55">
        <v>1081028294</v>
      </c>
      <c r="N20" s="55" t="s">
        <v>3333</v>
      </c>
      <c r="O20" s="74" t="s">
        <v>3465</v>
      </c>
      <c r="P20" s="68">
        <v>44358</v>
      </c>
      <c r="Q20" s="68">
        <v>44363</v>
      </c>
      <c r="R20" s="68">
        <v>44367</v>
      </c>
      <c r="S20" s="43">
        <v>908526</v>
      </c>
      <c r="T20" s="43">
        <v>0</v>
      </c>
      <c r="U20" s="55">
        <v>79738530</v>
      </c>
      <c r="V20" s="55" t="s">
        <v>1380</v>
      </c>
      <c r="W20"/>
      <c r="X20"/>
    </row>
    <row r="21" spans="1:24">
      <c r="A21" s="55">
        <v>891780111</v>
      </c>
      <c r="B21" s="55" t="s">
        <v>19</v>
      </c>
      <c r="C21" s="56" t="s">
        <v>27</v>
      </c>
      <c r="D21" s="55" t="s">
        <v>20</v>
      </c>
      <c r="E21" s="55" t="s">
        <v>3334</v>
      </c>
      <c r="F21" s="55" t="s">
        <v>21</v>
      </c>
      <c r="G21" s="55" t="s">
        <v>22</v>
      </c>
      <c r="H21" s="55" t="s">
        <v>166</v>
      </c>
      <c r="I21" s="43">
        <v>908526</v>
      </c>
      <c r="J21" s="43">
        <v>0</v>
      </c>
      <c r="K21" s="43">
        <v>0</v>
      </c>
      <c r="L21" s="43">
        <v>0</v>
      </c>
      <c r="M21">
        <v>1082952649</v>
      </c>
      <c r="N21" t="s">
        <v>3335</v>
      </c>
      <c r="O21" s="74" t="s">
        <v>3466</v>
      </c>
      <c r="P21" s="68">
        <v>44358</v>
      </c>
      <c r="Q21" s="68">
        <v>44363</v>
      </c>
      <c r="R21" s="68">
        <v>44367</v>
      </c>
      <c r="S21" s="43">
        <v>908526</v>
      </c>
      <c r="T21" s="43">
        <v>0</v>
      </c>
      <c r="U21" s="55">
        <v>79738530</v>
      </c>
      <c r="V21" s="55" t="s">
        <v>1380</v>
      </c>
      <c r="W21"/>
      <c r="X21"/>
    </row>
    <row r="22" spans="1:24">
      <c r="A22" s="55">
        <v>891780111</v>
      </c>
      <c r="B22" s="55" t="s">
        <v>19</v>
      </c>
      <c r="C22" s="56" t="s">
        <v>27</v>
      </c>
      <c r="D22" s="55" t="s">
        <v>20</v>
      </c>
      <c r="E22" s="55" t="s">
        <v>3336</v>
      </c>
      <c r="F22" s="55" t="s">
        <v>21</v>
      </c>
      <c r="G22" s="55" t="s">
        <v>22</v>
      </c>
      <c r="H22" s="55" t="s">
        <v>166</v>
      </c>
      <c r="I22" s="43">
        <v>7200000</v>
      </c>
      <c r="J22" s="43">
        <v>0</v>
      </c>
      <c r="K22" s="43">
        <v>0</v>
      </c>
      <c r="L22" s="43">
        <v>0</v>
      </c>
      <c r="M22">
        <v>1083461819</v>
      </c>
      <c r="N22" t="s">
        <v>3337</v>
      </c>
      <c r="O22" s="74" t="s">
        <v>3467</v>
      </c>
      <c r="P22" s="68">
        <v>44364</v>
      </c>
      <c r="Q22" s="68">
        <v>44364</v>
      </c>
      <c r="R22" s="68">
        <v>44439</v>
      </c>
      <c r="S22" s="43">
        <v>4140000</v>
      </c>
      <c r="T22" s="43">
        <v>3060000</v>
      </c>
      <c r="U22" s="55">
        <v>1082866408</v>
      </c>
      <c r="V22" s="55" t="s">
        <v>1261</v>
      </c>
      <c r="W22"/>
      <c r="X22"/>
    </row>
    <row r="23" spans="1:24">
      <c r="A23" s="55">
        <v>891780111</v>
      </c>
      <c r="B23" s="55" t="s">
        <v>19</v>
      </c>
      <c r="C23" s="56" t="s">
        <v>27</v>
      </c>
      <c r="D23" s="55" t="s">
        <v>20</v>
      </c>
      <c r="E23" s="55" t="s">
        <v>5185</v>
      </c>
      <c r="F23" s="55" t="s">
        <v>21</v>
      </c>
      <c r="G23" s="55" t="s">
        <v>22</v>
      </c>
      <c r="H23" s="55" t="s">
        <v>166</v>
      </c>
      <c r="I23" s="43">
        <v>5500000</v>
      </c>
      <c r="J23" s="43">
        <v>0</v>
      </c>
      <c r="K23" s="43">
        <v>0</v>
      </c>
      <c r="L23" s="43">
        <v>0</v>
      </c>
      <c r="M23">
        <v>1081928917</v>
      </c>
      <c r="N23" t="s">
        <v>1203</v>
      </c>
      <c r="O23" s="74" t="s">
        <v>5186</v>
      </c>
      <c r="P23" s="68">
        <v>44384</v>
      </c>
      <c r="Q23" s="68">
        <v>44386</v>
      </c>
      <c r="R23" s="68">
        <v>44438</v>
      </c>
      <c r="S23" s="43">
        <v>2750000</v>
      </c>
      <c r="T23" s="43">
        <v>2750000</v>
      </c>
      <c r="U23">
        <v>79600056</v>
      </c>
      <c r="V23" t="s">
        <v>1377</v>
      </c>
      <c r="W23"/>
      <c r="X23"/>
    </row>
    <row r="24" spans="1:24">
      <c r="A24" s="55">
        <v>891780111</v>
      </c>
      <c r="B24" s="55" t="s">
        <v>19</v>
      </c>
      <c r="C24" s="56" t="s">
        <v>27</v>
      </c>
      <c r="D24" s="55" t="s">
        <v>20</v>
      </c>
      <c r="E24" s="55" t="s">
        <v>6044</v>
      </c>
      <c r="F24" s="55" t="s">
        <v>21</v>
      </c>
      <c r="G24" s="55" t="s">
        <v>22</v>
      </c>
      <c r="H24" s="55" t="s">
        <v>166</v>
      </c>
      <c r="I24" s="50">
        <v>13627884</v>
      </c>
      <c r="J24" s="43">
        <v>0</v>
      </c>
      <c r="K24" s="43">
        <v>0</v>
      </c>
      <c r="L24" s="43">
        <v>0</v>
      </c>
      <c r="M24">
        <v>1082890218</v>
      </c>
      <c r="N24" t="s">
        <v>1379</v>
      </c>
      <c r="O24" s="57" t="s">
        <v>6045</v>
      </c>
      <c r="P24" s="68">
        <v>44407</v>
      </c>
      <c r="Q24" s="68">
        <v>44410</v>
      </c>
      <c r="R24" s="68">
        <v>44545</v>
      </c>
      <c r="S24" s="50">
        <v>0</v>
      </c>
      <c r="T24" s="50">
        <v>13627884</v>
      </c>
      <c r="U24" s="55">
        <v>79738530</v>
      </c>
      <c r="V24" s="55" t="s">
        <v>1380</v>
      </c>
      <c r="W24"/>
      <c r="X24"/>
    </row>
    <row r="25" spans="1:24">
      <c r="A25" s="55">
        <v>891780111</v>
      </c>
      <c r="B25" s="55" t="s">
        <v>19</v>
      </c>
      <c r="C25" s="56" t="s">
        <v>27</v>
      </c>
      <c r="D25" s="55" t="s">
        <v>20</v>
      </c>
      <c r="E25" s="55" t="s">
        <v>6046</v>
      </c>
      <c r="F25" s="55" t="s">
        <v>21</v>
      </c>
      <c r="G25" s="55" t="s">
        <v>22</v>
      </c>
      <c r="H25" s="55" t="s">
        <v>166</v>
      </c>
      <c r="I25" s="50">
        <v>13627884</v>
      </c>
      <c r="J25" s="43">
        <v>0</v>
      </c>
      <c r="K25" s="43">
        <v>0</v>
      </c>
      <c r="L25" s="43">
        <v>0</v>
      </c>
      <c r="M25">
        <v>1083005152</v>
      </c>
      <c r="N25" t="s">
        <v>1382</v>
      </c>
      <c r="O25" s="115" t="s">
        <v>6047</v>
      </c>
      <c r="P25" s="68">
        <v>44407</v>
      </c>
      <c r="Q25" s="68">
        <v>44410</v>
      </c>
      <c r="R25" s="68">
        <v>44545</v>
      </c>
      <c r="S25" s="50">
        <v>0</v>
      </c>
      <c r="T25" s="50">
        <v>13627884</v>
      </c>
      <c r="U25" s="55">
        <v>1082866408</v>
      </c>
      <c r="V25" s="55" t="s">
        <v>1261</v>
      </c>
      <c r="W25"/>
      <c r="X25"/>
    </row>
    <row r="26" spans="1:24">
      <c r="A26" s="55">
        <v>891780111</v>
      </c>
      <c r="B26" s="55" t="s">
        <v>19</v>
      </c>
      <c r="C26" s="56" t="s">
        <v>27</v>
      </c>
      <c r="D26" s="55" t="s">
        <v>20</v>
      </c>
      <c r="E26" s="55" t="s">
        <v>6048</v>
      </c>
      <c r="F26" s="55" t="s">
        <v>21</v>
      </c>
      <c r="G26" s="55" t="s">
        <v>22</v>
      </c>
      <c r="H26" s="55" t="s">
        <v>166</v>
      </c>
      <c r="I26" s="50">
        <v>15085125</v>
      </c>
      <c r="J26" s="43">
        <v>0</v>
      </c>
      <c r="K26" s="43">
        <v>0</v>
      </c>
      <c r="L26" s="43">
        <v>0</v>
      </c>
      <c r="M26">
        <v>1082904487</v>
      </c>
      <c r="N26" t="s">
        <v>1374</v>
      </c>
      <c r="O26" s="74" t="s">
        <v>6049</v>
      </c>
      <c r="P26" s="68">
        <v>44407</v>
      </c>
      <c r="Q26" s="68">
        <v>44410</v>
      </c>
      <c r="R26" s="68">
        <v>44545</v>
      </c>
      <c r="S26" s="50">
        <v>0</v>
      </c>
      <c r="T26" s="50">
        <v>15085125</v>
      </c>
      <c r="U26" s="55">
        <v>1082866408</v>
      </c>
      <c r="V26" s="55" t="s">
        <v>1261</v>
      </c>
      <c r="W26"/>
      <c r="X26"/>
    </row>
    <row r="27" spans="1:24">
      <c r="A27" s="55">
        <v>891780111</v>
      </c>
      <c r="B27" s="55" t="s">
        <v>19</v>
      </c>
      <c r="C27" s="56" t="s">
        <v>27</v>
      </c>
      <c r="D27" s="55" t="s">
        <v>20</v>
      </c>
      <c r="E27" s="55" t="s">
        <v>6050</v>
      </c>
      <c r="F27" s="55" t="s">
        <v>21</v>
      </c>
      <c r="G27" s="55" t="s">
        <v>22</v>
      </c>
      <c r="H27" s="55" t="s">
        <v>166</v>
      </c>
      <c r="I27" s="50">
        <v>15085125</v>
      </c>
      <c r="J27" s="43">
        <v>0</v>
      </c>
      <c r="K27" s="43">
        <v>0</v>
      </c>
      <c r="L27" s="43">
        <v>0</v>
      </c>
      <c r="M27">
        <v>1082938296</v>
      </c>
      <c r="N27" t="s">
        <v>1370</v>
      </c>
      <c r="O27" s="74" t="s">
        <v>6051</v>
      </c>
      <c r="P27" s="68">
        <v>44407</v>
      </c>
      <c r="Q27" s="68">
        <v>44410</v>
      </c>
      <c r="R27" s="68">
        <v>44545</v>
      </c>
      <c r="S27" s="50">
        <v>0</v>
      </c>
      <c r="T27" s="50">
        <v>15085125</v>
      </c>
      <c r="U27" s="55">
        <v>1082866408</v>
      </c>
      <c r="V27" s="55" t="s">
        <v>1261</v>
      </c>
      <c r="W27"/>
      <c r="X27"/>
    </row>
    <row r="28" spans="1:24">
      <c r="A28" s="55">
        <v>891780111</v>
      </c>
      <c r="B28" s="55" t="s">
        <v>19</v>
      </c>
      <c r="C28" s="56" t="s">
        <v>27</v>
      </c>
      <c r="D28" s="55" t="s">
        <v>20</v>
      </c>
      <c r="E28" s="55" t="s">
        <v>6052</v>
      </c>
      <c r="F28" s="55" t="s">
        <v>21</v>
      </c>
      <c r="G28" s="55" t="s">
        <v>22</v>
      </c>
      <c r="H28" s="55" t="s">
        <v>166</v>
      </c>
      <c r="I28" s="50">
        <v>13627884</v>
      </c>
      <c r="J28" s="43">
        <v>0</v>
      </c>
      <c r="K28" s="43">
        <v>0</v>
      </c>
      <c r="L28" s="43">
        <v>0</v>
      </c>
      <c r="M28">
        <v>22438624</v>
      </c>
      <c r="N28" t="s">
        <v>1366</v>
      </c>
      <c r="O28" s="74" t="s">
        <v>6053</v>
      </c>
      <c r="P28" s="68">
        <v>44407</v>
      </c>
      <c r="Q28" s="68">
        <v>44410</v>
      </c>
      <c r="R28" s="68">
        <v>44545</v>
      </c>
      <c r="S28" s="50">
        <v>0</v>
      </c>
      <c r="T28" s="50">
        <v>13627884</v>
      </c>
      <c r="U28" s="55">
        <v>1082866408</v>
      </c>
      <c r="V28" s="55" t="s">
        <v>1261</v>
      </c>
      <c r="W28"/>
      <c r="X28"/>
    </row>
    <row r="29" spans="1:24">
      <c r="A29" s="55">
        <v>891780111</v>
      </c>
      <c r="B29" s="55" t="s">
        <v>19</v>
      </c>
      <c r="C29" s="56" t="s">
        <v>27</v>
      </c>
      <c r="D29" s="55" t="s">
        <v>20</v>
      </c>
      <c r="E29" s="55" t="s">
        <v>6054</v>
      </c>
      <c r="F29" s="55" t="s">
        <v>21</v>
      </c>
      <c r="G29" s="55" t="s">
        <v>22</v>
      </c>
      <c r="H29" s="55" t="s">
        <v>166</v>
      </c>
      <c r="I29" s="50">
        <v>8250000</v>
      </c>
      <c r="J29" s="43">
        <v>0</v>
      </c>
      <c r="K29" s="43">
        <v>0</v>
      </c>
      <c r="L29" s="43">
        <v>0</v>
      </c>
      <c r="M29" s="55">
        <v>1083012685</v>
      </c>
      <c r="N29" s="55" t="s">
        <v>1929</v>
      </c>
      <c r="O29" s="74" t="s">
        <v>6055</v>
      </c>
      <c r="P29" s="68">
        <v>44407</v>
      </c>
      <c r="Q29" s="68">
        <v>44410</v>
      </c>
      <c r="R29" s="68">
        <v>44545</v>
      </c>
      <c r="S29" s="50">
        <v>0</v>
      </c>
      <c r="T29" s="50">
        <v>8250000</v>
      </c>
      <c r="U29">
        <v>79600056</v>
      </c>
      <c r="V29" t="s">
        <v>1377</v>
      </c>
      <c r="W29"/>
      <c r="X29"/>
    </row>
    <row r="30" spans="1:24">
      <c r="A30" s="55">
        <v>891780111</v>
      </c>
      <c r="B30" s="55" t="s">
        <v>19</v>
      </c>
      <c r="C30" s="56" t="s">
        <v>27</v>
      </c>
      <c r="D30" s="55" t="s">
        <v>20</v>
      </c>
      <c r="E30" s="55" t="s">
        <v>6056</v>
      </c>
      <c r="F30" s="55" t="s">
        <v>21</v>
      </c>
      <c r="G30" s="55" t="s">
        <v>22</v>
      </c>
      <c r="H30" s="55" t="s">
        <v>166</v>
      </c>
      <c r="I30" s="50">
        <v>11385000</v>
      </c>
      <c r="J30" s="43">
        <v>0</v>
      </c>
      <c r="K30" s="43">
        <v>0</v>
      </c>
      <c r="L30" s="43">
        <v>0</v>
      </c>
      <c r="M30">
        <v>57434436</v>
      </c>
      <c r="N30" t="s">
        <v>1372</v>
      </c>
      <c r="O30" s="74" t="s">
        <v>6057</v>
      </c>
      <c r="P30" s="68">
        <v>44407</v>
      </c>
      <c r="Q30" s="68">
        <v>44410</v>
      </c>
      <c r="R30" s="68">
        <v>44545</v>
      </c>
      <c r="S30" s="50">
        <v>0</v>
      </c>
      <c r="T30" s="50">
        <v>11385000</v>
      </c>
      <c r="U30">
        <v>79600056</v>
      </c>
      <c r="V30" t="s">
        <v>1377</v>
      </c>
      <c r="W30"/>
      <c r="X30"/>
    </row>
    <row r="31" spans="1:24">
      <c r="A31" s="55">
        <v>891780111</v>
      </c>
      <c r="B31" s="55" t="s">
        <v>19</v>
      </c>
      <c r="C31" s="56" t="s">
        <v>27</v>
      </c>
      <c r="D31" s="55" t="s">
        <v>20</v>
      </c>
      <c r="E31" s="55" t="s">
        <v>6058</v>
      </c>
      <c r="F31" s="55" t="s">
        <v>21</v>
      </c>
      <c r="G31" s="55" t="s">
        <v>22</v>
      </c>
      <c r="H31" s="55" t="s">
        <v>166</v>
      </c>
      <c r="I31" s="50">
        <v>12229008</v>
      </c>
      <c r="J31" s="43">
        <v>0</v>
      </c>
      <c r="K31" s="43">
        <v>0</v>
      </c>
      <c r="L31" s="43">
        <v>0</v>
      </c>
      <c r="M31">
        <v>1083566555</v>
      </c>
      <c r="N31" t="s">
        <v>1376</v>
      </c>
      <c r="O31" s="74" t="s">
        <v>6059</v>
      </c>
      <c r="P31" s="68">
        <v>44407</v>
      </c>
      <c r="Q31" s="68">
        <v>44410</v>
      </c>
      <c r="R31" s="68">
        <v>44545</v>
      </c>
      <c r="S31" s="50">
        <v>0</v>
      </c>
      <c r="T31" s="50">
        <v>12229008</v>
      </c>
      <c r="U31">
        <v>79600056</v>
      </c>
      <c r="V31" t="s">
        <v>1377</v>
      </c>
      <c r="W31"/>
      <c r="X31"/>
    </row>
    <row r="32" spans="1:24">
      <c r="A32" s="55">
        <v>891780111</v>
      </c>
      <c r="B32" s="55" t="s">
        <v>19</v>
      </c>
      <c r="C32" s="56" t="s">
        <v>27</v>
      </c>
      <c r="D32" s="55" t="s">
        <v>20</v>
      </c>
      <c r="E32" s="55" t="s">
        <v>6060</v>
      </c>
      <c r="F32" s="55" t="s">
        <v>21</v>
      </c>
      <c r="G32" s="55" t="s">
        <v>22</v>
      </c>
      <c r="H32" s="55" t="s">
        <v>166</v>
      </c>
      <c r="I32" s="50">
        <v>15085125</v>
      </c>
      <c r="J32" s="43">
        <v>0</v>
      </c>
      <c r="K32" s="43">
        <v>0</v>
      </c>
      <c r="L32" s="43">
        <v>0</v>
      </c>
      <c r="M32">
        <v>1082871798</v>
      </c>
      <c r="N32" t="s">
        <v>1368</v>
      </c>
      <c r="O32" s="74" t="s">
        <v>6061</v>
      </c>
      <c r="P32" s="68">
        <v>44412</v>
      </c>
      <c r="Q32" s="118" t="s">
        <v>2221</v>
      </c>
      <c r="R32" s="68">
        <v>44545</v>
      </c>
      <c r="S32" s="50">
        <v>0</v>
      </c>
      <c r="T32" s="50">
        <v>15085125</v>
      </c>
      <c r="U32" s="55">
        <v>55313591</v>
      </c>
      <c r="V32" s="55" t="s">
        <v>1195</v>
      </c>
      <c r="W32"/>
      <c r="X32"/>
    </row>
    <row r="33" spans="1:24">
      <c r="A33" s="55">
        <v>891780111</v>
      </c>
      <c r="B33" s="55" t="s">
        <v>19</v>
      </c>
      <c r="C33" s="56" t="s">
        <v>27</v>
      </c>
      <c r="D33" s="55" t="s">
        <v>20</v>
      </c>
      <c r="E33" s="55" t="s">
        <v>6062</v>
      </c>
      <c r="F33" s="55" t="s">
        <v>21</v>
      </c>
      <c r="G33" s="55" t="s">
        <v>22</v>
      </c>
      <c r="H33" s="55" t="s">
        <v>166</v>
      </c>
      <c r="I33" s="50">
        <v>3000000</v>
      </c>
      <c r="J33" s="43">
        <v>0</v>
      </c>
      <c r="K33" s="43">
        <v>0</v>
      </c>
      <c r="L33" s="43">
        <v>0</v>
      </c>
      <c r="M33">
        <v>9738364</v>
      </c>
      <c r="N33" t="s">
        <v>6063</v>
      </c>
      <c r="O33" s="74" t="s">
        <v>6064</v>
      </c>
      <c r="P33" s="68">
        <v>44413</v>
      </c>
      <c r="Q33" s="118" t="s">
        <v>3493</v>
      </c>
      <c r="R33" s="68">
        <v>44438</v>
      </c>
      <c r="S33" s="50">
        <v>0</v>
      </c>
      <c r="T33" s="50">
        <v>3000000</v>
      </c>
      <c r="U33" s="55">
        <v>55313591</v>
      </c>
      <c r="V33" s="55" t="s">
        <v>1195</v>
      </c>
      <c r="W33"/>
      <c r="X33"/>
    </row>
    <row r="34" spans="1:24">
      <c r="A34" s="55">
        <v>891780111</v>
      </c>
      <c r="B34" s="55" t="s">
        <v>19</v>
      </c>
      <c r="C34" s="56" t="s">
        <v>27</v>
      </c>
      <c r="D34" s="55" t="s">
        <v>20</v>
      </c>
      <c r="E34" s="55" t="s">
        <v>6065</v>
      </c>
      <c r="F34" s="55" t="s">
        <v>21</v>
      </c>
      <c r="G34" s="55" t="s">
        <v>22</v>
      </c>
      <c r="H34" s="55" t="s">
        <v>166</v>
      </c>
      <c r="I34" s="50">
        <v>13627884</v>
      </c>
      <c r="J34" s="43">
        <v>0</v>
      </c>
      <c r="K34" s="43">
        <v>0</v>
      </c>
      <c r="L34" s="43">
        <v>0</v>
      </c>
      <c r="M34" s="55">
        <v>1083029666</v>
      </c>
      <c r="N34" s="55" t="s">
        <v>1931</v>
      </c>
      <c r="O34" s="74" t="s">
        <v>6066</v>
      </c>
      <c r="P34" s="68">
        <v>44421</v>
      </c>
      <c r="Q34" s="118" t="s">
        <v>3570</v>
      </c>
      <c r="R34" s="68">
        <v>44545</v>
      </c>
      <c r="S34" s="50">
        <v>0</v>
      </c>
      <c r="T34" s="50">
        <v>13627884</v>
      </c>
      <c r="U34" s="55">
        <v>1082866408</v>
      </c>
      <c r="V34" s="55" t="s">
        <v>1261</v>
      </c>
      <c r="W34"/>
      <c r="X34"/>
    </row>
    <row r="35" spans="1:24">
      <c r="A35" s="55">
        <v>891780111</v>
      </c>
      <c r="B35" s="55" t="s">
        <v>19</v>
      </c>
      <c r="C35" s="56" t="s">
        <v>27</v>
      </c>
      <c r="D35" s="55" t="s">
        <v>20</v>
      </c>
      <c r="E35" s="55" t="s">
        <v>6067</v>
      </c>
      <c r="F35" s="55" t="s">
        <v>21</v>
      </c>
      <c r="G35" s="55" t="s">
        <v>22</v>
      </c>
      <c r="H35" s="55" t="s">
        <v>166</v>
      </c>
      <c r="I35" s="50">
        <v>11150087</v>
      </c>
      <c r="J35" s="43">
        <v>0</v>
      </c>
      <c r="K35" s="43">
        <v>0</v>
      </c>
      <c r="L35" s="43">
        <v>0</v>
      </c>
      <c r="M35">
        <v>1083018887</v>
      </c>
      <c r="N35" t="s">
        <v>4759</v>
      </c>
      <c r="O35" s="74" t="s">
        <v>6068</v>
      </c>
      <c r="P35" s="68">
        <v>44421</v>
      </c>
      <c r="Q35" s="118" t="s">
        <v>3570</v>
      </c>
      <c r="R35" s="68">
        <v>44545</v>
      </c>
      <c r="S35" s="50">
        <v>0</v>
      </c>
      <c r="T35" s="50">
        <v>11150087</v>
      </c>
      <c r="U35" s="55">
        <v>1082866408</v>
      </c>
      <c r="V35" s="55" t="s">
        <v>1261</v>
      </c>
      <c r="W35"/>
      <c r="X35"/>
    </row>
    <row r="36" spans="1:24">
      <c r="A36" s="55">
        <v>891780111</v>
      </c>
      <c r="B36" s="55" t="s">
        <v>19</v>
      </c>
      <c r="C36" s="56" t="s">
        <v>27</v>
      </c>
      <c r="D36" s="55" t="s">
        <v>20</v>
      </c>
      <c r="E36" s="55" t="s">
        <v>6069</v>
      </c>
      <c r="F36" s="55" t="s">
        <v>21</v>
      </c>
      <c r="G36" s="55" t="s">
        <v>22</v>
      </c>
      <c r="H36" s="55" t="s">
        <v>166</v>
      </c>
      <c r="I36" s="50">
        <v>1500000</v>
      </c>
      <c r="J36" s="43">
        <v>0</v>
      </c>
      <c r="K36" s="43">
        <v>0</v>
      </c>
      <c r="L36" s="43">
        <v>0</v>
      </c>
      <c r="M36">
        <v>1082925725</v>
      </c>
      <c r="N36" t="s">
        <v>6070</v>
      </c>
      <c r="O36" s="74" t="s">
        <v>6071</v>
      </c>
      <c r="P36" s="68">
        <v>44431</v>
      </c>
      <c r="Q36" s="118" t="s">
        <v>6072</v>
      </c>
      <c r="R36" s="68">
        <v>44439</v>
      </c>
      <c r="S36" s="50">
        <v>0</v>
      </c>
      <c r="T36" s="50">
        <v>1500000</v>
      </c>
      <c r="U36" s="55">
        <v>79738530</v>
      </c>
      <c r="V36" s="55" t="s">
        <v>1380</v>
      </c>
      <c r="W36"/>
      <c r="X36"/>
    </row>
    <row r="37" spans="1:24">
      <c r="A37" s="55">
        <v>891780111</v>
      </c>
      <c r="B37" s="55" t="s">
        <v>19</v>
      </c>
      <c r="C37" s="56" t="s">
        <v>27</v>
      </c>
      <c r="D37" s="55" t="s">
        <v>20</v>
      </c>
      <c r="E37" s="55" t="s">
        <v>6073</v>
      </c>
      <c r="F37" s="55" t="s">
        <v>21</v>
      </c>
      <c r="G37" s="55" t="s">
        <v>22</v>
      </c>
      <c r="H37" s="55" t="s">
        <v>166</v>
      </c>
      <c r="I37" s="50">
        <v>3000000</v>
      </c>
      <c r="J37" s="43">
        <v>0</v>
      </c>
      <c r="K37" s="43">
        <v>0</v>
      </c>
      <c r="L37" s="43">
        <v>0</v>
      </c>
      <c r="M37" s="55">
        <v>1082985103</v>
      </c>
      <c r="N37" s="55" t="s">
        <v>3331</v>
      </c>
      <c r="O37" s="74" t="s">
        <v>6074</v>
      </c>
      <c r="P37" s="68">
        <v>44431</v>
      </c>
      <c r="Q37" s="118" t="s">
        <v>2461</v>
      </c>
      <c r="R37" s="68">
        <v>44469</v>
      </c>
      <c r="S37" s="50">
        <v>0</v>
      </c>
      <c r="T37" s="50">
        <v>3000000</v>
      </c>
      <c r="U37" s="55">
        <v>1082866408</v>
      </c>
      <c r="V37" s="55" t="s">
        <v>1261</v>
      </c>
      <c r="W37"/>
      <c r="X37"/>
    </row>
    <row r="38" spans="1:24">
      <c r="A38"/>
      <c r="B38"/>
      <c r="C38"/>
      <c r="D38"/>
      <c r="E38"/>
      <c r="F38"/>
      <c r="G38"/>
      <c r="H38"/>
      <c r="I38" s="43"/>
      <c r="J38" s="43"/>
      <c r="K38" s="43"/>
      <c r="L38" s="43"/>
      <c r="M38"/>
      <c r="N38"/>
      <c r="O38"/>
      <c r="P38" s="68"/>
      <c r="Q38" s="68"/>
      <c r="R38" s="68"/>
      <c r="S38" s="43"/>
      <c r="T38" s="43"/>
      <c r="U38"/>
      <c r="V38"/>
      <c r="W38"/>
      <c r="X38"/>
    </row>
    <row r="39" spans="1:24">
      <c r="A39"/>
      <c r="B39"/>
      <c r="C39"/>
      <c r="D39" s="163" t="s">
        <v>6075</v>
      </c>
      <c r="E39" s="163">
        <v>37</v>
      </c>
      <c r="F39"/>
      <c r="G39"/>
      <c r="H39" s="163" t="s">
        <v>6076</v>
      </c>
      <c r="I39" s="152">
        <f>SUM(I2:I38)</f>
        <v>318927686</v>
      </c>
      <c r="J39" s="152"/>
      <c r="K39" s="152"/>
      <c r="L39" s="152">
        <f>SUM(L2:L38)</f>
        <v>1700000</v>
      </c>
      <c r="M39"/>
      <c r="N39"/>
      <c r="O39"/>
      <c r="P39" s="68"/>
      <c r="Q39" s="68"/>
      <c r="R39" s="68"/>
      <c r="S39" s="43"/>
      <c r="T39" s="43"/>
      <c r="U39"/>
      <c r="V39"/>
      <c r="W39"/>
      <c r="X39"/>
    </row>
    <row r="40" spans="1:24" ht="15" thickBot="1">
      <c r="A40"/>
      <c r="B40"/>
      <c r="C40"/>
      <c r="D40"/>
      <c r="E40"/>
      <c r="F40"/>
      <c r="G40"/>
      <c r="H40"/>
      <c r="I40"/>
      <c r="J40"/>
      <c r="K40"/>
      <c r="L40"/>
      <c r="M40"/>
      <c r="N40"/>
      <c r="O40"/>
      <c r="P40" s="68"/>
      <c r="Q40" s="68"/>
      <c r="R40" s="68"/>
      <c r="S40"/>
      <c r="T40"/>
      <c r="U40"/>
      <c r="V40"/>
      <c r="W40"/>
      <c r="X40"/>
    </row>
    <row r="41" spans="1:24" ht="15" thickBot="1">
      <c r="A41"/>
      <c r="B41"/>
      <c r="C41"/>
      <c r="D41"/>
      <c r="E41"/>
      <c r="F41"/>
      <c r="G41"/>
      <c r="H41"/>
      <c r="I41" s="116" t="s">
        <v>6076</v>
      </c>
      <c r="J41" s="117">
        <f>I39+L39</f>
        <v>320627686</v>
      </c>
      <c r="K41"/>
      <c r="L41"/>
      <c r="M41"/>
      <c r="N41"/>
      <c r="O41"/>
      <c r="P41" s="68"/>
      <c r="Q41" s="68"/>
      <c r="R41" s="68"/>
      <c r="S41"/>
      <c r="T41"/>
      <c r="U41"/>
      <c r="V41"/>
      <c r="W41"/>
      <c r="X41"/>
    </row>
  </sheetData>
  <autoFilter ref="A1:V37"/>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V94"/>
  <sheetViews>
    <sheetView topLeftCell="A64" workbookViewId="0">
      <selection activeCell="T1" sqref="T1"/>
    </sheetView>
  </sheetViews>
  <sheetFormatPr baseColWidth="10" defaultColWidth="11.5546875" defaultRowHeight="14.4"/>
  <cols>
    <col min="1" max="1" width="14.109375" style="2" customWidth="1"/>
    <col min="2" max="2" width="16.88671875" style="2" customWidth="1"/>
    <col min="3" max="3" width="16" style="2" customWidth="1"/>
    <col min="4" max="4" width="14.5546875" style="2" customWidth="1"/>
    <col min="5" max="5" width="17.44140625" style="2" customWidth="1"/>
    <col min="6" max="6" width="14.33203125" style="2" customWidth="1"/>
    <col min="7" max="7" width="16.109375" style="2" customWidth="1"/>
    <col min="8" max="8" width="14.6640625" style="2" customWidth="1"/>
    <col min="9" max="9" width="22.6640625" style="8" customWidth="1"/>
    <col min="10" max="12" width="13" style="8" customWidth="1"/>
    <col min="13" max="13" width="16.88671875" style="2" customWidth="1"/>
    <col min="14" max="14" width="42.6640625" style="2" customWidth="1"/>
    <col min="15" max="15" width="19.44140625" style="2" customWidth="1"/>
    <col min="16" max="16" width="13" style="2" customWidth="1"/>
    <col min="17" max="17" width="12.6640625" style="2" customWidth="1"/>
    <col min="18" max="18" width="12.88671875" style="2" customWidth="1"/>
    <col min="19" max="20" width="13" style="8" customWidth="1"/>
    <col min="21" max="21" width="15.5546875" style="2" customWidth="1"/>
    <col min="22" max="22" width="34.33203125" style="2" bestFit="1" customWidth="1"/>
    <col min="23" max="16384" width="11.5546875" style="2"/>
  </cols>
  <sheetData>
    <row r="1" spans="1:22">
      <c r="A1" s="19" t="s">
        <v>0</v>
      </c>
      <c r="B1" s="20" t="s">
        <v>1</v>
      </c>
      <c r="C1" s="20" t="s">
        <v>2</v>
      </c>
      <c r="D1" s="20" t="s">
        <v>3</v>
      </c>
      <c r="E1" s="170" t="s">
        <v>4</v>
      </c>
      <c r="F1" s="20" t="s">
        <v>5</v>
      </c>
      <c r="G1" s="20" t="s">
        <v>6</v>
      </c>
      <c r="H1" s="20" t="s">
        <v>7</v>
      </c>
      <c r="I1" s="46" t="s">
        <v>8</v>
      </c>
      <c r="J1" s="46" t="s">
        <v>9</v>
      </c>
      <c r="K1" s="46" t="s">
        <v>24</v>
      </c>
      <c r="L1" s="47" t="s">
        <v>25</v>
      </c>
      <c r="M1" s="1" t="s">
        <v>10</v>
      </c>
      <c r="N1" s="1" t="s">
        <v>11</v>
      </c>
      <c r="O1" s="22" t="s">
        <v>12</v>
      </c>
      <c r="P1" s="22" t="s">
        <v>26</v>
      </c>
      <c r="Q1" s="19" t="s">
        <v>13</v>
      </c>
      <c r="R1" s="19" t="s">
        <v>14</v>
      </c>
      <c r="S1" s="47" t="s">
        <v>15</v>
      </c>
      <c r="T1" s="47" t="s">
        <v>16</v>
      </c>
      <c r="U1" s="1" t="s">
        <v>17</v>
      </c>
      <c r="V1" t="s">
        <v>18</v>
      </c>
    </row>
    <row r="2" spans="1:22">
      <c r="A2" s="1">
        <v>891780111</v>
      </c>
      <c r="B2" s="1" t="s">
        <v>19</v>
      </c>
      <c r="C2" s="1" t="s">
        <v>27</v>
      </c>
      <c r="D2" s="1" t="s">
        <v>20</v>
      </c>
      <c r="E2" s="75" t="s">
        <v>66</v>
      </c>
      <c r="F2" s="1" t="s">
        <v>21</v>
      </c>
      <c r="G2" s="1" t="s">
        <v>22</v>
      </c>
      <c r="H2" s="1" t="s">
        <v>28</v>
      </c>
      <c r="I2" s="6">
        <v>30600000</v>
      </c>
      <c r="J2" s="46">
        <v>0</v>
      </c>
      <c r="K2" s="46">
        <v>0</v>
      </c>
      <c r="L2" s="47">
        <v>0</v>
      </c>
      <c r="M2" s="19">
        <v>1082845810</v>
      </c>
      <c r="N2" s="1" t="s">
        <v>88</v>
      </c>
      <c r="O2" s="1" t="s">
        <v>89</v>
      </c>
      <c r="P2" s="22">
        <v>44221</v>
      </c>
      <c r="Q2" s="22">
        <v>44221</v>
      </c>
      <c r="R2" s="22">
        <v>44392</v>
      </c>
      <c r="S2" s="47">
        <f>7500000+5000000+5000000+5000000+5000000+3100000</f>
        <v>30600000</v>
      </c>
      <c r="T2" s="47">
        <f>I2-S2</f>
        <v>0</v>
      </c>
      <c r="U2" s="1">
        <v>37331294</v>
      </c>
      <c r="V2" s="1" t="s">
        <v>29</v>
      </c>
    </row>
    <row r="3" spans="1:22">
      <c r="A3" s="19">
        <v>891780111</v>
      </c>
      <c r="B3" s="1" t="s">
        <v>19</v>
      </c>
      <c r="C3" s="20" t="s">
        <v>27</v>
      </c>
      <c r="D3" s="20" t="s">
        <v>20</v>
      </c>
      <c r="E3" s="75" t="s">
        <v>67</v>
      </c>
      <c r="F3" s="20" t="s">
        <v>21</v>
      </c>
      <c r="G3" s="20" t="s">
        <v>22</v>
      </c>
      <c r="H3" s="20" t="s">
        <v>28</v>
      </c>
      <c r="I3" s="6">
        <v>17900000</v>
      </c>
      <c r="J3" s="46">
        <v>0</v>
      </c>
      <c r="K3" s="46">
        <v>0</v>
      </c>
      <c r="L3" s="47">
        <v>0</v>
      </c>
      <c r="M3" s="23">
        <v>57442105</v>
      </c>
      <c r="N3" s="24" t="s">
        <v>90</v>
      </c>
      <c r="O3" s="1" t="s">
        <v>91</v>
      </c>
      <c r="P3" s="22">
        <v>44221</v>
      </c>
      <c r="Q3" s="22">
        <v>44221</v>
      </c>
      <c r="R3" s="22">
        <v>44392</v>
      </c>
      <c r="S3" s="47">
        <f>3400000+2900000+2900000+2900000+2900000+2900000</f>
        <v>17900000</v>
      </c>
      <c r="T3" s="47">
        <f t="shared" ref="T3:T44" si="0">I3-S3</f>
        <v>0</v>
      </c>
      <c r="U3" s="1">
        <v>57426458</v>
      </c>
      <c r="V3" s="1" t="s">
        <v>53</v>
      </c>
    </row>
    <row r="4" spans="1:22">
      <c r="A4" s="19">
        <v>891780111</v>
      </c>
      <c r="B4" s="1" t="s">
        <v>19</v>
      </c>
      <c r="C4" s="20" t="s">
        <v>27</v>
      </c>
      <c r="D4" s="20" t="s">
        <v>20</v>
      </c>
      <c r="E4" s="75" t="s">
        <v>68</v>
      </c>
      <c r="F4" s="20" t="s">
        <v>21</v>
      </c>
      <c r="G4" s="20" t="s">
        <v>22</v>
      </c>
      <c r="H4" s="20" t="s">
        <v>28</v>
      </c>
      <c r="I4" s="46">
        <v>17900000</v>
      </c>
      <c r="J4" s="46">
        <v>0</v>
      </c>
      <c r="K4" s="46">
        <v>0</v>
      </c>
      <c r="L4" s="47">
        <v>0</v>
      </c>
      <c r="M4" s="23">
        <v>80865227</v>
      </c>
      <c r="N4" s="4" t="s">
        <v>92</v>
      </c>
      <c r="O4" s="1" t="s">
        <v>93</v>
      </c>
      <c r="P4" s="22">
        <v>44221</v>
      </c>
      <c r="Q4" s="22">
        <v>44221</v>
      </c>
      <c r="R4" s="22">
        <v>44392</v>
      </c>
      <c r="S4" s="47">
        <f>3400000+2900000+2900000+2900000+2900000+2900000</f>
        <v>17900000</v>
      </c>
      <c r="T4" s="47">
        <f t="shared" si="0"/>
        <v>0</v>
      </c>
      <c r="U4" s="1">
        <v>37331294</v>
      </c>
      <c r="V4" s="1" t="s">
        <v>29</v>
      </c>
    </row>
    <row r="5" spans="1:22">
      <c r="A5" s="19">
        <v>891780111</v>
      </c>
      <c r="B5" s="1" t="s">
        <v>19</v>
      </c>
      <c r="C5" s="20" t="s">
        <v>27</v>
      </c>
      <c r="D5" s="20" t="s">
        <v>20</v>
      </c>
      <c r="E5" s="75" t="s">
        <v>69</v>
      </c>
      <c r="F5" s="20" t="s">
        <v>21</v>
      </c>
      <c r="G5" s="20" t="s">
        <v>22</v>
      </c>
      <c r="H5" s="20" t="s">
        <v>28</v>
      </c>
      <c r="I5" s="46">
        <v>17900000</v>
      </c>
      <c r="J5" s="46">
        <v>0</v>
      </c>
      <c r="K5" s="46">
        <v>0</v>
      </c>
      <c r="L5" s="47">
        <v>0</v>
      </c>
      <c r="M5" s="23">
        <v>57437563</v>
      </c>
      <c r="N5" s="3" t="s">
        <v>94</v>
      </c>
      <c r="O5" s="1" t="s">
        <v>95</v>
      </c>
      <c r="P5" s="22">
        <v>44221</v>
      </c>
      <c r="Q5" s="22">
        <v>44221</v>
      </c>
      <c r="R5" s="22">
        <v>44392</v>
      </c>
      <c r="S5" s="47">
        <f>3400000+2900000+2900000+2900000+2900000+2900000</f>
        <v>17900000</v>
      </c>
      <c r="T5" s="47">
        <f t="shared" si="0"/>
        <v>0</v>
      </c>
      <c r="U5" s="1">
        <v>57426458</v>
      </c>
      <c r="V5" s="1" t="s">
        <v>53</v>
      </c>
    </row>
    <row r="6" spans="1:22">
      <c r="A6" s="19">
        <v>891780111</v>
      </c>
      <c r="B6" s="1" t="s">
        <v>19</v>
      </c>
      <c r="C6" s="20" t="s">
        <v>27</v>
      </c>
      <c r="D6" s="20" t="s">
        <v>20</v>
      </c>
      <c r="E6" s="75" t="s">
        <v>70</v>
      </c>
      <c r="F6" s="20" t="s">
        <v>21</v>
      </c>
      <c r="G6" s="20" t="s">
        <v>22</v>
      </c>
      <c r="H6" s="20" t="s">
        <v>28</v>
      </c>
      <c r="I6" s="46">
        <v>17400000</v>
      </c>
      <c r="J6" s="46">
        <v>0</v>
      </c>
      <c r="K6" s="46">
        <v>0</v>
      </c>
      <c r="L6" s="47">
        <v>0</v>
      </c>
      <c r="M6" s="23">
        <v>57443718</v>
      </c>
      <c r="N6" s="5" t="s">
        <v>96</v>
      </c>
      <c r="O6" s="1" t="s">
        <v>97</v>
      </c>
      <c r="P6" s="22">
        <v>44221</v>
      </c>
      <c r="Q6" s="22">
        <v>44221</v>
      </c>
      <c r="R6" s="22">
        <v>44392</v>
      </c>
      <c r="S6" s="47">
        <f>2900000+4350000+2900000+2900000+2900000+1450000</f>
        <v>17400000</v>
      </c>
      <c r="T6" s="47">
        <f t="shared" si="0"/>
        <v>0</v>
      </c>
      <c r="U6" s="1">
        <v>57426458</v>
      </c>
      <c r="V6" s="1" t="s">
        <v>53</v>
      </c>
    </row>
    <row r="7" spans="1:22">
      <c r="A7" s="19">
        <v>891780111</v>
      </c>
      <c r="B7" s="1" t="s">
        <v>19</v>
      </c>
      <c r="C7" s="20" t="s">
        <v>27</v>
      </c>
      <c r="D7" s="20" t="s">
        <v>20</v>
      </c>
      <c r="E7" s="75" t="s">
        <v>71</v>
      </c>
      <c r="F7" s="20" t="s">
        <v>21</v>
      </c>
      <c r="G7" s="20" t="s">
        <v>22</v>
      </c>
      <c r="H7" s="20" t="s">
        <v>28</v>
      </c>
      <c r="I7" s="46">
        <v>21600000</v>
      </c>
      <c r="J7" s="46">
        <v>0</v>
      </c>
      <c r="K7" s="46">
        <v>0</v>
      </c>
      <c r="L7" s="47">
        <v>0</v>
      </c>
      <c r="M7" s="23">
        <v>36722507</v>
      </c>
      <c r="N7" s="3" t="s">
        <v>98</v>
      </c>
      <c r="O7" s="1" t="s">
        <v>5484</v>
      </c>
      <c r="P7" s="22">
        <v>44221</v>
      </c>
      <c r="Q7" s="22">
        <v>44221</v>
      </c>
      <c r="R7" s="22">
        <v>44392</v>
      </c>
      <c r="S7" s="47">
        <f>4200000+3600000+3600000+3600000+3600000+3000000</f>
        <v>21600000</v>
      </c>
      <c r="T7" s="47">
        <f t="shared" si="0"/>
        <v>0</v>
      </c>
      <c r="U7" s="1">
        <v>37331294</v>
      </c>
      <c r="V7" s="1" t="s">
        <v>29</v>
      </c>
    </row>
    <row r="8" spans="1:22">
      <c r="A8" s="19">
        <v>891780111</v>
      </c>
      <c r="B8" s="1" t="s">
        <v>19</v>
      </c>
      <c r="C8" s="20" t="s">
        <v>27</v>
      </c>
      <c r="D8" s="20" t="s">
        <v>20</v>
      </c>
      <c r="E8" s="75" t="s">
        <v>72</v>
      </c>
      <c r="F8" s="20" t="s">
        <v>21</v>
      </c>
      <c r="G8" s="20" t="s">
        <v>22</v>
      </c>
      <c r="H8" s="20" t="s">
        <v>28</v>
      </c>
      <c r="I8" s="46">
        <v>17400000</v>
      </c>
      <c r="J8" s="46">
        <v>0</v>
      </c>
      <c r="K8" s="46">
        <v>0</v>
      </c>
      <c r="L8" s="47">
        <v>0</v>
      </c>
      <c r="M8" s="23">
        <v>39018909</v>
      </c>
      <c r="N8" s="3" t="s">
        <v>99</v>
      </c>
      <c r="O8" s="1" t="s">
        <v>100</v>
      </c>
      <c r="P8" s="22">
        <v>44221</v>
      </c>
      <c r="Q8" s="22">
        <v>44221</v>
      </c>
      <c r="R8" s="22">
        <v>44392</v>
      </c>
      <c r="S8" s="47">
        <f>2900000+2900000+2900000+2900000+2900000+2900000</f>
        <v>17400000</v>
      </c>
      <c r="T8" s="47">
        <f t="shared" si="0"/>
        <v>0</v>
      </c>
      <c r="U8" s="1">
        <v>37331294</v>
      </c>
      <c r="V8" s="1" t="s">
        <v>29</v>
      </c>
    </row>
    <row r="9" spans="1:22">
      <c r="A9" s="19">
        <v>891780111</v>
      </c>
      <c r="B9" s="1" t="s">
        <v>19</v>
      </c>
      <c r="C9" s="20" t="s">
        <v>27</v>
      </c>
      <c r="D9" s="20" t="s">
        <v>20</v>
      </c>
      <c r="E9" s="75" t="s">
        <v>73</v>
      </c>
      <c r="F9" s="20" t="s">
        <v>21</v>
      </c>
      <c r="G9" s="20" t="s">
        <v>22</v>
      </c>
      <c r="H9" s="20" t="s">
        <v>28</v>
      </c>
      <c r="I9" s="46">
        <v>17400000</v>
      </c>
      <c r="J9" s="46">
        <v>0</v>
      </c>
      <c r="K9" s="46">
        <v>0</v>
      </c>
      <c r="L9" s="47">
        <v>0</v>
      </c>
      <c r="M9" s="23">
        <v>84454604</v>
      </c>
      <c r="N9" s="4" t="s">
        <v>101</v>
      </c>
      <c r="O9" s="1" t="s">
        <v>102</v>
      </c>
      <c r="P9" s="22">
        <v>44221</v>
      </c>
      <c r="Q9" s="22">
        <v>44221</v>
      </c>
      <c r="R9" s="22">
        <v>44392</v>
      </c>
      <c r="S9" s="47">
        <f>2900000+2900000+2900000+2900000+2900000+2900000</f>
        <v>17400000</v>
      </c>
      <c r="T9" s="47">
        <f>I9-S9</f>
        <v>0</v>
      </c>
      <c r="U9" s="1">
        <v>57426458</v>
      </c>
      <c r="V9" s="1" t="s">
        <v>53</v>
      </c>
    </row>
    <row r="10" spans="1:22">
      <c r="A10" s="19">
        <v>891780111</v>
      </c>
      <c r="B10" s="1" t="s">
        <v>19</v>
      </c>
      <c r="C10" s="20" t="s">
        <v>27</v>
      </c>
      <c r="D10" s="20" t="s">
        <v>20</v>
      </c>
      <c r="E10" s="75" t="s">
        <v>74</v>
      </c>
      <c r="F10" s="20" t="s">
        <v>21</v>
      </c>
      <c r="G10" s="20" t="s">
        <v>22</v>
      </c>
      <c r="H10" s="20" t="s">
        <v>28</v>
      </c>
      <c r="I10" s="46">
        <v>17400000</v>
      </c>
      <c r="J10" s="46">
        <v>0</v>
      </c>
      <c r="K10" s="46">
        <v>0</v>
      </c>
      <c r="L10" s="47">
        <v>0</v>
      </c>
      <c r="M10" s="23">
        <v>57170631</v>
      </c>
      <c r="N10" s="3" t="s">
        <v>103</v>
      </c>
      <c r="O10" s="1" t="s">
        <v>104</v>
      </c>
      <c r="P10" s="22">
        <v>44221</v>
      </c>
      <c r="Q10" s="22">
        <v>44221</v>
      </c>
      <c r="R10" s="22">
        <v>44392</v>
      </c>
      <c r="S10" s="47">
        <f>2900000+2900000+2900000+2900000+2900000+2900000</f>
        <v>17400000</v>
      </c>
      <c r="T10" s="47">
        <f>I10-S10</f>
        <v>0</v>
      </c>
      <c r="U10" s="1">
        <v>57426458</v>
      </c>
      <c r="V10" s="1" t="s">
        <v>53</v>
      </c>
    </row>
    <row r="11" spans="1:22">
      <c r="A11" s="19">
        <v>891780111</v>
      </c>
      <c r="B11" s="1" t="s">
        <v>19</v>
      </c>
      <c r="C11" s="20" t="s">
        <v>27</v>
      </c>
      <c r="D11" s="20" t="s">
        <v>20</v>
      </c>
      <c r="E11" s="75" t="s">
        <v>75</v>
      </c>
      <c r="F11" s="20" t="s">
        <v>21</v>
      </c>
      <c r="G11" s="20" t="s">
        <v>22</v>
      </c>
      <c r="H11" s="20" t="s">
        <v>28</v>
      </c>
      <c r="I11" s="46">
        <v>21600000</v>
      </c>
      <c r="J11" s="46">
        <v>0</v>
      </c>
      <c r="K11" s="46">
        <v>0</v>
      </c>
      <c r="L11" s="47">
        <v>0</v>
      </c>
      <c r="M11" s="23">
        <v>1082867858</v>
      </c>
      <c r="N11" s="3" t="s">
        <v>105</v>
      </c>
      <c r="O11" s="1" t="s">
        <v>106</v>
      </c>
      <c r="P11" s="22">
        <v>44221</v>
      </c>
      <c r="Q11" s="22">
        <v>44221</v>
      </c>
      <c r="R11" s="22">
        <v>44392</v>
      </c>
      <c r="S11" s="47">
        <f>3600000+3600000+3600000+3600000+3600000+3600000</f>
        <v>21600000</v>
      </c>
      <c r="T11" s="47">
        <f t="shared" si="0"/>
        <v>0</v>
      </c>
      <c r="U11" s="1">
        <v>57426458</v>
      </c>
      <c r="V11" s="1" t="s">
        <v>53</v>
      </c>
    </row>
    <row r="12" spans="1:22">
      <c r="A12" s="19">
        <v>891780111</v>
      </c>
      <c r="B12" s="1" t="s">
        <v>19</v>
      </c>
      <c r="C12" s="20" t="s">
        <v>27</v>
      </c>
      <c r="D12" s="20" t="s">
        <v>20</v>
      </c>
      <c r="E12" s="75" t="s">
        <v>76</v>
      </c>
      <c r="F12" s="20" t="s">
        <v>21</v>
      </c>
      <c r="G12" s="20" t="s">
        <v>22</v>
      </c>
      <c r="H12" s="20" t="s">
        <v>28</v>
      </c>
      <c r="I12" s="46">
        <v>18720000</v>
      </c>
      <c r="J12" s="46">
        <v>0</v>
      </c>
      <c r="K12" s="46">
        <v>0</v>
      </c>
      <c r="L12" s="47">
        <v>0</v>
      </c>
      <c r="M12" s="23">
        <v>80096916</v>
      </c>
      <c r="N12" s="3" t="s">
        <v>107</v>
      </c>
      <c r="O12" s="1" t="s">
        <v>108</v>
      </c>
      <c r="P12" s="22">
        <v>44221</v>
      </c>
      <c r="Q12" s="22">
        <v>44221</v>
      </c>
      <c r="R12" s="22">
        <v>44392</v>
      </c>
      <c r="S12" s="47">
        <f>3120000+3120000+3120000+3120000+3120000+3120000</f>
        <v>18720000</v>
      </c>
      <c r="T12" s="47">
        <f t="shared" si="0"/>
        <v>0</v>
      </c>
      <c r="U12" s="1">
        <v>37331294</v>
      </c>
      <c r="V12" s="1" t="s">
        <v>29</v>
      </c>
    </row>
    <row r="13" spans="1:22">
      <c r="A13" s="19">
        <v>891780111</v>
      </c>
      <c r="B13" s="1" t="s">
        <v>19</v>
      </c>
      <c r="C13" s="20" t="s">
        <v>27</v>
      </c>
      <c r="D13" s="20" t="s">
        <v>20</v>
      </c>
      <c r="E13" s="75" t="s">
        <v>77</v>
      </c>
      <c r="F13" s="20" t="s">
        <v>21</v>
      </c>
      <c r="G13" s="20" t="s">
        <v>22</v>
      </c>
      <c r="H13" s="20" t="s">
        <v>28</v>
      </c>
      <c r="I13" s="46">
        <v>11400000</v>
      </c>
      <c r="J13" s="46">
        <v>0</v>
      </c>
      <c r="K13" s="46">
        <v>0</v>
      </c>
      <c r="L13" s="47">
        <v>0</v>
      </c>
      <c r="M13" s="23">
        <v>1082947568</v>
      </c>
      <c r="N13" s="3" t="s">
        <v>109</v>
      </c>
      <c r="O13" s="1" t="s">
        <v>110</v>
      </c>
      <c r="P13" s="22">
        <v>44221</v>
      </c>
      <c r="Q13" s="22">
        <v>44221</v>
      </c>
      <c r="R13" s="22">
        <v>44392</v>
      </c>
      <c r="S13" s="47">
        <f>2350000+1900000+1900000+1900000+1900000+1450000</f>
        <v>11400000</v>
      </c>
      <c r="T13" s="47">
        <f t="shared" si="0"/>
        <v>0</v>
      </c>
      <c r="U13" s="1">
        <v>37331294</v>
      </c>
      <c r="V13" s="1" t="s">
        <v>29</v>
      </c>
    </row>
    <row r="14" spans="1:22">
      <c r="A14" s="19">
        <v>891780111</v>
      </c>
      <c r="B14" s="1" t="s">
        <v>19</v>
      </c>
      <c r="C14" s="20" t="s">
        <v>27</v>
      </c>
      <c r="D14" s="20" t="s">
        <v>20</v>
      </c>
      <c r="E14" s="75" t="s">
        <v>78</v>
      </c>
      <c r="F14" s="20" t="s">
        <v>21</v>
      </c>
      <c r="G14" s="20" t="s">
        <v>22</v>
      </c>
      <c r="H14" s="20" t="s">
        <v>28</v>
      </c>
      <c r="I14" s="46">
        <v>17400000</v>
      </c>
      <c r="J14" s="46">
        <v>0</v>
      </c>
      <c r="K14" s="46">
        <v>0</v>
      </c>
      <c r="L14" s="47">
        <v>0</v>
      </c>
      <c r="M14" s="23">
        <v>36669125</v>
      </c>
      <c r="N14" s="3" t="s">
        <v>111</v>
      </c>
      <c r="O14" s="1" t="s">
        <v>112</v>
      </c>
      <c r="P14" s="22">
        <v>44221</v>
      </c>
      <c r="Q14" s="22">
        <v>44221</v>
      </c>
      <c r="R14" s="22">
        <v>44392</v>
      </c>
      <c r="S14" s="47">
        <f>2900000+2900000+2900000+2900000+2900000+2900000</f>
        <v>17400000</v>
      </c>
      <c r="T14" s="47">
        <f t="shared" si="0"/>
        <v>0</v>
      </c>
      <c r="U14" s="1">
        <v>37331294</v>
      </c>
      <c r="V14" s="1" t="s">
        <v>29</v>
      </c>
    </row>
    <row r="15" spans="1:22" ht="15.75" customHeight="1">
      <c r="A15" s="19">
        <v>891780111</v>
      </c>
      <c r="B15" s="1" t="s">
        <v>19</v>
      </c>
      <c r="C15" s="20" t="s">
        <v>27</v>
      </c>
      <c r="D15" s="20" t="s">
        <v>20</v>
      </c>
      <c r="E15" s="76" t="s">
        <v>79</v>
      </c>
      <c r="F15" s="20" t="s">
        <v>21</v>
      </c>
      <c r="G15" s="20" t="s">
        <v>22</v>
      </c>
      <c r="H15" s="20" t="s">
        <v>28</v>
      </c>
      <c r="I15" s="46">
        <v>12300000</v>
      </c>
      <c r="J15" s="46">
        <v>0</v>
      </c>
      <c r="K15" s="46">
        <v>0</v>
      </c>
      <c r="L15" s="47">
        <v>0</v>
      </c>
      <c r="M15" s="23">
        <v>36669007</v>
      </c>
      <c r="N15" s="3" t="s">
        <v>113</v>
      </c>
      <c r="O15" s="1" t="s">
        <v>114</v>
      </c>
      <c r="P15" s="22">
        <v>44221</v>
      </c>
      <c r="Q15" s="22">
        <v>44221</v>
      </c>
      <c r="R15" s="22">
        <v>44392</v>
      </c>
      <c r="S15" s="47">
        <f>2460000+2050000+2050000+2050000+2050000+1640000</f>
        <v>12300000</v>
      </c>
      <c r="T15" s="47">
        <f t="shared" si="0"/>
        <v>0</v>
      </c>
      <c r="U15" s="1">
        <v>37331294</v>
      </c>
      <c r="V15" s="1" t="s">
        <v>29</v>
      </c>
    </row>
    <row r="16" spans="1:22">
      <c r="A16" s="19">
        <v>891780111</v>
      </c>
      <c r="B16" s="1" t="s">
        <v>19</v>
      </c>
      <c r="C16" s="20" t="s">
        <v>27</v>
      </c>
      <c r="D16" s="20" t="s">
        <v>20</v>
      </c>
      <c r="E16" s="76" t="s">
        <v>80</v>
      </c>
      <c r="F16" s="20" t="s">
        <v>21</v>
      </c>
      <c r="G16" s="20" t="s">
        <v>22</v>
      </c>
      <c r="H16" s="20" t="s">
        <v>28</v>
      </c>
      <c r="I16" s="46">
        <v>12800000</v>
      </c>
      <c r="J16" s="46">
        <v>0</v>
      </c>
      <c r="K16" s="46">
        <v>0</v>
      </c>
      <c r="L16" s="47">
        <v>0</v>
      </c>
      <c r="M16" s="23">
        <v>36549178</v>
      </c>
      <c r="N16" s="25" t="s">
        <v>115</v>
      </c>
      <c r="O16" s="1" t="s">
        <v>116</v>
      </c>
      <c r="P16" s="22">
        <v>44221</v>
      </c>
      <c r="Q16" s="22">
        <v>44221</v>
      </c>
      <c r="R16" s="22">
        <v>44392</v>
      </c>
      <c r="S16" s="47">
        <f>2550000+2050000+2050000+2050000+2050000+2050000</f>
        <v>12800000</v>
      </c>
      <c r="T16" s="47">
        <f t="shared" si="0"/>
        <v>0</v>
      </c>
      <c r="U16" s="1">
        <v>37331294</v>
      </c>
      <c r="V16" s="1" t="s">
        <v>29</v>
      </c>
    </row>
    <row r="17" spans="1:22">
      <c r="A17" s="19">
        <v>891780111</v>
      </c>
      <c r="B17" s="1" t="s">
        <v>19</v>
      </c>
      <c r="C17" s="20" t="s">
        <v>27</v>
      </c>
      <c r="D17" s="20" t="s">
        <v>20</v>
      </c>
      <c r="E17" s="76" t="s">
        <v>81</v>
      </c>
      <c r="F17" s="20" t="s">
        <v>21</v>
      </c>
      <c r="G17" s="20" t="s">
        <v>22</v>
      </c>
      <c r="H17" s="20" t="s">
        <v>28</v>
      </c>
      <c r="I17" s="46">
        <v>12300000</v>
      </c>
      <c r="J17" s="46">
        <v>0</v>
      </c>
      <c r="K17" s="46">
        <v>0</v>
      </c>
      <c r="L17" s="47">
        <v>0</v>
      </c>
      <c r="M17" s="23">
        <v>57434888</v>
      </c>
      <c r="N17" s="106" t="s">
        <v>117</v>
      </c>
      <c r="O17" s="1" t="s">
        <v>118</v>
      </c>
      <c r="P17" s="22">
        <v>44221</v>
      </c>
      <c r="Q17" s="22">
        <v>44221</v>
      </c>
      <c r="R17" s="22">
        <v>44392</v>
      </c>
      <c r="S17" s="47">
        <f>2050000+2050000+2050000+2050000+2050000+2050000</f>
        <v>12300000</v>
      </c>
      <c r="T17" s="47">
        <f t="shared" si="0"/>
        <v>0</v>
      </c>
      <c r="U17" s="1">
        <v>57426458</v>
      </c>
      <c r="V17" s="1" t="s">
        <v>53</v>
      </c>
    </row>
    <row r="18" spans="1:22" ht="15" customHeight="1">
      <c r="A18" s="19">
        <v>891780111</v>
      </c>
      <c r="B18" s="1" t="s">
        <v>19</v>
      </c>
      <c r="C18" s="20" t="s">
        <v>27</v>
      </c>
      <c r="D18" s="20" t="s">
        <v>20</v>
      </c>
      <c r="E18" s="75" t="s">
        <v>82</v>
      </c>
      <c r="F18" s="20" t="s">
        <v>21</v>
      </c>
      <c r="G18" s="20" t="s">
        <v>22</v>
      </c>
      <c r="H18" s="20" t="s">
        <v>28</v>
      </c>
      <c r="I18" s="46">
        <v>17400000</v>
      </c>
      <c r="J18" s="46">
        <v>0</v>
      </c>
      <c r="K18" s="46">
        <v>0</v>
      </c>
      <c r="L18" s="47">
        <v>0</v>
      </c>
      <c r="M18" s="23">
        <v>1083029081</v>
      </c>
      <c r="N18" s="77" t="s">
        <v>119</v>
      </c>
      <c r="O18" s="1" t="s">
        <v>120</v>
      </c>
      <c r="P18" s="22">
        <v>44221</v>
      </c>
      <c r="Q18" s="22">
        <v>44221</v>
      </c>
      <c r="R18" s="22">
        <v>44392</v>
      </c>
      <c r="S18" s="47">
        <f>2900000+2900000+2900000+2900000+2900000+2900000</f>
        <v>17400000</v>
      </c>
      <c r="T18" s="47">
        <f t="shared" si="0"/>
        <v>0</v>
      </c>
      <c r="U18" s="1">
        <v>37331294</v>
      </c>
      <c r="V18" s="1" t="s">
        <v>29</v>
      </c>
    </row>
    <row r="19" spans="1:22">
      <c r="A19" s="19">
        <v>891780111</v>
      </c>
      <c r="B19" s="1" t="s">
        <v>19</v>
      </c>
      <c r="C19" s="20" t="s">
        <v>27</v>
      </c>
      <c r="D19" s="20" t="s">
        <v>20</v>
      </c>
      <c r="E19" s="75" t="s">
        <v>83</v>
      </c>
      <c r="F19" s="20" t="s">
        <v>21</v>
      </c>
      <c r="G19" s="20" t="s">
        <v>22</v>
      </c>
      <c r="H19" s="20" t="s">
        <v>28</v>
      </c>
      <c r="I19" s="46">
        <v>14400000</v>
      </c>
      <c r="J19" s="46">
        <v>0</v>
      </c>
      <c r="K19" s="46">
        <v>0</v>
      </c>
      <c r="L19" s="47">
        <v>0</v>
      </c>
      <c r="M19" s="23">
        <v>7604157</v>
      </c>
      <c r="N19" s="77" t="s">
        <v>121</v>
      </c>
      <c r="O19" s="1" t="s">
        <v>122</v>
      </c>
      <c r="P19" s="22">
        <v>44221</v>
      </c>
      <c r="Q19" s="22">
        <v>44221</v>
      </c>
      <c r="R19" s="22">
        <v>44392</v>
      </c>
      <c r="S19" s="47">
        <f>2400000+2400000+2400000+2400000+2400000+2400000</f>
        <v>14400000</v>
      </c>
      <c r="T19" s="47">
        <f t="shared" si="0"/>
        <v>0</v>
      </c>
      <c r="U19" s="1">
        <v>57426458</v>
      </c>
      <c r="V19" s="1" t="s">
        <v>53</v>
      </c>
    </row>
    <row r="20" spans="1:22">
      <c r="A20" s="19">
        <v>891780111</v>
      </c>
      <c r="B20" s="1" t="s">
        <v>19</v>
      </c>
      <c r="C20" s="20" t="s">
        <v>27</v>
      </c>
      <c r="D20" s="20" t="s">
        <v>20</v>
      </c>
      <c r="E20" s="75" t="s">
        <v>84</v>
      </c>
      <c r="F20" s="20" t="s">
        <v>21</v>
      </c>
      <c r="G20" s="20" t="s">
        <v>22</v>
      </c>
      <c r="H20" s="20" t="s">
        <v>28</v>
      </c>
      <c r="I20" s="46">
        <v>14400000</v>
      </c>
      <c r="J20" s="46">
        <v>0</v>
      </c>
      <c r="K20" s="46">
        <v>0</v>
      </c>
      <c r="L20" s="47">
        <v>0</v>
      </c>
      <c r="M20" s="23">
        <v>1151184718</v>
      </c>
      <c r="N20" s="26" t="s">
        <v>123</v>
      </c>
      <c r="O20" s="1" t="s">
        <v>124</v>
      </c>
      <c r="P20" s="22">
        <v>44221</v>
      </c>
      <c r="Q20" s="22">
        <v>44221</v>
      </c>
      <c r="R20" s="22">
        <v>44392</v>
      </c>
      <c r="S20" s="47">
        <f>2800000+2400000+2400000+2400000+2400000+2000000</f>
        <v>14400000</v>
      </c>
      <c r="T20" s="47">
        <f t="shared" si="0"/>
        <v>0</v>
      </c>
      <c r="U20" s="1">
        <v>57426458</v>
      </c>
      <c r="V20" s="1" t="s">
        <v>53</v>
      </c>
    </row>
    <row r="21" spans="1:22">
      <c r="A21" s="19">
        <v>891780111</v>
      </c>
      <c r="B21" s="1" t="s">
        <v>19</v>
      </c>
      <c r="C21" s="20" t="s">
        <v>27</v>
      </c>
      <c r="D21" s="20" t="s">
        <v>20</v>
      </c>
      <c r="E21" s="76" t="s">
        <v>85</v>
      </c>
      <c r="F21" s="20" t="s">
        <v>21</v>
      </c>
      <c r="G21" s="20" t="s">
        <v>22</v>
      </c>
      <c r="H21" s="20" t="s">
        <v>28</v>
      </c>
      <c r="I21" s="46">
        <v>11400000</v>
      </c>
      <c r="J21" s="46">
        <v>0</v>
      </c>
      <c r="K21" s="46">
        <v>0</v>
      </c>
      <c r="L21" s="47">
        <v>0</v>
      </c>
      <c r="M21" s="23">
        <v>85453103</v>
      </c>
      <c r="N21" s="3" t="s">
        <v>125</v>
      </c>
      <c r="O21" s="1" t="s">
        <v>126</v>
      </c>
      <c r="P21" s="22">
        <v>44221</v>
      </c>
      <c r="Q21" s="22">
        <v>44221</v>
      </c>
      <c r="R21" s="22">
        <v>44392</v>
      </c>
      <c r="S21" s="47">
        <f>2850000+1900000+1900000+1900000+1900000+950000</f>
        <v>11400000</v>
      </c>
      <c r="T21" s="47">
        <f t="shared" si="0"/>
        <v>0</v>
      </c>
      <c r="U21" s="1">
        <v>37331294</v>
      </c>
      <c r="V21" s="1" t="s">
        <v>29</v>
      </c>
    </row>
    <row r="22" spans="1:22">
      <c r="A22" s="19">
        <v>891780111</v>
      </c>
      <c r="B22" s="1" t="s">
        <v>19</v>
      </c>
      <c r="C22" s="20" t="s">
        <v>27</v>
      </c>
      <c r="D22" s="20" t="s">
        <v>20</v>
      </c>
      <c r="E22" s="76" t="s">
        <v>86</v>
      </c>
      <c r="F22" s="20" t="s">
        <v>21</v>
      </c>
      <c r="G22" s="20" t="s">
        <v>22</v>
      </c>
      <c r="H22" s="20" t="s">
        <v>28</v>
      </c>
      <c r="I22" s="46">
        <v>9600000</v>
      </c>
      <c r="J22" s="46">
        <v>0</v>
      </c>
      <c r="K22" s="46">
        <v>0</v>
      </c>
      <c r="L22" s="47">
        <v>0</v>
      </c>
      <c r="M22" s="23">
        <v>57440642</v>
      </c>
      <c r="N22" s="3" t="s">
        <v>127</v>
      </c>
      <c r="O22" s="1" t="s">
        <v>128</v>
      </c>
      <c r="P22" s="22">
        <v>44223</v>
      </c>
      <c r="Q22" s="22">
        <v>44224</v>
      </c>
      <c r="R22" s="22">
        <v>44392</v>
      </c>
      <c r="S22" s="47">
        <f>2300000+1600000+1600000+1600000+1600000+900000</f>
        <v>9600000</v>
      </c>
      <c r="T22" s="47">
        <f t="shared" si="0"/>
        <v>0</v>
      </c>
      <c r="U22" s="1">
        <v>37331294</v>
      </c>
      <c r="V22" s="1" t="s">
        <v>29</v>
      </c>
    </row>
    <row r="23" spans="1:22">
      <c r="A23" s="19">
        <v>891780111</v>
      </c>
      <c r="B23" s="1" t="s">
        <v>19</v>
      </c>
      <c r="C23" s="20" t="s">
        <v>27</v>
      </c>
      <c r="D23" s="20" t="s">
        <v>20</v>
      </c>
      <c r="E23" s="76" t="s">
        <v>87</v>
      </c>
      <c r="F23" s="20" t="s">
        <v>21</v>
      </c>
      <c r="G23" s="20" t="s">
        <v>22</v>
      </c>
      <c r="H23" s="20" t="s">
        <v>28</v>
      </c>
      <c r="I23" s="46">
        <v>11400000</v>
      </c>
      <c r="J23" s="46">
        <v>0</v>
      </c>
      <c r="K23" s="46">
        <v>0</v>
      </c>
      <c r="L23" s="47">
        <v>0</v>
      </c>
      <c r="M23" s="23">
        <v>1082905242</v>
      </c>
      <c r="N23" s="3" t="s">
        <v>129</v>
      </c>
      <c r="O23" s="1" t="s">
        <v>130</v>
      </c>
      <c r="P23" s="22">
        <v>44223</v>
      </c>
      <c r="Q23" s="22">
        <v>44224</v>
      </c>
      <c r="R23" s="22">
        <v>44392</v>
      </c>
      <c r="S23" s="47">
        <f>1900000+1900000+1900000+1900000+1900000+1900000</f>
        <v>11400000</v>
      </c>
      <c r="T23" s="47">
        <f t="shared" si="0"/>
        <v>0</v>
      </c>
      <c r="U23" s="1">
        <v>57426458</v>
      </c>
      <c r="V23" s="1" t="s">
        <v>53</v>
      </c>
    </row>
    <row r="24" spans="1:22">
      <c r="A24">
        <v>891780111</v>
      </c>
      <c r="B24" t="s">
        <v>19</v>
      </c>
      <c r="C24" s="20" t="s">
        <v>27</v>
      </c>
      <c r="D24" t="s">
        <v>20</v>
      </c>
      <c r="E24" s="75" t="s">
        <v>30</v>
      </c>
      <c r="F24" t="s">
        <v>21</v>
      </c>
      <c r="G24" t="s">
        <v>22</v>
      </c>
      <c r="H24" s="20" t="s">
        <v>28</v>
      </c>
      <c r="I24" s="46">
        <v>14500000</v>
      </c>
      <c r="J24" s="46">
        <v>0</v>
      </c>
      <c r="K24" s="46">
        <v>0</v>
      </c>
      <c r="L24" s="47">
        <v>0</v>
      </c>
      <c r="M24" s="23">
        <v>1082907794</v>
      </c>
      <c r="N24" s="3" t="s">
        <v>32</v>
      </c>
      <c r="O24" s="1" t="s">
        <v>33</v>
      </c>
      <c r="P24" s="22">
        <v>44236</v>
      </c>
      <c r="Q24" s="22">
        <v>44237</v>
      </c>
      <c r="R24" s="22">
        <v>44377</v>
      </c>
      <c r="S24" s="47">
        <f>2800000+2800000+2800000+2800000+3300000</f>
        <v>14500000</v>
      </c>
      <c r="T24" s="47">
        <f t="shared" si="0"/>
        <v>0</v>
      </c>
      <c r="U24" s="1">
        <v>72148417</v>
      </c>
      <c r="V24" s="1" t="s">
        <v>31</v>
      </c>
    </row>
    <row r="25" spans="1:22">
      <c r="A25">
        <v>891780111</v>
      </c>
      <c r="B25" t="s">
        <v>19</v>
      </c>
      <c r="C25" s="20" t="s">
        <v>27</v>
      </c>
      <c r="D25" t="s">
        <v>20</v>
      </c>
      <c r="E25" s="75" t="s">
        <v>34</v>
      </c>
      <c r="F25" t="s">
        <v>21</v>
      </c>
      <c r="G25" t="s">
        <v>22</v>
      </c>
      <c r="H25" s="20" t="s">
        <v>28</v>
      </c>
      <c r="I25" s="46">
        <v>14300000</v>
      </c>
      <c r="J25" s="46">
        <v>0</v>
      </c>
      <c r="K25" s="46">
        <v>0</v>
      </c>
      <c r="L25" s="47">
        <v>0</v>
      </c>
      <c r="M25" s="23">
        <v>1082944854</v>
      </c>
      <c r="N25" s="3" t="s">
        <v>35</v>
      </c>
      <c r="O25" s="1" t="s">
        <v>36</v>
      </c>
      <c r="P25" s="22">
        <v>44236</v>
      </c>
      <c r="Q25" s="22">
        <v>44237</v>
      </c>
      <c r="R25" s="22">
        <v>44377</v>
      </c>
      <c r="S25" s="47">
        <f>2860000+2860000+2860000+2860000+2860000</f>
        <v>14300000</v>
      </c>
      <c r="T25" s="47">
        <f t="shared" si="0"/>
        <v>0</v>
      </c>
      <c r="U25" s="2">
        <v>85472735</v>
      </c>
      <c r="V25" s="2" t="s">
        <v>37</v>
      </c>
    </row>
    <row r="26" spans="1:22" ht="14.25" customHeight="1">
      <c r="A26">
        <v>891780111</v>
      </c>
      <c r="B26" t="s">
        <v>19</v>
      </c>
      <c r="C26" s="20" t="s">
        <v>27</v>
      </c>
      <c r="D26" t="s">
        <v>20</v>
      </c>
      <c r="E26" s="75" t="s">
        <v>38</v>
      </c>
      <c r="F26" t="s">
        <v>21</v>
      </c>
      <c r="G26" t="s">
        <v>22</v>
      </c>
      <c r="H26" s="20" t="s">
        <v>28</v>
      </c>
      <c r="I26" s="46">
        <v>18100500</v>
      </c>
      <c r="J26" s="46">
        <v>0</v>
      </c>
      <c r="K26" s="46">
        <v>0</v>
      </c>
      <c r="L26" s="47">
        <v>0</v>
      </c>
      <c r="M26" s="23">
        <v>36726367</v>
      </c>
      <c r="N26" s="3" t="s">
        <v>39</v>
      </c>
      <c r="O26" s="1" t="s">
        <v>40</v>
      </c>
      <c r="P26" s="22">
        <v>44236</v>
      </c>
      <c r="Q26" s="22">
        <v>44237</v>
      </c>
      <c r="R26" s="22">
        <v>44377</v>
      </c>
      <c r="S26" s="47">
        <f>3620100+3620100+3620100+3620100+3620100</f>
        <v>18100500</v>
      </c>
      <c r="T26" s="47">
        <f t="shared" si="0"/>
        <v>0</v>
      </c>
      <c r="U26" s="2">
        <v>85472735</v>
      </c>
      <c r="V26" s="2" t="s">
        <v>37</v>
      </c>
    </row>
    <row r="27" spans="1:22" ht="17.25" customHeight="1">
      <c r="A27">
        <v>891780111</v>
      </c>
      <c r="B27" t="s">
        <v>19</v>
      </c>
      <c r="C27" s="20" t="s">
        <v>27</v>
      </c>
      <c r="D27" t="s">
        <v>20</v>
      </c>
      <c r="E27" s="75" t="s">
        <v>41</v>
      </c>
      <c r="F27" t="s">
        <v>21</v>
      </c>
      <c r="G27" t="s">
        <v>22</v>
      </c>
      <c r="H27" s="20" t="s">
        <v>28</v>
      </c>
      <c r="I27" s="46">
        <v>16500000</v>
      </c>
      <c r="J27" s="46">
        <v>0</v>
      </c>
      <c r="K27" s="46">
        <v>0</v>
      </c>
      <c r="L27" s="47">
        <v>0</v>
      </c>
      <c r="M27" s="23">
        <v>1082988307</v>
      </c>
      <c r="N27" s="3" t="s">
        <v>42</v>
      </c>
      <c r="O27" s="1" t="s">
        <v>43</v>
      </c>
      <c r="P27" s="22">
        <v>44236</v>
      </c>
      <c r="Q27" s="22">
        <v>44237</v>
      </c>
      <c r="R27" s="22">
        <v>44377</v>
      </c>
      <c r="S27" s="47">
        <f>3300000+3300000+3300000+3300000+3300000</f>
        <v>16500000</v>
      </c>
      <c r="T27" s="47">
        <f t="shared" si="0"/>
        <v>0</v>
      </c>
      <c r="U27" s="2">
        <v>85472735</v>
      </c>
      <c r="V27" s="2" t="s">
        <v>37</v>
      </c>
    </row>
    <row r="28" spans="1:22" ht="15" customHeight="1">
      <c r="A28">
        <v>891780111</v>
      </c>
      <c r="B28" t="s">
        <v>19</v>
      </c>
      <c r="C28" s="20" t="s">
        <v>27</v>
      </c>
      <c r="D28" t="s">
        <v>20</v>
      </c>
      <c r="E28" s="75" t="s">
        <v>44</v>
      </c>
      <c r="F28" t="s">
        <v>21</v>
      </c>
      <c r="G28" t="s">
        <v>22</v>
      </c>
      <c r="H28" s="20" t="s">
        <v>28</v>
      </c>
      <c r="I28" s="46">
        <v>14487000</v>
      </c>
      <c r="J28" s="46">
        <v>0</v>
      </c>
      <c r="K28" s="46">
        <v>0</v>
      </c>
      <c r="L28" s="47">
        <v>0</v>
      </c>
      <c r="M28" s="23">
        <v>1082997207</v>
      </c>
      <c r="N28" s="3" t="s">
        <v>45</v>
      </c>
      <c r="O28" s="1" t="s">
        <v>46</v>
      </c>
      <c r="P28" s="22">
        <v>44236</v>
      </c>
      <c r="Q28" s="22">
        <v>44237</v>
      </c>
      <c r="R28" s="22">
        <v>44377</v>
      </c>
      <c r="S28" s="47">
        <f>2897400+2897400+2897400+2897400+2897400</f>
        <v>14487000</v>
      </c>
      <c r="T28" s="47">
        <f t="shared" si="0"/>
        <v>0</v>
      </c>
      <c r="U28" s="2">
        <v>85472735</v>
      </c>
      <c r="V28" s="2" t="s">
        <v>37</v>
      </c>
    </row>
    <row r="29" spans="1:22" ht="16.5" customHeight="1">
      <c r="A29">
        <v>891780111</v>
      </c>
      <c r="B29" t="s">
        <v>19</v>
      </c>
      <c r="C29" s="20" t="s">
        <v>27</v>
      </c>
      <c r="D29" t="s">
        <v>20</v>
      </c>
      <c r="E29" s="75" t="s">
        <v>47</v>
      </c>
      <c r="F29" t="s">
        <v>21</v>
      </c>
      <c r="G29" t="s">
        <v>22</v>
      </c>
      <c r="H29" s="20" t="s">
        <v>28</v>
      </c>
      <c r="I29" s="46">
        <v>12100000</v>
      </c>
      <c r="J29" s="46">
        <v>0</v>
      </c>
      <c r="K29" s="46">
        <v>0</v>
      </c>
      <c r="L29" s="47">
        <v>0</v>
      </c>
      <c r="M29" s="23">
        <v>1083019037</v>
      </c>
      <c r="N29" s="3" t="s">
        <v>48</v>
      </c>
      <c r="O29" s="1" t="s">
        <v>49</v>
      </c>
      <c r="P29" s="22">
        <v>44236</v>
      </c>
      <c r="Q29" s="22">
        <v>44237</v>
      </c>
      <c r="R29" s="22">
        <v>44377</v>
      </c>
      <c r="S29" s="47">
        <f>2420000+2420000+2420000+2420000+2420000</f>
        <v>12100000</v>
      </c>
      <c r="T29" s="47">
        <f t="shared" si="0"/>
        <v>0</v>
      </c>
      <c r="U29" s="2">
        <v>85472735</v>
      </c>
      <c r="V29" s="2" t="s">
        <v>37</v>
      </c>
    </row>
    <row r="30" spans="1:22" ht="15.75" customHeight="1">
      <c r="A30">
        <v>891780111</v>
      </c>
      <c r="B30" t="s">
        <v>19</v>
      </c>
      <c r="C30" s="20" t="s">
        <v>27</v>
      </c>
      <c r="D30" t="s">
        <v>20</v>
      </c>
      <c r="E30" s="76" t="s">
        <v>50</v>
      </c>
      <c r="F30" t="s">
        <v>21</v>
      </c>
      <c r="G30" t="s">
        <v>22</v>
      </c>
      <c r="H30" s="20" t="s">
        <v>28</v>
      </c>
      <c r="I30" s="46">
        <v>10250000</v>
      </c>
      <c r="J30" s="46">
        <v>0</v>
      </c>
      <c r="K30" s="46">
        <v>0</v>
      </c>
      <c r="L30" s="47">
        <v>0</v>
      </c>
      <c r="M30" s="23">
        <v>91525433</v>
      </c>
      <c r="N30" s="3" t="s">
        <v>51</v>
      </c>
      <c r="O30" s="1" t="s">
        <v>52</v>
      </c>
      <c r="P30" s="22">
        <v>44237</v>
      </c>
      <c r="Q30" s="22">
        <v>44238</v>
      </c>
      <c r="R30" s="22">
        <v>44377</v>
      </c>
      <c r="S30" s="47">
        <f>2050000+2050000+2050000+2050000+2050000</f>
        <v>10250000</v>
      </c>
      <c r="T30" s="47">
        <f t="shared" si="0"/>
        <v>0</v>
      </c>
      <c r="U30" s="1">
        <v>57426458</v>
      </c>
      <c r="V30" s="1" t="s">
        <v>53</v>
      </c>
    </row>
    <row r="31" spans="1:22">
      <c r="A31">
        <v>891780111</v>
      </c>
      <c r="B31" t="s">
        <v>19</v>
      </c>
      <c r="C31" s="20" t="s">
        <v>27</v>
      </c>
      <c r="D31" t="s">
        <v>20</v>
      </c>
      <c r="E31" s="78" t="s">
        <v>54</v>
      </c>
      <c r="F31" t="s">
        <v>21</v>
      </c>
      <c r="G31" t="s">
        <v>22</v>
      </c>
      <c r="H31" s="20" t="s">
        <v>28</v>
      </c>
      <c r="I31" s="46">
        <v>37800000</v>
      </c>
      <c r="J31" s="46">
        <v>0</v>
      </c>
      <c r="K31" s="46">
        <v>0</v>
      </c>
      <c r="L31" s="47">
        <v>0</v>
      </c>
      <c r="M31" s="19">
        <v>12539057</v>
      </c>
      <c r="N31" s="1" t="s">
        <v>55</v>
      </c>
      <c r="O31" s="1" t="s">
        <v>56</v>
      </c>
      <c r="P31" s="22">
        <v>44239</v>
      </c>
      <c r="Q31" s="22">
        <v>44242</v>
      </c>
      <c r="R31" s="22">
        <v>44423</v>
      </c>
      <c r="S31" s="47">
        <f>6300000+6300000+6300000+6300000+6300000+6300000</f>
        <v>37800000</v>
      </c>
      <c r="T31" s="47">
        <f>I31-S31</f>
        <v>0</v>
      </c>
      <c r="U31" s="1">
        <v>57426458</v>
      </c>
      <c r="V31" s="1" t="s">
        <v>53</v>
      </c>
    </row>
    <row r="32" spans="1:22">
      <c r="A32">
        <v>891780111</v>
      </c>
      <c r="B32" t="s">
        <v>19</v>
      </c>
      <c r="C32" s="20" t="s">
        <v>27</v>
      </c>
      <c r="D32" t="s">
        <v>20</v>
      </c>
      <c r="E32" s="76" t="s">
        <v>57</v>
      </c>
      <c r="F32" t="s">
        <v>21</v>
      </c>
      <c r="G32" t="s">
        <v>22</v>
      </c>
      <c r="H32" s="20" t="s">
        <v>28</v>
      </c>
      <c r="I32" s="46">
        <v>8000000</v>
      </c>
      <c r="J32" s="46">
        <v>0</v>
      </c>
      <c r="K32" s="46">
        <v>0</v>
      </c>
      <c r="L32" s="47">
        <v>0</v>
      </c>
      <c r="M32" s="19">
        <v>1005157184</v>
      </c>
      <c r="N32" s="1" t="s">
        <v>58</v>
      </c>
      <c r="O32" s="1" t="s">
        <v>59</v>
      </c>
      <c r="P32" s="22">
        <v>44242</v>
      </c>
      <c r="Q32" s="22">
        <v>44242</v>
      </c>
      <c r="R32" s="22">
        <v>44392</v>
      </c>
      <c r="S32" s="47">
        <f>800000+1800000+1800000+1800000+1800000</f>
        <v>8000000</v>
      </c>
      <c r="T32" s="47">
        <f t="shared" si="0"/>
        <v>0</v>
      </c>
      <c r="U32" s="1">
        <v>37331294</v>
      </c>
      <c r="V32" s="1" t="s">
        <v>29</v>
      </c>
    </row>
    <row r="33" spans="1:22">
      <c r="A33" s="24">
        <v>891780111</v>
      </c>
      <c r="B33" s="24" t="s">
        <v>19</v>
      </c>
      <c r="C33" s="20" t="s">
        <v>27</v>
      </c>
      <c r="D33" s="24" t="s">
        <v>20</v>
      </c>
      <c r="E33" s="31" t="s">
        <v>60</v>
      </c>
      <c r="F33" s="24" t="s">
        <v>21</v>
      </c>
      <c r="G33" s="24" t="s">
        <v>22</v>
      </c>
      <c r="H33" s="24" t="s">
        <v>28</v>
      </c>
      <c r="I33" s="48">
        <v>17400000</v>
      </c>
      <c r="J33" s="46">
        <v>0</v>
      </c>
      <c r="K33" s="46">
        <v>0</v>
      </c>
      <c r="L33" s="47">
        <v>0</v>
      </c>
      <c r="M33" s="19">
        <v>36722117</v>
      </c>
      <c r="N33" s="20" t="s">
        <v>61</v>
      </c>
      <c r="O33" s="1" t="s">
        <v>62</v>
      </c>
      <c r="P33" s="22">
        <v>44245</v>
      </c>
      <c r="Q33" s="22">
        <v>44246</v>
      </c>
      <c r="R33" s="22">
        <v>44427</v>
      </c>
      <c r="S33" s="47">
        <f>3866666+2900000+2900000+2900000+2900000+1933334</f>
        <v>17400000</v>
      </c>
      <c r="T33" s="47">
        <f t="shared" si="0"/>
        <v>0</v>
      </c>
      <c r="U33" s="1">
        <v>37331294</v>
      </c>
      <c r="V33" s="1" t="s">
        <v>29</v>
      </c>
    </row>
    <row r="34" spans="1:22">
      <c r="A34" s="24">
        <v>891780111</v>
      </c>
      <c r="B34" s="24" t="s">
        <v>19</v>
      </c>
      <c r="C34" s="20" t="s">
        <v>27</v>
      </c>
      <c r="D34" s="24" t="s">
        <v>20</v>
      </c>
      <c r="E34" s="31" t="s">
        <v>63</v>
      </c>
      <c r="F34" s="24" t="s">
        <v>21</v>
      </c>
      <c r="G34" s="24" t="s">
        <v>22</v>
      </c>
      <c r="H34" s="24" t="s">
        <v>28</v>
      </c>
      <c r="I34" s="48">
        <v>38100000</v>
      </c>
      <c r="J34" s="46">
        <v>0</v>
      </c>
      <c r="K34" s="46">
        <v>0</v>
      </c>
      <c r="L34" s="47">
        <v>0</v>
      </c>
      <c r="M34" s="19">
        <v>1047365703</v>
      </c>
      <c r="N34" s="20" t="s">
        <v>64</v>
      </c>
      <c r="O34" s="1" t="s">
        <v>65</v>
      </c>
      <c r="P34" s="22">
        <v>44245</v>
      </c>
      <c r="Q34" s="22">
        <v>44246</v>
      </c>
      <c r="R34" s="22">
        <v>44427</v>
      </c>
      <c r="S34" s="47">
        <f>6350000+6350000+6350000+6350000+6350000+6350000</f>
        <v>38100000</v>
      </c>
      <c r="T34" s="47">
        <f t="shared" si="0"/>
        <v>0</v>
      </c>
      <c r="U34" s="21">
        <v>57426458</v>
      </c>
      <c r="V34" s="21" t="s">
        <v>53</v>
      </c>
    </row>
    <row r="35" spans="1:22">
      <c r="A35" s="19">
        <v>891780111</v>
      </c>
      <c r="B35" s="1" t="s">
        <v>19</v>
      </c>
      <c r="C35" s="20" t="s">
        <v>27</v>
      </c>
      <c r="D35" s="20" t="s">
        <v>20</v>
      </c>
      <c r="E35" s="31" t="s">
        <v>1602</v>
      </c>
      <c r="F35" s="24" t="s">
        <v>21</v>
      </c>
      <c r="G35" s="24" t="s">
        <v>22</v>
      </c>
      <c r="H35" s="24" t="s">
        <v>28</v>
      </c>
      <c r="I35" s="46">
        <v>6240000</v>
      </c>
      <c r="J35" s="46">
        <v>0</v>
      </c>
      <c r="K35" s="46">
        <v>0</v>
      </c>
      <c r="L35" s="47">
        <v>0</v>
      </c>
      <c r="M35" s="19">
        <v>36667908</v>
      </c>
      <c r="N35" s="20" t="s">
        <v>819</v>
      </c>
      <c r="O35" s="1" t="s">
        <v>1603</v>
      </c>
      <c r="P35" s="22">
        <v>44257</v>
      </c>
      <c r="Q35" s="22">
        <v>44258</v>
      </c>
      <c r="R35" s="22">
        <v>44316</v>
      </c>
      <c r="S35" s="47">
        <f>3120000+3120000</f>
        <v>6240000</v>
      </c>
      <c r="T35" s="47">
        <f t="shared" si="0"/>
        <v>0</v>
      </c>
      <c r="U35" s="21">
        <v>12539351</v>
      </c>
      <c r="V35" s="21" t="s">
        <v>1604</v>
      </c>
    </row>
    <row r="36" spans="1:22">
      <c r="A36" s="19">
        <v>891780111</v>
      </c>
      <c r="B36" s="1" t="s">
        <v>19</v>
      </c>
      <c r="C36" s="20" t="s">
        <v>27</v>
      </c>
      <c r="D36" s="20" t="s">
        <v>20</v>
      </c>
      <c r="E36" s="31" t="s">
        <v>1605</v>
      </c>
      <c r="F36" s="24" t="s">
        <v>21</v>
      </c>
      <c r="G36" s="24" t="s">
        <v>22</v>
      </c>
      <c r="H36" s="24" t="s">
        <v>28</v>
      </c>
      <c r="I36" s="46">
        <v>5120000</v>
      </c>
      <c r="J36" s="46">
        <v>0</v>
      </c>
      <c r="K36" s="46">
        <v>0</v>
      </c>
      <c r="L36" s="47">
        <v>0</v>
      </c>
      <c r="M36" s="19">
        <v>36666875</v>
      </c>
      <c r="N36" s="20" t="s">
        <v>1606</v>
      </c>
      <c r="O36" s="1" t="s">
        <v>1607</v>
      </c>
      <c r="P36" s="22">
        <v>44257</v>
      </c>
      <c r="Q36" s="22">
        <v>44258</v>
      </c>
      <c r="R36" s="22">
        <v>44286</v>
      </c>
      <c r="S36" s="47">
        <v>5120000</v>
      </c>
      <c r="T36" s="47">
        <f t="shared" si="0"/>
        <v>0</v>
      </c>
      <c r="U36" s="21">
        <v>12539351</v>
      </c>
      <c r="V36" s="21" t="s">
        <v>1604</v>
      </c>
    </row>
    <row r="37" spans="1:22">
      <c r="A37" s="19">
        <v>891780111</v>
      </c>
      <c r="B37" s="1" t="s">
        <v>19</v>
      </c>
      <c r="C37" s="20" t="s">
        <v>27</v>
      </c>
      <c r="D37" s="20" t="s">
        <v>20</v>
      </c>
      <c r="E37" s="31" t="s">
        <v>1608</v>
      </c>
      <c r="F37" s="24" t="s">
        <v>21</v>
      </c>
      <c r="G37" s="24" t="s">
        <v>22</v>
      </c>
      <c r="H37" s="24" t="s">
        <v>28</v>
      </c>
      <c r="I37" s="46">
        <v>14400000</v>
      </c>
      <c r="J37" s="46">
        <v>0</v>
      </c>
      <c r="K37" s="46">
        <v>0</v>
      </c>
      <c r="L37" s="47">
        <v>0</v>
      </c>
      <c r="M37" s="19">
        <v>1083026788</v>
      </c>
      <c r="N37" s="20" t="s">
        <v>1609</v>
      </c>
      <c r="O37" s="20" t="s">
        <v>1610</v>
      </c>
      <c r="P37" s="22">
        <v>44259</v>
      </c>
      <c r="Q37" s="22">
        <v>44260</v>
      </c>
      <c r="R37" s="22">
        <v>44444</v>
      </c>
      <c r="S37" s="47">
        <f>2400000+2400000+2400000+2400000+2400000+2400000</f>
        <v>14400000</v>
      </c>
      <c r="T37" s="47">
        <f t="shared" si="0"/>
        <v>0</v>
      </c>
      <c r="U37" s="21">
        <v>57426458</v>
      </c>
      <c r="V37" s="21" t="s">
        <v>53</v>
      </c>
    </row>
    <row r="38" spans="1:22">
      <c r="A38" s="19">
        <v>891780111</v>
      </c>
      <c r="B38" s="1" t="s">
        <v>19</v>
      </c>
      <c r="C38" s="20" t="s">
        <v>27</v>
      </c>
      <c r="D38" s="20" t="s">
        <v>20</v>
      </c>
      <c r="E38" s="31" t="s">
        <v>1611</v>
      </c>
      <c r="F38" s="24" t="s">
        <v>21</v>
      </c>
      <c r="G38" s="24" t="s">
        <v>22</v>
      </c>
      <c r="H38" s="24" t="s">
        <v>28</v>
      </c>
      <c r="I38" s="46">
        <v>11983300</v>
      </c>
      <c r="J38" s="46">
        <v>0</v>
      </c>
      <c r="K38" s="46">
        <v>0</v>
      </c>
      <c r="L38" s="47">
        <v>0</v>
      </c>
      <c r="M38" s="19">
        <v>8901004778</v>
      </c>
      <c r="N38" s="20" t="s">
        <v>1612</v>
      </c>
      <c r="O38" s="20" t="s">
        <v>1613</v>
      </c>
      <c r="P38" s="22">
        <v>44267</v>
      </c>
      <c r="Q38" s="22">
        <v>44270</v>
      </c>
      <c r="R38" s="22">
        <v>44346</v>
      </c>
      <c r="S38" s="47">
        <f>1666000+6747300+3570000</f>
        <v>11983300</v>
      </c>
      <c r="T38" s="47">
        <f t="shared" si="0"/>
        <v>0</v>
      </c>
      <c r="U38" s="21">
        <v>57426458</v>
      </c>
      <c r="V38" s="21" t="s">
        <v>53</v>
      </c>
    </row>
    <row r="39" spans="1:22">
      <c r="A39" s="19">
        <v>891780111</v>
      </c>
      <c r="B39" s="1" t="s">
        <v>19</v>
      </c>
      <c r="C39" s="20" t="s">
        <v>27</v>
      </c>
      <c r="D39" s="20" t="s">
        <v>20</v>
      </c>
      <c r="E39" s="31" t="s">
        <v>1614</v>
      </c>
      <c r="F39" s="24" t="s">
        <v>21</v>
      </c>
      <c r="G39" s="24" t="s">
        <v>22</v>
      </c>
      <c r="H39" s="24" t="s">
        <v>28</v>
      </c>
      <c r="I39" s="46">
        <v>27000000</v>
      </c>
      <c r="J39" s="46">
        <v>0</v>
      </c>
      <c r="K39" s="46">
        <v>0</v>
      </c>
      <c r="L39" s="47">
        <v>0</v>
      </c>
      <c r="M39" s="19">
        <v>12561035</v>
      </c>
      <c r="N39" s="20" t="s">
        <v>1615</v>
      </c>
      <c r="O39" s="20" t="s">
        <v>1616</v>
      </c>
      <c r="P39" s="22">
        <v>44271</v>
      </c>
      <c r="Q39" s="22">
        <v>44272</v>
      </c>
      <c r="R39" s="22">
        <v>44547</v>
      </c>
      <c r="S39" s="47">
        <v>0</v>
      </c>
      <c r="T39" s="47">
        <f t="shared" si="0"/>
        <v>27000000</v>
      </c>
      <c r="U39" s="21">
        <v>57426458</v>
      </c>
      <c r="V39" s="21" t="s">
        <v>53</v>
      </c>
    </row>
    <row r="40" spans="1:22">
      <c r="A40" s="19">
        <v>891780111</v>
      </c>
      <c r="B40" s="1" t="s">
        <v>19</v>
      </c>
      <c r="C40" s="20" t="s">
        <v>27</v>
      </c>
      <c r="D40" s="20" t="s">
        <v>20</v>
      </c>
      <c r="E40" s="31" t="s">
        <v>1617</v>
      </c>
      <c r="F40" s="24" t="s">
        <v>21</v>
      </c>
      <c r="G40" s="24" t="s">
        <v>22</v>
      </c>
      <c r="H40" s="24" t="s">
        <v>28</v>
      </c>
      <c r="I40" s="46">
        <v>3570000</v>
      </c>
      <c r="J40" s="46">
        <v>0</v>
      </c>
      <c r="K40" s="46">
        <v>0</v>
      </c>
      <c r="L40" s="47">
        <v>0</v>
      </c>
      <c r="M40" s="19">
        <v>8600010227</v>
      </c>
      <c r="N40" s="20" t="s">
        <v>1618</v>
      </c>
      <c r="O40" s="20" t="s">
        <v>1619</v>
      </c>
      <c r="P40" s="22">
        <v>44273</v>
      </c>
      <c r="Q40" s="22">
        <v>44285</v>
      </c>
      <c r="R40" s="22">
        <v>44316</v>
      </c>
      <c r="S40" s="47">
        <v>3570000</v>
      </c>
      <c r="T40" s="47">
        <f t="shared" si="0"/>
        <v>0</v>
      </c>
      <c r="U40" s="21">
        <v>57426458</v>
      </c>
      <c r="V40" s="21" t="s">
        <v>53</v>
      </c>
    </row>
    <row r="41" spans="1:22">
      <c r="A41" s="19">
        <v>891780111</v>
      </c>
      <c r="B41" s="1" t="s">
        <v>19</v>
      </c>
      <c r="C41" s="20" t="s">
        <v>27</v>
      </c>
      <c r="D41" s="20" t="s">
        <v>20</v>
      </c>
      <c r="E41" s="31" t="s">
        <v>1620</v>
      </c>
      <c r="F41" s="24" t="s">
        <v>21</v>
      </c>
      <c r="G41" s="24" t="s">
        <v>22</v>
      </c>
      <c r="H41" s="24" t="s">
        <v>28</v>
      </c>
      <c r="I41" s="46">
        <v>7150000</v>
      </c>
      <c r="J41" s="46">
        <v>0</v>
      </c>
      <c r="K41" s="46">
        <v>0</v>
      </c>
      <c r="L41" s="47">
        <v>0</v>
      </c>
      <c r="M41" s="19" t="s">
        <v>1621</v>
      </c>
      <c r="N41" s="20" t="s">
        <v>1622</v>
      </c>
      <c r="O41" s="20" t="s">
        <v>1623</v>
      </c>
      <c r="P41" s="22">
        <v>44278</v>
      </c>
      <c r="Q41" s="22">
        <v>44280</v>
      </c>
      <c r="R41" s="22">
        <v>44311</v>
      </c>
      <c r="S41" s="47">
        <f>7149996</f>
        <v>7149996</v>
      </c>
      <c r="T41" s="47">
        <f t="shared" si="0"/>
        <v>4</v>
      </c>
      <c r="U41" s="21">
        <v>79600056</v>
      </c>
      <c r="V41" s="21" t="s">
        <v>1377</v>
      </c>
    </row>
    <row r="42" spans="1:22">
      <c r="A42" s="19">
        <v>891780111</v>
      </c>
      <c r="B42" s="1" t="s">
        <v>19</v>
      </c>
      <c r="C42" s="20" t="s">
        <v>27</v>
      </c>
      <c r="D42" s="20" t="s">
        <v>20</v>
      </c>
      <c r="E42" s="31" t="s">
        <v>1624</v>
      </c>
      <c r="F42" s="24" t="s">
        <v>21</v>
      </c>
      <c r="G42" s="24" t="s">
        <v>22</v>
      </c>
      <c r="H42" s="24" t="s">
        <v>28</v>
      </c>
      <c r="I42" s="46">
        <v>1760000</v>
      </c>
      <c r="J42" s="46">
        <v>0</v>
      </c>
      <c r="K42" s="46">
        <v>0</v>
      </c>
      <c r="L42" s="47">
        <v>0</v>
      </c>
      <c r="M42" s="19">
        <v>1082915173</v>
      </c>
      <c r="N42" s="20" t="s">
        <v>1625</v>
      </c>
      <c r="O42" s="1" t="s">
        <v>1626</v>
      </c>
      <c r="P42" s="22">
        <v>44302</v>
      </c>
      <c r="Q42" s="22">
        <v>44305</v>
      </c>
      <c r="R42" s="22">
        <v>44316</v>
      </c>
      <c r="S42" s="47">
        <f>1760000</f>
        <v>1760000</v>
      </c>
      <c r="T42" s="47">
        <f t="shared" si="0"/>
        <v>0</v>
      </c>
      <c r="U42" s="21">
        <v>12539351</v>
      </c>
      <c r="V42" s="21" t="s">
        <v>1604</v>
      </c>
    </row>
    <row r="43" spans="1:22">
      <c r="A43" s="19">
        <v>891780111</v>
      </c>
      <c r="B43" s="1" t="s">
        <v>19</v>
      </c>
      <c r="C43" s="20" t="s">
        <v>27</v>
      </c>
      <c r="D43" s="20" t="s">
        <v>20</v>
      </c>
      <c r="E43" s="31" t="s">
        <v>1627</v>
      </c>
      <c r="F43" s="24" t="s">
        <v>21</v>
      </c>
      <c r="G43" s="24" t="s">
        <v>22</v>
      </c>
      <c r="H43" s="24" t="s">
        <v>28</v>
      </c>
      <c r="I43" s="46">
        <v>8176734</v>
      </c>
      <c r="J43" s="46">
        <v>0</v>
      </c>
      <c r="K43" s="46">
        <v>0</v>
      </c>
      <c r="L43" s="47">
        <v>0</v>
      </c>
      <c r="M43" s="19">
        <v>52414412</v>
      </c>
      <c r="N43" s="20" t="s">
        <v>1628</v>
      </c>
      <c r="O43" s="1" t="s">
        <v>1629</v>
      </c>
      <c r="P43" s="22">
        <v>44309</v>
      </c>
      <c r="Q43" s="22">
        <v>44309</v>
      </c>
      <c r="R43" s="22">
        <v>44328</v>
      </c>
      <c r="S43" s="47">
        <f>8176734</f>
        <v>8176734</v>
      </c>
      <c r="T43" s="47">
        <f t="shared" si="0"/>
        <v>0</v>
      </c>
      <c r="U43" s="21">
        <v>79600056</v>
      </c>
      <c r="V43" s="21" t="s">
        <v>1377</v>
      </c>
    </row>
    <row r="44" spans="1:22">
      <c r="A44" s="19">
        <v>891780111</v>
      </c>
      <c r="B44" s="1" t="s">
        <v>19</v>
      </c>
      <c r="C44" s="20" t="s">
        <v>27</v>
      </c>
      <c r="D44" s="20" t="s">
        <v>20</v>
      </c>
      <c r="E44" s="31" t="s">
        <v>3468</v>
      </c>
      <c r="F44" s="24" t="s">
        <v>21</v>
      </c>
      <c r="G44" s="24" t="s">
        <v>22</v>
      </c>
      <c r="H44" s="24" t="s">
        <v>28</v>
      </c>
      <c r="I44" s="46">
        <v>10680000</v>
      </c>
      <c r="J44" s="46">
        <v>0</v>
      </c>
      <c r="K44" s="46">
        <v>0</v>
      </c>
      <c r="L44" s="47">
        <v>0</v>
      </c>
      <c r="M44" s="19">
        <v>7602104</v>
      </c>
      <c r="N44" s="20" t="s">
        <v>3469</v>
      </c>
      <c r="O44" s="20" t="s">
        <v>3470</v>
      </c>
      <c r="P44" s="22">
        <v>44326</v>
      </c>
      <c r="Q44" s="22">
        <v>44328</v>
      </c>
      <c r="R44" s="22">
        <v>44512</v>
      </c>
      <c r="S44" s="47">
        <f>1780000+1780000+1780000+1780000</f>
        <v>7120000</v>
      </c>
      <c r="T44" s="47">
        <f t="shared" si="0"/>
        <v>3560000</v>
      </c>
      <c r="U44" s="1">
        <v>57426458</v>
      </c>
      <c r="V44" s="1" t="s">
        <v>53</v>
      </c>
    </row>
    <row r="45" spans="1:22">
      <c r="A45" s="19">
        <v>891780111</v>
      </c>
      <c r="B45" s="1" t="s">
        <v>19</v>
      </c>
      <c r="C45" s="20" t="s">
        <v>27</v>
      </c>
      <c r="D45" s="20" t="s">
        <v>20</v>
      </c>
      <c r="E45" s="31" t="s">
        <v>3471</v>
      </c>
      <c r="F45" s="24" t="s">
        <v>21</v>
      </c>
      <c r="G45" s="24" t="s">
        <v>22</v>
      </c>
      <c r="H45" s="24" t="s">
        <v>28</v>
      </c>
      <c r="I45" s="46">
        <v>35408331</v>
      </c>
      <c r="J45" s="46">
        <v>0</v>
      </c>
      <c r="K45" s="46">
        <v>0</v>
      </c>
      <c r="L45" s="47">
        <v>0</v>
      </c>
      <c r="M45" s="19">
        <v>830012785</v>
      </c>
      <c r="N45" s="20" t="s">
        <v>3472</v>
      </c>
      <c r="O45" s="20" t="s">
        <v>3473</v>
      </c>
      <c r="P45" s="22">
        <v>44348</v>
      </c>
      <c r="Q45" s="22">
        <v>44350</v>
      </c>
      <c r="R45" s="22">
        <v>44442</v>
      </c>
      <c r="S45" s="47">
        <f>10622499+10622499</f>
        <v>21244998</v>
      </c>
      <c r="T45" s="47">
        <f>I45-S45</f>
        <v>14163333</v>
      </c>
      <c r="U45" s="21">
        <v>57426458</v>
      </c>
      <c r="V45" s="21" t="s">
        <v>53</v>
      </c>
    </row>
    <row r="46" spans="1:22">
      <c r="A46" s="19">
        <v>891780111</v>
      </c>
      <c r="B46" s="1" t="s">
        <v>19</v>
      </c>
      <c r="C46" s="20" t="s">
        <v>27</v>
      </c>
      <c r="D46" s="20" t="s">
        <v>20</v>
      </c>
      <c r="E46" s="31" t="s">
        <v>5485</v>
      </c>
      <c r="F46" s="24" t="s">
        <v>21</v>
      </c>
      <c r="G46" s="24" t="s">
        <v>22</v>
      </c>
      <c r="H46" s="24" t="s">
        <v>28</v>
      </c>
      <c r="I46" s="46">
        <v>18100500</v>
      </c>
      <c r="J46" s="46">
        <v>0</v>
      </c>
      <c r="K46" s="46">
        <v>0</v>
      </c>
      <c r="L46" s="47">
        <v>0</v>
      </c>
      <c r="M46" s="23">
        <v>36726367</v>
      </c>
      <c r="N46" s="129" t="s">
        <v>39</v>
      </c>
      <c r="O46" s="20" t="s">
        <v>40</v>
      </c>
      <c r="P46" s="10">
        <v>44389</v>
      </c>
      <c r="Q46" s="22">
        <v>44390</v>
      </c>
      <c r="R46" s="22">
        <v>44545</v>
      </c>
      <c r="S46" s="47">
        <f>3291000+3291000+3291000</f>
        <v>9873000</v>
      </c>
      <c r="T46" s="47">
        <f t="shared" ref="T46:T77" si="1">I46-S46</f>
        <v>8227500</v>
      </c>
      <c r="U46" s="2">
        <v>85472735</v>
      </c>
      <c r="V46" s="2" t="s">
        <v>37</v>
      </c>
    </row>
    <row r="47" spans="1:22">
      <c r="A47" s="19">
        <v>891780111</v>
      </c>
      <c r="B47" s="1" t="s">
        <v>19</v>
      </c>
      <c r="C47" s="20" t="s">
        <v>27</v>
      </c>
      <c r="D47" s="20" t="s">
        <v>20</v>
      </c>
      <c r="E47" s="31" t="s">
        <v>5486</v>
      </c>
      <c r="F47" s="24" t="s">
        <v>21</v>
      </c>
      <c r="G47" s="24" t="s">
        <v>22</v>
      </c>
      <c r="H47" s="24" t="s">
        <v>28</v>
      </c>
      <c r="I47" s="46">
        <v>16500000</v>
      </c>
      <c r="J47" s="46">
        <v>0</v>
      </c>
      <c r="K47" s="46">
        <v>0</v>
      </c>
      <c r="L47" s="47">
        <v>0</v>
      </c>
      <c r="M47" s="23">
        <v>1082988307</v>
      </c>
      <c r="N47" s="56" t="s">
        <v>42</v>
      </c>
      <c r="O47" s="107" t="s">
        <v>43</v>
      </c>
      <c r="P47" s="22">
        <v>44389</v>
      </c>
      <c r="Q47" s="22">
        <v>44390</v>
      </c>
      <c r="R47" s="22">
        <v>44545</v>
      </c>
      <c r="S47" s="47">
        <f>3000000+3000000+3000000</f>
        <v>9000000</v>
      </c>
      <c r="T47" s="47">
        <f t="shared" si="1"/>
        <v>7500000</v>
      </c>
      <c r="U47" s="2">
        <v>85472735</v>
      </c>
      <c r="V47" s="2" t="s">
        <v>37</v>
      </c>
    </row>
    <row r="48" spans="1:22">
      <c r="A48" s="19">
        <v>891780111</v>
      </c>
      <c r="B48" s="1" t="s">
        <v>19</v>
      </c>
      <c r="C48" s="20" t="s">
        <v>27</v>
      </c>
      <c r="D48" s="20" t="s">
        <v>20</v>
      </c>
      <c r="E48" s="31" t="s">
        <v>5487</v>
      </c>
      <c r="F48" s="24" t="s">
        <v>21</v>
      </c>
      <c r="G48" s="24" t="s">
        <v>22</v>
      </c>
      <c r="H48" s="24" t="s">
        <v>28</v>
      </c>
      <c r="I48" s="46">
        <v>14300000</v>
      </c>
      <c r="J48" s="46">
        <v>0</v>
      </c>
      <c r="K48" s="46">
        <v>0</v>
      </c>
      <c r="L48" s="47">
        <v>0</v>
      </c>
      <c r="M48" s="23">
        <v>1082944854</v>
      </c>
      <c r="N48" s="56" t="s">
        <v>35</v>
      </c>
      <c r="O48" s="107" t="s">
        <v>36</v>
      </c>
      <c r="P48" s="22">
        <v>44389</v>
      </c>
      <c r="Q48" s="22">
        <v>44390</v>
      </c>
      <c r="R48" s="22">
        <v>44545</v>
      </c>
      <c r="S48" s="47">
        <f>2600000+2600000+2600000</f>
        <v>7800000</v>
      </c>
      <c r="T48" s="47">
        <f t="shared" si="1"/>
        <v>6500000</v>
      </c>
      <c r="U48" s="2">
        <v>85472735</v>
      </c>
      <c r="V48" s="2" t="s">
        <v>37</v>
      </c>
    </row>
    <row r="49" spans="1:22">
      <c r="A49" s="19">
        <v>891780111</v>
      </c>
      <c r="B49" s="1" t="s">
        <v>19</v>
      </c>
      <c r="C49" s="20" t="s">
        <v>27</v>
      </c>
      <c r="D49" s="20" t="s">
        <v>20</v>
      </c>
      <c r="E49" s="31" t="s">
        <v>5488</v>
      </c>
      <c r="F49" s="24" t="s">
        <v>21</v>
      </c>
      <c r="G49" s="24" t="s">
        <v>22</v>
      </c>
      <c r="H49" s="24" t="s">
        <v>28</v>
      </c>
      <c r="I49" s="46">
        <v>14487000</v>
      </c>
      <c r="J49" s="46">
        <v>0</v>
      </c>
      <c r="K49" s="46">
        <v>0</v>
      </c>
      <c r="L49" s="47">
        <v>0</v>
      </c>
      <c r="M49" s="23">
        <v>1082997207</v>
      </c>
      <c r="N49" s="56" t="s">
        <v>2266</v>
      </c>
      <c r="O49" s="107" t="s">
        <v>46</v>
      </c>
      <c r="P49" s="22">
        <v>44389</v>
      </c>
      <c r="Q49" s="22">
        <v>44390</v>
      </c>
      <c r="R49" s="22">
        <v>44545</v>
      </c>
      <c r="S49" s="47">
        <f>2634000+2634000+2634000</f>
        <v>7902000</v>
      </c>
      <c r="T49" s="47">
        <f t="shared" si="1"/>
        <v>6585000</v>
      </c>
      <c r="U49" s="2">
        <v>85472735</v>
      </c>
      <c r="V49" s="2" t="s">
        <v>37</v>
      </c>
    </row>
    <row r="50" spans="1:22">
      <c r="A50" s="19">
        <v>891780111</v>
      </c>
      <c r="B50" s="1" t="s">
        <v>19</v>
      </c>
      <c r="C50" s="20" t="s">
        <v>27</v>
      </c>
      <c r="D50" s="20" t="s">
        <v>20</v>
      </c>
      <c r="E50" s="31" t="s">
        <v>5489</v>
      </c>
      <c r="F50" s="24" t="s">
        <v>21</v>
      </c>
      <c r="G50" s="24" t="s">
        <v>22</v>
      </c>
      <c r="H50" s="24" t="s">
        <v>28</v>
      </c>
      <c r="I50" s="46">
        <v>12100000</v>
      </c>
      <c r="J50" s="46">
        <v>0</v>
      </c>
      <c r="K50" s="46">
        <v>0</v>
      </c>
      <c r="L50" s="47">
        <v>0</v>
      </c>
      <c r="M50" s="23">
        <v>1083019037</v>
      </c>
      <c r="N50" s="56" t="s">
        <v>48</v>
      </c>
      <c r="O50" s="107" t="s">
        <v>49</v>
      </c>
      <c r="P50" s="22">
        <v>44389</v>
      </c>
      <c r="Q50" s="22">
        <v>44390</v>
      </c>
      <c r="R50" s="22">
        <v>44545</v>
      </c>
      <c r="S50" s="47">
        <f>2200000+2200000+2200000</f>
        <v>6600000</v>
      </c>
      <c r="T50" s="47">
        <f t="shared" si="1"/>
        <v>5500000</v>
      </c>
      <c r="U50" s="2">
        <v>85472735</v>
      </c>
      <c r="V50" s="2" t="s">
        <v>37</v>
      </c>
    </row>
    <row r="51" spans="1:22">
      <c r="A51" s="19">
        <v>891780111</v>
      </c>
      <c r="B51" s="1" t="s">
        <v>19</v>
      </c>
      <c r="C51" s="20" t="s">
        <v>27</v>
      </c>
      <c r="D51" s="20" t="s">
        <v>20</v>
      </c>
      <c r="E51" s="31" t="s">
        <v>5490</v>
      </c>
      <c r="F51" s="24" t="s">
        <v>21</v>
      </c>
      <c r="G51" s="24" t="s">
        <v>22</v>
      </c>
      <c r="H51" s="24" t="s">
        <v>28</v>
      </c>
      <c r="I51" s="46">
        <v>28050000</v>
      </c>
      <c r="J51" s="46">
        <v>0</v>
      </c>
      <c r="K51" s="46">
        <v>0</v>
      </c>
      <c r="L51" s="47">
        <v>0</v>
      </c>
      <c r="M51" s="19">
        <v>1082845810</v>
      </c>
      <c r="N51" s="108" t="s">
        <v>88</v>
      </c>
      <c r="O51" s="107" t="s">
        <v>89</v>
      </c>
      <c r="P51" s="22">
        <v>44396</v>
      </c>
      <c r="Q51" s="22">
        <v>44396</v>
      </c>
      <c r="R51" s="22">
        <v>44550</v>
      </c>
      <c r="S51" s="47">
        <f>5000000+5000000</f>
        <v>10000000</v>
      </c>
      <c r="T51" s="47">
        <f t="shared" si="1"/>
        <v>18050000</v>
      </c>
      <c r="U51" s="1">
        <v>37331294</v>
      </c>
      <c r="V51" s="1" t="s">
        <v>29</v>
      </c>
    </row>
    <row r="52" spans="1:22">
      <c r="A52" s="19">
        <v>891780111</v>
      </c>
      <c r="B52" s="1" t="s">
        <v>19</v>
      </c>
      <c r="C52" s="20" t="s">
        <v>27</v>
      </c>
      <c r="D52" s="20" t="s">
        <v>20</v>
      </c>
      <c r="E52" s="31" t="s">
        <v>5491</v>
      </c>
      <c r="F52" s="24" t="s">
        <v>21</v>
      </c>
      <c r="G52" s="24" t="s">
        <v>22</v>
      </c>
      <c r="H52" s="24" t="s">
        <v>28</v>
      </c>
      <c r="I52" s="46">
        <v>27500000</v>
      </c>
      <c r="J52" s="46">
        <v>0</v>
      </c>
      <c r="K52" s="46">
        <v>0</v>
      </c>
      <c r="L52" s="47">
        <v>0</v>
      </c>
      <c r="M52" s="23">
        <v>36722507</v>
      </c>
      <c r="N52" s="108" t="s">
        <v>5492</v>
      </c>
      <c r="O52" s="107" t="s">
        <v>5484</v>
      </c>
      <c r="P52" s="22">
        <v>44396</v>
      </c>
      <c r="Q52" s="22">
        <v>44398</v>
      </c>
      <c r="R52" s="22">
        <v>44550</v>
      </c>
      <c r="S52" s="47">
        <f>5500000+5500000</f>
        <v>11000000</v>
      </c>
      <c r="T52" s="47">
        <f t="shared" si="1"/>
        <v>16500000</v>
      </c>
      <c r="U52" s="1">
        <v>37331294</v>
      </c>
      <c r="V52" s="1" t="s">
        <v>29</v>
      </c>
    </row>
    <row r="53" spans="1:22">
      <c r="A53" s="19">
        <v>891780111</v>
      </c>
      <c r="B53" s="1" t="s">
        <v>19</v>
      </c>
      <c r="C53" s="20" t="s">
        <v>27</v>
      </c>
      <c r="D53" s="20" t="s">
        <v>20</v>
      </c>
      <c r="E53" s="31" t="s">
        <v>5493</v>
      </c>
      <c r="F53" s="24" t="s">
        <v>21</v>
      </c>
      <c r="G53" s="24" t="s">
        <v>22</v>
      </c>
      <c r="H53" s="24" t="s">
        <v>28</v>
      </c>
      <c r="I53" s="46">
        <v>19800000</v>
      </c>
      <c r="J53" s="46">
        <v>0</v>
      </c>
      <c r="K53" s="46">
        <v>0</v>
      </c>
      <c r="L53" s="47">
        <v>0</v>
      </c>
      <c r="M53" s="23">
        <v>1082867858</v>
      </c>
      <c r="N53" s="108" t="s">
        <v>5494</v>
      </c>
      <c r="O53" s="107" t="s">
        <v>106</v>
      </c>
      <c r="P53" s="22">
        <v>44396</v>
      </c>
      <c r="Q53" s="22">
        <v>44398</v>
      </c>
      <c r="R53" s="22">
        <v>44550</v>
      </c>
      <c r="S53" s="47">
        <f>3600000+3600000</f>
        <v>7200000</v>
      </c>
      <c r="T53" s="47">
        <f t="shared" si="1"/>
        <v>12600000</v>
      </c>
      <c r="U53" s="1">
        <v>57426458</v>
      </c>
      <c r="V53" s="1" t="s">
        <v>53</v>
      </c>
    </row>
    <row r="54" spans="1:22">
      <c r="A54" s="19">
        <v>891780111</v>
      </c>
      <c r="B54" s="1" t="s">
        <v>19</v>
      </c>
      <c r="C54" s="20" t="s">
        <v>27</v>
      </c>
      <c r="D54" s="20" t="s">
        <v>20</v>
      </c>
      <c r="E54" s="31" t="s">
        <v>5495</v>
      </c>
      <c r="F54" s="24" t="s">
        <v>21</v>
      </c>
      <c r="G54" s="24" t="s">
        <v>22</v>
      </c>
      <c r="H54" s="24" t="s">
        <v>28</v>
      </c>
      <c r="I54" s="46">
        <v>15950000</v>
      </c>
      <c r="J54" s="46">
        <v>0</v>
      </c>
      <c r="K54" s="46">
        <v>0</v>
      </c>
      <c r="L54" s="47">
        <v>0</v>
      </c>
      <c r="M54" s="23">
        <v>84454604</v>
      </c>
      <c r="N54" s="108" t="s">
        <v>5496</v>
      </c>
      <c r="O54" s="107" t="s">
        <v>102</v>
      </c>
      <c r="P54" s="22">
        <v>44398</v>
      </c>
      <c r="Q54" s="22">
        <v>44398</v>
      </c>
      <c r="R54" s="22">
        <v>44550</v>
      </c>
      <c r="S54" s="47">
        <f>2900000+2900000</f>
        <v>5800000</v>
      </c>
      <c r="T54" s="47">
        <f t="shared" si="1"/>
        <v>10150000</v>
      </c>
      <c r="U54" s="1">
        <v>57426458</v>
      </c>
      <c r="V54" s="1" t="s">
        <v>53</v>
      </c>
    </row>
    <row r="55" spans="1:22">
      <c r="A55" s="19">
        <v>891780111</v>
      </c>
      <c r="B55" s="1" t="s">
        <v>19</v>
      </c>
      <c r="C55" s="20" t="s">
        <v>27</v>
      </c>
      <c r="D55" s="20" t="s">
        <v>20</v>
      </c>
      <c r="E55" s="31" t="s">
        <v>5497</v>
      </c>
      <c r="F55" s="24" t="s">
        <v>21</v>
      </c>
      <c r="G55" s="24" t="s">
        <v>22</v>
      </c>
      <c r="H55" s="24" t="s">
        <v>28</v>
      </c>
      <c r="I55" s="46">
        <v>15950000</v>
      </c>
      <c r="J55" s="46">
        <v>0</v>
      </c>
      <c r="K55" s="46">
        <v>0</v>
      </c>
      <c r="L55" s="47">
        <v>0</v>
      </c>
      <c r="M55" s="23">
        <v>57442105</v>
      </c>
      <c r="N55" s="108" t="s">
        <v>90</v>
      </c>
      <c r="O55" s="107" t="s">
        <v>91</v>
      </c>
      <c r="P55" s="22">
        <v>44398</v>
      </c>
      <c r="Q55" s="22">
        <v>44398</v>
      </c>
      <c r="R55" s="22">
        <v>44550</v>
      </c>
      <c r="S55" s="47">
        <f>2900000+2900000</f>
        <v>5800000</v>
      </c>
      <c r="T55" s="47">
        <f t="shared" si="1"/>
        <v>10150000</v>
      </c>
      <c r="U55" s="1">
        <v>57426458</v>
      </c>
      <c r="V55" s="1" t="s">
        <v>53</v>
      </c>
    </row>
    <row r="56" spans="1:22">
      <c r="A56" s="19">
        <v>891780111</v>
      </c>
      <c r="B56" s="1" t="s">
        <v>19</v>
      </c>
      <c r="C56" s="20" t="s">
        <v>27</v>
      </c>
      <c r="D56" s="20" t="s">
        <v>20</v>
      </c>
      <c r="E56" s="31" t="s">
        <v>5498</v>
      </c>
      <c r="F56" s="24" t="s">
        <v>21</v>
      </c>
      <c r="G56" s="24" t="s">
        <v>22</v>
      </c>
      <c r="H56" s="24" t="s">
        <v>28</v>
      </c>
      <c r="I56" s="46">
        <v>15950000</v>
      </c>
      <c r="J56" s="46">
        <v>0</v>
      </c>
      <c r="K56" s="46">
        <v>0</v>
      </c>
      <c r="L56" s="47">
        <v>0</v>
      </c>
      <c r="M56" s="23">
        <v>39018909</v>
      </c>
      <c r="N56" s="108" t="s">
        <v>5499</v>
      </c>
      <c r="O56" s="107" t="s">
        <v>100</v>
      </c>
      <c r="P56" s="22">
        <v>44398</v>
      </c>
      <c r="Q56" s="22">
        <v>44398</v>
      </c>
      <c r="R56" s="22">
        <v>44550</v>
      </c>
      <c r="S56" s="47">
        <f>2900000+2900000</f>
        <v>5800000</v>
      </c>
      <c r="T56" s="47">
        <f t="shared" si="1"/>
        <v>10150000</v>
      </c>
      <c r="U56" s="1">
        <v>37331294</v>
      </c>
      <c r="V56" s="1" t="s">
        <v>29</v>
      </c>
    </row>
    <row r="57" spans="1:22">
      <c r="A57" s="19">
        <v>891780111</v>
      </c>
      <c r="B57" s="1" t="s">
        <v>19</v>
      </c>
      <c r="C57" s="20" t="s">
        <v>27</v>
      </c>
      <c r="D57" s="20" t="s">
        <v>20</v>
      </c>
      <c r="E57" s="31" t="s">
        <v>5500</v>
      </c>
      <c r="F57" s="24" t="s">
        <v>21</v>
      </c>
      <c r="G57" s="24" t="s">
        <v>22</v>
      </c>
      <c r="H57" s="24" t="s">
        <v>28</v>
      </c>
      <c r="I57" s="46">
        <v>9500000</v>
      </c>
      <c r="J57" s="46">
        <v>0</v>
      </c>
      <c r="K57" s="46">
        <v>0</v>
      </c>
      <c r="L57" s="47">
        <v>0</v>
      </c>
      <c r="M57" s="23">
        <v>1082947568</v>
      </c>
      <c r="N57" s="108" t="s">
        <v>109</v>
      </c>
      <c r="O57" s="107" t="s">
        <v>110</v>
      </c>
      <c r="P57" s="22">
        <v>44398</v>
      </c>
      <c r="Q57" s="22">
        <v>44398</v>
      </c>
      <c r="R57" s="22">
        <v>44545</v>
      </c>
      <c r="S57" s="47">
        <f>1900000+1900000</f>
        <v>3800000</v>
      </c>
      <c r="T57" s="47">
        <f t="shared" si="1"/>
        <v>5700000</v>
      </c>
      <c r="U57" s="1">
        <v>37331294</v>
      </c>
      <c r="V57" s="1" t="s">
        <v>29</v>
      </c>
    </row>
    <row r="58" spans="1:22">
      <c r="A58" s="19">
        <v>891780111</v>
      </c>
      <c r="B58" s="1" t="s">
        <v>19</v>
      </c>
      <c r="C58" s="20" t="s">
        <v>27</v>
      </c>
      <c r="D58" s="20" t="s">
        <v>20</v>
      </c>
      <c r="E58" s="31" t="s">
        <v>5501</v>
      </c>
      <c r="F58" s="24" t="s">
        <v>21</v>
      </c>
      <c r="G58" s="24" t="s">
        <v>22</v>
      </c>
      <c r="H58" s="24" t="s">
        <v>28</v>
      </c>
      <c r="I58" s="46">
        <v>15950000</v>
      </c>
      <c r="J58" s="46">
        <v>0</v>
      </c>
      <c r="K58" s="46">
        <v>0</v>
      </c>
      <c r="L58" s="47">
        <v>0</v>
      </c>
      <c r="M58" s="23">
        <v>1083029081</v>
      </c>
      <c r="N58" s="108" t="s">
        <v>5502</v>
      </c>
      <c r="O58" s="107" t="s">
        <v>120</v>
      </c>
      <c r="P58" s="22">
        <v>44398</v>
      </c>
      <c r="Q58" s="22">
        <v>44398</v>
      </c>
      <c r="R58" s="22">
        <v>44550</v>
      </c>
      <c r="S58" s="47">
        <f>2900000+2900000</f>
        <v>5800000</v>
      </c>
      <c r="T58" s="47">
        <f t="shared" si="1"/>
        <v>10150000</v>
      </c>
      <c r="U58" s="1">
        <v>37331294</v>
      </c>
      <c r="V58" s="1" t="s">
        <v>29</v>
      </c>
    </row>
    <row r="59" spans="1:22">
      <c r="A59" s="19">
        <v>891780111</v>
      </c>
      <c r="B59" s="1" t="s">
        <v>19</v>
      </c>
      <c r="C59" s="20" t="s">
        <v>27</v>
      </c>
      <c r="D59" s="20" t="s">
        <v>20</v>
      </c>
      <c r="E59" s="31" t="s">
        <v>5503</v>
      </c>
      <c r="F59" s="24" t="s">
        <v>21</v>
      </c>
      <c r="G59" s="24" t="s">
        <v>22</v>
      </c>
      <c r="H59" s="24" t="s">
        <v>28</v>
      </c>
      <c r="I59" s="46">
        <v>14500000</v>
      </c>
      <c r="J59" s="46">
        <v>0</v>
      </c>
      <c r="K59" s="46">
        <v>0</v>
      </c>
      <c r="L59" s="47">
        <v>0</v>
      </c>
      <c r="M59" s="23">
        <v>57437563</v>
      </c>
      <c r="N59" s="108" t="s">
        <v>5504</v>
      </c>
      <c r="O59" s="107" t="s">
        <v>95</v>
      </c>
      <c r="P59" s="22">
        <v>44398</v>
      </c>
      <c r="Q59" s="22">
        <v>44398</v>
      </c>
      <c r="R59" s="22">
        <v>44545</v>
      </c>
      <c r="S59" s="47">
        <f>2900000+2900000</f>
        <v>5800000</v>
      </c>
      <c r="T59" s="47">
        <f t="shared" si="1"/>
        <v>8700000</v>
      </c>
      <c r="U59" s="1">
        <v>57426458</v>
      </c>
      <c r="V59" s="1" t="s">
        <v>53</v>
      </c>
    </row>
    <row r="60" spans="1:22">
      <c r="A60" s="19">
        <v>891780111</v>
      </c>
      <c r="B60" s="1" t="s">
        <v>19</v>
      </c>
      <c r="C60" s="20" t="s">
        <v>27</v>
      </c>
      <c r="D60" s="20" t="s">
        <v>20</v>
      </c>
      <c r="E60" s="17" t="s">
        <v>5505</v>
      </c>
      <c r="F60" s="24" t="s">
        <v>21</v>
      </c>
      <c r="G60" s="24" t="s">
        <v>22</v>
      </c>
      <c r="H60" s="24" t="s">
        <v>28</v>
      </c>
      <c r="I60" s="46">
        <v>11275000</v>
      </c>
      <c r="J60" s="46">
        <v>0</v>
      </c>
      <c r="K60" s="46">
        <v>0</v>
      </c>
      <c r="L60" s="47">
        <v>0</v>
      </c>
      <c r="M60" s="23">
        <v>36669007</v>
      </c>
      <c r="N60" s="108" t="s">
        <v>5506</v>
      </c>
      <c r="O60" s="107" t="s">
        <v>114</v>
      </c>
      <c r="P60" s="22">
        <v>44398</v>
      </c>
      <c r="Q60" s="22">
        <v>44398</v>
      </c>
      <c r="R60" s="22">
        <v>44550</v>
      </c>
      <c r="S60" s="47">
        <f>2700000+2050000</f>
        <v>4750000</v>
      </c>
      <c r="T60" s="47">
        <f t="shared" si="1"/>
        <v>6525000</v>
      </c>
      <c r="U60" s="1">
        <v>37331294</v>
      </c>
      <c r="V60" s="1" t="s">
        <v>29</v>
      </c>
    </row>
    <row r="61" spans="1:22">
      <c r="A61" s="19">
        <v>891780111</v>
      </c>
      <c r="B61" s="1" t="s">
        <v>19</v>
      </c>
      <c r="C61" s="20" t="s">
        <v>27</v>
      </c>
      <c r="D61" s="20" t="s">
        <v>20</v>
      </c>
      <c r="E61" s="17" t="s">
        <v>5507</v>
      </c>
      <c r="F61" s="24" t="s">
        <v>21</v>
      </c>
      <c r="G61" s="24" t="s">
        <v>22</v>
      </c>
      <c r="H61" s="24" t="s">
        <v>28</v>
      </c>
      <c r="I61" s="46">
        <v>11275000</v>
      </c>
      <c r="J61" s="46">
        <v>0</v>
      </c>
      <c r="K61" s="46">
        <v>0</v>
      </c>
      <c r="L61" s="47">
        <v>0</v>
      </c>
      <c r="M61" s="23">
        <v>36549178</v>
      </c>
      <c r="N61" s="108" t="s">
        <v>5508</v>
      </c>
      <c r="O61" s="107" t="s">
        <v>114</v>
      </c>
      <c r="P61" s="22">
        <v>44398</v>
      </c>
      <c r="Q61" s="22">
        <v>44398</v>
      </c>
      <c r="R61" s="22">
        <v>44550</v>
      </c>
      <c r="S61" s="47">
        <f>3075000+2050000</f>
        <v>5125000</v>
      </c>
      <c r="T61" s="47">
        <f t="shared" si="1"/>
        <v>6150000</v>
      </c>
      <c r="U61" s="1">
        <v>37331294</v>
      </c>
      <c r="V61" s="1" t="s">
        <v>29</v>
      </c>
    </row>
    <row r="62" spans="1:22">
      <c r="A62" s="19">
        <v>891780111</v>
      </c>
      <c r="B62" s="1" t="s">
        <v>19</v>
      </c>
      <c r="C62" s="20" t="s">
        <v>27</v>
      </c>
      <c r="D62" s="20" t="s">
        <v>20</v>
      </c>
      <c r="E62" s="17" t="s">
        <v>5509</v>
      </c>
      <c r="F62" s="24" t="s">
        <v>21</v>
      </c>
      <c r="G62" s="24" t="s">
        <v>22</v>
      </c>
      <c r="H62" s="24" t="s">
        <v>28</v>
      </c>
      <c r="I62" s="46">
        <v>11275000</v>
      </c>
      <c r="J62" s="46">
        <v>0</v>
      </c>
      <c r="K62" s="46">
        <v>0</v>
      </c>
      <c r="L62" s="47">
        <v>0</v>
      </c>
      <c r="M62" s="23">
        <v>57434888</v>
      </c>
      <c r="N62" s="108" t="s">
        <v>5510</v>
      </c>
      <c r="O62" s="107" t="s">
        <v>118</v>
      </c>
      <c r="P62" s="22">
        <v>44398</v>
      </c>
      <c r="Q62" s="22">
        <v>44398</v>
      </c>
      <c r="R62" s="22">
        <v>44550</v>
      </c>
      <c r="S62" s="47">
        <f>3075000+2050000</f>
        <v>5125000</v>
      </c>
      <c r="T62" s="47">
        <f t="shared" si="1"/>
        <v>6150000</v>
      </c>
      <c r="U62" s="1">
        <v>57426458</v>
      </c>
      <c r="V62" s="1" t="s">
        <v>53</v>
      </c>
    </row>
    <row r="63" spans="1:22">
      <c r="A63" s="19">
        <v>891780111</v>
      </c>
      <c r="B63" s="1" t="s">
        <v>19</v>
      </c>
      <c r="C63" s="20" t="s">
        <v>27</v>
      </c>
      <c r="D63" s="20" t="s">
        <v>20</v>
      </c>
      <c r="E63" s="17" t="s">
        <v>5511</v>
      </c>
      <c r="F63" s="24" t="s">
        <v>21</v>
      </c>
      <c r="G63" s="24" t="s">
        <v>22</v>
      </c>
      <c r="H63" s="24" t="s">
        <v>28</v>
      </c>
      <c r="I63" s="46">
        <v>8000000</v>
      </c>
      <c r="J63" s="46">
        <v>0</v>
      </c>
      <c r="K63" s="46">
        <v>0</v>
      </c>
      <c r="L63" s="47">
        <v>0</v>
      </c>
      <c r="M63" s="23">
        <v>57440642</v>
      </c>
      <c r="N63" s="108" t="s">
        <v>5512</v>
      </c>
      <c r="O63" s="107" t="s">
        <v>128</v>
      </c>
      <c r="P63" s="22">
        <v>44398</v>
      </c>
      <c r="Q63" s="22">
        <v>44398</v>
      </c>
      <c r="R63" s="22">
        <v>44545</v>
      </c>
      <c r="S63" s="47">
        <f>1600000+1600000</f>
        <v>3200000</v>
      </c>
      <c r="T63" s="47">
        <f t="shared" si="1"/>
        <v>4800000</v>
      </c>
      <c r="U63" s="1">
        <v>37331294</v>
      </c>
      <c r="V63" s="1" t="s">
        <v>29</v>
      </c>
    </row>
    <row r="64" spans="1:22">
      <c r="A64" s="19">
        <v>891780111</v>
      </c>
      <c r="B64" s="1" t="s">
        <v>19</v>
      </c>
      <c r="C64" s="20" t="s">
        <v>27</v>
      </c>
      <c r="D64" s="20" t="s">
        <v>20</v>
      </c>
      <c r="E64" s="17" t="s">
        <v>5513</v>
      </c>
      <c r="F64" s="24" t="s">
        <v>21</v>
      </c>
      <c r="G64" s="24" t="s">
        <v>22</v>
      </c>
      <c r="H64" s="24" t="s">
        <v>28</v>
      </c>
      <c r="I64" s="46">
        <v>11275000</v>
      </c>
      <c r="J64" s="46">
        <v>0</v>
      </c>
      <c r="K64" s="46">
        <v>0</v>
      </c>
      <c r="L64" s="47">
        <v>0</v>
      </c>
      <c r="M64" s="23">
        <v>91525433</v>
      </c>
      <c r="N64" s="108" t="s">
        <v>5514</v>
      </c>
      <c r="O64" s="107" t="s">
        <v>52</v>
      </c>
      <c r="P64" s="22">
        <v>44398</v>
      </c>
      <c r="Q64" s="22">
        <v>44398</v>
      </c>
      <c r="R64" s="22">
        <v>44550</v>
      </c>
      <c r="S64" s="47">
        <f>3075000+2050000</f>
        <v>5125000</v>
      </c>
      <c r="T64" s="47">
        <f t="shared" si="1"/>
        <v>6150000</v>
      </c>
      <c r="U64" s="1">
        <v>57426458</v>
      </c>
      <c r="V64" s="1" t="s">
        <v>53</v>
      </c>
    </row>
    <row r="65" spans="1:22">
      <c r="A65" s="19">
        <v>891780111</v>
      </c>
      <c r="B65" s="1" t="s">
        <v>19</v>
      </c>
      <c r="C65" s="20" t="s">
        <v>27</v>
      </c>
      <c r="D65" s="20" t="s">
        <v>20</v>
      </c>
      <c r="E65" s="31" t="s">
        <v>5515</v>
      </c>
      <c r="F65" s="24" t="s">
        <v>21</v>
      </c>
      <c r="G65" s="24" t="s">
        <v>22</v>
      </c>
      <c r="H65" s="24" t="s">
        <v>28</v>
      </c>
      <c r="I65" s="46">
        <v>15950000</v>
      </c>
      <c r="J65" s="46">
        <v>0</v>
      </c>
      <c r="K65" s="46">
        <v>0</v>
      </c>
      <c r="L65" s="47">
        <v>0</v>
      </c>
      <c r="M65" s="23">
        <v>36669125</v>
      </c>
      <c r="N65" s="108" t="s">
        <v>5516</v>
      </c>
      <c r="O65" s="107" t="s">
        <v>112</v>
      </c>
      <c r="P65" s="22">
        <v>44398</v>
      </c>
      <c r="Q65" s="22">
        <v>44398</v>
      </c>
      <c r="R65" s="22">
        <v>44550</v>
      </c>
      <c r="S65" s="47">
        <f>3190000+3190000</f>
        <v>6380000</v>
      </c>
      <c r="T65" s="47">
        <f t="shared" si="1"/>
        <v>9570000</v>
      </c>
      <c r="U65" s="1">
        <v>37331294</v>
      </c>
      <c r="V65" s="1" t="s">
        <v>29</v>
      </c>
    </row>
    <row r="66" spans="1:22">
      <c r="A66" s="19">
        <v>891780111</v>
      </c>
      <c r="B66" s="1" t="s">
        <v>19</v>
      </c>
      <c r="C66" s="20" t="s">
        <v>27</v>
      </c>
      <c r="D66" s="20" t="s">
        <v>20</v>
      </c>
      <c r="E66" s="31" t="s">
        <v>5517</v>
      </c>
      <c r="F66" s="24" t="s">
        <v>21</v>
      </c>
      <c r="G66" s="24" t="s">
        <v>22</v>
      </c>
      <c r="H66" s="24" t="s">
        <v>28</v>
      </c>
      <c r="I66" s="46">
        <v>14500000</v>
      </c>
      <c r="J66" s="46">
        <v>0</v>
      </c>
      <c r="K66" s="46">
        <v>0</v>
      </c>
      <c r="L66" s="47">
        <v>0</v>
      </c>
      <c r="M66" s="23">
        <v>57170631</v>
      </c>
      <c r="N66" s="108" t="s">
        <v>5518</v>
      </c>
      <c r="O66" s="107" t="s">
        <v>104</v>
      </c>
      <c r="P66" s="22">
        <v>44399</v>
      </c>
      <c r="Q66" s="22">
        <v>44400</v>
      </c>
      <c r="R66" s="22">
        <v>44545</v>
      </c>
      <c r="S66" s="47">
        <f>2900000+2900000</f>
        <v>5800000</v>
      </c>
      <c r="T66" s="47">
        <f t="shared" si="1"/>
        <v>8700000</v>
      </c>
      <c r="U66" s="1">
        <v>57426458</v>
      </c>
      <c r="V66" s="1" t="s">
        <v>53</v>
      </c>
    </row>
    <row r="67" spans="1:22">
      <c r="A67" s="19">
        <v>891780111</v>
      </c>
      <c r="B67" s="1" t="s">
        <v>19</v>
      </c>
      <c r="C67" s="20" t="s">
        <v>27</v>
      </c>
      <c r="D67" s="20" t="s">
        <v>20</v>
      </c>
      <c r="E67" s="31" t="s">
        <v>5519</v>
      </c>
      <c r="F67" s="24" t="s">
        <v>21</v>
      </c>
      <c r="G67" s="24" t="s">
        <v>22</v>
      </c>
      <c r="H67" s="24" t="s">
        <v>28</v>
      </c>
      <c r="I67" s="46">
        <v>12000000</v>
      </c>
      <c r="J67" s="46">
        <v>0</v>
      </c>
      <c r="K67" s="46">
        <v>0</v>
      </c>
      <c r="L67" s="47">
        <v>0</v>
      </c>
      <c r="M67" s="23">
        <v>1151184718</v>
      </c>
      <c r="N67" s="108" t="s">
        <v>5520</v>
      </c>
      <c r="O67" s="107" t="s">
        <v>124</v>
      </c>
      <c r="P67" s="22">
        <v>44399</v>
      </c>
      <c r="Q67" s="22">
        <v>44400</v>
      </c>
      <c r="R67" s="22">
        <v>44545</v>
      </c>
      <c r="S67" s="47">
        <f>2400000+2400000</f>
        <v>4800000</v>
      </c>
      <c r="T67" s="47">
        <f t="shared" si="1"/>
        <v>7200000</v>
      </c>
      <c r="U67" s="1">
        <v>57426458</v>
      </c>
      <c r="V67" s="1" t="s">
        <v>53</v>
      </c>
    </row>
    <row r="68" spans="1:22">
      <c r="A68" s="19">
        <v>891780111</v>
      </c>
      <c r="B68" s="1" t="s">
        <v>19</v>
      </c>
      <c r="C68" s="20" t="s">
        <v>27</v>
      </c>
      <c r="D68" s="20" t="s">
        <v>20</v>
      </c>
      <c r="E68" s="17" t="s">
        <v>5521</v>
      </c>
      <c r="F68" s="24" t="s">
        <v>21</v>
      </c>
      <c r="G68" s="24" t="s">
        <v>22</v>
      </c>
      <c r="H68" s="24" t="s">
        <v>28</v>
      </c>
      <c r="I68" s="46">
        <v>10450000</v>
      </c>
      <c r="J68" s="46">
        <v>0</v>
      </c>
      <c r="K68" s="46">
        <v>0</v>
      </c>
      <c r="L68" s="47">
        <v>0</v>
      </c>
      <c r="M68" s="23">
        <v>85453103</v>
      </c>
      <c r="N68" s="108" t="s">
        <v>5522</v>
      </c>
      <c r="O68" s="107" t="s">
        <v>126</v>
      </c>
      <c r="P68" s="22">
        <v>44399</v>
      </c>
      <c r="Q68" s="22">
        <v>44400</v>
      </c>
      <c r="R68" s="22">
        <v>44550</v>
      </c>
      <c r="S68" s="47">
        <f>1900000+1900000</f>
        <v>3800000</v>
      </c>
      <c r="T68" s="47">
        <f t="shared" si="1"/>
        <v>6650000</v>
      </c>
      <c r="U68" s="1">
        <v>37331294</v>
      </c>
      <c r="V68" s="1" t="s">
        <v>29</v>
      </c>
    </row>
    <row r="69" spans="1:22">
      <c r="A69" s="19">
        <v>891780111</v>
      </c>
      <c r="B69" s="1" t="s">
        <v>19</v>
      </c>
      <c r="C69" s="20" t="s">
        <v>27</v>
      </c>
      <c r="D69" s="20" t="s">
        <v>20</v>
      </c>
      <c r="E69" s="17" t="s">
        <v>5523</v>
      </c>
      <c r="F69" s="24" t="s">
        <v>21</v>
      </c>
      <c r="G69" s="24" t="s">
        <v>22</v>
      </c>
      <c r="H69" s="24" t="s">
        <v>28</v>
      </c>
      <c r="I69" s="46">
        <v>9500000</v>
      </c>
      <c r="J69" s="46">
        <v>0</v>
      </c>
      <c r="K69" s="46">
        <v>0</v>
      </c>
      <c r="L69" s="47">
        <v>0</v>
      </c>
      <c r="M69" s="23">
        <v>1082905242</v>
      </c>
      <c r="N69" s="108" t="s">
        <v>5524</v>
      </c>
      <c r="O69" s="107" t="s">
        <v>5525</v>
      </c>
      <c r="P69" s="22">
        <v>44399</v>
      </c>
      <c r="Q69" s="22">
        <v>44400</v>
      </c>
      <c r="R69" s="22">
        <v>44545</v>
      </c>
      <c r="S69" s="47">
        <f>1900000+1900000</f>
        <v>3800000</v>
      </c>
      <c r="T69" s="47">
        <f t="shared" si="1"/>
        <v>5700000</v>
      </c>
      <c r="U69" s="1">
        <v>57426458</v>
      </c>
      <c r="V69" s="1" t="s">
        <v>53</v>
      </c>
    </row>
    <row r="70" spans="1:22">
      <c r="A70" s="19">
        <v>891780111</v>
      </c>
      <c r="B70" s="1" t="s">
        <v>19</v>
      </c>
      <c r="C70" s="20" t="s">
        <v>27</v>
      </c>
      <c r="D70" s="20" t="s">
        <v>20</v>
      </c>
      <c r="E70" s="31" t="s">
        <v>5526</v>
      </c>
      <c r="F70" s="24" t="s">
        <v>21</v>
      </c>
      <c r="G70" s="24" t="s">
        <v>22</v>
      </c>
      <c r="H70" s="24" t="s">
        <v>28</v>
      </c>
      <c r="I70" s="46">
        <v>7240000</v>
      </c>
      <c r="J70" s="46">
        <v>0</v>
      </c>
      <c r="K70" s="46">
        <v>0</v>
      </c>
      <c r="L70" s="47">
        <v>0</v>
      </c>
      <c r="M70" s="19">
        <v>36667908</v>
      </c>
      <c r="N70" s="108" t="s">
        <v>819</v>
      </c>
      <c r="O70" s="107" t="s">
        <v>5527</v>
      </c>
      <c r="P70" s="22">
        <v>44399</v>
      </c>
      <c r="Q70" s="22">
        <v>44400</v>
      </c>
      <c r="R70" s="22">
        <v>44462</v>
      </c>
      <c r="S70" s="47">
        <f>3620000+3620000</f>
        <v>7240000</v>
      </c>
      <c r="T70" s="47">
        <f t="shared" si="1"/>
        <v>0</v>
      </c>
      <c r="U70" s="21">
        <v>12539351</v>
      </c>
      <c r="V70" s="21" t="s">
        <v>1604</v>
      </c>
    </row>
    <row r="71" spans="1:22">
      <c r="A71" s="19">
        <v>891780111</v>
      </c>
      <c r="B71" s="1" t="s">
        <v>19</v>
      </c>
      <c r="C71" s="20" t="s">
        <v>27</v>
      </c>
      <c r="D71" s="20" t="s">
        <v>20</v>
      </c>
      <c r="E71" s="31" t="s">
        <v>5528</v>
      </c>
      <c r="F71" s="24" t="s">
        <v>21</v>
      </c>
      <c r="G71" s="24" t="s">
        <v>22</v>
      </c>
      <c r="H71" s="24" t="s">
        <v>28</v>
      </c>
      <c r="I71" s="46">
        <v>15950000</v>
      </c>
      <c r="J71" s="46">
        <v>0</v>
      </c>
      <c r="K71" s="46">
        <v>0</v>
      </c>
      <c r="L71" s="47">
        <v>0</v>
      </c>
      <c r="M71" s="23">
        <v>57443718</v>
      </c>
      <c r="N71" s="108" t="s">
        <v>5529</v>
      </c>
      <c r="O71" s="107" t="s">
        <v>97</v>
      </c>
      <c r="P71" s="22">
        <v>44403</v>
      </c>
      <c r="Q71" s="22">
        <v>44403</v>
      </c>
      <c r="R71" s="22">
        <v>44550</v>
      </c>
      <c r="S71" s="47">
        <f>2900000+2900000</f>
        <v>5800000</v>
      </c>
      <c r="T71" s="47">
        <f t="shared" si="1"/>
        <v>10150000</v>
      </c>
      <c r="U71" s="1">
        <v>57426458</v>
      </c>
      <c r="V71" s="1" t="s">
        <v>53</v>
      </c>
    </row>
    <row r="72" spans="1:22">
      <c r="A72" s="19">
        <v>891780111</v>
      </c>
      <c r="B72" s="1" t="s">
        <v>19</v>
      </c>
      <c r="C72" s="20" t="s">
        <v>27</v>
      </c>
      <c r="D72" s="20" t="s">
        <v>20</v>
      </c>
      <c r="E72" s="31" t="s">
        <v>5530</v>
      </c>
      <c r="F72" s="24" t="s">
        <v>21</v>
      </c>
      <c r="G72" s="24" t="s">
        <v>22</v>
      </c>
      <c r="H72" s="24" t="s">
        <v>28</v>
      </c>
      <c r="I72" s="46">
        <v>20000000</v>
      </c>
      <c r="J72" s="46">
        <v>0</v>
      </c>
      <c r="K72" s="46">
        <v>0</v>
      </c>
      <c r="L72" s="47">
        <v>0</v>
      </c>
      <c r="M72" s="23">
        <v>36552272</v>
      </c>
      <c r="N72" s="108" t="s">
        <v>3433</v>
      </c>
      <c r="O72" s="107" t="s">
        <v>5531</v>
      </c>
      <c r="P72" s="22">
        <v>44403</v>
      </c>
      <c r="Q72" s="22">
        <v>44403</v>
      </c>
      <c r="R72" s="22">
        <v>44550</v>
      </c>
      <c r="S72" s="47">
        <f>4000000+4000000</f>
        <v>8000000</v>
      </c>
      <c r="T72" s="47">
        <f t="shared" si="1"/>
        <v>12000000</v>
      </c>
      <c r="U72" s="1">
        <v>57426458</v>
      </c>
      <c r="V72" s="1" t="s">
        <v>53</v>
      </c>
    </row>
    <row r="73" spans="1:22">
      <c r="A73" s="19">
        <v>891780111</v>
      </c>
      <c r="B73" s="1" t="s">
        <v>19</v>
      </c>
      <c r="C73" s="20" t="s">
        <v>27</v>
      </c>
      <c r="D73" s="20" t="s">
        <v>20</v>
      </c>
      <c r="E73" s="31" t="s">
        <v>5532</v>
      </c>
      <c r="F73" s="24" t="s">
        <v>21</v>
      </c>
      <c r="G73" s="24" t="s">
        <v>22</v>
      </c>
      <c r="H73" s="24" t="s">
        <v>28</v>
      </c>
      <c r="I73" s="46">
        <v>17160000</v>
      </c>
      <c r="J73" s="46">
        <v>0</v>
      </c>
      <c r="K73" s="46">
        <v>0</v>
      </c>
      <c r="L73" s="47">
        <v>0</v>
      </c>
      <c r="M73" s="23">
        <v>80096916</v>
      </c>
      <c r="N73" s="108" t="s">
        <v>5533</v>
      </c>
      <c r="O73" s="107" t="s">
        <v>5534</v>
      </c>
      <c r="P73" s="22">
        <v>44403</v>
      </c>
      <c r="Q73" s="22">
        <v>44404</v>
      </c>
      <c r="R73" s="22">
        <v>44550</v>
      </c>
      <c r="S73" s="47">
        <f>3432000+3432000</f>
        <v>6864000</v>
      </c>
      <c r="T73" s="47">
        <f t="shared" si="1"/>
        <v>10296000</v>
      </c>
      <c r="U73" s="1">
        <v>37331294</v>
      </c>
      <c r="V73" s="1" t="s">
        <v>29</v>
      </c>
    </row>
    <row r="74" spans="1:22">
      <c r="A74" s="19">
        <v>891780111</v>
      </c>
      <c r="B74" s="1" t="s">
        <v>19</v>
      </c>
      <c r="C74" s="20" t="s">
        <v>27</v>
      </c>
      <c r="D74" s="20" t="s">
        <v>20</v>
      </c>
      <c r="E74" s="17" t="s">
        <v>5535</v>
      </c>
      <c r="F74" s="24" t="s">
        <v>21</v>
      </c>
      <c r="G74" s="24" t="s">
        <v>22</v>
      </c>
      <c r="H74" s="24" t="s">
        <v>28</v>
      </c>
      <c r="I74" s="46">
        <v>8000000</v>
      </c>
      <c r="J74" s="46">
        <v>0</v>
      </c>
      <c r="K74" s="46">
        <v>0</v>
      </c>
      <c r="L74" s="47">
        <v>0</v>
      </c>
      <c r="M74" s="19">
        <v>1005157184</v>
      </c>
      <c r="N74" s="108" t="s">
        <v>5536</v>
      </c>
      <c r="O74" s="107" t="s">
        <v>5537</v>
      </c>
      <c r="P74" s="22">
        <v>44404</v>
      </c>
      <c r="Q74" s="22">
        <v>44405</v>
      </c>
      <c r="R74" s="22">
        <v>44545</v>
      </c>
      <c r="S74" s="47">
        <f>1600000+1600000</f>
        <v>3200000</v>
      </c>
      <c r="T74" s="47">
        <f t="shared" si="1"/>
        <v>4800000</v>
      </c>
      <c r="U74" s="1">
        <v>37331294</v>
      </c>
      <c r="V74" s="1" t="s">
        <v>29</v>
      </c>
    </row>
    <row r="75" spans="1:22">
      <c r="A75" s="19">
        <v>891780111</v>
      </c>
      <c r="B75" s="1" t="s">
        <v>19</v>
      </c>
      <c r="C75" s="20" t="s">
        <v>27</v>
      </c>
      <c r="D75" s="20" t="s">
        <v>20</v>
      </c>
      <c r="E75" s="31" t="s">
        <v>5538</v>
      </c>
      <c r="F75" s="24" t="s">
        <v>21</v>
      </c>
      <c r="G75" s="24" t="s">
        <v>22</v>
      </c>
      <c r="H75" s="24" t="s">
        <v>28</v>
      </c>
      <c r="I75" s="46">
        <v>6000000</v>
      </c>
      <c r="J75" s="46">
        <v>0</v>
      </c>
      <c r="K75" s="46">
        <v>0</v>
      </c>
      <c r="L75" s="47">
        <v>0</v>
      </c>
      <c r="M75" s="19">
        <v>36666875</v>
      </c>
      <c r="N75" s="108" t="s">
        <v>1606</v>
      </c>
      <c r="O75" s="107" t="s">
        <v>5539</v>
      </c>
      <c r="P75" s="22">
        <v>44404</v>
      </c>
      <c r="Q75" s="22">
        <v>44405</v>
      </c>
      <c r="R75" s="22">
        <v>44459</v>
      </c>
      <c r="S75" s="47">
        <f>3000000+3000000</f>
        <v>6000000</v>
      </c>
      <c r="T75" s="47">
        <f t="shared" si="1"/>
        <v>0</v>
      </c>
      <c r="U75" s="1">
        <v>37331294</v>
      </c>
      <c r="V75" s="1" t="s">
        <v>29</v>
      </c>
    </row>
    <row r="76" spans="1:22">
      <c r="A76" s="19">
        <v>891780111</v>
      </c>
      <c r="B76" s="1" t="s">
        <v>19</v>
      </c>
      <c r="C76" s="20" t="s">
        <v>27</v>
      </c>
      <c r="D76" s="20" t="s">
        <v>20</v>
      </c>
      <c r="E76" s="31" t="s">
        <v>5540</v>
      </c>
      <c r="F76" s="24" t="s">
        <v>21</v>
      </c>
      <c r="G76" s="24" t="s">
        <v>22</v>
      </c>
      <c r="H76" s="24" t="s">
        <v>28</v>
      </c>
      <c r="I76" s="46">
        <v>9000000</v>
      </c>
      <c r="J76" s="46">
        <v>0</v>
      </c>
      <c r="K76" s="46">
        <v>0</v>
      </c>
      <c r="L76" s="47">
        <v>0</v>
      </c>
      <c r="M76" s="23">
        <v>57442105</v>
      </c>
      <c r="N76" s="108" t="s">
        <v>90</v>
      </c>
      <c r="O76" s="107" t="s">
        <v>5541</v>
      </c>
      <c r="P76" s="22">
        <v>44404</v>
      </c>
      <c r="Q76" s="22">
        <v>44405</v>
      </c>
      <c r="R76" s="22">
        <v>44459</v>
      </c>
      <c r="S76" s="47">
        <f>4500000+4500000</f>
        <v>9000000</v>
      </c>
      <c r="T76" s="47">
        <f t="shared" si="1"/>
        <v>0</v>
      </c>
      <c r="U76" s="1">
        <v>37331294</v>
      </c>
      <c r="V76" s="1" t="s">
        <v>29</v>
      </c>
    </row>
    <row r="77" spans="1:22">
      <c r="A77" s="19">
        <v>891780111</v>
      </c>
      <c r="B77" s="1" t="s">
        <v>19</v>
      </c>
      <c r="C77" s="20" t="s">
        <v>27</v>
      </c>
      <c r="D77" s="20" t="s">
        <v>20</v>
      </c>
      <c r="E77" s="31" t="s">
        <v>5542</v>
      </c>
      <c r="F77" s="24" t="s">
        <v>21</v>
      </c>
      <c r="G77" s="24" t="s">
        <v>22</v>
      </c>
      <c r="H77" s="24" t="s">
        <v>28</v>
      </c>
      <c r="I77" s="46">
        <v>15950000</v>
      </c>
      <c r="J77" s="46">
        <v>0</v>
      </c>
      <c r="K77" s="46">
        <v>0</v>
      </c>
      <c r="L77" s="47">
        <v>0</v>
      </c>
      <c r="M77" s="23">
        <v>80865227</v>
      </c>
      <c r="N77" s="108" t="s">
        <v>5543</v>
      </c>
      <c r="O77" s="107" t="s">
        <v>5544</v>
      </c>
      <c r="P77" s="22">
        <v>44405</v>
      </c>
      <c r="Q77" s="22">
        <v>44406</v>
      </c>
      <c r="R77" s="22">
        <v>44550</v>
      </c>
      <c r="S77" s="47">
        <f>2900000+2900000</f>
        <v>5800000</v>
      </c>
      <c r="T77" s="47">
        <f t="shared" si="1"/>
        <v>10150000</v>
      </c>
      <c r="U77" s="1">
        <v>37331294</v>
      </c>
      <c r="V77" s="1" t="s">
        <v>29</v>
      </c>
    </row>
    <row r="78" spans="1:22">
      <c r="A78" s="19">
        <v>891780111</v>
      </c>
      <c r="B78" s="1" t="s">
        <v>19</v>
      </c>
      <c r="C78" s="20" t="s">
        <v>27</v>
      </c>
      <c r="D78" s="20" t="s">
        <v>20</v>
      </c>
      <c r="E78" s="31" t="s">
        <v>5545</v>
      </c>
      <c r="F78" s="24" t="s">
        <v>21</v>
      </c>
      <c r="G78" s="24" t="s">
        <v>22</v>
      </c>
      <c r="H78" s="24" t="s">
        <v>28</v>
      </c>
      <c r="I78" s="46">
        <v>12000000</v>
      </c>
      <c r="J78" s="46">
        <v>0</v>
      </c>
      <c r="K78" s="46">
        <v>0</v>
      </c>
      <c r="L78" s="47">
        <v>0</v>
      </c>
      <c r="M78" s="23">
        <v>7604157</v>
      </c>
      <c r="N78" s="108" t="s">
        <v>5546</v>
      </c>
      <c r="O78" s="107" t="s">
        <v>5547</v>
      </c>
      <c r="P78" s="22">
        <v>44405</v>
      </c>
      <c r="Q78" s="22">
        <v>44406</v>
      </c>
      <c r="R78" s="22">
        <v>44545</v>
      </c>
      <c r="S78" s="47">
        <f>2400000+2400000</f>
        <v>4800000</v>
      </c>
      <c r="T78" s="47">
        <f>I78-S78</f>
        <v>7200000</v>
      </c>
      <c r="U78" s="1">
        <v>57426458</v>
      </c>
      <c r="V78" s="1" t="s">
        <v>53</v>
      </c>
    </row>
    <row r="79" spans="1:22">
      <c r="A79" s="19">
        <v>891780111</v>
      </c>
      <c r="B79" s="1" t="s">
        <v>19</v>
      </c>
      <c r="C79" s="20" t="s">
        <v>27</v>
      </c>
      <c r="D79" s="20" t="s">
        <v>20</v>
      </c>
      <c r="E79" s="31" t="s">
        <v>6152</v>
      </c>
      <c r="F79" s="24" t="s">
        <v>21</v>
      </c>
      <c r="G79" s="24" t="s">
        <v>22</v>
      </c>
      <c r="H79" s="24" t="s">
        <v>28</v>
      </c>
      <c r="I79" s="6">
        <v>4400000</v>
      </c>
      <c r="J79" s="46">
        <v>0</v>
      </c>
      <c r="K79" s="46">
        <v>0</v>
      </c>
      <c r="L79" s="47">
        <v>0</v>
      </c>
      <c r="M79" s="130">
        <v>36666875</v>
      </c>
      <c r="N79" s="131" t="s">
        <v>1606</v>
      </c>
      <c r="O79" s="17" t="s">
        <v>6153</v>
      </c>
      <c r="P79" s="10">
        <v>44414</v>
      </c>
      <c r="Q79" s="10">
        <v>44417</v>
      </c>
      <c r="R79" s="10">
        <v>44425</v>
      </c>
      <c r="S79" s="47">
        <v>4400000</v>
      </c>
      <c r="T79" s="47">
        <f t="shared" ref="T79:T92" si="2">I79-S79</f>
        <v>0</v>
      </c>
      <c r="U79" s="1">
        <v>57426458</v>
      </c>
      <c r="V79" s="1" t="s">
        <v>53</v>
      </c>
    </row>
    <row r="80" spans="1:22">
      <c r="A80" s="19">
        <v>891780111</v>
      </c>
      <c r="B80" s="1" t="s">
        <v>19</v>
      </c>
      <c r="C80" s="20" t="s">
        <v>27</v>
      </c>
      <c r="D80" s="20" t="s">
        <v>20</v>
      </c>
      <c r="E80" s="31" t="s">
        <v>6154</v>
      </c>
      <c r="F80" s="24" t="s">
        <v>21</v>
      </c>
      <c r="G80" s="24" t="s">
        <v>22</v>
      </c>
      <c r="H80" s="24" t="s">
        <v>28</v>
      </c>
      <c r="I80" s="6">
        <v>2400000</v>
      </c>
      <c r="J80" s="46">
        <v>0</v>
      </c>
      <c r="K80" s="46">
        <v>0</v>
      </c>
      <c r="L80" s="47">
        <v>0</v>
      </c>
      <c r="M80" s="130">
        <v>36667908</v>
      </c>
      <c r="N80" s="131" t="s">
        <v>819</v>
      </c>
      <c r="O80" s="17" t="s">
        <v>6155</v>
      </c>
      <c r="P80" s="10">
        <v>44414</v>
      </c>
      <c r="Q80" s="10">
        <v>44417</v>
      </c>
      <c r="R80" s="10">
        <v>44445</v>
      </c>
      <c r="S80" s="47">
        <f>2400000</f>
        <v>2400000</v>
      </c>
      <c r="T80" s="47">
        <f t="shared" si="2"/>
        <v>0</v>
      </c>
      <c r="U80" s="2">
        <v>37331294</v>
      </c>
      <c r="V80" s="2" t="s">
        <v>29</v>
      </c>
    </row>
    <row r="81" spans="1:22">
      <c r="A81" s="19">
        <v>891780111</v>
      </c>
      <c r="B81" s="1" t="s">
        <v>19</v>
      </c>
      <c r="C81" s="20" t="s">
        <v>27</v>
      </c>
      <c r="D81" s="20" t="s">
        <v>20</v>
      </c>
      <c r="E81" s="31" t="s">
        <v>6156</v>
      </c>
      <c r="F81" s="24" t="s">
        <v>21</v>
      </c>
      <c r="G81" s="24" t="s">
        <v>22</v>
      </c>
      <c r="H81" s="24" t="s">
        <v>28</v>
      </c>
      <c r="I81" s="6">
        <v>4000000</v>
      </c>
      <c r="J81" s="46">
        <v>0</v>
      </c>
      <c r="K81" s="46">
        <v>0</v>
      </c>
      <c r="L81" s="47">
        <v>0</v>
      </c>
      <c r="M81" s="132">
        <v>36669670</v>
      </c>
      <c r="N81" s="131" t="s">
        <v>741</v>
      </c>
      <c r="O81" s="17" t="s">
        <v>6157</v>
      </c>
      <c r="P81" s="10">
        <v>44414</v>
      </c>
      <c r="Q81" s="10">
        <v>44417</v>
      </c>
      <c r="R81" s="10">
        <v>44439</v>
      </c>
      <c r="S81" s="47">
        <v>0</v>
      </c>
      <c r="T81" s="47">
        <f t="shared" si="2"/>
        <v>4000000</v>
      </c>
      <c r="U81" s="2">
        <v>57426458</v>
      </c>
      <c r="V81" s="2" t="s">
        <v>53</v>
      </c>
    </row>
    <row r="82" spans="1:22">
      <c r="A82" s="19">
        <v>891780111</v>
      </c>
      <c r="B82" s="1" t="s">
        <v>19</v>
      </c>
      <c r="C82" s="20" t="s">
        <v>27</v>
      </c>
      <c r="D82" s="20" t="s">
        <v>20</v>
      </c>
      <c r="E82" s="31" t="s">
        <v>6158</v>
      </c>
      <c r="F82" s="24" t="s">
        <v>21</v>
      </c>
      <c r="G82" s="24" t="s">
        <v>22</v>
      </c>
      <c r="H82" s="24" t="s">
        <v>28</v>
      </c>
      <c r="I82" s="6">
        <v>11200000</v>
      </c>
      <c r="J82" s="46">
        <v>0</v>
      </c>
      <c r="K82" s="46">
        <v>0</v>
      </c>
      <c r="L82" s="47">
        <v>0</v>
      </c>
      <c r="M82" s="17">
        <v>85466955</v>
      </c>
      <c r="N82" s="17" t="s">
        <v>6159</v>
      </c>
      <c r="O82" s="17" t="s">
        <v>6160</v>
      </c>
      <c r="P82" s="10">
        <v>44420</v>
      </c>
      <c r="Q82" s="10">
        <v>44421</v>
      </c>
      <c r="R82" s="10">
        <v>44543</v>
      </c>
      <c r="S82" s="47">
        <f>1550000+2700000</f>
        <v>4250000</v>
      </c>
      <c r="T82" s="47">
        <f t="shared" si="2"/>
        <v>6950000</v>
      </c>
      <c r="U82" s="2">
        <v>57426458</v>
      </c>
      <c r="V82" s="2" t="s">
        <v>53</v>
      </c>
    </row>
    <row r="83" spans="1:22">
      <c r="A83" s="19">
        <v>891780111</v>
      </c>
      <c r="B83" s="1" t="s">
        <v>19</v>
      </c>
      <c r="C83" s="20" t="s">
        <v>27</v>
      </c>
      <c r="D83" s="20" t="s">
        <v>20</v>
      </c>
      <c r="E83" s="31" t="s">
        <v>6161</v>
      </c>
      <c r="F83" s="24" t="s">
        <v>21</v>
      </c>
      <c r="G83" s="24" t="s">
        <v>22</v>
      </c>
      <c r="H83" s="24" t="s">
        <v>28</v>
      </c>
      <c r="I83" s="6">
        <v>6800000</v>
      </c>
      <c r="J83" s="46">
        <v>0</v>
      </c>
      <c r="K83" s="46">
        <v>0</v>
      </c>
      <c r="L83" s="47">
        <v>0</v>
      </c>
      <c r="M83" s="17">
        <v>1082866554</v>
      </c>
      <c r="N83" s="17" t="s">
        <v>5083</v>
      </c>
      <c r="O83" s="17" t="s">
        <v>6162</v>
      </c>
      <c r="P83" s="10">
        <v>44421</v>
      </c>
      <c r="Q83" s="10">
        <v>44425</v>
      </c>
      <c r="R83" s="10">
        <v>44449</v>
      </c>
      <c r="S83" s="47">
        <v>0</v>
      </c>
      <c r="T83" s="47">
        <f t="shared" si="2"/>
        <v>6800000</v>
      </c>
      <c r="U83" s="2">
        <v>37331294</v>
      </c>
      <c r="V83" s="2" t="s">
        <v>29</v>
      </c>
    </row>
    <row r="84" spans="1:22">
      <c r="A84" s="19">
        <v>891780111</v>
      </c>
      <c r="B84" s="1" t="s">
        <v>19</v>
      </c>
      <c r="C84" s="20" t="s">
        <v>27</v>
      </c>
      <c r="D84" s="20" t="s">
        <v>20</v>
      </c>
      <c r="E84" s="31" t="s">
        <v>6163</v>
      </c>
      <c r="F84" s="24" t="s">
        <v>21</v>
      </c>
      <c r="G84" s="24" t="s">
        <v>22</v>
      </c>
      <c r="H84" s="24" t="s">
        <v>28</v>
      </c>
      <c r="I84" s="6">
        <v>2400000</v>
      </c>
      <c r="J84" s="46">
        <v>0</v>
      </c>
      <c r="K84" s="46">
        <v>0</v>
      </c>
      <c r="L84" s="47">
        <v>0</v>
      </c>
      <c r="M84" s="17">
        <v>5164927</v>
      </c>
      <c r="N84" s="17" t="s">
        <v>6164</v>
      </c>
      <c r="O84" s="17" t="s">
        <v>6165</v>
      </c>
      <c r="P84" s="10">
        <v>44421</v>
      </c>
      <c r="Q84" s="10">
        <v>44425</v>
      </c>
      <c r="R84" s="10">
        <v>44449</v>
      </c>
      <c r="S84" s="47">
        <v>0</v>
      </c>
      <c r="T84" s="47">
        <f t="shared" si="2"/>
        <v>2400000</v>
      </c>
      <c r="U84" s="2">
        <v>37331294</v>
      </c>
      <c r="V84" s="2" t="s">
        <v>29</v>
      </c>
    </row>
    <row r="85" spans="1:22">
      <c r="A85" s="19">
        <v>891780111</v>
      </c>
      <c r="B85" s="1" t="s">
        <v>19</v>
      </c>
      <c r="C85" s="20" t="s">
        <v>27</v>
      </c>
      <c r="D85" s="20" t="s">
        <v>20</v>
      </c>
      <c r="E85" s="31" t="s">
        <v>6166</v>
      </c>
      <c r="F85" s="24" t="s">
        <v>21</v>
      </c>
      <c r="G85" s="24" t="s">
        <v>22</v>
      </c>
      <c r="H85" s="24" t="s">
        <v>28</v>
      </c>
      <c r="I85" s="6">
        <v>2400000</v>
      </c>
      <c r="J85" s="46">
        <v>0</v>
      </c>
      <c r="K85" s="46">
        <v>0</v>
      </c>
      <c r="L85" s="47">
        <v>0</v>
      </c>
      <c r="M85" s="17">
        <v>4981247</v>
      </c>
      <c r="N85" s="17" t="s">
        <v>869</v>
      </c>
      <c r="O85" s="17" t="s">
        <v>6167</v>
      </c>
      <c r="P85" s="10">
        <v>44421</v>
      </c>
      <c r="Q85" s="10">
        <v>44425</v>
      </c>
      <c r="R85" s="10">
        <v>44449</v>
      </c>
      <c r="S85" s="47">
        <v>0</v>
      </c>
      <c r="T85" s="47">
        <f t="shared" si="2"/>
        <v>2400000</v>
      </c>
      <c r="U85" s="2">
        <v>37331294</v>
      </c>
      <c r="V85" s="2" t="s">
        <v>29</v>
      </c>
    </row>
    <row r="86" spans="1:22">
      <c r="A86" s="19">
        <v>891780111</v>
      </c>
      <c r="B86" s="1" t="s">
        <v>19</v>
      </c>
      <c r="C86" s="20" t="s">
        <v>27</v>
      </c>
      <c r="D86" s="20" t="s">
        <v>20</v>
      </c>
      <c r="E86" s="31" t="s">
        <v>6168</v>
      </c>
      <c r="F86" s="24" t="s">
        <v>21</v>
      </c>
      <c r="G86" s="24" t="s">
        <v>22</v>
      </c>
      <c r="H86" s="24" t="s">
        <v>28</v>
      </c>
      <c r="I86" s="6">
        <v>28350000</v>
      </c>
      <c r="J86" s="46">
        <v>0</v>
      </c>
      <c r="K86" s="46">
        <v>0</v>
      </c>
      <c r="L86" s="47">
        <v>0</v>
      </c>
      <c r="M86" s="130">
        <v>12539057</v>
      </c>
      <c r="N86" s="2" t="s">
        <v>55</v>
      </c>
      <c r="O86" s="17" t="s">
        <v>56</v>
      </c>
      <c r="P86" s="10">
        <v>44425</v>
      </c>
      <c r="Q86" s="10">
        <v>44426</v>
      </c>
      <c r="R86" s="10">
        <v>44560</v>
      </c>
      <c r="S86" s="47">
        <f>6300000</f>
        <v>6300000</v>
      </c>
      <c r="T86" s="47">
        <f t="shared" si="2"/>
        <v>22050000</v>
      </c>
      <c r="U86" s="2">
        <v>57426458</v>
      </c>
      <c r="V86" s="2" t="s">
        <v>53</v>
      </c>
    </row>
    <row r="87" spans="1:22">
      <c r="A87" s="19">
        <v>891780111</v>
      </c>
      <c r="B87" s="1" t="s">
        <v>19</v>
      </c>
      <c r="C87" s="20" t="s">
        <v>27</v>
      </c>
      <c r="D87" s="20" t="s">
        <v>20</v>
      </c>
      <c r="E87" s="31" t="s">
        <v>6169</v>
      </c>
      <c r="F87" s="24" t="s">
        <v>21</v>
      </c>
      <c r="G87" s="24" t="s">
        <v>22</v>
      </c>
      <c r="H87" s="24" t="s">
        <v>28</v>
      </c>
      <c r="I87" s="6">
        <v>27940000</v>
      </c>
      <c r="J87" s="46">
        <v>0</v>
      </c>
      <c r="K87" s="46">
        <v>0</v>
      </c>
      <c r="L87" s="47">
        <v>0</v>
      </c>
      <c r="M87" s="130">
        <v>1083034762</v>
      </c>
      <c r="N87" s="2" t="s">
        <v>6170</v>
      </c>
      <c r="O87" s="17" t="s">
        <v>6171</v>
      </c>
      <c r="P87" s="10">
        <v>44428</v>
      </c>
      <c r="Q87" s="10">
        <v>44428</v>
      </c>
      <c r="R87" s="10">
        <v>44560</v>
      </c>
      <c r="S87" s="47">
        <f>6350000</f>
        <v>6350000</v>
      </c>
      <c r="T87" s="47">
        <f t="shared" si="2"/>
        <v>21590000</v>
      </c>
      <c r="U87" s="2">
        <v>57426458</v>
      </c>
      <c r="V87" s="2" t="s">
        <v>53</v>
      </c>
    </row>
    <row r="88" spans="1:22">
      <c r="A88" s="19">
        <v>891780111</v>
      </c>
      <c r="B88" s="1" t="s">
        <v>19</v>
      </c>
      <c r="C88" s="20" t="s">
        <v>27</v>
      </c>
      <c r="D88" s="20" t="s">
        <v>20</v>
      </c>
      <c r="E88" s="31" t="s">
        <v>6172</v>
      </c>
      <c r="F88" s="24" t="s">
        <v>21</v>
      </c>
      <c r="G88" s="24" t="s">
        <v>22</v>
      </c>
      <c r="H88" s="24" t="s">
        <v>28</v>
      </c>
      <c r="I88" s="6">
        <v>15400000</v>
      </c>
      <c r="J88" s="46">
        <v>0</v>
      </c>
      <c r="K88" s="46">
        <v>0</v>
      </c>
      <c r="L88" s="47">
        <v>0</v>
      </c>
      <c r="M88" s="132">
        <v>1082907794</v>
      </c>
      <c r="N88" s="3" t="s">
        <v>32</v>
      </c>
      <c r="O88" s="17" t="s">
        <v>33</v>
      </c>
      <c r="P88" s="10">
        <v>44431</v>
      </c>
      <c r="Q88" s="10">
        <v>44431</v>
      </c>
      <c r="R88" s="10">
        <v>44550</v>
      </c>
      <c r="S88" s="47">
        <f>2800000</f>
        <v>2800000</v>
      </c>
      <c r="T88" s="47">
        <f t="shared" si="2"/>
        <v>12600000</v>
      </c>
      <c r="U88" s="2">
        <v>72148417</v>
      </c>
      <c r="V88" s="2" t="s">
        <v>31</v>
      </c>
    </row>
    <row r="89" spans="1:22">
      <c r="A89" s="19">
        <v>891780111</v>
      </c>
      <c r="B89" s="1" t="s">
        <v>19</v>
      </c>
      <c r="C89" s="20" t="s">
        <v>27</v>
      </c>
      <c r="D89" s="20" t="s">
        <v>20</v>
      </c>
      <c r="E89" s="31" t="s">
        <v>6173</v>
      </c>
      <c r="F89" s="24" t="s">
        <v>21</v>
      </c>
      <c r="G89" s="24" t="s">
        <v>22</v>
      </c>
      <c r="H89" s="24" t="s">
        <v>28</v>
      </c>
      <c r="I89" s="6">
        <v>11600000</v>
      </c>
      <c r="J89" s="46">
        <v>0</v>
      </c>
      <c r="K89" s="46">
        <v>0</v>
      </c>
      <c r="L89" s="47">
        <v>0</v>
      </c>
      <c r="M89" s="130">
        <v>36722117</v>
      </c>
      <c r="N89" s="133" t="s">
        <v>61</v>
      </c>
      <c r="O89" s="17" t="s">
        <v>6174</v>
      </c>
      <c r="P89" s="10">
        <v>44432</v>
      </c>
      <c r="Q89" s="10">
        <v>44432</v>
      </c>
      <c r="R89" s="10">
        <v>44550</v>
      </c>
      <c r="S89" s="47">
        <f>2900000</f>
        <v>2900000</v>
      </c>
      <c r="T89" s="47">
        <f t="shared" si="2"/>
        <v>8700000</v>
      </c>
      <c r="U89" s="17">
        <v>37331294</v>
      </c>
      <c r="V89" s="17" t="s">
        <v>29</v>
      </c>
    </row>
    <row r="90" spans="1:22">
      <c r="A90" s="19">
        <v>891780111</v>
      </c>
      <c r="B90" s="1" t="s">
        <v>19</v>
      </c>
      <c r="C90" s="20" t="s">
        <v>27</v>
      </c>
      <c r="D90" s="20" t="s">
        <v>20</v>
      </c>
      <c r="E90" s="31" t="s">
        <v>6175</v>
      </c>
      <c r="F90" s="24" t="s">
        <v>21</v>
      </c>
      <c r="G90" s="24" t="s">
        <v>22</v>
      </c>
      <c r="H90" s="24" t="s">
        <v>28</v>
      </c>
      <c r="I90" s="6">
        <v>6000000</v>
      </c>
      <c r="J90" s="46">
        <v>0</v>
      </c>
      <c r="K90" s="46">
        <v>0</v>
      </c>
      <c r="L90" s="47">
        <v>0</v>
      </c>
      <c r="M90" s="130">
        <v>1082991569</v>
      </c>
      <c r="N90" s="133" t="s">
        <v>6176</v>
      </c>
      <c r="O90" s="17" t="s">
        <v>6177</v>
      </c>
      <c r="P90" s="10">
        <v>44434</v>
      </c>
      <c r="Q90" s="10">
        <v>44435</v>
      </c>
      <c r="R90" s="10">
        <v>44550</v>
      </c>
      <c r="S90" s="47">
        <f>1500000</f>
        <v>1500000</v>
      </c>
      <c r="T90" s="47">
        <f t="shared" si="2"/>
        <v>4500000</v>
      </c>
      <c r="U90" s="17">
        <v>37331294</v>
      </c>
      <c r="V90" s="17" t="s">
        <v>29</v>
      </c>
    </row>
    <row r="91" spans="1:22">
      <c r="A91" s="19">
        <v>891780111</v>
      </c>
      <c r="B91" s="1" t="s">
        <v>19</v>
      </c>
      <c r="C91" s="20" t="s">
        <v>27</v>
      </c>
      <c r="D91" s="20" t="s">
        <v>20</v>
      </c>
      <c r="E91" s="31" t="s">
        <v>8216</v>
      </c>
      <c r="F91" s="24" t="s">
        <v>21</v>
      </c>
      <c r="G91" s="24" t="s">
        <v>22</v>
      </c>
      <c r="H91" s="24" t="s">
        <v>28</v>
      </c>
      <c r="I91" s="6">
        <v>22000000</v>
      </c>
      <c r="J91" s="46">
        <v>0</v>
      </c>
      <c r="K91" s="46">
        <v>0</v>
      </c>
      <c r="L91" s="47">
        <v>0</v>
      </c>
      <c r="M91" s="130">
        <v>900929739</v>
      </c>
      <c r="N91" s="133" t="s">
        <v>8217</v>
      </c>
      <c r="O91" s="17" t="s">
        <v>8218</v>
      </c>
      <c r="P91" s="10">
        <v>44456</v>
      </c>
      <c r="Q91" s="10">
        <v>44457</v>
      </c>
      <c r="R91" s="10">
        <v>44561</v>
      </c>
      <c r="S91" s="47">
        <v>0</v>
      </c>
      <c r="T91" s="47">
        <f t="shared" si="2"/>
        <v>22000000</v>
      </c>
      <c r="U91" s="2">
        <v>57426458</v>
      </c>
      <c r="V91" s="2" t="s">
        <v>53</v>
      </c>
    </row>
    <row r="92" spans="1:22">
      <c r="A92" s="19">
        <v>891780111</v>
      </c>
      <c r="B92" s="1" t="s">
        <v>19</v>
      </c>
      <c r="C92" s="20" t="s">
        <v>27</v>
      </c>
      <c r="D92" s="20" t="s">
        <v>20</v>
      </c>
      <c r="E92" s="31" t="s">
        <v>8219</v>
      </c>
      <c r="F92" s="24" t="s">
        <v>21</v>
      </c>
      <c r="G92" s="24" t="s">
        <v>22</v>
      </c>
      <c r="H92" s="24" t="s">
        <v>28</v>
      </c>
      <c r="I92" s="6">
        <v>8700000</v>
      </c>
      <c r="J92" s="46">
        <v>0</v>
      </c>
      <c r="K92" s="46">
        <v>0</v>
      </c>
      <c r="L92" s="47">
        <v>0</v>
      </c>
      <c r="M92" s="130">
        <v>1091679027</v>
      </c>
      <c r="N92" s="133" t="s">
        <v>8220</v>
      </c>
      <c r="O92" s="17" t="s">
        <v>8221</v>
      </c>
      <c r="P92" s="10">
        <v>44460</v>
      </c>
      <c r="Q92" s="10">
        <v>44463</v>
      </c>
      <c r="R92" s="10">
        <v>44550</v>
      </c>
      <c r="S92" s="47">
        <v>0</v>
      </c>
      <c r="T92" s="47">
        <f t="shared" si="2"/>
        <v>8700000</v>
      </c>
      <c r="U92" s="17">
        <v>37331294</v>
      </c>
      <c r="V92" s="17" t="s">
        <v>29</v>
      </c>
    </row>
    <row r="94" spans="1:22">
      <c r="D94" s="166" t="s">
        <v>6075</v>
      </c>
      <c r="E94" s="166">
        <v>91</v>
      </c>
      <c r="H94" s="166" t="s">
        <v>6076</v>
      </c>
      <c r="I94" s="165">
        <f>SUM(I2:I93)</f>
        <v>1312673365</v>
      </c>
    </row>
  </sheetData>
  <autoFilter ref="A1:V9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Y81"/>
  <sheetViews>
    <sheetView workbookViewId="0">
      <selection activeCell="A77" sqref="A77"/>
    </sheetView>
  </sheetViews>
  <sheetFormatPr baseColWidth="10" defaultColWidth="11.44140625" defaultRowHeight="14.4"/>
  <cols>
    <col min="1" max="4" width="11.44140625" style="2"/>
    <col min="5" max="5" width="17.88671875" style="2" customWidth="1"/>
    <col min="6" max="7" width="11.44140625" style="2"/>
    <col min="8" max="8" width="20.5546875" style="2" customWidth="1"/>
    <col min="9" max="9" width="16" style="8" customWidth="1"/>
    <col min="10" max="10" width="11.88671875" style="8" bestFit="1" customWidth="1"/>
    <col min="11" max="11" width="18.21875" style="8" customWidth="1"/>
    <col min="12" max="12" width="21.109375" style="8" customWidth="1"/>
    <col min="13" max="14" width="11.44140625" style="2"/>
    <col min="15" max="15" width="54.33203125" style="2" customWidth="1"/>
    <col min="16" max="16" width="11.5546875" style="9"/>
    <col min="17" max="18" width="11.44140625" style="9"/>
    <col min="19" max="20" width="21.109375" style="8" customWidth="1"/>
    <col min="21" max="21" width="11.44140625" style="2"/>
    <col min="22" max="22" width="18.33203125" style="2" customWidth="1"/>
    <col min="23" max="23" width="20.5546875" style="2" customWidth="1"/>
    <col min="24" max="16384" width="11.44140625" style="2"/>
  </cols>
  <sheetData>
    <row r="1" spans="1:25">
      <c r="A1" s="1" t="s">
        <v>0</v>
      </c>
      <c r="B1" s="1" t="s">
        <v>1</v>
      </c>
      <c r="C1" s="1" t="s">
        <v>2</v>
      </c>
      <c r="D1" s="1" t="s">
        <v>3</v>
      </c>
      <c r="E1" s="1" t="s">
        <v>4</v>
      </c>
      <c r="F1" s="1" t="s">
        <v>5</v>
      </c>
      <c r="G1" s="1" t="s">
        <v>6</v>
      </c>
      <c r="H1" s="1" t="s">
        <v>7</v>
      </c>
      <c r="I1" s="6" t="s">
        <v>8</v>
      </c>
      <c r="J1" s="6" t="s">
        <v>9</v>
      </c>
      <c r="K1" s="6" t="s">
        <v>24</v>
      </c>
      <c r="L1" s="6" t="s">
        <v>25</v>
      </c>
      <c r="M1" s="1" t="s">
        <v>10</v>
      </c>
      <c r="N1" s="1" t="s">
        <v>11</v>
      </c>
      <c r="O1" s="1" t="s">
        <v>12</v>
      </c>
      <c r="P1" s="18" t="s">
        <v>26</v>
      </c>
      <c r="Q1" s="18" t="s">
        <v>13</v>
      </c>
      <c r="R1" s="18" t="s">
        <v>14</v>
      </c>
      <c r="S1" s="6" t="s">
        <v>15</v>
      </c>
      <c r="T1" s="6" t="s">
        <v>16</v>
      </c>
      <c r="U1" s="1" t="s">
        <v>17</v>
      </c>
      <c r="V1" s="1" t="s">
        <v>18</v>
      </c>
      <c r="W1" s="1"/>
      <c r="X1" s="1"/>
    </row>
    <row r="2" spans="1:25">
      <c r="A2">
        <v>891780111</v>
      </c>
      <c r="B2" t="s">
        <v>19</v>
      </c>
      <c r="C2" s="1" t="s">
        <v>27</v>
      </c>
      <c r="D2" s="1" t="s">
        <v>20</v>
      </c>
      <c r="E2" s="1" t="s">
        <v>670</v>
      </c>
      <c r="F2" s="1" t="s">
        <v>21</v>
      </c>
      <c r="G2" s="1" t="s">
        <v>22</v>
      </c>
      <c r="H2" s="1" t="s">
        <v>166</v>
      </c>
      <c r="I2" s="6">
        <v>13800000</v>
      </c>
      <c r="J2" s="6">
        <v>0</v>
      </c>
      <c r="K2" s="6">
        <v>0</v>
      </c>
      <c r="L2" s="6">
        <v>0</v>
      </c>
      <c r="M2" s="1">
        <v>1082903530</v>
      </c>
      <c r="N2" s="1" t="s">
        <v>671</v>
      </c>
      <c r="O2" t="s">
        <v>672</v>
      </c>
      <c r="P2" s="68">
        <v>44215</v>
      </c>
      <c r="Q2" s="68">
        <v>44215</v>
      </c>
      <c r="R2" s="68">
        <v>44377</v>
      </c>
      <c r="S2" s="6">
        <v>13800000</v>
      </c>
      <c r="T2" s="6">
        <v>0</v>
      </c>
      <c r="U2" s="1">
        <v>1082943891</v>
      </c>
      <c r="V2" s="1" t="s">
        <v>673</v>
      </c>
      <c r="W2"/>
      <c r="X2"/>
      <c r="Y2"/>
    </row>
    <row r="3" spans="1:25">
      <c r="A3">
        <v>891780111</v>
      </c>
      <c r="B3" t="s">
        <v>19</v>
      </c>
      <c r="C3" s="1" t="s">
        <v>27</v>
      </c>
      <c r="D3" s="1" t="s">
        <v>20</v>
      </c>
      <c r="E3" s="1" t="s">
        <v>674</v>
      </c>
      <c r="F3" s="1" t="s">
        <v>21</v>
      </c>
      <c r="G3" s="1" t="s">
        <v>22</v>
      </c>
      <c r="H3" s="1" t="s">
        <v>166</v>
      </c>
      <c r="I3" s="6">
        <v>9193000</v>
      </c>
      <c r="J3" s="6">
        <v>10043000</v>
      </c>
      <c r="K3" s="83">
        <v>850000</v>
      </c>
      <c r="L3" s="6">
        <v>0</v>
      </c>
      <c r="M3" s="1">
        <v>1082961529</v>
      </c>
      <c r="N3" s="1" t="s">
        <v>675</v>
      </c>
      <c r="O3" t="s">
        <v>676</v>
      </c>
      <c r="P3" s="68">
        <v>44215</v>
      </c>
      <c r="Q3" s="68">
        <v>44215</v>
      </c>
      <c r="R3" s="68">
        <v>44377</v>
      </c>
      <c r="S3" s="6">
        <v>10043000</v>
      </c>
      <c r="T3" s="6">
        <v>0</v>
      </c>
      <c r="U3" s="1">
        <v>1098669877</v>
      </c>
      <c r="V3" s="1" t="s">
        <v>677</v>
      </c>
      <c r="W3"/>
      <c r="X3"/>
      <c r="Y3"/>
    </row>
    <row r="4" spans="1:25">
      <c r="A4">
        <v>891780111</v>
      </c>
      <c r="B4" t="s">
        <v>19</v>
      </c>
      <c r="C4" s="1" t="s">
        <v>27</v>
      </c>
      <c r="D4" s="1" t="s">
        <v>20</v>
      </c>
      <c r="E4" s="1" t="s">
        <v>678</v>
      </c>
      <c r="F4" s="1" t="s">
        <v>21</v>
      </c>
      <c r="G4" s="1" t="s">
        <v>22</v>
      </c>
      <c r="H4" s="1" t="s">
        <v>166</v>
      </c>
      <c r="I4" s="6">
        <v>10867000</v>
      </c>
      <c r="J4" s="6">
        <v>0</v>
      </c>
      <c r="K4" s="6">
        <v>0</v>
      </c>
      <c r="L4" s="43">
        <v>4000000</v>
      </c>
      <c r="M4" s="1">
        <v>1082915461</v>
      </c>
      <c r="N4" s="1" t="s">
        <v>679</v>
      </c>
      <c r="O4" t="s">
        <v>680</v>
      </c>
      <c r="P4" s="68">
        <v>44215</v>
      </c>
      <c r="Q4" s="68">
        <v>44215</v>
      </c>
      <c r="R4" s="68">
        <v>44377</v>
      </c>
      <c r="S4" s="43">
        <v>6867000</v>
      </c>
      <c r="T4" s="43">
        <v>0</v>
      </c>
      <c r="U4" s="1">
        <v>12561250</v>
      </c>
      <c r="V4" s="1" t="s">
        <v>681</v>
      </c>
      <c r="W4"/>
      <c r="X4"/>
      <c r="Y4"/>
    </row>
    <row r="5" spans="1:25">
      <c r="A5">
        <v>891780111</v>
      </c>
      <c r="B5" t="s">
        <v>19</v>
      </c>
      <c r="C5" s="1" t="s">
        <v>27</v>
      </c>
      <c r="D5" s="1" t="s">
        <v>20</v>
      </c>
      <c r="E5" s="1" t="s">
        <v>682</v>
      </c>
      <c r="F5" s="1" t="s">
        <v>21</v>
      </c>
      <c r="G5" s="1" t="s">
        <v>22</v>
      </c>
      <c r="H5" s="1" t="s">
        <v>166</v>
      </c>
      <c r="I5" s="6">
        <v>10867000</v>
      </c>
      <c r="J5" s="6">
        <v>0</v>
      </c>
      <c r="K5" s="6">
        <v>0</v>
      </c>
      <c r="L5" s="6">
        <v>0</v>
      </c>
      <c r="M5" s="1">
        <v>1082886783</v>
      </c>
      <c r="N5" s="1" t="s">
        <v>683</v>
      </c>
      <c r="O5" t="s">
        <v>684</v>
      </c>
      <c r="P5" s="68">
        <v>44216</v>
      </c>
      <c r="Q5" s="68">
        <v>44216</v>
      </c>
      <c r="R5" s="68">
        <v>44377</v>
      </c>
      <c r="S5" s="6">
        <v>10867000</v>
      </c>
      <c r="T5" s="6">
        <v>0</v>
      </c>
      <c r="U5" s="1">
        <v>1082900194</v>
      </c>
      <c r="V5" s="1" t="s">
        <v>685</v>
      </c>
      <c r="W5"/>
      <c r="X5"/>
      <c r="Y5"/>
    </row>
    <row r="6" spans="1:25">
      <c r="A6">
        <v>891780111</v>
      </c>
      <c r="B6" t="s">
        <v>19</v>
      </c>
      <c r="C6" s="1" t="s">
        <v>27</v>
      </c>
      <c r="D6" s="1" t="s">
        <v>20</v>
      </c>
      <c r="E6" s="1" t="s">
        <v>686</v>
      </c>
      <c r="F6" s="1" t="s">
        <v>21</v>
      </c>
      <c r="G6" s="1" t="s">
        <v>22</v>
      </c>
      <c r="H6" s="1" t="s">
        <v>166</v>
      </c>
      <c r="I6" s="6">
        <v>10867000</v>
      </c>
      <c r="J6" s="6">
        <v>11867000</v>
      </c>
      <c r="K6" s="83">
        <v>1000000</v>
      </c>
      <c r="L6" s="6">
        <v>0</v>
      </c>
      <c r="M6" s="1">
        <v>36667157</v>
      </c>
      <c r="N6" s="1" t="s">
        <v>687</v>
      </c>
      <c r="O6" t="s">
        <v>688</v>
      </c>
      <c r="P6" s="68">
        <v>44216</v>
      </c>
      <c r="Q6" s="68">
        <v>44216</v>
      </c>
      <c r="R6" s="68">
        <v>44377</v>
      </c>
      <c r="S6" s="6">
        <v>11867000</v>
      </c>
      <c r="T6" s="6">
        <v>0</v>
      </c>
      <c r="U6" s="1">
        <v>1082900194</v>
      </c>
      <c r="V6" s="1" t="s">
        <v>685</v>
      </c>
      <c r="W6"/>
      <c r="X6"/>
      <c r="Y6"/>
    </row>
    <row r="7" spans="1:25">
      <c r="A7">
        <v>891780111</v>
      </c>
      <c r="B7" t="s">
        <v>19</v>
      </c>
      <c r="C7" s="1" t="s">
        <v>27</v>
      </c>
      <c r="D7" s="1" t="s">
        <v>20</v>
      </c>
      <c r="E7" s="1" t="s">
        <v>689</v>
      </c>
      <c r="F7" s="1" t="s">
        <v>21</v>
      </c>
      <c r="G7" s="1" t="s">
        <v>22</v>
      </c>
      <c r="H7" s="1" t="s">
        <v>166</v>
      </c>
      <c r="I7" s="6">
        <v>10867000</v>
      </c>
      <c r="J7" s="6">
        <v>11867000</v>
      </c>
      <c r="K7" s="83">
        <v>1000000</v>
      </c>
      <c r="L7" s="6">
        <v>0</v>
      </c>
      <c r="M7" s="1">
        <v>57460572</v>
      </c>
      <c r="N7" s="1" t="s">
        <v>690</v>
      </c>
      <c r="O7" t="s">
        <v>691</v>
      </c>
      <c r="P7" s="68">
        <v>44216</v>
      </c>
      <c r="Q7" s="68">
        <v>44216</v>
      </c>
      <c r="R7" s="68">
        <v>44377</v>
      </c>
      <c r="S7" s="6">
        <v>11867000</v>
      </c>
      <c r="T7" s="6">
        <v>0</v>
      </c>
      <c r="U7" s="1">
        <v>1082900194</v>
      </c>
      <c r="V7" s="1" t="s">
        <v>685</v>
      </c>
      <c r="W7"/>
      <c r="X7"/>
      <c r="Y7"/>
    </row>
    <row r="8" spans="1:25">
      <c r="A8">
        <v>891780111</v>
      </c>
      <c r="B8" t="s">
        <v>19</v>
      </c>
      <c r="C8" s="1" t="s">
        <v>27</v>
      </c>
      <c r="D8" s="1" t="s">
        <v>20</v>
      </c>
      <c r="E8" s="1" t="s">
        <v>692</v>
      </c>
      <c r="F8" s="1" t="s">
        <v>21</v>
      </c>
      <c r="G8" s="1" t="s">
        <v>22</v>
      </c>
      <c r="H8" s="1" t="s">
        <v>166</v>
      </c>
      <c r="I8" s="6">
        <v>10867000</v>
      </c>
      <c r="J8" s="6">
        <v>0</v>
      </c>
      <c r="K8" s="6">
        <v>0</v>
      </c>
      <c r="L8" s="6">
        <v>0</v>
      </c>
      <c r="M8" s="1">
        <v>1082916730</v>
      </c>
      <c r="N8" s="1" t="s">
        <v>693</v>
      </c>
      <c r="O8" t="s">
        <v>694</v>
      </c>
      <c r="P8" s="68">
        <v>44216</v>
      </c>
      <c r="Q8" s="68">
        <v>44216</v>
      </c>
      <c r="R8" s="68">
        <v>44377</v>
      </c>
      <c r="S8" s="6">
        <v>10867000</v>
      </c>
      <c r="T8" s="6">
        <v>0</v>
      </c>
      <c r="U8" s="1">
        <v>1082900194</v>
      </c>
      <c r="V8" s="1" t="s">
        <v>685</v>
      </c>
      <c r="W8"/>
      <c r="X8"/>
      <c r="Y8"/>
    </row>
    <row r="9" spans="1:25">
      <c r="A9">
        <v>891780111</v>
      </c>
      <c r="B9" t="s">
        <v>19</v>
      </c>
      <c r="C9" s="1" t="s">
        <v>27</v>
      </c>
      <c r="D9" s="1" t="s">
        <v>20</v>
      </c>
      <c r="E9" s="1" t="s">
        <v>695</v>
      </c>
      <c r="F9" s="1" t="s">
        <v>21</v>
      </c>
      <c r="G9" s="1" t="s">
        <v>22</v>
      </c>
      <c r="H9" s="1" t="s">
        <v>166</v>
      </c>
      <c r="I9" s="6">
        <v>10867000</v>
      </c>
      <c r="J9" s="6">
        <v>0</v>
      </c>
      <c r="K9" s="6">
        <v>0</v>
      </c>
      <c r="L9" s="6">
        <v>0</v>
      </c>
      <c r="M9" s="1">
        <v>57438116</v>
      </c>
      <c r="N9" s="1" t="s">
        <v>696</v>
      </c>
      <c r="O9" t="s">
        <v>697</v>
      </c>
      <c r="P9" s="68">
        <v>44217</v>
      </c>
      <c r="Q9" s="68">
        <v>44217</v>
      </c>
      <c r="R9" s="68">
        <v>44377</v>
      </c>
      <c r="S9" s="6">
        <v>10867000</v>
      </c>
      <c r="T9" s="6">
        <v>0</v>
      </c>
      <c r="U9" s="1">
        <v>7634903</v>
      </c>
      <c r="V9" s="1" t="s">
        <v>698</v>
      </c>
      <c r="W9"/>
      <c r="X9"/>
      <c r="Y9"/>
    </row>
    <row r="10" spans="1:25">
      <c r="A10">
        <v>891780111</v>
      </c>
      <c r="B10" t="s">
        <v>19</v>
      </c>
      <c r="C10" s="1" t="s">
        <v>27</v>
      </c>
      <c r="D10" s="1" t="s">
        <v>20</v>
      </c>
      <c r="E10" s="1" t="s">
        <v>699</v>
      </c>
      <c r="F10" s="1" t="s">
        <v>21</v>
      </c>
      <c r="G10" s="1" t="s">
        <v>22</v>
      </c>
      <c r="H10" s="1" t="s">
        <v>166</v>
      </c>
      <c r="I10" s="6">
        <v>9823000</v>
      </c>
      <c r="J10" s="6">
        <v>10723000</v>
      </c>
      <c r="K10" s="83">
        <v>900000</v>
      </c>
      <c r="L10" s="6">
        <v>0</v>
      </c>
      <c r="M10" s="1">
        <v>1082891717</v>
      </c>
      <c r="N10" s="1" t="s">
        <v>700</v>
      </c>
      <c r="O10" t="s">
        <v>701</v>
      </c>
      <c r="P10" s="68">
        <v>44217</v>
      </c>
      <c r="Q10" s="68">
        <v>44217</v>
      </c>
      <c r="R10" s="68">
        <v>44377</v>
      </c>
      <c r="S10" s="6">
        <v>10723000</v>
      </c>
      <c r="T10" s="6">
        <v>0</v>
      </c>
      <c r="U10" s="1">
        <v>1098669877</v>
      </c>
      <c r="V10" s="1" t="s">
        <v>677</v>
      </c>
      <c r="W10"/>
      <c r="X10"/>
      <c r="Y10"/>
    </row>
    <row r="11" spans="1:25">
      <c r="A11">
        <v>891780111</v>
      </c>
      <c r="B11" t="s">
        <v>19</v>
      </c>
      <c r="C11" s="1" t="s">
        <v>27</v>
      </c>
      <c r="D11" s="1" t="s">
        <v>20</v>
      </c>
      <c r="E11" s="1" t="s">
        <v>702</v>
      </c>
      <c r="F11" s="1" t="s">
        <v>21</v>
      </c>
      <c r="G11" s="1" t="s">
        <v>22</v>
      </c>
      <c r="H11" s="1" t="s">
        <v>166</v>
      </c>
      <c r="I11" s="6">
        <v>9237000</v>
      </c>
      <c r="J11" s="6">
        <v>10087000</v>
      </c>
      <c r="K11" s="83">
        <v>850000</v>
      </c>
      <c r="L11" s="6">
        <v>0</v>
      </c>
      <c r="M11" s="1">
        <v>57433908</v>
      </c>
      <c r="N11" s="1" t="s">
        <v>703</v>
      </c>
      <c r="O11" t="s">
        <v>704</v>
      </c>
      <c r="P11" s="68">
        <v>44222</v>
      </c>
      <c r="Q11" s="68">
        <v>44222</v>
      </c>
      <c r="R11" s="68">
        <v>44377</v>
      </c>
      <c r="S11" s="6">
        <v>10087000</v>
      </c>
      <c r="T11" s="6">
        <v>0</v>
      </c>
      <c r="U11" s="1">
        <v>36694483</v>
      </c>
      <c r="V11" t="s">
        <v>705</v>
      </c>
      <c r="W11"/>
      <c r="X11"/>
      <c r="Y11"/>
    </row>
    <row r="12" spans="1:25">
      <c r="A12">
        <v>891780111</v>
      </c>
      <c r="B12" t="s">
        <v>19</v>
      </c>
      <c r="C12" s="1" t="s">
        <v>27</v>
      </c>
      <c r="D12" s="1" t="s">
        <v>20</v>
      </c>
      <c r="E12" s="1" t="s">
        <v>706</v>
      </c>
      <c r="F12" s="1" t="s">
        <v>21</v>
      </c>
      <c r="G12" s="1" t="s">
        <v>22</v>
      </c>
      <c r="H12" s="1" t="s">
        <v>166</v>
      </c>
      <c r="I12" s="6">
        <v>9000000</v>
      </c>
      <c r="J12" s="6">
        <v>9900000</v>
      </c>
      <c r="K12" s="83">
        <v>900000</v>
      </c>
      <c r="L12" s="6">
        <v>0</v>
      </c>
      <c r="M12" s="1">
        <v>1082981040</v>
      </c>
      <c r="N12" s="1" t="s">
        <v>707</v>
      </c>
      <c r="O12" s="27" t="s">
        <v>708</v>
      </c>
      <c r="P12" s="68">
        <v>44229</v>
      </c>
      <c r="Q12" s="68">
        <v>44229</v>
      </c>
      <c r="R12" s="68">
        <v>44377</v>
      </c>
      <c r="S12" s="6">
        <v>9900000</v>
      </c>
      <c r="T12" s="6">
        <v>0</v>
      </c>
      <c r="U12" s="1">
        <v>36564357</v>
      </c>
      <c r="V12" s="1" t="s">
        <v>709</v>
      </c>
      <c r="W12"/>
      <c r="X12"/>
      <c r="Y12"/>
    </row>
    <row r="13" spans="1:25">
      <c r="A13">
        <v>891780111</v>
      </c>
      <c r="B13" t="s">
        <v>19</v>
      </c>
      <c r="C13" s="1" t="s">
        <v>27</v>
      </c>
      <c r="D13" s="1" t="s">
        <v>20</v>
      </c>
      <c r="E13" s="1" t="s">
        <v>710</v>
      </c>
      <c r="F13" s="1" t="s">
        <v>21</v>
      </c>
      <c r="G13" s="1" t="s">
        <v>22</v>
      </c>
      <c r="H13" s="1" t="s">
        <v>166</v>
      </c>
      <c r="I13" s="6">
        <v>8000000</v>
      </c>
      <c r="J13" s="6">
        <v>8800000</v>
      </c>
      <c r="K13" s="83">
        <v>800000</v>
      </c>
      <c r="L13" s="6">
        <v>0</v>
      </c>
      <c r="M13" s="1">
        <v>1085040743</v>
      </c>
      <c r="N13" s="1" t="s">
        <v>711</v>
      </c>
      <c r="O13" s="28" t="s">
        <v>712</v>
      </c>
      <c r="P13" s="68">
        <v>44229</v>
      </c>
      <c r="Q13" s="68">
        <v>44229</v>
      </c>
      <c r="R13" s="68">
        <v>44377</v>
      </c>
      <c r="S13" s="6">
        <v>8800000</v>
      </c>
      <c r="T13" s="6">
        <v>0</v>
      </c>
      <c r="U13" s="1">
        <v>36564357</v>
      </c>
      <c r="V13" s="1" t="s">
        <v>709</v>
      </c>
      <c r="W13"/>
      <c r="X13"/>
      <c r="Y13"/>
    </row>
    <row r="14" spans="1:25">
      <c r="A14">
        <v>891780111</v>
      </c>
      <c r="B14" t="s">
        <v>19</v>
      </c>
      <c r="C14" s="1" t="s">
        <v>27</v>
      </c>
      <c r="D14" s="1" t="s">
        <v>20</v>
      </c>
      <c r="E14" s="1" t="s">
        <v>713</v>
      </c>
      <c r="F14" s="1" t="s">
        <v>21</v>
      </c>
      <c r="G14" s="1" t="s">
        <v>22</v>
      </c>
      <c r="H14" s="1" t="s">
        <v>166</v>
      </c>
      <c r="I14" s="6">
        <v>10000000</v>
      </c>
      <c r="J14" s="6">
        <v>11000000</v>
      </c>
      <c r="K14" s="83">
        <v>1000000</v>
      </c>
      <c r="L14" s="6">
        <v>0</v>
      </c>
      <c r="M14" s="1">
        <v>26767399</v>
      </c>
      <c r="N14" s="1" t="s">
        <v>714</v>
      </c>
      <c r="O14" s="27" t="s">
        <v>715</v>
      </c>
      <c r="P14" s="68">
        <v>44236</v>
      </c>
      <c r="Q14" s="68">
        <v>44236</v>
      </c>
      <c r="R14" s="68">
        <v>44377</v>
      </c>
      <c r="S14" s="6">
        <v>11000000</v>
      </c>
      <c r="T14" s="6">
        <v>0</v>
      </c>
      <c r="U14" s="1">
        <v>7634903</v>
      </c>
      <c r="V14" s="1" t="s">
        <v>698</v>
      </c>
      <c r="W14"/>
      <c r="X14"/>
      <c r="Y14"/>
    </row>
    <row r="15" spans="1:25">
      <c r="A15">
        <v>891780111</v>
      </c>
      <c r="B15" t="s">
        <v>19</v>
      </c>
      <c r="C15" s="1" t="s">
        <v>27</v>
      </c>
      <c r="D15" s="1" t="s">
        <v>20</v>
      </c>
      <c r="E15" s="1" t="s">
        <v>716</v>
      </c>
      <c r="F15" s="1" t="s">
        <v>21</v>
      </c>
      <c r="G15" s="1" t="s">
        <v>22</v>
      </c>
      <c r="H15" s="1" t="s">
        <v>166</v>
      </c>
      <c r="I15" s="6">
        <v>8500000</v>
      </c>
      <c r="J15" s="6">
        <v>9350000</v>
      </c>
      <c r="K15" s="83">
        <v>850000</v>
      </c>
      <c r="L15" s="6">
        <v>0</v>
      </c>
      <c r="M15" s="1">
        <v>1083569978</v>
      </c>
      <c r="N15" s="1" t="s">
        <v>717</v>
      </c>
      <c r="O15" s="28" t="s">
        <v>718</v>
      </c>
      <c r="P15" s="68">
        <v>44236</v>
      </c>
      <c r="Q15" s="68">
        <v>44236</v>
      </c>
      <c r="R15" s="68">
        <v>44377</v>
      </c>
      <c r="S15" s="6">
        <v>9350000</v>
      </c>
      <c r="T15" s="6">
        <v>0</v>
      </c>
      <c r="U15" s="1">
        <v>1082900194</v>
      </c>
      <c r="V15" s="1" t="s">
        <v>685</v>
      </c>
      <c r="W15"/>
      <c r="X15"/>
      <c r="Y15"/>
    </row>
    <row r="16" spans="1:25">
      <c r="A16">
        <v>891780111</v>
      </c>
      <c r="B16" t="s">
        <v>19</v>
      </c>
      <c r="C16" s="1" t="s">
        <v>27</v>
      </c>
      <c r="D16" s="1" t="s">
        <v>20</v>
      </c>
      <c r="E16" s="1" t="s">
        <v>719</v>
      </c>
      <c r="F16" s="1" t="s">
        <v>21</v>
      </c>
      <c r="G16" s="1" t="s">
        <v>22</v>
      </c>
      <c r="H16" s="1" t="s">
        <v>166</v>
      </c>
      <c r="I16" s="6">
        <v>9500000</v>
      </c>
      <c r="J16" s="6">
        <v>10450000</v>
      </c>
      <c r="K16" s="83">
        <v>950000</v>
      </c>
      <c r="L16" s="6">
        <v>0</v>
      </c>
      <c r="M16" s="1">
        <v>1140864635</v>
      </c>
      <c r="N16" s="1" t="s">
        <v>720</v>
      </c>
      <c r="O16" s="28" t="s">
        <v>718</v>
      </c>
      <c r="P16" s="68">
        <v>44237</v>
      </c>
      <c r="Q16" s="68">
        <v>44237</v>
      </c>
      <c r="R16" s="68">
        <v>44377</v>
      </c>
      <c r="S16" s="6">
        <v>10450000</v>
      </c>
      <c r="T16" s="6">
        <v>0</v>
      </c>
      <c r="U16" s="1">
        <v>7634903</v>
      </c>
      <c r="V16" s="1" t="s">
        <v>698</v>
      </c>
      <c r="W16"/>
      <c r="X16"/>
      <c r="Y16"/>
    </row>
    <row r="17" spans="1:25">
      <c r="A17">
        <v>891780111</v>
      </c>
      <c r="B17" t="s">
        <v>19</v>
      </c>
      <c r="C17" s="1" t="s">
        <v>27</v>
      </c>
      <c r="D17" s="1" t="s">
        <v>20</v>
      </c>
      <c r="E17" s="1" t="s">
        <v>721</v>
      </c>
      <c r="F17" s="1" t="s">
        <v>21</v>
      </c>
      <c r="G17" s="1" t="s">
        <v>22</v>
      </c>
      <c r="H17" s="1" t="s">
        <v>166</v>
      </c>
      <c r="I17" s="6">
        <v>9500000</v>
      </c>
      <c r="J17" s="6">
        <v>10450000</v>
      </c>
      <c r="K17" s="83">
        <v>950000</v>
      </c>
      <c r="L17" s="6">
        <v>0</v>
      </c>
      <c r="M17">
        <v>1081919493</v>
      </c>
      <c r="N17" s="1" t="s">
        <v>722</v>
      </c>
      <c r="O17" t="s">
        <v>723</v>
      </c>
      <c r="P17" s="68">
        <v>44239</v>
      </c>
      <c r="Q17" s="68">
        <v>44239</v>
      </c>
      <c r="R17" s="68">
        <v>44377</v>
      </c>
      <c r="S17" s="6">
        <v>10450000</v>
      </c>
      <c r="T17" s="6">
        <v>0</v>
      </c>
      <c r="U17" s="1">
        <v>7634903</v>
      </c>
      <c r="V17" s="1" t="s">
        <v>698</v>
      </c>
      <c r="W17"/>
      <c r="X17"/>
      <c r="Y17"/>
    </row>
    <row r="18" spans="1:25">
      <c r="A18">
        <v>891780111</v>
      </c>
      <c r="B18" t="s">
        <v>19</v>
      </c>
      <c r="C18" s="1" t="s">
        <v>27</v>
      </c>
      <c r="D18" s="1" t="s">
        <v>20</v>
      </c>
      <c r="E18" s="1" t="s">
        <v>724</v>
      </c>
      <c r="F18" s="1" t="s">
        <v>21</v>
      </c>
      <c r="G18" s="1" t="s">
        <v>22</v>
      </c>
      <c r="H18" s="1" t="s">
        <v>166</v>
      </c>
      <c r="I18" s="6">
        <v>7200000</v>
      </c>
      <c r="J18" s="6">
        <v>0</v>
      </c>
      <c r="K18" s="6">
        <v>0</v>
      </c>
      <c r="L18" s="6">
        <v>0</v>
      </c>
      <c r="M18">
        <v>39047317</v>
      </c>
      <c r="N18" s="1" t="s">
        <v>725</v>
      </c>
      <c r="O18" s="64" t="s">
        <v>726</v>
      </c>
      <c r="P18" s="68">
        <v>44245</v>
      </c>
      <c r="Q18" s="68">
        <v>44245</v>
      </c>
      <c r="R18" s="68">
        <v>44377</v>
      </c>
      <c r="S18" s="6">
        <v>7200000</v>
      </c>
      <c r="T18" s="6">
        <v>0</v>
      </c>
      <c r="U18" s="1">
        <v>1082943891</v>
      </c>
      <c r="V18" s="1" t="s">
        <v>673</v>
      </c>
      <c r="W18"/>
      <c r="X18"/>
      <c r="Y18"/>
    </row>
    <row r="19" spans="1:25">
      <c r="A19">
        <v>891780111</v>
      </c>
      <c r="B19" t="s">
        <v>19</v>
      </c>
      <c r="C19" s="1" t="s">
        <v>27</v>
      </c>
      <c r="D19" s="1" t="s">
        <v>20</v>
      </c>
      <c r="E19" s="1" t="s">
        <v>727</v>
      </c>
      <c r="F19" s="1" t="s">
        <v>21</v>
      </c>
      <c r="G19" s="1" t="s">
        <v>22</v>
      </c>
      <c r="H19" s="1" t="s">
        <v>166</v>
      </c>
      <c r="I19" s="6">
        <v>7650000</v>
      </c>
      <c r="J19" s="6">
        <v>8500000</v>
      </c>
      <c r="K19" s="83">
        <v>850000</v>
      </c>
      <c r="L19" s="6">
        <v>0</v>
      </c>
      <c r="M19">
        <v>85450968</v>
      </c>
      <c r="N19" s="1" t="s">
        <v>728</v>
      </c>
      <c r="O19" s="64" t="s">
        <v>729</v>
      </c>
      <c r="P19" s="68">
        <v>44250</v>
      </c>
      <c r="Q19" s="68">
        <v>44250</v>
      </c>
      <c r="R19" s="68">
        <v>44377</v>
      </c>
      <c r="S19" s="6">
        <v>8500000</v>
      </c>
      <c r="T19" s="6">
        <v>0</v>
      </c>
      <c r="U19" s="1">
        <v>92537525</v>
      </c>
      <c r="V19" s="1" t="s">
        <v>730</v>
      </c>
      <c r="W19"/>
      <c r="X19"/>
      <c r="Y19"/>
    </row>
    <row r="20" spans="1:25">
      <c r="A20">
        <v>891780111</v>
      </c>
      <c r="B20" t="s">
        <v>19</v>
      </c>
      <c r="C20" s="1" t="s">
        <v>27</v>
      </c>
      <c r="D20" s="1" t="s">
        <v>20</v>
      </c>
      <c r="E20" s="109" t="s">
        <v>1630</v>
      </c>
      <c r="F20" s="1" t="s">
        <v>21</v>
      </c>
      <c r="G20" s="1" t="s">
        <v>22</v>
      </c>
      <c r="H20" s="1" t="s">
        <v>166</v>
      </c>
      <c r="I20" s="6">
        <v>7200000</v>
      </c>
      <c r="J20" s="6">
        <v>0</v>
      </c>
      <c r="K20" s="6">
        <v>0</v>
      </c>
      <c r="L20" s="6">
        <v>0</v>
      </c>
      <c r="M20" s="110">
        <v>73127805</v>
      </c>
      <c r="N20" s="109" t="s">
        <v>1631</v>
      </c>
      <c r="O20" s="64" t="s">
        <v>1632</v>
      </c>
      <c r="P20" s="72" t="s">
        <v>1633</v>
      </c>
      <c r="Q20" s="122" t="s">
        <v>1633</v>
      </c>
      <c r="R20" s="68">
        <v>44377</v>
      </c>
      <c r="S20" s="6">
        <v>7200000</v>
      </c>
      <c r="T20" s="6">
        <v>0</v>
      </c>
      <c r="U20" s="110">
        <v>1082943891</v>
      </c>
      <c r="V20" s="109" t="s">
        <v>673</v>
      </c>
      <c r="W20"/>
      <c r="X20"/>
      <c r="Y20"/>
    </row>
    <row r="21" spans="1:25">
      <c r="A21">
        <v>891780111</v>
      </c>
      <c r="B21" t="s">
        <v>19</v>
      </c>
      <c r="C21" s="1" t="s">
        <v>27</v>
      </c>
      <c r="D21" s="1" t="s">
        <v>20</v>
      </c>
      <c r="E21" s="109" t="s">
        <v>1634</v>
      </c>
      <c r="F21" s="1" t="s">
        <v>21</v>
      </c>
      <c r="G21" s="1" t="s">
        <v>22</v>
      </c>
      <c r="H21" s="1" t="s">
        <v>166</v>
      </c>
      <c r="I21" s="6">
        <v>3900000</v>
      </c>
      <c r="J21" s="6">
        <v>5800000</v>
      </c>
      <c r="K21" s="83">
        <v>1900000</v>
      </c>
      <c r="L21" s="6">
        <v>0</v>
      </c>
      <c r="M21" s="110">
        <v>1082858774</v>
      </c>
      <c r="N21" s="109" t="s">
        <v>1635</v>
      </c>
      <c r="O21" s="64" t="s">
        <v>1636</v>
      </c>
      <c r="P21" s="72" t="s">
        <v>647</v>
      </c>
      <c r="Q21" s="122" t="s">
        <v>647</v>
      </c>
      <c r="R21" s="68">
        <v>44367</v>
      </c>
      <c r="S21" s="6">
        <v>5800000</v>
      </c>
      <c r="T21" s="6">
        <v>0</v>
      </c>
      <c r="U21" s="110">
        <v>1082943891</v>
      </c>
      <c r="V21" s="109" t="s">
        <v>673</v>
      </c>
      <c r="W21"/>
      <c r="X21"/>
      <c r="Y21"/>
    </row>
    <row r="22" spans="1:25">
      <c r="A22">
        <v>891780111</v>
      </c>
      <c r="B22" t="s">
        <v>19</v>
      </c>
      <c r="C22" s="1" t="s">
        <v>27</v>
      </c>
      <c r="D22" s="1" t="s">
        <v>20</v>
      </c>
      <c r="E22" s="109" t="s">
        <v>1638</v>
      </c>
      <c r="F22" s="1" t="s">
        <v>21</v>
      </c>
      <c r="G22" s="1" t="s">
        <v>22</v>
      </c>
      <c r="H22" s="1" t="s">
        <v>166</v>
      </c>
      <c r="I22" s="6">
        <v>5200000</v>
      </c>
      <c r="J22" s="6">
        <v>0</v>
      </c>
      <c r="K22" s="6">
        <v>0</v>
      </c>
      <c r="L22" s="6">
        <v>0</v>
      </c>
      <c r="M22" s="110">
        <v>15611640</v>
      </c>
      <c r="N22" s="109" t="s">
        <v>1639</v>
      </c>
      <c r="O22" s="64" t="s">
        <v>1640</v>
      </c>
      <c r="P22" s="122" t="s">
        <v>647</v>
      </c>
      <c r="Q22" s="122" t="s">
        <v>647</v>
      </c>
      <c r="R22" s="122" t="s">
        <v>155</v>
      </c>
      <c r="S22" s="6">
        <v>3900000</v>
      </c>
      <c r="T22" s="6">
        <v>1300000</v>
      </c>
      <c r="U22" s="110">
        <v>1098669877</v>
      </c>
      <c r="V22" s="109" t="s">
        <v>677</v>
      </c>
      <c r="W22"/>
      <c r="X22"/>
      <c r="Y22"/>
    </row>
    <row r="23" spans="1:25">
      <c r="A23">
        <v>891780111</v>
      </c>
      <c r="B23" t="s">
        <v>19</v>
      </c>
      <c r="C23" s="1" t="s">
        <v>27</v>
      </c>
      <c r="D23" s="1" t="s">
        <v>20</v>
      </c>
      <c r="E23" s="109" t="s">
        <v>1641</v>
      </c>
      <c r="F23" s="1" t="s">
        <v>21</v>
      </c>
      <c r="G23" s="1" t="s">
        <v>22</v>
      </c>
      <c r="H23" s="1" t="s">
        <v>166</v>
      </c>
      <c r="I23" s="6">
        <v>5200000</v>
      </c>
      <c r="J23" s="6">
        <v>5850000</v>
      </c>
      <c r="K23" s="83">
        <v>650000</v>
      </c>
      <c r="L23" s="6">
        <v>0</v>
      </c>
      <c r="M23" s="110">
        <v>1221971911</v>
      </c>
      <c r="N23" s="109" t="s">
        <v>1642</v>
      </c>
      <c r="O23" s="64" t="s">
        <v>1643</v>
      </c>
      <c r="P23" s="122" t="s">
        <v>647</v>
      </c>
      <c r="Q23" s="122" t="s">
        <v>647</v>
      </c>
      <c r="R23" s="122" t="s">
        <v>155</v>
      </c>
      <c r="S23" s="6">
        <v>5850000</v>
      </c>
      <c r="T23" s="6">
        <v>0</v>
      </c>
      <c r="U23" s="110">
        <v>1098669877</v>
      </c>
      <c r="V23" s="109" t="s">
        <v>677</v>
      </c>
      <c r="W23"/>
      <c r="X23"/>
      <c r="Y23"/>
    </row>
    <row r="24" spans="1:25">
      <c r="A24">
        <v>891780111</v>
      </c>
      <c r="B24" t="s">
        <v>19</v>
      </c>
      <c r="C24" s="1" t="s">
        <v>27</v>
      </c>
      <c r="D24" s="1" t="s">
        <v>20</v>
      </c>
      <c r="E24" s="109" t="s">
        <v>1644</v>
      </c>
      <c r="F24" s="1" t="s">
        <v>21</v>
      </c>
      <c r="G24" s="1" t="s">
        <v>22</v>
      </c>
      <c r="H24" s="1" t="s">
        <v>166</v>
      </c>
      <c r="I24" s="6">
        <v>1600000</v>
      </c>
      <c r="J24" s="6">
        <v>0</v>
      </c>
      <c r="K24" s="6">
        <v>0</v>
      </c>
      <c r="L24" s="6">
        <v>0</v>
      </c>
      <c r="M24" s="110">
        <v>1082941899</v>
      </c>
      <c r="N24" s="109" t="s">
        <v>1645</v>
      </c>
      <c r="O24" s="64" t="s">
        <v>1646</v>
      </c>
      <c r="P24" s="122" t="s">
        <v>647</v>
      </c>
      <c r="Q24" s="122" t="s">
        <v>647</v>
      </c>
      <c r="R24" s="122" t="s">
        <v>1647</v>
      </c>
      <c r="S24" s="6">
        <v>1600000</v>
      </c>
      <c r="T24" s="6">
        <v>0</v>
      </c>
      <c r="U24" s="110">
        <v>12561250</v>
      </c>
      <c r="V24" s="109" t="s">
        <v>681</v>
      </c>
      <c r="W24"/>
      <c r="X24"/>
      <c r="Y24"/>
    </row>
    <row r="25" spans="1:25">
      <c r="A25">
        <v>891780111</v>
      </c>
      <c r="B25" t="s">
        <v>19</v>
      </c>
      <c r="C25" s="1" t="s">
        <v>27</v>
      </c>
      <c r="D25" s="1" t="s">
        <v>20</v>
      </c>
      <c r="E25" s="109" t="s">
        <v>1648</v>
      </c>
      <c r="F25" s="1" t="s">
        <v>21</v>
      </c>
      <c r="G25" s="1" t="s">
        <v>22</v>
      </c>
      <c r="H25" s="1" t="s">
        <v>166</v>
      </c>
      <c r="I25" s="6">
        <v>1600000</v>
      </c>
      <c r="J25" s="6">
        <v>0</v>
      </c>
      <c r="K25" s="6">
        <v>0</v>
      </c>
      <c r="L25" s="6">
        <v>0</v>
      </c>
      <c r="M25" s="110">
        <v>39049110</v>
      </c>
      <c r="N25" s="109" t="s">
        <v>958</v>
      </c>
      <c r="O25" s="64" t="s">
        <v>1649</v>
      </c>
      <c r="P25" s="122" t="s">
        <v>1650</v>
      </c>
      <c r="Q25" s="122" t="s">
        <v>1650</v>
      </c>
      <c r="R25" s="122" t="s">
        <v>1647</v>
      </c>
      <c r="S25" s="6">
        <v>1600000</v>
      </c>
      <c r="T25" s="6">
        <v>0</v>
      </c>
      <c r="U25" s="110">
        <v>92537525</v>
      </c>
      <c r="V25" s="109" t="s">
        <v>730</v>
      </c>
      <c r="W25"/>
      <c r="X25"/>
      <c r="Y25"/>
    </row>
    <row r="26" spans="1:25">
      <c r="A26">
        <v>891780111</v>
      </c>
      <c r="B26" t="s">
        <v>19</v>
      </c>
      <c r="C26" s="1" t="s">
        <v>27</v>
      </c>
      <c r="D26" s="1" t="s">
        <v>20</v>
      </c>
      <c r="E26" s="1" t="s">
        <v>1653</v>
      </c>
      <c r="F26" s="1" t="s">
        <v>21</v>
      </c>
      <c r="G26" s="1" t="s">
        <v>22</v>
      </c>
      <c r="H26" s="1" t="s">
        <v>166</v>
      </c>
      <c r="I26" s="6">
        <v>1600000</v>
      </c>
      <c r="J26" s="6">
        <v>0</v>
      </c>
      <c r="K26" s="6">
        <v>0</v>
      </c>
      <c r="L26" s="6">
        <v>0</v>
      </c>
      <c r="M26" s="156">
        <v>1082900551</v>
      </c>
      <c r="N26" s="1" t="s">
        <v>1654</v>
      </c>
      <c r="O26" t="s">
        <v>1655</v>
      </c>
      <c r="P26" s="68" t="s">
        <v>1656</v>
      </c>
      <c r="Q26" s="68" t="s">
        <v>1656</v>
      </c>
      <c r="R26" s="68" t="s">
        <v>1657</v>
      </c>
      <c r="S26" s="6">
        <v>1600000</v>
      </c>
      <c r="T26" s="6">
        <v>0</v>
      </c>
      <c r="U26" s="1">
        <v>1082943891</v>
      </c>
      <c r="V26" s="1" t="s">
        <v>673</v>
      </c>
      <c r="W26"/>
      <c r="X26"/>
      <c r="Y26"/>
    </row>
    <row r="27" spans="1:25">
      <c r="A27">
        <v>891780111</v>
      </c>
      <c r="B27" t="s">
        <v>19</v>
      </c>
      <c r="C27" s="1" t="s">
        <v>27</v>
      </c>
      <c r="D27" s="1" t="s">
        <v>20</v>
      </c>
      <c r="E27" s="1" t="s">
        <v>1658</v>
      </c>
      <c r="F27" s="1" t="s">
        <v>21</v>
      </c>
      <c r="G27" s="1" t="s">
        <v>22</v>
      </c>
      <c r="H27" s="1" t="s">
        <v>166</v>
      </c>
      <c r="I27" s="6">
        <v>4800000</v>
      </c>
      <c r="J27" s="6">
        <v>5600000</v>
      </c>
      <c r="K27" s="47">
        <v>800000</v>
      </c>
      <c r="L27" s="6">
        <v>0</v>
      </c>
      <c r="M27" s="156">
        <v>36696981</v>
      </c>
      <c r="N27" s="1" t="s">
        <v>1659</v>
      </c>
      <c r="O27" t="s">
        <v>1660</v>
      </c>
      <c r="P27" s="68" t="s">
        <v>1656</v>
      </c>
      <c r="Q27" s="68" t="s">
        <v>1656</v>
      </c>
      <c r="R27" s="68" t="s">
        <v>155</v>
      </c>
      <c r="S27" s="6">
        <v>5600000</v>
      </c>
      <c r="T27" s="6">
        <v>0</v>
      </c>
      <c r="U27" s="1">
        <v>92537525</v>
      </c>
      <c r="V27" s="1" t="s">
        <v>730</v>
      </c>
      <c r="W27"/>
      <c r="X27"/>
      <c r="Y27"/>
    </row>
    <row r="28" spans="1:25">
      <c r="A28">
        <v>891780111</v>
      </c>
      <c r="B28" t="s">
        <v>19</v>
      </c>
      <c r="C28" s="1" t="s">
        <v>27</v>
      </c>
      <c r="D28" s="1" t="s">
        <v>20</v>
      </c>
      <c r="E28" s="1" t="s">
        <v>1661</v>
      </c>
      <c r="F28" s="1" t="s">
        <v>21</v>
      </c>
      <c r="G28" s="1" t="s">
        <v>22</v>
      </c>
      <c r="H28" s="1" t="s">
        <v>166</v>
      </c>
      <c r="I28" s="6">
        <v>10000000</v>
      </c>
      <c r="J28" s="6">
        <v>0</v>
      </c>
      <c r="K28" s="6">
        <v>0</v>
      </c>
      <c r="L28" s="6">
        <v>0</v>
      </c>
      <c r="M28" s="156">
        <v>1085228085</v>
      </c>
      <c r="N28" s="1" t="s">
        <v>1662</v>
      </c>
      <c r="O28" t="s">
        <v>1663</v>
      </c>
      <c r="P28" s="68" t="s">
        <v>1664</v>
      </c>
      <c r="Q28" s="68" t="s">
        <v>1664</v>
      </c>
      <c r="R28" s="68" t="s">
        <v>665</v>
      </c>
      <c r="S28" s="6">
        <v>10000000</v>
      </c>
      <c r="T28" s="6">
        <v>0</v>
      </c>
      <c r="U28" s="1">
        <v>7634903</v>
      </c>
      <c r="V28" s="1" t="s">
        <v>698</v>
      </c>
      <c r="W28"/>
      <c r="X28"/>
      <c r="Y28"/>
    </row>
    <row r="29" spans="1:25">
      <c r="A29">
        <v>891780111</v>
      </c>
      <c r="B29" t="s">
        <v>19</v>
      </c>
      <c r="C29" s="1" t="s">
        <v>27</v>
      </c>
      <c r="D29" s="1" t="s">
        <v>20</v>
      </c>
      <c r="E29" s="1" t="s">
        <v>3474</v>
      </c>
      <c r="F29" s="1" t="s">
        <v>21</v>
      </c>
      <c r="G29" s="1" t="s">
        <v>22</v>
      </c>
      <c r="H29" s="1" t="s">
        <v>166</v>
      </c>
      <c r="I29" s="6">
        <v>4000000</v>
      </c>
      <c r="J29" s="6">
        <v>4800000</v>
      </c>
      <c r="K29" s="47">
        <v>800000</v>
      </c>
      <c r="L29" s="6">
        <v>0</v>
      </c>
      <c r="M29" s="156">
        <v>1082875034</v>
      </c>
      <c r="N29" s="1" t="s">
        <v>3475</v>
      </c>
      <c r="O29" t="s">
        <v>3476</v>
      </c>
      <c r="P29" s="68" t="s">
        <v>3477</v>
      </c>
      <c r="Q29" s="68" t="s">
        <v>3477</v>
      </c>
      <c r="R29" s="68" t="s">
        <v>155</v>
      </c>
      <c r="S29" s="6">
        <v>4800000</v>
      </c>
      <c r="T29" s="6">
        <v>0</v>
      </c>
      <c r="U29" s="1">
        <v>7634903</v>
      </c>
      <c r="V29" s="1" t="s">
        <v>698</v>
      </c>
      <c r="W29"/>
      <c r="X29"/>
      <c r="Y29"/>
    </row>
    <row r="30" spans="1:25">
      <c r="A30">
        <v>891780111</v>
      </c>
      <c r="B30" t="s">
        <v>19</v>
      </c>
      <c r="C30" s="1" t="s">
        <v>27</v>
      </c>
      <c r="D30" s="1" t="s">
        <v>20</v>
      </c>
      <c r="E30" s="1" t="s">
        <v>3478</v>
      </c>
      <c r="F30" s="1" t="s">
        <v>21</v>
      </c>
      <c r="G30" s="1" t="s">
        <v>22</v>
      </c>
      <c r="H30" s="1" t="s">
        <v>166</v>
      </c>
      <c r="I30" s="6">
        <v>3600000</v>
      </c>
      <c r="J30" s="6">
        <v>4600000</v>
      </c>
      <c r="K30" s="47">
        <v>1000000</v>
      </c>
      <c r="L30" s="6">
        <v>0</v>
      </c>
      <c r="M30" s="156">
        <v>1096204804</v>
      </c>
      <c r="N30" s="1" t="s">
        <v>3479</v>
      </c>
      <c r="O30" t="s">
        <v>3480</v>
      </c>
      <c r="P30" s="68" t="s">
        <v>3477</v>
      </c>
      <c r="Q30" s="68" t="s">
        <v>3477</v>
      </c>
      <c r="R30" s="68" t="s">
        <v>155</v>
      </c>
      <c r="S30" s="6">
        <v>4600000</v>
      </c>
      <c r="T30" s="6">
        <v>0</v>
      </c>
      <c r="U30" s="1">
        <v>36669725</v>
      </c>
      <c r="V30" s="1" t="s">
        <v>746</v>
      </c>
      <c r="W30"/>
      <c r="X30"/>
      <c r="Y30"/>
    </row>
    <row r="31" spans="1:25">
      <c r="A31">
        <v>891780111</v>
      </c>
      <c r="B31" t="s">
        <v>19</v>
      </c>
      <c r="C31" s="1" t="s">
        <v>27</v>
      </c>
      <c r="D31" s="1" t="s">
        <v>20</v>
      </c>
      <c r="E31" s="1" t="s">
        <v>5552</v>
      </c>
      <c r="F31" s="1" t="s">
        <v>21</v>
      </c>
      <c r="G31" s="1" t="s">
        <v>22</v>
      </c>
      <c r="H31" s="1" t="s">
        <v>166</v>
      </c>
      <c r="I31" s="6">
        <v>9330000</v>
      </c>
      <c r="J31" s="6">
        <v>0</v>
      </c>
      <c r="K31" s="6">
        <v>0</v>
      </c>
      <c r="L31" s="6">
        <v>0</v>
      </c>
      <c r="M31" s="1">
        <v>1082916730</v>
      </c>
      <c r="N31" s="1" t="s">
        <v>693</v>
      </c>
      <c r="O31" t="s">
        <v>694</v>
      </c>
      <c r="P31" s="68" t="s">
        <v>2413</v>
      </c>
      <c r="Q31" s="68" t="s">
        <v>2413</v>
      </c>
      <c r="R31" s="68">
        <v>44530</v>
      </c>
      <c r="S31" s="6">
        <v>5330000</v>
      </c>
      <c r="T31" s="6">
        <v>4000000</v>
      </c>
      <c r="U31" s="1">
        <v>36669725</v>
      </c>
      <c r="V31" s="1" t="s">
        <v>746</v>
      </c>
      <c r="W31"/>
      <c r="X31"/>
      <c r="Y31"/>
    </row>
    <row r="32" spans="1:25">
      <c r="A32">
        <v>891780111</v>
      </c>
      <c r="B32" t="s">
        <v>19</v>
      </c>
      <c r="C32" s="1" t="s">
        <v>27</v>
      </c>
      <c r="D32" s="1" t="s">
        <v>20</v>
      </c>
      <c r="E32" s="1" t="s">
        <v>5548</v>
      </c>
      <c r="F32" s="1" t="s">
        <v>21</v>
      </c>
      <c r="G32" s="1" t="s">
        <v>22</v>
      </c>
      <c r="H32" s="1" t="s">
        <v>166</v>
      </c>
      <c r="I32" s="6">
        <v>10730000</v>
      </c>
      <c r="J32" s="6">
        <v>0</v>
      </c>
      <c r="K32" s="6">
        <v>0</v>
      </c>
      <c r="L32" s="6">
        <v>0</v>
      </c>
      <c r="M32" s="1">
        <v>1082903530</v>
      </c>
      <c r="N32" s="1" t="s">
        <v>671</v>
      </c>
      <c r="O32" s="28" t="s">
        <v>5549</v>
      </c>
      <c r="P32" s="68" t="s">
        <v>3615</v>
      </c>
      <c r="Q32" s="68" t="s">
        <v>3615</v>
      </c>
      <c r="R32" s="68">
        <v>44530</v>
      </c>
      <c r="S32" s="6">
        <v>6130000</v>
      </c>
      <c r="T32" s="6">
        <v>4600000</v>
      </c>
      <c r="U32" s="1">
        <v>7634903</v>
      </c>
      <c r="V32" s="1" t="s">
        <v>698</v>
      </c>
      <c r="W32"/>
      <c r="X32"/>
      <c r="Y32"/>
    </row>
    <row r="33" spans="1:25">
      <c r="A33">
        <v>891780111</v>
      </c>
      <c r="B33" t="s">
        <v>19</v>
      </c>
      <c r="C33" s="1" t="s">
        <v>27</v>
      </c>
      <c r="D33" s="1" t="s">
        <v>20</v>
      </c>
      <c r="E33" s="1" t="s">
        <v>5550</v>
      </c>
      <c r="F33" s="1" t="s">
        <v>21</v>
      </c>
      <c r="G33" s="1" t="s">
        <v>22</v>
      </c>
      <c r="H33" s="1" t="s">
        <v>166</v>
      </c>
      <c r="I33" s="6">
        <v>9330000</v>
      </c>
      <c r="J33" s="6">
        <v>0</v>
      </c>
      <c r="K33" s="6">
        <v>0</v>
      </c>
      <c r="L33" s="6">
        <v>0</v>
      </c>
      <c r="M33" s="1">
        <v>1082886783</v>
      </c>
      <c r="N33" s="1" t="s">
        <v>683</v>
      </c>
      <c r="O33" s="28" t="s">
        <v>5551</v>
      </c>
      <c r="P33" s="68">
        <v>44393</v>
      </c>
      <c r="Q33" s="68" t="s">
        <v>3543</v>
      </c>
      <c r="R33" s="68">
        <v>44530</v>
      </c>
      <c r="S33" s="6">
        <v>5330000</v>
      </c>
      <c r="T33" s="6">
        <v>4000000</v>
      </c>
      <c r="U33" s="1">
        <v>36669725</v>
      </c>
      <c r="V33" s="1" t="s">
        <v>746</v>
      </c>
      <c r="W33"/>
      <c r="X33"/>
      <c r="Y33"/>
    </row>
    <row r="34" spans="1:25">
      <c r="A34">
        <v>891780111</v>
      </c>
      <c r="B34" t="s">
        <v>19</v>
      </c>
      <c r="C34" s="1" t="s">
        <v>27</v>
      </c>
      <c r="D34" s="1" t="s">
        <v>20</v>
      </c>
      <c r="E34" s="1" t="s">
        <v>6088</v>
      </c>
      <c r="F34" s="1" t="s">
        <v>21</v>
      </c>
      <c r="G34" s="1" t="s">
        <v>22</v>
      </c>
      <c r="H34" s="1" t="s">
        <v>166</v>
      </c>
      <c r="I34" s="6">
        <v>7000000</v>
      </c>
      <c r="J34" s="6">
        <v>0</v>
      </c>
      <c r="K34" s="6">
        <v>0</v>
      </c>
      <c r="L34" s="6">
        <v>0</v>
      </c>
      <c r="M34" s="1">
        <v>57438116</v>
      </c>
      <c r="N34" s="1" t="s">
        <v>696</v>
      </c>
      <c r="O34" t="s">
        <v>6089</v>
      </c>
      <c r="P34" s="68">
        <v>44414</v>
      </c>
      <c r="Q34" s="68">
        <v>44414</v>
      </c>
      <c r="R34" s="68">
        <v>44515</v>
      </c>
      <c r="S34" s="6">
        <v>4000000</v>
      </c>
      <c r="T34" s="6">
        <v>3000000</v>
      </c>
      <c r="U34" s="1">
        <v>12561250</v>
      </c>
      <c r="V34" s="1" t="s">
        <v>681</v>
      </c>
      <c r="W34"/>
      <c r="X34"/>
      <c r="Y34"/>
    </row>
    <row r="35" spans="1:25">
      <c r="A35">
        <v>891780111</v>
      </c>
      <c r="B35" t="s">
        <v>19</v>
      </c>
      <c r="C35" s="1" t="s">
        <v>27</v>
      </c>
      <c r="D35" s="1" t="s">
        <v>20</v>
      </c>
      <c r="E35" s="1" t="s">
        <v>6090</v>
      </c>
      <c r="F35" s="1" t="s">
        <v>21</v>
      </c>
      <c r="G35" s="1" t="s">
        <v>22</v>
      </c>
      <c r="H35" s="1" t="s">
        <v>166</v>
      </c>
      <c r="I35" s="6">
        <v>8100000</v>
      </c>
      <c r="J35" s="6">
        <v>0</v>
      </c>
      <c r="K35" s="6">
        <v>0</v>
      </c>
      <c r="L35" s="6">
        <v>0</v>
      </c>
      <c r="M35">
        <v>1082891717</v>
      </c>
      <c r="N35" s="1" t="s">
        <v>700</v>
      </c>
      <c r="O35" s="64" t="s">
        <v>8065</v>
      </c>
      <c r="P35" s="68">
        <v>44414</v>
      </c>
      <c r="Q35" s="68">
        <v>44414</v>
      </c>
      <c r="R35" s="68">
        <v>44545</v>
      </c>
      <c r="S35" s="6">
        <v>3600000</v>
      </c>
      <c r="T35" s="6">
        <v>4500000</v>
      </c>
      <c r="U35" s="1">
        <v>7634903</v>
      </c>
      <c r="V35" s="1" t="s">
        <v>698</v>
      </c>
      <c r="W35"/>
      <c r="X35"/>
      <c r="Y35"/>
    </row>
    <row r="36" spans="1:25">
      <c r="A36">
        <v>891780111</v>
      </c>
      <c r="B36" t="s">
        <v>19</v>
      </c>
      <c r="C36" s="1" t="s">
        <v>27</v>
      </c>
      <c r="D36" s="1" t="s">
        <v>20</v>
      </c>
      <c r="E36" s="1" t="s">
        <v>6091</v>
      </c>
      <c r="F36" s="1" t="s">
        <v>21</v>
      </c>
      <c r="G36" s="1" t="s">
        <v>22</v>
      </c>
      <c r="H36" s="1" t="s">
        <v>166</v>
      </c>
      <c r="I36" s="6">
        <v>8100000</v>
      </c>
      <c r="J36" s="6">
        <v>0</v>
      </c>
      <c r="K36" s="6">
        <v>0</v>
      </c>
      <c r="L36" s="6">
        <v>0</v>
      </c>
      <c r="M36">
        <v>1082981040</v>
      </c>
      <c r="N36" s="1" t="s">
        <v>707</v>
      </c>
      <c r="O36" t="s">
        <v>6092</v>
      </c>
      <c r="P36" s="68">
        <v>44414</v>
      </c>
      <c r="Q36" s="68">
        <v>44414</v>
      </c>
      <c r="R36" s="68">
        <v>44545</v>
      </c>
      <c r="S36" s="6">
        <v>0</v>
      </c>
      <c r="T36" s="6">
        <v>8100000</v>
      </c>
      <c r="U36" s="1">
        <v>92537525</v>
      </c>
      <c r="V36" s="1" t="s">
        <v>730</v>
      </c>
      <c r="W36"/>
      <c r="X36"/>
      <c r="Y36"/>
    </row>
    <row r="37" spans="1:25">
      <c r="A37">
        <v>891780111</v>
      </c>
      <c r="B37" t="s">
        <v>19</v>
      </c>
      <c r="C37" s="1" t="s">
        <v>27</v>
      </c>
      <c r="D37" s="1" t="s">
        <v>20</v>
      </c>
      <c r="E37" s="1" t="s">
        <v>6095</v>
      </c>
      <c r="F37" s="1" t="s">
        <v>21</v>
      </c>
      <c r="G37" s="1" t="s">
        <v>22</v>
      </c>
      <c r="H37" s="1" t="s">
        <v>166</v>
      </c>
      <c r="I37" s="6">
        <v>8000000</v>
      </c>
      <c r="J37" s="6">
        <v>0</v>
      </c>
      <c r="K37" s="6">
        <v>0</v>
      </c>
      <c r="L37" s="6">
        <v>0</v>
      </c>
      <c r="M37">
        <v>26767399</v>
      </c>
      <c r="N37" s="1" t="s">
        <v>714</v>
      </c>
      <c r="O37" s="64" t="s">
        <v>715</v>
      </c>
      <c r="P37" s="72">
        <v>44414</v>
      </c>
      <c r="Q37" s="68">
        <v>44414</v>
      </c>
      <c r="R37" s="68">
        <v>44530</v>
      </c>
      <c r="S37" s="6">
        <v>4000000</v>
      </c>
      <c r="T37" s="6">
        <v>4000000</v>
      </c>
      <c r="U37" s="1">
        <v>36564357</v>
      </c>
      <c r="V37" s="1" t="s">
        <v>709</v>
      </c>
      <c r="W37"/>
      <c r="X37"/>
      <c r="Y37"/>
    </row>
    <row r="38" spans="1:25">
      <c r="A38">
        <v>891780111</v>
      </c>
      <c r="B38" t="s">
        <v>19</v>
      </c>
      <c r="C38" s="1" t="s">
        <v>27</v>
      </c>
      <c r="D38" s="1" t="s">
        <v>20</v>
      </c>
      <c r="E38" s="109" t="s">
        <v>6096</v>
      </c>
      <c r="F38" s="1" t="s">
        <v>21</v>
      </c>
      <c r="G38" s="1" t="s">
        <v>22</v>
      </c>
      <c r="H38" s="1" t="s">
        <v>166</v>
      </c>
      <c r="I38" s="6">
        <v>6800000</v>
      </c>
      <c r="J38" s="6">
        <v>0</v>
      </c>
      <c r="K38" s="6">
        <v>0</v>
      </c>
      <c r="L38" s="6">
        <v>0</v>
      </c>
      <c r="M38" s="109">
        <v>1083569978</v>
      </c>
      <c r="N38" s="109" t="s">
        <v>717</v>
      </c>
      <c r="O38" s="109" t="s">
        <v>8066</v>
      </c>
      <c r="P38" s="72">
        <v>44414</v>
      </c>
      <c r="Q38" s="122">
        <v>44414</v>
      </c>
      <c r="R38" s="123">
        <v>44530</v>
      </c>
      <c r="S38" s="6">
        <v>3400000</v>
      </c>
      <c r="T38" s="6">
        <v>3400000</v>
      </c>
      <c r="U38" s="110">
        <v>92537525</v>
      </c>
      <c r="V38" s="109" t="s">
        <v>730</v>
      </c>
      <c r="W38"/>
      <c r="X38"/>
      <c r="Y38"/>
    </row>
    <row r="39" spans="1:25">
      <c r="A39">
        <v>891780111</v>
      </c>
      <c r="B39" t="s">
        <v>19</v>
      </c>
      <c r="C39" s="1" t="s">
        <v>27</v>
      </c>
      <c r="D39" s="1" t="s">
        <v>20</v>
      </c>
      <c r="E39" s="109" t="s">
        <v>6097</v>
      </c>
      <c r="F39" s="1" t="s">
        <v>21</v>
      </c>
      <c r="G39" s="1" t="s">
        <v>22</v>
      </c>
      <c r="H39" s="1" t="s">
        <v>166</v>
      </c>
      <c r="I39" s="6">
        <v>7600000</v>
      </c>
      <c r="J39" s="6">
        <v>0</v>
      </c>
      <c r="K39" s="6">
        <v>0</v>
      </c>
      <c r="L39" s="6">
        <v>0</v>
      </c>
      <c r="M39" s="109">
        <v>1140864635</v>
      </c>
      <c r="N39" s="109" t="s">
        <v>720</v>
      </c>
      <c r="O39" s="109" t="s">
        <v>6098</v>
      </c>
      <c r="P39" s="122">
        <v>44414</v>
      </c>
      <c r="Q39" s="122">
        <v>44414</v>
      </c>
      <c r="R39" s="123">
        <v>44530</v>
      </c>
      <c r="S39" s="6">
        <v>3800000</v>
      </c>
      <c r="T39" s="6">
        <v>3800000</v>
      </c>
      <c r="U39" s="110">
        <v>7634903</v>
      </c>
      <c r="V39" s="109" t="s">
        <v>698</v>
      </c>
      <c r="W39"/>
      <c r="X39"/>
      <c r="Y39"/>
    </row>
    <row r="40" spans="1:25">
      <c r="A40">
        <v>891780111</v>
      </c>
      <c r="B40" t="s">
        <v>19</v>
      </c>
      <c r="C40" s="1" t="s">
        <v>27</v>
      </c>
      <c r="D40" s="1" t="s">
        <v>20</v>
      </c>
      <c r="E40" s="109" t="s">
        <v>6099</v>
      </c>
      <c r="F40" s="1" t="s">
        <v>21</v>
      </c>
      <c r="G40" s="1" t="s">
        <v>22</v>
      </c>
      <c r="H40" s="1" t="s">
        <v>166</v>
      </c>
      <c r="I40" s="6">
        <v>8000000</v>
      </c>
      <c r="J40" s="6">
        <v>0</v>
      </c>
      <c r="K40" s="6">
        <v>0</v>
      </c>
      <c r="L40" s="6">
        <v>0</v>
      </c>
      <c r="M40" s="109">
        <v>1081919493</v>
      </c>
      <c r="N40" s="109" t="s">
        <v>722</v>
      </c>
      <c r="O40" s="109" t="s">
        <v>6100</v>
      </c>
      <c r="P40" s="122">
        <v>44414</v>
      </c>
      <c r="Q40" s="122">
        <v>44414</v>
      </c>
      <c r="R40" s="123">
        <v>44530</v>
      </c>
      <c r="S40" s="6">
        <v>4000000</v>
      </c>
      <c r="T40" s="6">
        <v>4000000</v>
      </c>
      <c r="U40" s="110">
        <v>7634903</v>
      </c>
      <c r="V40" s="109" t="s">
        <v>698</v>
      </c>
      <c r="W40"/>
      <c r="X40"/>
      <c r="Y40"/>
    </row>
    <row r="41" spans="1:25">
      <c r="A41">
        <v>891780111</v>
      </c>
      <c r="B41" t="s">
        <v>19</v>
      </c>
      <c r="C41" s="1" t="s">
        <v>27</v>
      </c>
      <c r="D41" s="1" t="s">
        <v>20</v>
      </c>
      <c r="E41" s="109" t="s">
        <v>6101</v>
      </c>
      <c r="F41" s="1" t="s">
        <v>21</v>
      </c>
      <c r="G41" s="1" t="s">
        <v>22</v>
      </c>
      <c r="H41" s="1" t="s">
        <v>166</v>
      </c>
      <c r="I41" s="112">
        <v>6800000</v>
      </c>
      <c r="J41" s="6">
        <v>0</v>
      </c>
      <c r="K41" s="6">
        <v>0</v>
      </c>
      <c r="L41" s="6">
        <v>0</v>
      </c>
      <c r="M41" s="109">
        <v>39047317</v>
      </c>
      <c r="N41" s="109" t="s">
        <v>725</v>
      </c>
      <c r="O41" s="109" t="s">
        <v>6102</v>
      </c>
      <c r="P41" s="122">
        <v>44414</v>
      </c>
      <c r="Q41" s="122">
        <v>44414</v>
      </c>
      <c r="R41" s="123">
        <v>44530</v>
      </c>
      <c r="S41" s="6">
        <v>3400000</v>
      </c>
      <c r="T41" s="6">
        <v>3400000</v>
      </c>
      <c r="U41" s="110">
        <v>12561250</v>
      </c>
      <c r="V41" s="109" t="s">
        <v>681</v>
      </c>
      <c r="W41"/>
      <c r="X41"/>
      <c r="Y41"/>
    </row>
    <row r="42" spans="1:25">
      <c r="A42">
        <v>891780111</v>
      </c>
      <c r="B42" t="s">
        <v>19</v>
      </c>
      <c r="C42" s="1" t="s">
        <v>27</v>
      </c>
      <c r="D42" s="1" t="s">
        <v>20</v>
      </c>
      <c r="E42" s="109" t="s">
        <v>6103</v>
      </c>
      <c r="F42" s="1" t="s">
        <v>21</v>
      </c>
      <c r="G42" s="1" t="s">
        <v>22</v>
      </c>
      <c r="H42" s="1" t="s">
        <v>166</v>
      </c>
      <c r="I42" s="112">
        <v>6400000</v>
      </c>
      <c r="J42" s="6">
        <v>0</v>
      </c>
      <c r="K42" s="6">
        <v>0</v>
      </c>
      <c r="L42" s="6">
        <v>0</v>
      </c>
      <c r="M42" s="110">
        <v>1082858774</v>
      </c>
      <c r="N42" s="109" t="s">
        <v>1635</v>
      </c>
      <c r="O42" s="109" t="s">
        <v>6104</v>
      </c>
      <c r="P42" s="122">
        <v>44414</v>
      </c>
      <c r="Q42" s="122">
        <v>44414</v>
      </c>
      <c r="R42" s="123">
        <v>44530</v>
      </c>
      <c r="S42" s="6">
        <v>3200000</v>
      </c>
      <c r="T42" s="6">
        <v>3200000</v>
      </c>
      <c r="U42" s="110">
        <v>1082943891</v>
      </c>
      <c r="V42" s="109" t="s">
        <v>673</v>
      </c>
      <c r="W42"/>
      <c r="X42"/>
      <c r="Y42"/>
    </row>
    <row r="43" spans="1:25">
      <c r="A43">
        <v>891780111</v>
      </c>
      <c r="B43" t="s">
        <v>19</v>
      </c>
      <c r="C43" s="1" t="s">
        <v>27</v>
      </c>
      <c r="D43" s="1" t="s">
        <v>20</v>
      </c>
      <c r="E43" s="109" t="s">
        <v>6105</v>
      </c>
      <c r="F43" s="1" t="s">
        <v>21</v>
      </c>
      <c r="G43" s="1" t="s">
        <v>22</v>
      </c>
      <c r="H43" s="1" t="s">
        <v>166</v>
      </c>
      <c r="I43" s="43">
        <v>6000000</v>
      </c>
      <c r="J43" s="6">
        <v>0</v>
      </c>
      <c r="K43" s="6">
        <v>0</v>
      </c>
      <c r="L43" s="6">
        <v>0</v>
      </c>
      <c r="M43" s="156">
        <v>1221971911</v>
      </c>
      <c r="N43" s="1" t="s">
        <v>1642</v>
      </c>
      <c r="O43" s="1" t="s">
        <v>6106</v>
      </c>
      <c r="P43" s="118">
        <v>44414</v>
      </c>
      <c r="Q43" s="118">
        <v>44414</v>
      </c>
      <c r="R43" s="72">
        <v>44530</v>
      </c>
      <c r="S43" s="6">
        <v>3000000</v>
      </c>
      <c r="T43" s="6">
        <v>3000000</v>
      </c>
      <c r="U43" s="1">
        <v>1082943891</v>
      </c>
      <c r="V43" s="1" t="s">
        <v>673</v>
      </c>
      <c r="W43"/>
      <c r="X43"/>
      <c r="Y43"/>
    </row>
    <row r="44" spans="1:25">
      <c r="A44">
        <v>891780111</v>
      </c>
      <c r="B44" t="s">
        <v>19</v>
      </c>
      <c r="C44" s="1" t="s">
        <v>27</v>
      </c>
      <c r="D44" s="1" t="s">
        <v>20</v>
      </c>
      <c r="E44" s="157" t="s">
        <v>6107</v>
      </c>
      <c r="F44" s="1" t="s">
        <v>21</v>
      </c>
      <c r="G44" s="1" t="s">
        <v>22</v>
      </c>
      <c r="H44" s="1" t="s">
        <v>166</v>
      </c>
      <c r="I44" s="43">
        <v>7200000</v>
      </c>
      <c r="J44" s="6">
        <v>0</v>
      </c>
      <c r="K44" s="6">
        <v>0</v>
      </c>
      <c r="L44" s="6">
        <v>0</v>
      </c>
      <c r="M44" s="156">
        <v>1096204804</v>
      </c>
      <c r="N44" s="1" t="s">
        <v>3479</v>
      </c>
      <c r="O44" s="1" t="s">
        <v>6108</v>
      </c>
      <c r="P44" s="118">
        <v>44418</v>
      </c>
      <c r="Q44" s="118">
        <v>44418</v>
      </c>
      <c r="R44" s="72">
        <v>44530</v>
      </c>
      <c r="S44" s="6">
        <v>3600000</v>
      </c>
      <c r="T44" s="6">
        <v>3600000</v>
      </c>
      <c r="U44" s="1">
        <v>1082900194</v>
      </c>
      <c r="V44" s="1" t="s">
        <v>685</v>
      </c>
      <c r="W44"/>
      <c r="X44"/>
      <c r="Y44"/>
    </row>
    <row r="45" spans="1:25">
      <c r="A45">
        <v>891780111</v>
      </c>
      <c r="B45" t="s">
        <v>19</v>
      </c>
      <c r="C45" s="1" t="s">
        <v>27</v>
      </c>
      <c r="D45" s="1" t="s">
        <v>20</v>
      </c>
      <c r="E45" s="109" t="s">
        <v>6109</v>
      </c>
      <c r="F45" s="1" t="s">
        <v>21</v>
      </c>
      <c r="G45" s="1" t="s">
        <v>22</v>
      </c>
      <c r="H45" s="1" t="s">
        <v>166</v>
      </c>
      <c r="I45" s="43">
        <v>9000000</v>
      </c>
      <c r="J45" s="6">
        <v>0</v>
      </c>
      <c r="K45" s="6">
        <v>0</v>
      </c>
      <c r="L45" s="6">
        <v>0</v>
      </c>
      <c r="M45" s="1">
        <v>36667157</v>
      </c>
      <c r="N45" s="1" t="s">
        <v>687</v>
      </c>
      <c r="O45" s="1" t="s">
        <v>6110</v>
      </c>
      <c r="P45" s="118">
        <v>44418</v>
      </c>
      <c r="Q45" s="118">
        <v>44418</v>
      </c>
      <c r="R45" s="72">
        <v>44545</v>
      </c>
      <c r="S45" s="6">
        <v>4000000</v>
      </c>
      <c r="T45" s="6">
        <v>5000000</v>
      </c>
      <c r="U45" s="1">
        <v>1082900194</v>
      </c>
      <c r="V45" s="1" t="s">
        <v>685</v>
      </c>
      <c r="W45"/>
      <c r="X45"/>
      <c r="Y45"/>
    </row>
    <row r="46" spans="1:25">
      <c r="A46">
        <v>891780111</v>
      </c>
      <c r="B46" t="s">
        <v>19</v>
      </c>
      <c r="C46" s="1" t="s">
        <v>27</v>
      </c>
      <c r="D46" s="1" t="s">
        <v>20</v>
      </c>
      <c r="E46" s="109" t="s">
        <v>6111</v>
      </c>
      <c r="F46" s="1" t="s">
        <v>21</v>
      </c>
      <c r="G46" s="1" t="s">
        <v>22</v>
      </c>
      <c r="H46" s="1" t="s">
        <v>166</v>
      </c>
      <c r="I46" s="43">
        <v>9000000</v>
      </c>
      <c r="J46" s="6">
        <v>0</v>
      </c>
      <c r="K46" s="6">
        <v>0</v>
      </c>
      <c r="L46" s="6">
        <v>0</v>
      </c>
      <c r="M46" s="1">
        <v>57460572</v>
      </c>
      <c r="N46" s="1" t="s">
        <v>690</v>
      </c>
      <c r="O46" s="1" t="s">
        <v>6112</v>
      </c>
      <c r="P46" s="118">
        <v>44418</v>
      </c>
      <c r="Q46" s="118">
        <v>44418</v>
      </c>
      <c r="R46" s="72">
        <v>44545</v>
      </c>
      <c r="S46" s="6">
        <v>4000000</v>
      </c>
      <c r="T46" s="6">
        <v>5000000</v>
      </c>
      <c r="U46" s="1">
        <v>36564357</v>
      </c>
      <c r="V46" s="1" t="s">
        <v>709</v>
      </c>
      <c r="W46"/>
      <c r="X46"/>
      <c r="Y46"/>
    </row>
    <row r="47" spans="1:25">
      <c r="A47">
        <v>891780111</v>
      </c>
      <c r="B47" t="s">
        <v>19</v>
      </c>
      <c r="C47" s="1" t="s">
        <v>27</v>
      </c>
      <c r="D47" s="1" t="s">
        <v>20</v>
      </c>
      <c r="E47" s="109" t="s">
        <v>6113</v>
      </c>
      <c r="F47" s="1" t="s">
        <v>21</v>
      </c>
      <c r="G47" s="1" t="s">
        <v>22</v>
      </c>
      <c r="H47" s="1" t="s">
        <v>166</v>
      </c>
      <c r="I47" s="43">
        <v>5950000</v>
      </c>
      <c r="J47" s="6">
        <v>0</v>
      </c>
      <c r="K47" s="6">
        <v>0</v>
      </c>
      <c r="L47" s="6">
        <v>0</v>
      </c>
      <c r="M47" s="1">
        <v>57433908</v>
      </c>
      <c r="N47" s="1" t="s">
        <v>703</v>
      </c>
      <c r="O47" s="1" t="s">
        <v>6114</v>
      </c>
      <c r="P47" s="118">
        <v>44418</v>
      </c>
      <c r="Q47" s="118">
        <v>44418</v>
      </c>
      <c r="R47" s="72">
        <v>44515</v>
      </c>
      <c r="S47" s="6">
        <v>3400000</v>
      </c>
      <c r="T47" s="6">
        <v>2550000</v>
      </c>
      <c r="U47" s="1">
        <v>36669725</v>
      </c>
      <c r="V47" s="1" t="s">
        <v>746</v>
      </c>
      <c r="W47"/>
      <c r="X47"/>
      <c r="Y47"/>
    </row>
    <row r="48" spans="1:25">
      <c r="A48">
        <v>891780111</v>
      </c>
      <c r="B48" t="s">
        <v>19</v>
      </c>
      <c r="C48" s="1" t="s">
        <v>27</v>
      </c>
      <c r="D48" s="1" t="s">
        <v>20</v>
      </c>
      <c r="E48" s="109" t="s">
        <v>6115</v>
      </c>
      <c r="F48" s="1" t="s">
        <v>21</v>
      </c>
      <c r="G48" s="1" t="s">
        <v>22</v>
      </c>
      <c r="H48" s="1" t="s">
        <v>166</v>
      </c>
      <c r="I48" s="43">
        <v>6400000</v>
      </c>
      <c r="J48" s="6">
        <v>0</v>
      </c>
      <c r="K48" s="6">
        <v>0</v>
      </c>
      <c r="L48" s="6">
        <v>0</v>
      </c>
      <c r="M48" s="156">
        <v>36696981</v>
      </c>
      <c r="N48" s="1" t="s">
        <v>1659</v>
      </c>
      <c r="O48" s="1" t="s">
        <v>6116</v>
      </c>
      <c r="P48" s="118">
        <v>44418</v>
      </c>
      <c r="Q48" s="118">
        <v>44418</v>
      </c>
      <c r="R48" s="72">
        <v>44530</v>
      </c>
      <c r="S48" s="6">
        <v>3200000</v>
      </c>
      <c r="T48" s="6">
        <v>3200000</v>
      </c>
      <c r="U48" s="1">
        <v>7634903</v>
      </c>
      <c r="V48" s="1" t="s">
        <v>698</v>
      </c>
      <c r="W48"/>
      <c r="X48"/>
      <c r="Y48"/>
    </row>
    <row r="49" spans="1:25">
      <c r="A49">
        <v>891780111</v>
      </c>
      <c r="B49" t="s">
        <v>19</v>
      </c>
      <c r="C49" s="1" t="s">
        <v>27</v>
      </c>
      <c r="D49" s="1" t="s">
        <v>20</v>
      </c>
      <c r="E49" s="109" t="s">
        <v>6119</v>
      </c>
      <c r="F49" s="1" t="s">
        <v>21</v>
      </c>
      <c r="G49" s="1" t="s">
        <v>22</v>
      </c>
      <c r="H49" s="1" t="s">
        <v>166</v>
      </c>
      <c r="I49" s="43">
        <v>4800000</v>
      </c>
      <c r="J49" s="6">
        <v>0</v>
      </c>
      <c r="K49" s="6">
        <v>0</v>
      </c>
      <c r="L49" s="6">
        <v>0</v>
      </c>
      <c r="M49" s="156">
        <v>1082875034</v>
      </c>
      <c r="N49" s="1" t="s">
        <v>3475</v>
      </c>
      <c r="O49" s="158" t="s">
        <v>6120</v>
      </c>
      <c r="P49" s="118">
        <v>44426</v>
      </c>
      <c r="Q49" s="118">
        <v>44426</v>
      </c>
      <c r="R49" s="72">
        <v>44515</v>
      </c>
      <c r="S49" s="6">
        <v>2400000</v>
      </c>
      <c r="T49" s="6">
        <v>2400000</v>
      </c>
      <c r="U49" s="1">
        <v>36669725</v>
      </c>
      <c r="V49" s="1" t="s">
        <v>746</v>
      </c>
      <c r="W49"/>
      <c r="X49"/>
      <c r="Y49"/>
    </row>
    <row r="50" spans="1:25">
      <c r="A50">
        <v>891780111</v>
      </c>
      <c r="B50" t="s">
        <v>19</v>
      </c>
      <c r="C50" s="1" t="s">
        <v>27</v>
      </c>
      <c r="D50" s="1" t="s">
        <v>20</v>
      </c>
      <c r="E50" s="109" t="s">
        <v>6123</v>
      </c>
      <c r="F50" s="1" t="s">
        <v>21</v>
      </c>
      <c r="G50" s="1" t="s">
        <v>22</v>
      </c>
      <c r="H50" s="1" t="s">
        <v>166</v>
      </c>
      <c r="I50" s="43">
        <v>5600000</v>
      </c>
      <c r="J50" s="6">
        <v>0</v>
      </c>
      <c r="K50" s="6">
        <v>0</v>
      </c>
      <c r="L50" s="6">
        <v>0</v>
      </c>
      <c r="M50" s="1">
        <v>1085040743</v>
      </c>
      <c r="N50" s="1" t="s">
        <v>711</v>
      </c>
      <c r="O50" s="159" t="s">
        <v>6124</v>
      </c>
      <c r="P50" s="118">
        <v>44426</v>
      </c>
      <c r="Q50" s="118">
        <v>44426</v>
      </c>
      <c r="R50" s="72">
        <v>44530</v>
      </c>
      <c r="S50" s="6">
        <v>2400000</v>
      </c>
      <c r="T50" s="6">
        <v>3200000</v>
      </c>
      <c r="U50" s="1">
        <v>12561250</v>
      </c>
      <c r="V50" s="1" t="s">
        <v>681</v>
      </c>
      <c r="W50"/>
      <c r="X50"/>
      <c r="Y50"/>
    </row>
    <row r="51" spans="1:25">
      <c r="A51">
        <v>891780111</v>
      </c>
      <c r="B51" t="s">
        <v>19</v>
      </c>
      <c r="C51" s="1" t="s">
        <v>27</v>
      </c>
      <c r="D51" s="1" t="s">
        <v>20</v>
      </c>
      <c r="E51" s="109" t="s">
        <v>6127</v>
      </c>
      <c r="F51" s="1" t="s">
        <v>21</v>
      </c>
      <c r="G51" s="1" t="s">
        <v>22</v>
      </c>
      <c r="H51" s="1" t="s">
        <v>166</v>
      </c>
      <c r="I51" s="43">
        <v>5950000</v>
      </c>
      <c r="J51" s="6">
        <v>0</v>
      </c>
      <c r="K51" s="6">
        <v>0</v>
      </c>
      <c r="L51" s="6">
        <v>0</v>
      </c>
      <c r="M51" s="1">
        <v>85450968</v>
      </c>
      <c r="N51" s="1" t="s">
        <v>728</v>
      </c>
      <c r="O51" s="160" t="s">
        <v>6128</v>
      </c>
      <c r="P51" s="118">
        <v>44431</v>
      </c>
      <c r="Q51" s="118">
        <v>44431</v>
      </c>
      <c r="R51" s="72">
        <v>44530</v>
      </c>
      <c r="S51" s="6">
        <v>2550000</v>
      </c>
      <c r="T51" s="6">
        <v>3400000</v>
      </c>
      <c r="U51" s="1">
        <v>1082943891</v>
      </c>
      <c r="V51" s="1" t="s">
        <v>673</v>
      </c>
      <c r="W51"/>
      <c r="X51"/>
      <c r="Y51"/>
    </row>
    <row r="52" spans="1:25">
      <c r="A52">
        <v>891780111</v>
      </c>
      <c r="B52" t="s">
        <v>19</v>
      </c>
      <c r="C52" s="1" t="s">
        <v>27</v>
      </c>
      <c r="D52" s="1" t="s">
        <v>20</v>
      </c>
      <c r="E52" s="109" t="s">
        <v>8067</v>
      </c>
      <c r="F52" s="1" t="s">
        <v>21</v>
      </c>
      <c r="G52" s="1" t="s">
        <v>22</v>
      </c>
      <c r="H52" s="1" t="s">
        <v>166</v>
      </c>
      <c r="I52" s="121">
        <v>1600000</v>
      </c>
      <c r="J52" s="6">
        <v>0</v>
      </c>
      <c r="K52" s="6">
        <v>0</v>
      </c>
      <c r="L52" s="6">
        <v>0</v>
      </c>
      <c r="M52" s="156">
        <v>39049110</v>
      </c>
      <c r="N52" s="1" t="s">
        <v>958</v>
      </c>
      <c r="O52" s="111" t="s">
        <v>8068</v>
      </c>
      <c r="P52" s="118" t="s">
        <v>5289</v>
      </c>
      <c r="Q52" s="118" t="s">
        <v>5289</v>
      </c>
      <c r="R52" s="118" t="s">
        <v>4966</v>
      </c>
      <c r="S52" s="6">
        <v>1600000</v>
      </c>
      <c r="T52" s="6">
        <v>0</v>
      </c>
      <c r="U52" s="110">
        <v>7634903</v>
      </c>
      <c r="V52" s="109" t="s">
        <v>698</v>
      </c>
      <c r="W52"/>
      <c r="X52"/>
      <c r="Y52"/>
    </row>
    <row r="53" spans="1:25">
      <c r="A53">
        <v>891780111</v>
      </c>
      <c r="B53" t="s">
        <v>19</v>
      </c>
      <c r="C53" s="1" t="s">
        <v>27</v>
      </c>
      <c r="D53" s="1" t="s">
        <v>20</v>
      </c>
      <c r="E53" s="109" t="s">
        <v>8069</v>
      </c>
      <c r="F53" s="1" t="s">
        <v>21</v>
      </c>
      <c r="G53" s="1" t="s">
        <v>22</v>
      </c>
      <c r="H53" s="1" t="s">
        <v>166</v>
      </c>
      <c r="I53" s="43">
        <v>5400000</v>
      </c>
      <c r="J53" s="6">
        <v>0</v>
      </c>
      <c r="K53" s="6">
        <v>0</v>
      </c>
      <c r="L53" s="6">
        <v>0</v>
      </c>
      <c r="M53" s="156">
        <v>73127805</v>
      </c>
      <c r="N53" s="1" t="s">
        <v>1631</v>
      </c>
      <c r="O53" s="111" t="s">
        <v>8070</v>
      </c>
      <c r="P53" s="118" t="s">
        <v>5289</v>
      </c>
      <c r="Q53" s="118" t="s">
        <v>5289</v>
      </c>
      <c r="R53" s="118" t="s">
        <v>6385</v>
      </c>
      <c r="S53" s="6">
        <v>1800000</v>
      </c>
      <c r="T53" s="6">
        <v>3600000</v>
      </c>
      <c r="U53" s="110">
        <v>1098669877</v>
      </c>
      <c r="V53" s="109" t="s">
        <v>677</v>
      </c>
      <c r="W53"/>
      <c r="X53"/>
      <c r="Y53"/>
    </row>
    <row r="54" spans="1:25">
      <c r="A54">
        <v>891780111</v>
      </c>
      <c r="B54" t="s">
        <v>19</v>
      </c>
      <c r="C54" s="1" t="s">
        <v>27</v>
      </c>
      <c r="D54" s="1" t="s">
        <v>20</v>
      </c>
      <c r="E54" s="109" t="s">
        <v>8071</v>
      </c>
      <c r="F54" s="1" t="s">
        <v>21</v>
      </c>
      <c r="G54" s="1" t="s">
        <v>22</v>
      </c>
      <c r="H54" s="1" t="s">
        <v>166</v>
      </c>
      <c r="I54" s="43">
        <v>2600000</v>
      </c>
      <c r="J54" s="6">
        <v>0</v>
      </c>
      <c r="K54" s="6">
        <v>0</v>
      </c>
      <c r="L54" s="6">
        <v>0</v>
      </c>
      <c r="M54" s="156">
        <v>1082956756</v>
      </c>
      <c r="N54" s="1" t="s">
        <v>8072</v>
      </c>
      <c r="O54" s="111" t="s">
        <v>8073</v>
      </c>
      <c r="P54" s="118" t="s">
        <v>5381</v>
      </c>
      <c r="Q54" s="118" t="s">
        <v>5381</v>
      </c>
      <c r="R54" s="118" t="s">
        <v>3667</v>
      </c>
      <c r="S54" s="6">
        <v>650000</v>
      </c>
      <c r="T54" s="6">
        <v>1950000</v>
      </c>
      <c r="U54" s="1">
        <v>36564357</v>
      </c>
      <c r="V54" s="1" t="s">
        <v>709</v>
      </c>
      <c r="W54"/>
      <c r="X54"/>
      <c r="Y54"/>
    </row>
    <row r="55" spans="1:25">
      <c r="A55">
        <v>891780111</v>
      </c>
      <c r="B55" t="s">
        <v>19</v>
      </c>
      <c r="C55" s="1" t="s">
        <v>27</v>
      </c>
      <c r="D55" s="1" t="s">
        <v>20</v>
      </c>
      <c r="E55" s="109" t="s">
        <v>8074</v>
      </c>
      <c r="F55" s="1" t="s">
        <v>21</v>
      </c>
      <c r="G55" s="1" t="s">
        <v>22</v>
      </c>
      <c r="H55" s="1" t="s">
        <v>166</v>
      </c>
      <c r="I55" s="43">
        <v>4000000</v>
      </c>
      <c r="J55" s="6">
        <v>0</v>
      </c>
      <c r="K55" s="6">
        <v>0</v>
      </c>
      <c r="L55" s="6">
        <v>0</v>
      </c>
      <c r="M55" s="156">
        <v>57423259</v>
      </c>
      <c r="N55" s="1" t="s">
        <v>8075</v>
      </c>
      <c r="O55" s="111" t="s">
        <v>8076</v>
      </c>
      <c r="P55" s="118" t="s">
        <v>6282</v>
      </c>
      <c r="Q55" s="118" t="s">
        <v>6282</v>
      </c>
      <c r="R55" s="118" t="s">
        <v>6385</v>
      </c>
      <c r="S55" s="6">
        <v>800000</v>
      </c>
      <c r="T55" s="6">
        <v>3200000</v>
      </c>
      <c r="U55" s="110">
        <v>7634903</v>
      </c>
      <c r="V55" s="109" t="s">
        <v>698</v>
      </c>
      <c r="W55"/>
      <c r="X55"/>
      <c r="Y55"/>
    </row>
    <row r="56" spans="1:25">
      <c r="A56">
        <v>891780111</v>
      </c>
      <c r="B56" t="s">
        <v>19</v>
      </c>
      <c r="C56" s="1" t="s">
        <v>27</v>
      </c>
      <c r="D56" s="1" t="s">
        <v>20</v>
      </c>
      <c r="E56" s="109" t="s">
        <v>1651</v>
      </c>
      <c r="F56" s="1" t="s">
        <v>21</v>
      </c>
      <c r="G56" s="1" t="s">
        <v>22</v>
      </c>
      <c r="H56" s="1" t="s">
        <v>166</v>
      </c>
      <c r="I56" s="43">
        <v>4000000</v>
      </c>
      <c r="J56" s="6">
        <v>0</v>
      </c>
      <c r="K56" s="6">
        <v>0</v>
      </c>
      <c r="L56" s="6">
        <v>0</v>
      </c>
      <c r="M56" s="1">
        <v>860512330</v>
      </c>
      <c r="N56" s="1" t="s">
        <v>572</v>
      </c>
      <c r="O56" s="27" t="s">
        <v>1652</v>
      </c>
      <c r="P56" s="118">
        <v>44253</v>
      </c>
      <c r="Q56" s="118">
        <v>44256</v>
      </c>
      <c r="R56" s="118">
        <v>44531</v>
      </c>
      <c r="S56" s="6">
        <v>1540900</v>
      </c>
      <c r="T56" s="6">
        <v>2459100</v>
      </c>
      <c r="U56" s="1">
        <v>1082943891</v>
      </c>
      <c r="V56" s="1" t="s">
        <v>673</v>
      </c>
      <c r="W56"/>
      <c r="X56"/>
      <c r="Y56"/>
    </row>
    <row r="57" spans="1:25">
      <c r="A57">
        <v>891780111</v>
      </c>
      <c r="B57" t="s">
        <v>19</v>
      </c>
      <c r="C57" s="1" t="s">
        <v>5561</v>
      </c>
      <c r="D57" s="1" t="s">
        <v>20</v>
      </c>
      <c r="E57" s="109" t="s">
        <v>5562</v>
      </c>
      <c r="F57" s="1" t="s">
        <v>21</v>
      </c>
      <c r="G57" s="1" t="s">
        <v>22</v>
      </c>
      <c r="H57" s="1" t="s">
        <v>166</v>
      </c>
      <c r="I57" s="121">
        <v>35000000</v>
      </c>
      <c r="J57" s="6">
        <v>0</v>
      </c>
      <c r="K57" s="6">
        <v>0</v>
      </c>
      <c r="L57" s="6">
        <v>0</v>
      </c>
      <c r="M57" s="1">
        <v>860012336</v>
      </c>
      <c r="N57" s="1" t="s">
        <v>5563</v>
      </c>
      <c r="O57" s="27" t="s">
        <v>5564</v>
      </c>
      <c r="P57" s="118">
        <v>44400</v>
      </c>
      <c r="Q57" s="118" t="s">
        <v>5421</v>
      </c>
      <c r="R57" s="118">
        <v>44407</v>
      </c>
      <c r="S57" s="6">
        <v>0</v>
      </c>
      <c r="T57" s="6">
        <v>35000000</v>
      </c>
      <c r="U57" s="1">
        <v>1082900194</v>
      </c>
      <c r="V57" s="1" t="s">
        <v>685</v>
      </c>
      <c r="W57"/>
      <c r="X57"/>
      <c r="Y57"/>
    </row>
    <row r="58" spans="1:25">
      <c r="A58">
        <v>891780111</v>
      </c>
      <c r="B58" t="s">
        <v>19</v>
      </c>
      <c r="C58" s="1" t="s">
        <v>27</v>
      </c>
      <c r="D58" s="1" t="s">
        <v>20</v>
      </c>
      <c r="E58" s="109" t="s">
        <v>731</v>
      </c>
      <c r="F58" s="1" t="s">
        <v>21</v>
      </c>
      <c r="G58" s="1" t="s">
        <v>22</v>
      </c>
      <c r="H58" s="1" t="s">
        <v>166</v>
      </c>
      <c r="I58" s="50">
        <v>12000000</v>
      </c>
      <c r="J58" s="6">
        <v>0</v>
      </c>
      <c r="K58" s="6">
        <v>0</v>
      </c>
      <c r="L58" s="6">
        <v>0</v>
      </c>
      <c r="M58" s="1">
        <v>1082879378</v>
      </c>
      <c r="N58" s="1" t="s">
        <v>732</v>
      </c>
      <c r="O58" t="s">
        <v>733</v>
      </c>
      <c r="P58" s="118">
        <v>44215</v>
      </c>
      <c r="Q58" s="118">
        <v>44215</v>
      </c>
      <c r="R58" s="118">
        <v>44377</v>
      </c>
      <c r="S58" s="6">
        <v>12000000</v>
      </c>
      <c r="T58" s="6">
        <v>0</v>
      </c>
      <c r="U58" s="110">
        <v>7634903</v>
      </c>
      <c r="V58" s="109" t="s">
        <v>698</v>
      </c>
      <c r="W58"/>
      <c r="X58"/>
      <c r="Y58"/>
    </row>
    <row r="59" spans="1:25">
      <c r="A59">
        <v>891780111</v>
      </c>
      <c r="B59" t="s">
        <v>19</v>
      </c>
      <c r="C59" s="1" t="s">
        <v>27</v>
      </c>
      <c r="D59" s="1" t="s">
        <v>20</v>
      </c>
      <c r="E59" s="109" t="s">
        <v>734</v>
      </c>
      <c r="F59" s="1" t="s">
        <v>21</v>
      </c>
      <c r="G59" s="1" t="s">
        <v>22</v>
      </c>
      <c r="H59" s="1" t="s">
        <v>166</v>
      </c>
      <c r="I59" s="43">
        <v>12100000</v>
      </c>
      <c r="J59" s="6">
        <v>0</v>
      </c>
      <c r="K59" s="6">
        <v>0</v>
      </c>
      <c r="L59" s="6">
        <v>0</v>
      </c>
      <c r="M59">
        <v>85153904</v>
      </c>
      <c r="N59" s="1" t="s">
        <v>735</v>
      </c>
      <c r="O59" t="s">
        <v>736</v>
      </c>
      <c r="P59" s="118">
        <v>44216</v>
      </c>
      <c r="Q59" s="118">
        <v>44216</v>
      </c>
      <c r="R59" s="118">
        <v>44377</v>
      </c>
      <c r="S59" s="6">
        <v>12100000</v>
      </c>
      <c r="T59" s="6">
        <v>0</v>
      </c>
      <c r="U59" s="110">
        <v>7634903</v>
      </c>
      <c r="V59" s="109" t="s">
        <v>698</v>
      </c>
      <c r="W59"/>
      <c r="X59"/>
      <c r="Y59"/>
    </row>
    <row r="60" spans="1:25">
      <c r="A60">
        <v>891780111</v>
      </c>
      <c r="B60" t="s">
        <v>19</v>
      </c>
      <c r="C60" s="1" t="s">
        <v>27</v>
      </c>
      <c r="D60" s="1" t="s">
        <v>20</v>
      </c>
      <c r="E60" s="109" t="s">
        <v>737</v>
      </c>
      <c r="F60" s="1" t="s">
        <v>21</v>
      </c>
      <c r="G60" s="1" t="s">
        <v>22</v>
      </c>
      <c r="H60" s="1" t="s">
        <v>166</v>
      </c>
      <c r="I60" s="43">
        <v>13800000</v>
      </c>
      <c r="J60" s="43">
        <v>18400000</v>
      </c>
      <c r="K60" s="43">
        <v>4600000</v>
      </c>
      <c r="L60" s="6">
        <v>0</v>
      </c>
      <c r="M60">
        <v>1129567153</v>
      </c>
      <c r="N60" s="1" t="s">
        <v>738</v>
      </c>
      <c r="O60" t="s">
        <v>739</v>
      </c>
      <c r="P60" s="118">
        <v>44216</v>
      </c>
      <c r="Q60" s="118">
        <v>44216</v>
      </c>
      <c r="R60" s="118">
        <v>44377</v>
      </c>
      <c r="S60" s="6">
        <v>16713000</v>
      </c>
      <c r="T60" s="6">
        <v>1687000</v>
      </c>
      <c r="U60" s="1">
        <v>1082943891</v>
      </c>
      <c r="V60" s="1" t="s">
        <v>673</v>
      </c>
      <c r="W60"/>
      <c r="X60"/>
      <c r="Y60"/>
    </row>
    <row r="61" spans="1:25">
      <c r="A61">
        <v>891780111</v>
      </c>
      <c r="B61" t="s">
        <v>19</v>
      </c>
      <c r="C61" s="1" t="s">
        <v>27</v>
      </c>
      <c r="D61" s="1" t="s">
        <v>20</v>
      </c>
      <c r="E61" s="109" t="s">
        <v>740</v>
      </c>
      <c r="F61" s="1" t="s">
        <v>21</v>
      </c>
      <c r="G61" s="1" t="s">
        <v>22</v>
      </c>
      <c r="H61" s="1" t="s">
        <v>166</v>
      </c>
      <c r="I61" s="43">
        <v>12650000</v>
      </c>
      <c r="J61" s="6">
        <v>0</v>
      </c>
      <c r="K61" s="6">
        <v>0</v>
      </c>
      <c r="L61" s="6">
        <v>0</v>
      </c>
      <c r="M61" s="109">
        <v>36669670</v>
      </c>
      <c r="N61" s="109" t="s">
        <v>741</v>
      </c>
      <c r="O61" t="s">
        <v>742</v>
      </c>
      <c r="P61" s="118">
        <v>44217</v>
      </c>
      <c r="Q61" s="118">
        <v>44217</v>
      </c>
      <c r="R61" s="118">
        <v>44377</v>
      </c>
      <c r="S61" s="6">
        <v>12650000</v>
      </c>
      <c r="T61" s="6">
        <v>0</v>
      </c>
      <c r="U61" s="1">
        <v>1082943891</v>
      </c>
      <c r="V61" s="1" t="s">
        <v>673</v>
      </c>
      <c r="W61"/>
      <c r="X61"/>
      <c r="Y61"/>
    </row>
    <row r="62" spans="1:25">
      <c r="A62">
        <v>891780111</v>
      </c>
      <c r="B62" t="s">
        <v>19</v>
      </c>
      <c r="C62" s="1" t="s">
        <v>27</v>
      </c>
      <c r="D62" s="1" t="s">
        <v>20</v>
      </c>
      <c r="E62" s="109" t="s">
        <v>743</v>
      </c>
      <c r="F62" s="1" t="s">
        <v>21</v>
      </c>
      <c r="G62" s="1" t="s">
        <v>22</v>
      </c>
      <c r="H62" s="1" t="s">
        <v>166</v>
      </c>
      <c r="I62" s="43">
        <v>11200000</v>
      </c>
      <c r="J62" s="6">
        <v>0</v>
      </c>
      <c r="K62" s="6">
        <v>0</v>
      </c>
      <c r="L62" s="6">
        <v>0</v>
      </c>
      <c r="M62" s="109">
        <v>32738180</v>
      </c>
      <c r="N62" s="109" t="s">
        <v>744</v>
      </c>
      <c r="O62" t="s">
        <v>745</v>
      </c>
      <c r="P62" s="118">
        <v>44222</v>
      </c>
      <c r="Q62" s="118">
        <v>44222</v>
      </c>
      <c r="R62" s="118">
        <v>44377</v>
      </c>
      <c r="S62" s="6">
        <v>11200000</v>
      </c>
      <c r="T62" s="6">
        <v>0</v>
      </c>
      <c r="U62" s="110">
        <v>1098669877</v>
      </c>
      <c r="V62" s="109" t="s">
        <v>677</v>
      </c>
      <c r="W62"/>
      <c r="X62"/>
      <c r="Y62"/>
    </row>
    <row r="63" spans="1:25">
      <c r="A63">
        <v>891780111</v>
      </c>
      <c r="B63" t="s">
        <v>19</v>
      </c>
      <c r="C63" s="1" t="s">
        <v>27</v>
      </c>
      <c r="D63" s="1" t="s">
        <v>20</v>
      </c>
      <c r="E63" s="20" t="s">
        <v>747</v>
      </c>
      <c r="F63" s="1" t="s">
        <v>21</v>
      </c>
      <c r="G63" s="1" t="s">
        <v>22</v>
      </c>
      <c r="H63" s="1" t="s">
        <v>166</v>
      </c>
      <c r="I63" s="43">
        <v>8500000</v>
      </c>
      <c r="J63" s="43">
        <v>9350000</v>
      </c>
      <c r="K63" s="43">
        <v>850000</v>
      </c>
      <c r="L63" s="6">
        <v>0</v>
      </c>
      <c r="M63" s="109">
        <v>1082846537</v>
      </c>
      <c r="N63" s="109" t="s">
        <v>748</v>
      </c>
      <c r="O63" t="s">
        <v>749</v>
      </c>
      <c r="P63" s="118">
        <v>44229</v>
      </c>
      <c r="Q63" s="118">
        <v>44229</v>
      </c>
      <c r="R63" s="118">
        <v>44377</v>
      </c>
      <c r="S63" s="6">
        <v>9350000</v>
      </c>
      <c r="T63" s="6">
        <v>0</v>
      </c>
      <c r="U63" s="1">
        <v>1082943891</v>
      </c>
      <c r="V63" s="1" t="s">
        <v>673</v>
      </c>
      <c r="W63"/>
      <c r="X63"/>
      <c r="Y63"/>
    </row>
    <row r="64" spans="1:25">
      <c r="A64">
        <v>891780111</v>
      </c>
      <c r="B64" t="s">
        <v>19</v>
      </c>
      <c r="C64" s="1" t="s">
        <v>27</v>
      </c>
      <c r="D64" s="1" t="s">
        <v>20</v>
      </c>
      <c r="E64" s="109" t="s">
        <v>750</v>
      </c>
      <c r="F64" s="1" t="s">
        <v>21</v>
      </c>
      <c r="G64" s="1" t="s">
        <v>22</v>
      </c>
      <c r="H64" s="1" t="s">
        <v>166</v>
      </c>
      <c r="I64" s="43">
        <v>13000000</v>
      </c>
      <c r="J64" s="43">
        <v>14716000</v>
      </c>
      <c r="K64" s="43">
        <v>1716000</v>
      </c>
      <c r="L64" s="6">
        <v>0</v>
      </c>
      <c r="M64" s="1">
        <v>85466955</v>
      </c>
      <c r="N64" s="1" t="s">
        <v>751</v>
      </c>
      <c r="O64" t="s">
        <v>752</v>
      </c>
      <c r="P64" s="118">
        <v>44236</v>
      </c>
      <c r="Q64" s="118">
        <v>44236</v>
      </c>
      <c r="R64" s="118">
        <v>44377</v>
      </c>
      <c r="S64" s="6">
        <v>14716000</v>
      </c>
      <c r="T64" s="6">
        <v>0</v>
      </c>
      <c r="U64" s="1">
        <v>1082900194</v>
      </c>
      <c r="V64" s="1" t="s">
        <v>685</v>
      </c>
      <c r="W64"/>
      <c r="X64"/>
      <c r="Y64"/>
    </row>
    <row r="65" spans="1:25">
      <c r="A65">
        <v>891780111</v>
      </c>
      <c r="B65" t="s">
        <v>19</v>
      </c>
      <c r="C65" s="1" t="s">
        <v>27</v>
      </c>
      <c r="D65" s="1" t="s">
        <v>20</v>
      </c>
      <c r="E65" s="109" t="s">
        <v>753</v>
      </c>
      <c r="F65" s="1" t="s">
        <v>21</v>
      </c>
      <c r="G65" s="1" t="s">
        <v>22</v>
      </c>
      <c r="H65" s="1" t="s">
        <v>166</v>
      </c>
      <c r="I65" s="43">
        <v>10500000</v>
      </c>
      <c r="J65" s="43">
        <v>11900000</v>
      </c>
      <c r="K65" s="43">
        <v>1400000</v>
      </c>
      <c r="L65" s="6">
        <v>0</v>
      </c>
      <c r="M65" s="1">
        <v>79695021</v>
      </c>
      <c r="N65" s="1" t="s">
        <v>754</v>
      </c>
      <c r="O65" t="s">
        <v>755</v>
      </c>
      <c r="P65" s="118">
        <v>44236</v>
      </c>
      <c r="Q65" s="118">
        <v>44236</v>
      </c>
      <c r="R65" s="118">
        <v>44377</v>
      </c>
      <c r="S65" s="6">
        <v>11900000</v>
      </c>
      <c r="T65" s="6">
        <v>0</v>
      </c>
      <c r="U65" s="1">
        <v>1082900194</v>
      </c>
      <c r="V65" s="1" t="s">
        <v>685</v>
      </c>
      <c r="W65"/>
      <c r="X65"/>
      <c r="Y65"/>
    </row>
    <row r="66" spans="1:25">
      <c r="A66">
        <v>891780111</v>
      </c>
      <c r="B66" t="s">
        <v>19</v>
      </c>
      <c r="C66" s="1" t="s">
        <v>27</v>
      </c>
      <c r="D66" s="1" t="s">
        <v>20</v>
      </c>
      <c r="E66" s="109" t="s">
        <v>756</v>
      </c>
      <c r="F66" s="1" t="s">
        <v>21</v>
      </c>
      <c r="G66" s="1" t="s">
        <v>22</v>
      </c>
      <c r="H66" s="1" t="s">
        <v>166</v>
      </c>
      <c r="I66" s="43">
        <v>7200000</v>
      </c>
      <c r="J66" s="43">
        <v>8000000</v>
      </c>
      <c r="K66" s="43">
        <v>800000</v>
      </c>
      <c r="L66" s="6">
        <v>0</v>
      </c>
      <c r="M66" s="1">
        <v>1082863156</v>
      </c>
      <c r="N66" s="1" t="s">
        <v>757</v>
      </c>
      <c r="O66" t="s">
        <v>758</v>
      </c>
      <c r="P66" s="118">
        <v>44245</v>
      </c>
      <c r="Q66" s="118">
        <v>44245</v>
      </c>
      <c r="R66" s="118">
        <v>44377</v>
      </c>
      <c r="S66" s="6">
        <v>8000000</v>
      </c>
      <c r="T66" s="6">
        <v>0</v>
      </c>
      <c r="U66" s="1">
        <v>36694483</v>
      </c>
      <c r="V66" t="s">
        <v>705</v>
      </c>
      <c r="W66"/>
      <c r="X66"/>
      <c r="Y66"/>
    </row>
    <row r="67" spans="1:25">
      <c r="A67">
        <v>891780111</v>
      </c>
      <c r="B67" t="s">
        <v>19</v>
      </c>
      <c r="C67" s="1" t="s">
        <v>27</v>
      </c>
      <c r="D67" s="1" t="s">
        <v>20</v>
      </c>
      <c r="E67" s="109" t="s">
        <v>759</v>
      </c>
      <c r="F67" s="1" t="s">
        <v>21</v>
      </c>
      <c r="G67" s="1" t="s">
        <v>22</v>
      </c>
      <c r="H67" s="1" t="s">
        <v>166</v>
      </c>
      <c r="I67" s="43">
        <v>9000000</v>
      </c>
      <c r="J67" s="43">
        <v>10000000</v>
      </c>
      <c r="K67" s="43">
        <v>1000000</v>
      </c>
      <c r="L67" s="6">
        <v>0</v>
      </c>
      <c r="M67" s="109">
        <v>80722684</v>
      </c>
      <c r="N67" s="109" t="s">
        <v>760</v>
      </c>
      <c r="O67" t="s">
        <v>761</v>
      </c>
      <c r="P67" s="118">
        <v>44250</v>
      </c>
      <c r="Q67" s="118">
        <v>44250</v>
      </c>
      <c r="R67" s="118">
        <v>44377</v>
      </c>
      <c r="S67" s="6">
        <v>10000000</v>
      </c>
      <c r="T67" s="6">
        <v>0</v>
      </c>
      <c r="U67" s="110">
        <v>7634903</v>
      </c>
      <c r="V67" s="109" t="s">
        <v>698</v>
      </c>
      <c r="W67"/>
      <c r="X67"/>
      <c r="Y67"/>
    </row>
    <row r="68" spans="1:25">
      <c r="A68">
        <v>891780111</v>
      </c>
      <c r="B68" t="s">
        <v>19</v>
      </c>
      <c r="C68" s="1" t="s">
        <v>27</v>
      </c>
      <c r="D68" s="1" t="s">
        <v>20</v>
      </c>
      <c r="E68" s="109" t="s">
        <v>762</v>
      </c>
      <c r="F68" s="1" t="s">
        <v>21</v>
      </c>
      <c r="G68" s="1" t="s">
        <v>22</v>
      </c>
      <c r="H68" s="1" t="s">
        <v>166</v>
      </c>
      <c r="I68" s="43">
        <v>11500000</v>
      </c>
      <c r="J68" s="43">
        <v>12750000</v>
      </c>
      <c r="K68" s="43">
        <v>1250000</v>
      </c>
      <c r="L68" s="6">
        <v>0</v>
      </c>
      <c r="M68" s="1">
        <v>36552616</v>
      </c>
      <c r="N68" s="1" t="s">
        <v>763</v>
      </c>
      <c r="O68" t="s">
        <v>8077</v>
      </c>
      <c r="P68" s="118">
        <v>44251</v>
      </c>
      <c r="Q68" s="118">
        <v>44251</v>
      </c>
      <c r="R68" s="118">
        <v>44377</v>
      </c>
      <c r="S68" s="6">
        <v>12750000</v>
      </c>
      <c r="T68" s="6">
        <v>0</v>
      </c>
      <c r="U68" s="1">
        <v>36669725</v>
      </c>
      <c r="V68" s="1" t="s">
        <v>746</v>
      </c>
      <c r="W68"/>
      <c r="X68"/>
      <c r="Y68"/>
    </row>
    <row r="69" spans="1:25">
      <c r="A69">
        <v>891780111</v>
      </c>
      <c r="B69" t="s">
        <v>19</v>
      </c>
      <c r="C69" s="1" t="s">
        <v>27</v>
      </c>
      <c r="D69" s="1" t="s">
        <v>20</v>
      </c>
      <c r="E69" s="109" t="s">
        <v>5557</v>
      </c>
      <c r="F69" s="1" t="s">
        <v>21</v>
      </c>
      <c r="G69" s="1" t="s">
        <v>22</v>
      </c>
      <c r="H69" s="1" t="s">
        <v>166</v>
      </c>
      <c r="I69" s="6">
        <v>10730000</v>
      </c>
      <c r="J69" s="6">
        <v>0</v>
      </c>
      <c r="K69" s="6">
        <v>0</v>
      </c>
      <c r="L69" s="6">
        <v>0</v>
      </c>
      <c r="M69" s="109">
        <v>36669670</v>
      </c>
      <c r="N69" s="109" t="s">
        <v>741</v>
      </c>
      <c r="O69" s="65" t="s">
        <v>5558</v>
      </c>
      <c r="P69" s="118" t="s">
        <v>2413</v>
      </c>
      <c r="Q69" s="118" t="s">
        <v>2413</v>
      </c>
      <c r="R69" s="118">
        <v>44530</v>
      </c>
      <c r="S69" s="6">
        <v>6130000</v>
      </c>
      <c r="T69" s="6">
        <v>4600000</v>
      </c>
      <c r="U69" s="1">
        <v>12561250</v>
      </c>
      <c r="V69" s="1" t="s">
        <v>681</v>
      </c>
      <c r="W69"/>
      <c r="X69"/>
      <c r="Y69"/>
    </row>
    <row r="70" spans="1:25">
      <c r="A70">
        <v>891780111</v>
      </c>
      <c r="B70" t="s">
        <v>19</v>
      </c>
      <c r="C70" s="1" t="s">
        <v>27</v>
      </c>
      <c r="D70" s="1" t="s">
        <v>20</v>
      </c>
      <c r="E70" s="109" t="s">
        <v>5553</v>
      </c>
      <c r="F70" s="1" t="s">
        <v>21</v>
      </c>
      <c r="G70" s="1" t="s">
        <v>22</v>
      </c>
      <c r="H70" s="1" t="s">
        <v>166</v>
      </c>
      <c r="I70" s="6">
        <v>10730000</v>
      </c>
      <c r="J70" s="6">
        <v>0</v>
      </c>
      <c r="K70" s="6">
        <v>0</v>
      </c>
      <c r="L70" s="6">
        <v>0</v>
      </c>
      <c r="M70" s="1">
        <v>1082879378</v>
      </c>
      <c r="N70" s="1" t="s">
        <v>732</v>
      </c>
      <c r="O70" s="31" t="s">
        <v>5554</v>
      </c>
      <c r="P70" s="118" t="s">
        <v>3615</v>
      </c>
      <c r="Q70" s="118" t="s">
        <v>3615</v>
      </c>
      <c r="R70" s="118">
        <v>44530</v>
      </c>
      <c r="S70" s="6">
        <v>6130000</v>
      </c>
      <c r="T70" s="6">
        <v>4600000</v>
      </c>
      <c r="U70" s="1">
        <v>36669725</v>
      </c>
      <c r="V70" s="1" t="s">
        <v>746</v>
      </c>
      <c r="W70"/>
      <c r="X70"/>
      <c r="Y70"/>
    </row>
    <row r="71" spans="1:25">
      <c r="A71">
        <v>891780111</v>
      </c>
      <c r="B71" t="s">
        <v>19</v>
      </c>
      <c r="C71" s="1" t="s">
        <v>27</v>
      </c>
      <c r="D71" s="1" t="s">
        <v>20</v>
      </c>
      <c r="E71" s="109" t="s">
        <v>5555</v>
      </c>
      <c r="F71" s="1" t="s">
        <v>21</v>
      </c>
      <c r="G71" s="1" t="s">
        <v>22</v>
      </c>
      <c r="H71" s="1" t="s">
        <v>166</v>
      </c>
      <c r="I71" s="6">
        <v>10730000</v>
      </c>
      <c r="J71" s="6">
        <v>0</v>
      </c>
      <c r="K71" s="6">
        <v>0</v>
      </c>
      <c r="L71" s="6">
        <v>0</v>
      </c>
      <c r="M71" s="1">
        <v>85153904</v>
      </c>
      <c r="N71" s="1" t="s">
        <v>735</v>
      </c>
      <c r="O71" s="31" t="s">
        <v>5556</v>
      </c>
      <c r="P71" s="118" t="s">
        <v>3615</v>
      </c>
      <c r="Q71" s="118" t="s">
        <v>3615</v>
      </c>
      <c r="R71" s="118">
        <v>44530</v>
      </c>
      <c r="S71" s="6">
        <v>6130000</v>
      </c>
      <c r="T71" s="6">
        <v>4600000</v>
      </c>
      <c r="U71" s="1">
        <v>36564357</v>
      </c>
      <c r="V71" s="1" t="s">
        <v>709</v>
      </c>
      <c r="W71"/>
      <c r="X71"/>
      <c r="Y71"/>
    </row>
    <row r="72" spans="1:25">
      <c r="A72">
        <v>891780111</v>
      </c>
      <c r="B72" t="s">
        <v>19</v>
      </c>
      <c r="C72" s="1" t="s">
        <v>27</v>
      </c>
      <c r="D72" s="1" t="s">
        <v>20</v>
      </c>
      <c r="E72" s="109" t="s">
        <v>5559</v>
      </c>
      <c r="F72" s="1" t="s">
        <v>21</v>
      </c>
      <c r="G72" s="1" t="s">
        <v>22</v>
      </c>
      <c r="H72" s="1" t="s">
        <v>166</v>
      </c>
      <c r="I72" s="6">
        <v>9800000</v>
      </c>
      <c r="J72" s="6">
        <v>0</v>
      </c>
      <c r="K72" s="6">
        <v>0</v>
      </c>
      <c r="L72" s="6">
        <v>0</v>
      </c>
      <c r="M72">
        <v>32738180</v>
      </c>
      <c r="N72" s="1" t="s">
        <v>744</v>
      </c>
      <c r="O72" s="31" t="s">
        <v>5560</v>
      </c>
      <c r="P72" s="118">
        <v>44393</v>
      </c>
      <c r="Q72" s="118" t="s">
        <v>3543</v>
      </c>
      <c r="R72" s="118">
        <v>44530</v>
      </c>
      <c r="S72" s="6">
        <v>5600000</v>
      </c>
      <c r="T72" s="6">
        <v>4200000</v>
      </c>
      <c r="U72" s="1">
        <v>92537525</v>
      </c>
      <c r="V72" s="1" t="s">
        <v>730</v>
      </c>
      <c r="W72"/>
      <c r="X72"/>
      <c r="Y72"/>
    </row>
    <row r="73" spans="1:25">
      <c r="A73">
        <v>891780111</v>
      </c>
      <c r="B73" t="s">
        <v>19</v>
      </c>
      <c r="C73" s="1" t="s">
        <v>27</v>
      </c>
      <c r="D73" s="1" t="s">
        <v>20</v>
      </c>
      <c r="E73" s="109" t="s">
        <v>6093</v>
      </c>
      <c r="F73" s="1" t="s">
        <v>21</v>
      </c>
      <c r="G73" s="1" t="s">
        <v>22</v>
      </c>
      <c r="H73" s="1" t="s">
        <v>166</v>
      </c>
      <c r="I73" s="6">
        <v>5200000</v>
      </c>
      <c r="J73" s="6">
        <v>0</v>
      </c>
      <c r="K73" s="6">
        <v>0</v>
      </c>
      <c r="L73" s="6">
        <v>0</v>
      </c>
      <c r="M73">
        <v>85466955</v>
      </c>
      <c r="N73" s="1" t="s">
        <v>751</v>
      </c>
      <c r="O73" s="31" t="s">
        <v>6094</v>
      </c>
      <c r="P73" s="118">
        <v>44414</v>
      </c>
      <c r="Q73" s="118">
        <v>44414</v>
      </c>
      <c r="R73" s="118">
        <v>44469</v>
      </c>
      <c r="S73" s="6">
        <v>5200000</v>
      </c>
      <c r="T73" s="6">
        <v>0</v>
      </c>
      <c r="U73" s="1">
        <v>92537525</v>
      </c>
      <c r="V73" s="1" t="s">
        <v>730</v>
      </c>
      <c r="W73"/>
      <c r="X73"/>
      <c r="Y73"/>
    </row>
    <row r="74" spans="1:25">
      <c r="A74">
        <v>891780111</v>
      </c>
      <c r="B74" s="2" t="s">
        <v>19</v>
      </c>
      <c r="C74" s="2" t="s">
        <v>27</v>
      </c>
      <c r="D74" s="2" t="s">
        <v>20</v>
      </c>
      <c r="E74" s="2" t="s">
        <v>6117</v>
      </c>
      <c r="F74" s="2" t="s">
        <v>21</v>
      </c>
      <c r="G74" s="2" t="s">
        <v>22</v>
      </c>
      <c r="H74" s="2" t="s">
        <v>166</v>
      </c>
      <c r="I74" s="8">
        <v>7980000</v>
      </c>
      <c r="J74" s="6">
        <v>0</v>
      </c>
      <c r="K74" s="6">
        <v>0</v>
      </c>
      <c r="L74" s="6">
        <v>0</v>
      </c>
      <c r="M74" s="2">
        <v>79695021</v>
      </c>
      <c r="N74" s="2" t="s">
        <v>754</v>
      </c>
      <c r="O74" s="2" t="s">
        <v>6118</v>
      </c>
      <c r="P74" s="9">
        <v>44420</v>
      </c>
      <c r="Q74" s="9">
        <v>44420</v>
      </c>
      <c r="R74" s="9">
        <v>44530</v>
      </c>
      <c r="S74" s="6">
        <v>3780000</v>
      </c>
      <c r="T74" s="6">
        <v>4200000</v>
      </c>
      <c r="U74" s="161">
        <v>92537525</v>
      </c>
      <c r="V74" s="2" t="s">
        <v>730</v>
      </c>
    </row>
    <row r="75" spans="1:25">
      <c r="A75">
        <v>891780111</v>
      </c>
      <c r="B75" s="2" t="s">
        <v>19</v>
      </c>
      <c r="C75" s="2" t="s">
        <v>27</v>
      </c>
      <c r="D75" s="2" t="s">
        <v>20</v>
      </c>
      <c r="E75" s="2" t="s">
        <v>6121</v>
      </c>
      <c r="F75" s="2" t="s">
        <v>21</v>
      </c>
      <c r="G75" s="2" t="s">
        <v>22</v>
      </c>
      <c r="H75" s="17" t="s">
        <v>166</v>
      </c>
      <c r="I75" s="52">
        <v>6300000</v>
      </c>
      <c r="J75" s="6">
        <v>0</v>
      </c>
      <c r="K75" s="6">
        <v>0</v>
      </c>
      <c r="L75" s="6">
        <v>0</v>
      </c>
      <c r="M75" s="2">
        <v>1082846537</v>
      </c>
      <c r="N75" s="2" t="s">
        <v>748</v>
      </c>
      <c r="O75" s="162" t="s">
        <v>6122</v>
      </c>
      <c r="P75" s="9">
        <v>44426</v>
      </c>
      <c r="Q75" s="9">
        <v>44426</v>
      </c>
      <c r="R75" s="9">
        <v>44530</v>
      </c>
      <c r="S75" s="6">
        <v>2700000</v>
      </c>
      <c r="T75" s="6">
        <v>3600000</v>
      </c>
      <c r="U75" s="161">
        <v>1082943891</v>
      </c>
      <c r="V75" s="2" t="s">
        <v>673</v>
      </c>
    </row>
    <row r="76" spans="1:25">
      <c r="A76">
        <v>891780111</v>
      </c>
      <c r="B76" s="2" t="s">
        <v>19</v>
      </c>
      <c r="C76" s="2" t="s">
        <v>27</v>
      </c>
      <c r="D76" s="2" t="s">
        <v>20</v>
      </c>
      <c r="E76" s="2" t="s">
        <v>6125</v>
      </c>
      <c r="F76" s="2" t="s">
        <v>21</v>
      </c>
      <c r="G76" s="2" t="s">
        <v>22</v>
      </c>
      <c r="H76" s="2" t="s">
        <v>166</v>
      </c>
      <c r="I76" s="8">
        <v>8750000</v>
      </c>
      <c r="J76" s="6">
        <v>0</v>
      </c>
      <c r="K76" s="6">
        <v>0</v>
      </c>
      <c r="L76" s="6">
        <v>0</v>
      </c>
      <c r="M76" s="2">
        <v>36552616</v>
      </c>
      <c r="N76" s="2" t="s">
        <v>763</v>
      </c>
      <c r="O76" s="162" t="s">
        <v>6126</v>
      </c>
      <c r="P76" s="9">
        <v>44427</v>
      </c>
      <c r="Q76" s="9">
        <v>44427</v>
      </c>
      <c r="R76" s="9">
        <v>44530</v>
      </c>
      <c r="S76" s="6">
        <v>3750000</v>
      </c>
      <c r="T76" s="6">
        <v>5000000</v>
      </c>
      <c r="U76" s="161">
        <v>1082900194</v>
      </c>
      <c r="V76" s="2" t="s">
        <v>685</v>
      </c>
    </row>
    <row r="77" spans="1:25">
      <c r="A77">
        <v>891780111</v>
      </c>
      <c r="B77" s="2" t="s">
        <v>19</v>
      </c>
      <c r="C77" s="2" t="s">
        <v>5565</v>
      </c>
      <c r="D77" s="2" t="s">
        <v>20</v>
      </c>
      <c r="E77" s="2" t="s">
        <v>5566</v>
      </c>
      <c r="F77" s="2" t="s">
        <v>21</v>
      </c>
      <c r="G77" s="2" t="s">
        <v>22</v>
      </c>
      <c r="H77" s="2" t="s">
        <v>1601</v>
      </c>
      <c r="I77" s="8">
        <v>10000000</v>
      </c>
      <c r="J77" s="6">
        <v>0</v>
      </c>
      <c r="K77" s="6">
        <v>0</v>
      </c>
      <c r="L77" s="6">
        <v>0</v>
      </c>
      <c r="M77" s="2">
        <v>891701092</v>
      </c>
      <c r="N77" s="2" t="s">
        <v>5456</v>
      </c>
      <c r="O77" s="2" t="s">
        <v>5567</v>
      </c>
      <c r="P77" s="9">
        <v>44392</v>
      </c>
      <c r="Q77" s="9" t="s">
        <v>3543</v>
      </c>
      <c r="R77" s="9">
        <v>44545</v>
      </c>
      <c r="S77" s="6"/>
      <c r="T77" s="6">
        <v>10000000</v>
      </c>
      <c r="U77" s="161">
        <v>1098669877</v>
      </c>
      <c r="V77" s="2" t="s">
        <v>677</v>
      </c>
    </row>
    <row r="79" spans="1:25">
      <c r="D79" s="166" t="s">
        <v>6076</v>
      </c>
      <c r="E79" s="166">
        <v>76</v>
      </c>
      <c r="H79" s="166" t="s">
        <v>6076</v>
      </c>
      <c r="I79" s="165">
        <f>SUM(I2:I78)</f>
        <v>635665000</v>
      </c>
      <c r="J79" s="165"/>
      <c r="K79" s="165">
        <f>SUM(K2:K78)</f>
        <v>27666000</v>
      </c>
    </row>
    <row r="81" spans="10:10">
      <c r="J81" s="165">
        <f>I79+K79</f>
        <v>663331000</v>
      </c>
    </row>
  </sheetData>
  <autoFilter ref="A1:V77"/>
  <conditionalFormatting sqref="N12">
    <cfRule type="duplicateValues" dxfId="81" priority="18"/>
  </conditionalFormatting>
  <conditionalFormatting sqref="N13">
    <cfRule type="duplicateValues" dxfId="80" priority="17"/>
  </conditionalFormatting>
  <conditionalFormatting sqref="N14">
    <cfRule type="duplicateValues" dxfId="79" priority="16"/>
  </conditionalFormatting>
  <conditionalFormatting sqref="N15">
    <cfRule type="duplicateValues" dxfId="78" priority="15"/>
  </conditionalFormatting>
  <conditionalFormatting sqref="N16">
    <cfRule type="duplicateValues" dxfId="77" priority="14"/>
  </conditionalFormatting>
  <conditionalFormatting sqref="N31">
    <cfRule type="duplicateValues" dxfId="76" priority="13"/>
  </conditionalFormatting>
  <conditionalFormatting sqref="N32">
    <cfRule type="duplicateValues" dxfId="75" priority="12"/>
  </conditionalFormatting>
  <conditionalFormatting sqref="N33:N34">
    <cfRule type="duplicateValues" dxfId="74" priority="11"/>
  </conditionalFormatting>
  <conditionalFormatting sqref="N50">
    <cfRule type="duplicateValues" dxfId="73" priority="10"/>
  </conditionalFormatting>
  <conditionalFormatting sqref="N51">
    <cfRule type="duplicateValues" dxfId="72" priority="9"/>
  </conditionalFormatting>
  <conditionalFormatting sqref="N54">
    <cfRule type="duplicateValues" dxfId="71" priority="8"/>
  </conditionalFormatting>
  <conditionalFormatting sqref="N55">
    <cfRule type="duplicateValues" dxfId="70" priority="7"/>
  </conditionalFormatting>
  <conditionalFormatting sqref="N56">
    <cfRule type="duplicateValues" dxfId="69" priority="6"/>
  </conditionalFormatting>
  <conditionalFormatting sqref="N57">
    <cfRule type="duplicateValues" dxfId="68" priority="5"/>
  </conditionalFormatting>
  <conditionalFormatting sqref="N58">
    <cfRule type="duplicateValues" dxfId="67" priority="4"/>
  </conditionalFormatting>
  <conditionalFormatting sqref="N68">
    <cfRule type="duplicateValues" dxfId="66" priority="3"/>
  </conditionalFormatting>
  <conditionalFormatting sqref="N70">
    <cfRule type="duplicateValues" dxfId="65" priority="2"/>
  </conditionalFormatting>
  <conditionalFormatting sqref="N71">
    <cfRule type="duplicateValues" dxfId="64" priority="1"/>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V68"/>
  <sheetViews>
    <sheetView workbookViewId="0">
      <selection activeCell="X3" sqref="X3"/>
    </sheetView>
  </sheetViews>
  <sheetFormatPr baseColWidth="10" defaultColWidth="11.44140625" defaultRowHeight="14.4"/>
  <cols>
    <col min="1" max="8" width="11.44140625" style="2"/>
    <col min="9" max="9" width="23" style="2" customWidth="1"/>
    <col min="10" max="12" width="15.5546875" style="2" customWidth="1"/>
    <col min="13" max="13" width="11.44140625" style="2"/>
    <col min="14" max="14" width="37.88671875" style="2" customWidth="1"/>
    <col min="15" max="15" width="30.33203125" style="2" customWidth="1"/>
    <col min="16" max="21" width="11.44140625" style="2"/>
    <col min="22" max="22" width="40.33203125" style="2" customWidth="1"/>
    <col min="23" max="16384" width="11.44140625" style="2"/>
  </cols>
  <sheetData>
    <row r="1" spans="1:22">
      <c r="A1" s="2" t="s">
        <v>0</v>
      </c>
      <c r="B1" s="2" t="s">
        <v>1</v>
      </c>
      <c r="C1" s="2" t="s">
        <v>2</v>
      </c>
      <c r="D1" s="2" t="s">
        <v>3</v>
      </c>
      <c r="E1" s="2" t="s">
        <v>4</v>
      </c>
      <c r="F1" s="2" t="s">
        <v>5</v>
      </c>
      <c r="G1" s="2" t="s">
        <v>6</v>
      </c>
      <c r="H1" s="2" t="s">
        <v>7</v>
      </c>
      <c r="I1" s="2" t="s">
        <v>8</v>
      </c>
      <c r="J1" s="2" t="s">
        <v>9</v>
      </c>
      <c r="K1" s="2" t="s">
        <v>24</v>
      </c>
      <c r="L1" s="2" t="s">
        <v>25</v>
      </c>
      <c r="M1" s="2" t="s">
        <v>10</v>
      </c>
      <c r="N1" s="2" t="s">
        <v>11</v>
      </c>
      <c r="O1" s="2" t="s">
        <v>12</v>
      </c>
      <c r="P1" s="2" t="s">
        <v>26</v>
      </c>
      <c r="Q1" s="2" t="s">
        <v>13</v>
      </c>
      <c r="R1" s="2" t="s">
        <v>14</v>
      </c>
      <c r="S1" s="2" t="s">
        <v>15</v>
      </c>
      <c r="T1" s="2" t="s">
        <v>16</v>
      </c>
      <c r="U1" s="2" t="s">
        <v>17</v>
      </c>
      <c r="V1" s="2" t="s">
        <v>18</v>
      </c>
    </row>
    <row r="2" spans="1:22">
      <c r="A2" s="2">
        <v>891780111</v>
      </c>
      <c r="B2" s="2" t="s">
        <v>19</v>
      </c>
      <c r="C2" s="11" t="s">
        <v>23</v>
      </c>
      <c r="D2" s="11" t="s">
        <v>20</v>
      </c>
      <c r="E2" s="11" t="s">
        <v>3321</v>
      </c>
      <c r="F2" s="11" t="s">
        <v>21</v>
      </c>
      <c r="G2" s="11" t="s">
        <v>22</v>
      </c>
      <c r="H2" s="11" t="s">
        <v>3322</v>
      </c>
      <c r="I2" s="8">
        <v>23904720</v>
      </c>
      <c r="J2" s="8">
        <v>0</v>
      </c>
      <c r="K2" s="8">
        <v>0</v>
      </c>
      <c r="L2" s="8">
        <v>0</v>
      </c>
      <c r="M2" s="12">
        <v>9002076946</v>
      </c>
      <c r="N2" s="13" t="s">
        <v>3323</v>
      </c>
      <c r="O2" t="s">
        <v>3324</v>
      </c>
      <c r="P2" s="10">
        <v>44264</v>
      </c>
      <c r="Q2" s="10">
        <v>44270</v>
      </c>
      <c r="R2" s="10">
        <v>44635</v>
      </c>
      <c r="S2" s="8">
        <v>17603240</v>
      </c>
      <c r="T2" s="8">
        <v>6301480</v>
      </c>
      <c r="U2">
        <v>41947381</v>
      </c>
      <c r="V2" t="s">
        <v>156</v>
      </c>
    </row>
    <row r="3" spans="1:22">
      <c r="A3" s="2">
        <v>891780111</v>
      </c>
      <c r="B3" s="2" t="s">
        <v>19</v>
      </c>
      <c r="C3" s="11" t="s">
        <v>5717</v>
      </c>
      <c r="D3" s="11" t="s">
        <v>20</v>
      </c>
      <c r="E3" s="11" t="s">
        <v>5716</v>
      </c>
      <c r="F3" s="11" t="s">
        <v>21</v>
      </c>
      <c r="G3" s="11" t="s">
        <v>22</v>
      </c>
      <c r="H3" s="11" t="s">
        <v>166</v>
      </c>
      <c r="I3" s="8">
        <v>10000000</v>
      </c>
      <c r="J3" s="8">
        <v>0</v>
      </c>
      <c r="K3" s="8">
        <v>0</v>
      </c>
      <c r="L3" s="8">
        <v>0</v>
      </c>
      <c r="M3" s="15">
        <v>900929739</v>
      </c>
      <c r="N3" s="12" t="s">
        <v>5718</v>
      </c>
      <c r="O3" s="113" t="s">
        <v>5719</v>
      </c>
      <c r="P3" s="10">
        <v>44419</v>
      </c>
      <c r="Q3" s="10">
        <v>44426</v>
      </c>
      <c r="R3" s="10">
        <v>44559</v>
      </c>
      <c r="S3" s="8">
        <v>0</v>
      </c>
      <c r="T3" s="8">
        <v>0</v>
      </c>
      <c r="U3">
        <v>36718996</v>
      </c>
      <c r="V3" s="114" t="s">
        <v>6043</v>
      </c>
    </row>
    <row r="4" spans="1:22" ht="15" thickBot="1">
      <c r="A4" s="11"/>
      <c r="B4" s="11"/>
      <c r="C4" s="11"/>
      <c r="D4" s="11"/>
      <c r="E4" s="11"/>
      <c r="F4" s="11"/>
      <c r="G4" s="11"/>
      <c r="H4" s="11"/>
      <c r="I4" s="8"/>
      <c r="J4" s="8"/>
      <c r="K4" s="8"/>
      <c r="L4" s="8"/>
      <c r="M4" s="15"/>
      <c r="N4" s="12"/>
      <c r="O4" s="14"/>
      <c r="P4" s="10"/>
      <c r="Q4" s="10"/>
      <c r="R4" s="10"/>
      <c r="S4" s="8"/>
      <c r="T4" s="8"/>
      <c r="U4" s="12"/>
      <c r="V4" s="12"/>
    </row>
    <row r="5" spans="1:22" ht="15" thickBot="1">
      <c r="A5" s="11"/>
      <c r="B5" s="11"/>
      <c r="C5" s="11"/>
      <c r="D5" s="11"/>
      <c r="E5" s="11">
        <v>2</v>
      </c>
      <c r="F5" s="11"/>
      <c r="G5" s="11"/>
      <c r="H5" s="147" t="s">
        <v>6076</v>
      </c>
      <c r="I5" s="136">
        <f>SUM(I2:I4)</f>
        <v>33904720</v>
      </c>
      <c r="J5" s="8"/>
      <c r="K5" s="8"/>
      <c r="L5" s="8"/>
      <c r="M5" s="15"/>
      <c r="N5" s="12"/>
      <c r="O5" s="14"/>
      <c r="P5" s="10"/>
      <c r="Q5" s="10"/>
      <c r="R5" s="10"/>
      <c r="S5" s="8"/>
      <c r="T5" s="8"/>
      <c r="U5" s="12"/>
      <c r="V5" s="12"/>
    </row>
    <row r="6" spans="1:22">
      <c r="A6" s="11"/>
      <c r="B6" s="11"/>
      <c r="C6" s="11"/>
      <c r="D6" s="11"/>
      <c r="E6" s="11"/>
      <c r="F6" s="11"/>
      <c r="G6" s="11"/>
      <c r="H6" s="11"/>
      <c r="I6" s="8"/>
      <c r="J6" s="8"/>
      <c r="K6" s="8"/>
      <c r="L6" s="8"/>
      <c r="M6" s="16"/>
      <c r="N6" s="12"/>
      <c r="O6" s="14"/>
      <c r="P6" s="10"/>
      <c r="Q6" s="10"/>
      <c r="R6" s="10"/>
      <c r="S6" s="8"/>
      <c r="T6" s="8"/>
      <c r="U6" s="12"/>
      <c r="V6" s="12"/>
    </row>
    <row r="7" spans="1:22">
      <c r="A7" s="11"/>
      <c r="B7" s="11"/>
      <c r="C7" s="11"/>
      <c r="D7" s="11"/>
      <c r="E7" s="11"/>
      <c r="F7" s="11"/>
      <c r="G7" s="11"/>
      <c r="H7" s="11"/>
      <c r="I7" s="8"/>
      <c r="J7" s="8"/>
      <c r="K7" s="8"/>
      <c r="L7" s="8"/>
      <c r="M7" s="15"/>
      <c r="N7" s="12"/>
      <c r="O7" s="14"/>
      <c r="P7" s="10"/>
      <c r="Q7" s="10"/>
      <c r="R7" s="10"/>
      <c r="S7" s="8"/>
      <c r="T7" s="8"/>
      <c r="U7" s="12"/>
      <c r="V7" s="12"/>
    </row>
    <row r="8" spans="1:22">
      <c r="A8" s="11"/>
      <c r="B8" s="11"/>
      <c r="C8" s="11"/>
      <c r="D8" s="11"/>
      <c r="E8" s="11"/>
      <c r="F8" s="11"/>
      <c r="G8" s="11"/>
      <c r="H8" s="11"/>
      <c r="I8" s="8"/>
      <c r="J8" s="8"/>
      <c r="K8" s="8"/>
      <c r="L8" s="8"/>
      <c r="M8" s="16"/>
      <c r="N8" s="12"/>
      <c r="O8" s="14"/>
      <c r="P8" s="10"/>
      <c r="Q8" s="10"/>
      <c r="R8" s="10"/>
      <c r="S8" s="8"/>
      <c r="T8" s="8"/>
      <c r="U8" s="12"/>
      <c r="V8" s="12"/>
    </row>
    <row r="9" spans="1:22">
      <c r="A9" s="11"/>
      <c r="B9" s="11"/>
      <c r="C9" s="11"/>
      <c r="D9" s="11"/>
      <c r="E9" s="11"/>
      <c r="F9" s="11"/>
      <c r="G9" s="11"/>
      <c r="H9" s="11"/>
      <c r="I9" s="8"/>
      <c r="J9" s="8"/>
      <c r="K9" s="8"/>
      <c r="L9" s="8"/>
      <c r="M9" s="15"/>
      <c r="N9" s="12"/>
      <c r="O9" s="14"/>
      <c r="P9" s="10"/>
      <c r="Q9" s="10"/>
      <c r="R9" s="10"/>
      <c r="S9" s="8"/>
      <c r="T9" s="8"/>
      <c r="U9" s="12"/>
      <c r="V9" s="12"/>
    </row>
    <row r="10" spans="1:22">
      <c r="A10" s="11"/>
      <c r="B10" s="11"/>
      <c r="C10" s="11"/>
      <c r="D10" s="11"/>
      <c r="E10" s="11"/>
      <c r="F10" s="11"/>
      <c r="G10" s="11"/>
      <c r="H10" s="11"/>
      <c r="I10" s="8"/>
      <c r="J10" s="8"/>
      <c r="K10" s="8"/>
      <c r="L10" s="8"/>
      <c r="M10" s="15"/>
      <c r="N10" s="12"/>
      <c r="O10" s="14"/>
      <c r="P10" s="10"/>
      <c r="Q10" s="10"/>
      <c r="R10" s="10"/>
      <c r="S10" s="8"/>
      <c r="T10" s="8"/>
      <c r="U10" s="12"/>
      <c r="V10" s="12"/>
    </row>
    <row r="11" spans="1:22">
      <c r="A11" s="11"/>
      <c r="B11" s="11"/>
      <c r="C11" s="11"/>
      <c r="D11" s="11"/>
      <c r="E11" s="11"/>
      <c r="F11" s="11"/>
      <c r="G11" s="11"/>
      <c r="H11" s="11"/>
      <c r="I11" s="8"/>
      <c r="M11" s="15"/>
      <c r="N11" s="12"/>
      <c r="O11" s="14"/>
      <c r="P11" s="10"/>
      <c r="Q11" s="10"/>
      <c r="R11" s="10"/>
      <c r="S11" s="8"/>
      <c r="T11" s="8"/>
      <c r="U11" s="12"/>
      <c r="V11" s="12"/>
    </row>
    <row r="12" spans="1:22">
      <c r="A12" s="11"/>
      <c r="B12" s="11"/>
      <c r="C12" s="11"/>
      <c r="D12" s="11"/>
      <c r="E12" s="11"/>
      <c r="F12" s="11"/>
      <c r="G12" s="11"/>
      <c r="H12" s="11"/>
      <c r="I12" s="8"/>
      <c r="M12" s="15"/>
      <c r="N12" s="12"/>
      <c r="O12" s="14"/>
      <c r="P12" s="10"/>
      <c r="Q12" s="10"/>
      <c r="R12" s="10"/>
      <c r="S12" s="8"/>
      <c r="T12" s="8"/>
      <c r="U12" s="12"/>
      <c r="V12" s="12"/>
    </row>
    <row r="13" spans="1:22">
      <c r="A13" s="11"/>
      <c r="B13" s="11"/>
      <c r="C13" s="11"/>
      <c r="D13" s="11"/>
      <c r="E13" s="11"/>
      <c r="F13" s="11"/>
      <c r="G13" s="11"/>
      <c r="H13" s="11"/>
      <c r="I13" s="8"/>
      <c r="M13" s="15"/>
      <c r="N13" s="12"/>
      <c r="O13" s="14"/>
      <c r="P13" s="10"/>
      <c r="Q13" s="10"/>
      <c r="R13" s="10"/>
      <c r="S13" s="8"/>
      <c r="T13" s="8"/>
      <c r="U13" s="12"/>
      <c r="V13" s="12"/>
    </row>
    <row r="14" spans="1:22">
      <c r="A14" s="11"/>
      <c r="B14" s="11"/>
      <c r="C14" s="11"/>
      <c r="D14" s="11"/>
      <c r="E14" s="11"/>
      <c r="F14" s="11"/>
      <c r="G14" s="11"/>
      <c r="H14" s="11"/>
      <c r="I14" s="8"/>
      <c r="M14" s="15"/>
      <c r="N14" s="12"/>
      <c r="O14" s="14"/>
      <c r="P14" s="10"/>
      <c r="Q14" s="10"/>
      <c r="R14" s="10"/>
      <c r="S14" s="8"/>
      <c r="T14" s="8"/>
      <c r="U14" s="12"/>
      <c r="V14" s="12"/>
    </row>
    <row r="15" spans="1:22">
      <c r="A15" s="11"/>
      <c r="B15" s="11"/>
      <c r="C15" s="11"/>
      <c r="D15" s="11"/>
      <c r="E15" s="11"/>
      <c r="F15" s="11"/>
      <c r="G15" s="11"/>
      <c r="H15" s="11"/>
      <c r="I15" s="8"/>
      <c r="M15" s="15"/>
      <c r="N15" s="12"/>
      <c r="O15" s="14"/>
      <c r="P15" s="10"/>
      <c r="Q15" s="10"/>
      <c r="R15" s="10"/>
      <c r="S15" s="8"/>
      <c r="T15" s="8"/>
      <c r="U15" s="12"/>
      <c r="V15" s="12"/>
    </row>
    <row r="16" spans="1:22">
      <c r="A16" s="11"/>
      <c r="B16" s="11"/>
      <c r="C16" s="11"/>
      <c r="D16" s="11"/>
      <c r="E16" s="11"/>
      <c r="F16" s="11"/>
      <c r="G16" s="11"/>
      <c r="H16" s="11"/>
      <c r="I16" s="8"/>
      <c r="M16" s="15"/>
      <c r="N16" s="12"/>
      <c r="O16" s="14"/>
      <c r="P16" s="10"/>
      <c r="Q16" s="10"/>
      <c r="R16" s="10"/>
      <c r="S16" s="8"/>
      <c r="T16" s="8"/>
      <c r="U16" s="12"/>
      <c r="V16" s="12"/>
    </row>
    <row r="17" spans="1:22">
      <c r="A17" s="11"/>
      <c r="B17" s="11"/>
      <c r="C17" s="11"/>
      <c r="D17" s="11"/>
      <c r="E17" s="11"/>
      <c r="F17" s="11"/>
      <c r="G17" s="11"/>
      <c r="H17" s="11"/>
      <c r="I17" s="8"/>
      <c r="M17" s="15"/>
      <c r="N17" s="12"/>
      <c r="O17" s="14"/>
      <c r="P17" s="10"/>
      <c r="Q17" s="10"/>
      <c r="R17" s="10"/>
      <c r="S17" s="8"/>
      <c r="T17" s="8"/>
      <c r="U17" s="12"/>
      <c r="V17" s="12"/>
    </row>
    <row r="18" spans="1:22">
      <c r="A18" s="11"/>
      <c r="B18" s="11"/>
      <c r="C18" s="11"/>
      <c r="D18" s="11"/>
      <c r="E18" s="11"/>
      <c r="F18" s="11"/>
      <c r="G18" s="11"/>
      <c r="H18" s="11"/>
      <c r="I18" s="8"/>
      <c r="M18" s="15"/>
      <c r="N18" s="12"/>
      <c r="O18" s="14"/>
      <c r="P18" s="10"/>
      <c r="Q18" s="10"/>
      <c r="R18" s="10"/>
      <c r="S18" s="8"/>
      <c r="T18" s="8"/>
      <c r="U18" s="12"/>
      <c r="V18" s="12"/>
    </row>
    <row r="19" spans="1:22">
      <c r="A19" s="11"/>
      <c r="B19" s="11"/>
      <c r="C19" s="11"/>
      <c r="D19" s="11"/>
      <c r="E19" s="11"/>
      <c r="F19" s="11"/>
      <c r="G19" s="11"/>
      <c r="H19" s="11"/>
      <c r="I19" s="8"/>
      <c r="M19" s="15"/>
      <c r="N19" s="12"/>
      <c r="O19" s="14"/>
      <c r="P19" s="10"/>
      <c r="Q19" s="10"/>
      <c r="R19" s="10"/>
      <c r="S19" s="8"/>
      <c r="T19" s="8"/>
      <c r="U19" s="12"/>
      <c r="V19" s="12"/>
    </row>
    <row r="20" spans="1:22">
      <c r="A20" s="11"/>
      <c r="B20" s="11"/>
      <c r="C20" s="11"/>
      <c r="D20" s="11"/>
      <c r="E20" s="11"/>
      <c r="F20" s="11"/>
      <c r="G20" s="11"/>
      <c r="H20" s="11"/>
      <c r="I20" s="8"/>
      <c r="M20" s="15"/>
      <c r="N20" s="12"/>
      <c r="O20" s="14"/>
      <c r="P20" s="10"/>
      <c r="Q20" s="10"/>
      <c r="R20" s="10"/>
      <c r="S20" s="8"/>
      <c r="T20" s="8"/>
      <c r="U20" s="12"/>
      <c r="V20" s="12"/>
    </row>
    <row r="21" spans="1:22">
      <c r="A21" s="11"/>
      <c r="B21" s="11"/>
      <c r="C21" s="11"/>
      <c r="D21" s="11"/>
      <c r="E21" s="11"/>
      <c r="F21" s="11"/>
      <c r="G21" s="11"/>
      <c r="H21" s="11"/>
      <c r="I21" s="8"/>
      <c r="M21" s="15"/>
      <c r="N21" s="12"/>
      <c r="O21" s="14"/>
      <c r="P21" s="10"/>
      <c r="Q21" s="10"/>
      <c r="R21" s="10"/>
      <c r="S21" s="8"/>
      <c r="T21" s="8"/>
      <c r="U21" s="12"/>
      <c r="V21" s="12"/>
    </row>
    <row r="22" spans="1:22">
      <c r="A22" s="11"/>
      <c r="B22" s="11"/>
      <c r="C22" s="11"/>
      <c r="D22" s="11"/>
      <c r="E22" s="11"/>
      <c r="F22" s="11"/>
      <c r="G22" s="11"/>
      <c r="H22" s="11"/>
      <c r="I22" s="8"/>
      <c r="M22" s="15"/>
      <c r="N22" s="12"/>
      <c r="O22" s="14"/>
      <c r="P22" s="10"/>
      <c r="Q22" s="10"/>
      <c r="R22" s="10"/>
      <c r="S22" s="8"/>
      <c r="T22" s="8"/>
      <c r="U22" s="12"/>
      <c r="V22" s="12"/>
    </row>
    <row r="23" spans="1:22">
      <c r="A23" s="11"/>
      <c r="B23" s="11"/>
      <c r="C23" s="11"/>
      <c r="D23" s="11"/>
      <c r="E23" s="11"/>
      <c r="F23" s="11"/>
      <c r="G23" s="11"/>
      <c r="H23" s="11"/>
      <c r="I23" s="8"/>
      <c r="M23" s="15"/>
      <c r="N23" s="12"/>
      <c r="O23" s="14"/>
      <c r="P23" s="10"/>
      <c r="Q23" s="10"/>
      <c r="R23" s="10"/>
      <c r="S23" s="8"/>
      <c r="T23" s="8"/>
      <c r="U23" s="12"/>
      <c r="V23" s="12"/>
    </row>
    <row r="24" spans="1:22">
      <c r="A24" s="11"/>
      <c r="B24" s="11"/>
      <c r="C24" s="11"/>
      <c r="D24" s="11"/>
      <c r="E24" s="11"/>
      <c r="F24" s="11"/>
      <c r="G24" s="11"/>
      <c r="H24" s="11"/>
      <c r="I24" s="8"/>
      <c r="M24" s="15"/>
      <c r="N24" s="12"/>
      <c r="O24" s="14"/>
      <c r="P24" s="10"/>
      <c r="Q24" s="10"/>
      <c r="R24" s="10"/>
      <c r="S24" s="8"/>
      <c r="T24" s="8"/>
      <c r="U24" s="12"/>
      <c r="V24" s="12"/>
    </row>
    <row r="25" spans="1:22">
      <c r="A25" s="11"/>
      <c r="B25" s="11"/>
      <c r="C25" s="11"/>
      <c r="D25" s="11"/>
      <c r="E25" s="11"/>
      <c r="F25" s="11"/>
      <c r="G25" s="11"/>
      <c r="H25" s="11"/>
      <c r="I25" s="8"/>
      <c r="M25" s="15"/>
      <c r="N25" s="12"/>
      <c r="O25" s="14"/>
      <c r="P25" s="10"/>
      <c r="Q25" s="10"/>
      <c r="R25" s="10"/>
      <c r="S25" s="8"/>
      <c r="T25" s="8"/>
      <c r="U25" s="12"/>
      <c r="V25" s="12"/>
    </row>
    <row r="26" spans="1:22">
      <c r="A26" s="11"/>
      <c r="B26" s="11"/>
      <c r="C26" s="11"/>
      <c r="D26" s="11"/>
      <c r="E26" s="11"/>
      <c r="F26" s="11"/>
      <c r="G26" s="11"/>
      <c r="H26" s="11"/>
      <c r="I26" s="8"/>
      <c r="M26" s="15"/>
      <c r="N26" s="12"/>
      <c r="O26" s="14"/>
      <c r="P26" s="10"/>
      <c r="Q26" s="10"/>
      <c r="R26" s="10"/>
      <c r="S26" s="8"/>
      <c r="T26" s="8"/>
      <c r="U26" s="12"/>
      <c r="V26" s="12"/>
    </row>
    <row r="27" spans="1:22">
      <c r="A27" s="11"/>
      <c r="B27" s="11"/>
      <c r="C27" s="11"/>
      <c r="D27" s="11"/>
      <c r="E27" s="11"/>
      <c r="F27" s="11"/>
      <c r="G27" s="11"/>
      <c r="H27" s="11"/>
      <c r="I27" s="8"/>
      <c r="M27" s="15"/>
      <c r="N27" s="12"/>
      <c r="O27" s="14"/>
      <c r="P27" s="10"/>
      <c r="Q27" s="10"/>
      <c r="R27" s="10"/>
      <c r="S27" s="8"/>
      <c r="T27" s="8"/>
      <c r="U27" s="12"/>
      <c r="V27" s="12"/>
    </row>
    <row r="28" spans="1:22">
      <c r="A28" s="11"/>
      <c r="B28" s="11"/>
      <c r="C28" s="11"/>
      <c r="D28" s="11"/>
      <c r="E28" s="11"/>
      <c r="F28" s="11"/>
      <c r="G28" s="11"/>
      <c r="H28" s="11"/>
      <c r="I28" s="8"/>
      <c r="M28" s="15"/>
      <c r="N28" s="12"/>
      <c r="O28" s="14"/>
      <c r="P28" s="10"/>
      <c r="Q28" s="10"/>
      <c r="R28" s="10"/>
      <c r="S28" s="8"/>
      <c r="T28" s="8"/>
      <c r="U28" s="12"/>
      <c r="V28" s="12"/>
    </row>
    <row r="29" spans="1:22">
      <c r="A29" s="11"/>
      <c r="B29" s="11"/>
      <c r="C29" s="11"/>
      <c r="D29" s="11"/>
      <c r="E29" s="11"/>
      <c r="F29" s="11"/>
      <c r="G29" s="11"/>
      <c r="H29" s="11"/>
      <c r="I29" s="8"/>
      <c r="M29" s="15"/>
      <c r="N29" s="12"/>
      <c r="O29" s="14"/>
      <c r="P29" s="10"/>
      <c r="Q29" s="10"/>
      <c r="R29" s="10"/>
      <c r="S29" s="8"/>
      <c r="T29" s="8"/>
      <c r="U29" s="12"/>
      <c r="V29" s="12"/>
    </row>
    <row r="30" spans="1:22">
      <c r="A30" s="11"/>
      <c r="B30" s="11"/>
      <c r="C30" s="11"/>
      <c r="D30" s="11"/>
      <c r="E30" s="11"/>
      <c r="F30" s="11"/>
      <c r="G30" s="11"/>
      <c r="H30" s="11"/>
      <c r="I30" s="8"/>
      <c r="M30" s="15"/>
      <c r="N30" s="12"/>
      <c r="O30" s="14"/>
      <c r="P30" s="10"/>
      <c r="Q30" s="10"/>
      <c r="R30" s="10"/>
      <c r="S30" s="8"/>
      <c r="T30" s="8"/>
      <c r="U30" s="12"/>
      <c r="V30" s="12"/>
    </row>
    <row r="31" spans="1:22">
      <c r="A31" s="11"/>
      <c r="B31" s="11"/>
      <c r="C31" s="11"/>
      <c r="D31" s="11"/>
      <c r="E31" s="11"/>
      <c r="F31" s="11"/>
      <c r="G31" s="11"/>
      <c r="H31" s="11"/>
      <c r="I31" s="8"/>
      <c r="M31" s="15"/>
      <c r="N31" s="12"/>
      <c r="O31" s="14"/>
      <c r="P31" s="10"/>
      <c r="Q31" s="10"/>
      <c r="R31" s="10"/>
      <c r="S31" s="8"/>
      <c r="T31" s="8"/>
      <c r="U31" s="12"/>
      <c r="V31" s="12"/>
    </row>
    <row r="32" spans="1:22">
      <c r="A32" s="11"/>
      <c r="B32" s="11"/>
      <c r="C32" s="11"/>
      <c r="D32" s="11"/>
      <c r="E32" s="11"/>
      <c r="F32" s="11"/>
      <c r="G32" s="11"/>
      <c r="H32" s="11"/>
      <c r="I32" s="8"/>
      <c r="M32" s="15"/>
      <c r="N32" s="12"/>
      <c r="O32" s="14"/>
      <c r="P32" s="10"/>
      <c r="Q32" s="10"/>
      <c r="R32" s="10"/>
      <c r="S32" s="8"/>
      <c r="T32" s="8"/>
      <c r="U32" s="12"/>
      <c r="V32" s="12"/>
    </row>
    <row r="33" spans="1:22">
      <c r="A33" s="11"/>
      <c r="B33" s="11"/>
      <c r="C33" s="11"/>
      <c r="D33" s="11"/>
      <c r="E33" s="11"/>
      <c r="F33" s="11"/>
      <c r="G33" s="11"/>
      <c r="H33" s="11"/>
      <c r="I33" s="8"/>
      <c r="M33" s="15"/>
      <c r="N33" s="12"/>
      <c r="O33" s="14"/>
      <c r="P33" s="10"/>
      <c r="Q33" s="10"/>
      <c r="R33" s="10"/>
      <c r="S33" s="8"/>
      <c r="T33" s="8"/>
      <c r="U33" s="12"/>
      <c r="V33" s="12"/>
    </row>
    <row r="34" spans="1:22">
      <c r="A34" s="11"/>
      <c r="B34" s="11"/>
      <c r="C34" s="11"/>
      <c r="D34" s="11"/>
      <c r="E34" s="11"/>
      <c r="F34" s="11"/>
      <c r="G34" s="11"/>
      <c r="H34" s="11"/>
      <c r="I34" s="8"/>
      <c r="M34" s="15"/>
      <c r="N34" s="12"/>
      <c r="O34" s="14"/>
      <c r="P34" s="10"/>
      <c r="Q34" s="10"/>
      <c r="R34" s="10"/>
      <c r="S34" s="8"/>
      <c r="T34" s="8"/>
      <c r="U34" s="12"/>
      <c r="V34" s="12"/>
    </row>
    <row r="35" spans="1:22">
      <c r="A35" s="11"/>
      <c r="B35" s="11"/>
      <c r="C35" s="11"/>
      <c r="D35" s="11"/>
      <c r="E35" s="11"/>
      <c r="F35" s="11"/>
      <c r="G35" s="11"/>
      <c r="H35" s="11"/>
      <c r="I35" s="8"/>
      <c r="M35" s="15"/>
      <c r="N35" s="12"/>
      <c r="O35" s="14"/>
      <c r="P35" s="10"/>
      <c r="Q35" s="10"/>
      <c r="R35" s="10"/>
      <c r="S35" s="8"/>
      <c r="T35" s="8"/>
      <c r="U35" s="12"/>
      <c r="V35" s="12"/>
    </row>
    <row r="36" spans="1:22">
      <c r="A36" s="11"/>
      <c r="B36" s="11"/>
      <c r="C36" s="11"/>
      <c r="D36" s="11"/>
      <c r="E36" s="11"/>
      <c r="F36" s="11"/>
      <c r="G36" s="11"/>
      <c r="H36" s="11"/>
      <c r="I36" s="8"/>
      <c r="M36" s="15"/>
      <c r="N36" s="12"/>
      <c r="O36" s="14"/>
      <c r="P36" s="10"/>
      <c r="Q36" s="10"/>
      <c r="R36" s="10"/>
      <c r="S36" s="8"/>
      <c r="T36" s="8"/>
      <c r="U36" s="12"/>
      <c r="V36" s="12"/>
    </row>
    <row r="37" spans="1:22">
      <c r="A37" s="11"/>
      <c r="B37" s="11"/>
      <c r="C37" s="11"/>
      <c r="D37" s="11"/>
      <c r="E37" s="11"/>
      <c r="F37" s="11"/>
      <c r="G37" s="11"/>
      <c r="H37" s="11"/>
      <c r="I37" s="8"/>
      <c r="M37" s="15"/>
      <c r="N37" s="12"/>
      <c r="O37" s="14"/>
      <c r="P37" s="10"/>
      <c r="Q37" s="10"/>
      <c r="R37" s="10"/>
      <c r="S37" s="8"/>
      <c r="T37" s="8"/>
      <c r="U37" s="12"/>
      <c r="V37" s="12"/>
    </row>
    <row r="38" spans="1:22">
      <c r="A38" s="11"/>
      <c r="B38" s="11"/>
      <c r="C38" s="11"/>
      <c r="D38" s="11"/>
      <c r="E38" s="11"/>
      <c r="F38" s="11"/>
      <c r="G38" s="11"/>
      <c r="H38" s="11"/>
      <c r="I38" s="8"/>
      <c r="M38" s="15"/>
      <c r="N38" s="12"/>
      <c r="O38" s="14"/>
      <c r="P38" s="10"/>
      <c r="Q38" s="10"/>
      <c r="R38" s="10"/>
      <c r="S38" s="8"/>
      <c r="T38" s="8"/>
      <c r="U38" s="12"/>
      <c r="V38" s="12"/>
    </row>
    <row r="39" spans="1:22">
      <c r="A39" s="11"/>
      <c r="B39" s="11"/>
      <c r="C39" s="11"/>
      <c r="D39" s="11"/>
      <c r="E39" s="11"/>
      <c r="F39" s="11"/>
      <c r="G39" s="11"/>
      <c r="H39" s="11"/>
      <c r="I39" s="8"/>
      <c r="M39" s="15"/>
      <c r="N39" s="12"/>
      <c r="O39" s="14"/>
      <c r="P39" s="10"/>
      <c r="Q39" s="10"/>
      <c r="R39" s="10"/>
      <c r="S39" s="8"/>
      <c r="T39" s="8"/>
      <c r="U39" s="12"/>
      <c r="V39" s="12"/>
    </row>
    <row r="40" spans="1:22">
      <c r="A40" s="11"/>
      <c r="B40" s="11"/>
      <c r="C40" s="11"/>
      <c r="D40" s="11"/>
      <c r="E40" s="11"/>
      <c r="F40" s="11"/>
      <c r="G40" s="11"/>
      <c r="H40" s="11"/>
      <c r="I40" s="8"/>
      <c r="M40" s="15"/>
      <c r="N40" s="12"/>
      <c r="O40" s="14"/>
      <c r="P40" s="10"/>
      <c r="Q40" s="10"/>
      <c r="R40" s="10"/>
      <c r="S40" s="8"/>
      <c r="T40" s="8"/>
      <c r="U40" s="12"/>
      <c r="V40" s="12"/>
    </row>
    <row r="41" spans="1:22">
      <c r="A41" s="11"/>
      <c r="B41" s="11"/>
      <c r="C41" s="11"/>
      <c r="D41" s="11"/>
      <c r="E41" s="11"/>
      <c r="F41" s="11"/>
      <c r="G41" s="11"/>
      <c r="H41" s="11"/>
      <c r="I41" s="8"/>
      <c r="M41" s="15"/>
      <c r="N41" s="12"/>
      <c r="O41" s="14"/>
      <c r="P41" s="10"/>
      <c r="Q41" s="10"/>
      <c r="R41" s="10"/>
      <c r="S41" s="8"/>
      <c r="T41" s="8"/>
      <c r="U41" s="12"/>
      <c r="V41" s="12"/>
    </row>
    <row r="42" spans="1:22">
      <c r="A42" s="11"/>
      <c r="B42" s="11"/>
      <c r="C42" s="11"/>
      <c r="D42" s="11"/>
      <c r="E42" s="11"/>
      <c r="F42" s="11"/>
      <c r="G42" s="11"/>
      <c r="H42" s="11"/>
      <c r="I42" s="8"/>
      <c r="M42" s="15"/>
      <c r="N42" s="12"/>
      <c r="O42" s="14"/>
      <c r="P42" s="10"/>
      <c r="Q42" s="10"/>
      <c r="R42" s="10"/>
      <c r="S42" s="8"/>
      <c r="T42" s="8"/>
      <c r="U42" s="12"/>
      <c r="V42" s="12"/>
    </row>
    <row r="43" spans="1:22">
      <c r="A43" s="11"/>
      <c r="B43" s="11"/>
      <c r="C43" s="11"/>
      <c r="D43" s="11"/>
      <c r="E43" s="11"/>
      <c r="F43" s="11"/>
      <c r="G43" s="11"/>
      <c r="H43" s="11"/>
      <c r="I43" s="8"/>
      <c r="M43" s="15"/>
      <c r="N43" s="12"/>
      <c r="O43" s="14"/>
      <c r="P43" s="10"/>
      <c r="Q43" s="10"/>
      <c r="R43" s="10"/>
      <c r="S43" s="8"/>
      <c r="T43" s="8"/>
      <c r="U43" s="12"/>
      <c r="V43" s="12"/>
    </row>
    <row r="44" spans="1:22">
      <c r="A44" s="11"/>
      <c r="B44" s="11"/>
      <c r="C44" s="11"/>
      <c r="D44" s="11"/>
      <c r="E44" s="11"/>
      <c r="F44" s="11"/>
      <c r="G44" s="11"/>
      <c r="H44" s="11"/>
      <c r="I44" s="8"/>
      <c r="M44" s="15"/>
      <c r="N44" s="12"/>
      <c r="O44" s="14"/>
      <c r="P44" s="10"/>
      <c r="Q44" s="10"/>
      <c r="R44" s="10"/>
      <c r="S44" s="8"/>
      <c r="T44" s="8"/>
      <c r="U44" s="12"/>
      <c r="V44" s="12"/>
    </row>
    <row r="45" spans="1:22">
      <c r="A45" s="11"/>
      <c r="B45" s="11"/>
      <c r="C45" s="11"/>
      <c r="D45" s="11"/>
      <c r="E45" s="11"/>
      <c r="F45" s="11"/>
      <c r="G45" s="11"/>
      <c r="H45" s="11"/>
      <c r="I45" s="8"/>
      <c r="M45" s="15"/>
      <c r="N45" s="12"/>
      <c r="O45" s="14"/>
      <c r="P45" s="10"/>
      <c r="Q45" s="10"/>
      <c r="R45" s="10"/>
      <c r="S45" s="8"/>
      <c r="T45" s="8"/>
      <c r="U45" s="12"/>
      <c r="V45" s="12"/>
    </row>
    <row r="46" spans="1:22">
      <c r="A46" s="11"/>
      <c r="B46" s="11"/>
      <c r="C46" s="11"/>
      <c r="D46" s="11"/>
      <c r="E46" s="11"/>
      <c r="F46" s="11"/>
      <c r="G46" s="11"/>
      <c r="H46" s="11"/>
      <c r="I46" s="8"/>
      <c r="M46" s="15"/>
      <c r="N46" s="12"/>
      <c r="O46" s="14"/>
      <c r="P46" s="10"/>
      <c r="Q46" s="10"/>
      <c r="R46" s="10"/>
      <c r="S46" s="8"/>
      <c r="T46" s="8"/>
      <c r="U46" s="12"/>
      <c r="V46" s="12"/>
    </row>
    <row r="47" spans="1:22">
      <c r="A47" s="11"/>
      <c r="B47" s="11"/>
      <c r="C47" s="11"/>
      <c r="D47" s="11"/>
      <c r="E47" s="11"/>
      <c r="F47" s="11"/>
      <c r="G47" s="11"/>
      <c r="H47" s="11"/>
      <c r="I47" s="8"/>
      <c r="M47" s="15"/>
      <c r="N47" s="12"/>
      <c r="O47" s="14"/>
      <c r="P47" s="10"/>
      <c r="Q47" s="10"/>
      <c r="R47" s="10"/>
      <c r="S47" s="8"/>
      <c r="T47" s="8"/>
      <c r="U47" s="12"/>
      <c r="V47" s="12"/>
    </row>
    <row r="48" spans="1:22">
      <c r="A48" s="11"/>
      <c r="B48" s="11"/>
      <c r="C48" s="11"/>
      <c r="D48" s="11"/>
      <c r="E48" s="11"/>
      <c r="F48" s="11"/>
      <c r="G48" s="11"/>
      <c r="H48" s="11"/>
      <c r="I48" s="8"/>
      <c r="M48" s="15"/>
      <c r="N48" s="12"/>
      <c r="O48" s="14"/>
      <c r="P48" s="10"/>
      <c r="Q48" s="10"/>
      <c r="R48" s="10"/>
      <c r="S48" s="8"/>
      <c r="T48" s="8"/>
      <c r="U48" s="12"/>
      <c r="V48" s="12"/>
    </row>
    <row r="49" spans="1:22">
      <c r="A49" s="11"/>
      <c r="B49" s="11"/>
      <c r="C49" s="11"/>
      <c r="D49" s="11"/>
      <c r="E49" s="11"/>
      <c r="F49" s="11"/>
      <c r="G49" s="11"/>
      <c r="H49" s="11"/>
      <c r="I49" s="8"/>
      <c r="M49" s="15"/>
      <c r="N49" s="12"/>
      <c r="O49" s="14"/>
      <c r="P49" s="10"/>
      <c r="Q49" s="10"/>
      <c r="R49" s="10"/>
      <c r="S49" s="8"/>
      <c r="T49" s="8"/>
      <c r="U49" s="12"/>
      <c r="V49" s="12"/>
    </row>
    <row r="50" spans="1:22">
      <c r="A50" s="11"/>
      <c r="B50" s="11"/>
      <c r="C50" s="11"/>
      <c r="D50" s="11"/>
      <c r="E50" s="11"/>
      <c r="F50" s="11"/>
      <c r="G50" s="11"/>
      <c r="H50" s="11"/>
      <c r="I50" s="8"/>
      <c r="M50" s="15"/>
      <c r="N50" s="12"/>
      <c r="O50" s="14"/>
      <c r="P50" s="10"/>
      <c r="Q50" s="10"/>
      <c r="R50" s="10"/>
      <c r="S50" s="8"/>
      <c r="T50" s="8"/>
      <c r="U50" s="12"/>
      <c r="V50" s="12"/>
    </row>
    <row r="51" spans="1:22">
      <c r="A51" s="11"/>
      <c r="B51" s="11"/>
      <c r="C51" s="11"/>
      <c r="D51" s="11"/>
      <c r="E51" s="11"/>
      <c r="F51" s="11"/>
      <c r="G51" s="11"/>
      <c r="H51" s="11"/>
      <c r="I51" s="8"/>
      <c r="M51" s="15"/>
      <c r="N51" s="12"/>
      <c r="O51" s="14"/>
      <c r="P51" s="10"/>
      <c r="Q51" s="10"/>
      <c r="R51" s="10"/>
      <c r="S51" s="8"/>
      <c r="T51" s="8"/>
      <c r="U51" s="12"/>
      <c r="V51" s="12"/>
    </row>
    <row r="52" spans="1:22">
      <c r="A52" s="11"/>
      <c r="B52" s="11"/>
      <c r="C52" s="11"/>
      <c r="D52" s="11"/>
      <c r="E52" s="11"/>
      <c r="F52" s="11"/>
      <c r="G52" s="11"/>
      <c r="H52" s="11"/>
      <c r="I52" s="8"/>
      <c r="M52" s="15"/>
      <c r="N52" s="12"/>
      <c r="O52" s="14"/>
      <c r="P52" s="10"/>
      <c r="Q52" s="10"/>
      <c r="R52" s="10"/>
      <c r="S52" s="8"/>
      <c r="T52" s="8"/>
      <c r="U52" s="12"/>
      <c r="V52" s="12"/>
    </row>
    <row r="53" spans="1:22">
      <c r="A53" s="11"/>
      <c r="B53" s="11"/>
      <c r="C53" s="11"/>
      <c r="D53" s="11"/>
      <c r="E53" s="11"/>
      <c r="F53" s="11"/>
      <c r="G53" s="11"/>
      <c r="H53" s="11"/>
      <c r="I53" s="8"/>
      <c r="M53" s="15"/>
      <c r="N53" s="12"/>
      <c r="O53" s="14"/>
      <c r="P53" s="10"/>
      <c r="Q53" s="10"/>
      <c r="R53" s="10"/>
      <c r="S53" s="8"/>
      <c r="T53" s="8"/>
      <c r="U53" s="12"/>
      <c r="V53" s="12"/>
    </row>
    <row r="54" spans="1:22">
      <c r="A54" s="11"/>
      <c r="B54" s="11"/>
      <c r="C54" s="11"/>
      <c r="D54" s="11"/>
      <c r="E54" s="11"/>
      <c r="F54" s="11"/>
      <c r="G54" s="11"/>
      <c r="H54" s="11"/>
      <c r="I54" s="8"/>
      <c r="M54" s="15"/>
      <c r="N54" s="12"/>
      <c r="O54" s="14"/>
      <c r="P54" s="10"/>
      <c r="Q54" s="10"/>
      <c r="R54" s="10"/>
      <c r="S54" s="8"/>
      <c r="T54" s="8"/>
      <c r="U54" s="12"/>
      <c r="V54" s="12"/>
    </row>
    <row r="55" spans="1:22">
      <c r="A55" s="11"/>
      <c r="B55" s="11"/>
      <c r="C55" s="11"/>
      <c r="D55" s="11"/>
      <c r="E55" s="11"/>
      <c r="F55" s="11"/>
      <c r="G55" s="11"/>
      <c r="H55" s="11"/>
      <c r="I55" s="8"/>
      <c r="M55" s="15"/>
      <c r="N55" s="12"/>
      <c r="O55" s="14"/>
      <c r="P55" s="10"/>
      <c r="Q55" s="10"/>
      <c r="R55" s="10"/>
      <c r="S55" s="8"/>
      <c r="T55" s="8"/>
      <c r="U55" s="12"/>
      <c r="V55" s="12"/>
    </row>
    <row r="56" spans="1:22">
      <c r="A56" s="11"/>
      <c r="B56" s="11"/>
      <c r="C56" s="11"/>
      <c r="D56" s="11"/>
      <c r="E56" s="11"/>
      <c r="F56" s="11"/>
      <c r="G56" s="11"/>
      <c r="H56" s="11"/>
      <c r="I56" s="8"/>
      <c r="M56" s="15"/>
      <c r="N56" s="12"/>
      <c r="O56" s="14"/>
      <c r="P56" s="10"/>
      <c r="Q56" s="10"/>
      <c r="R56" s="10"/>
      <c r="S56" s="8"/>
      <c r="T56" s="8"/>
      <c r="U56" s="12"/>
      <c r="V56" s="12"/>
    </row>
    <row r="57" spans="1:22">
      <c r="A57" s="11"/>
      <c r="B57" s="11"/>
      <c r="C57" s="11"/>
      <c r="D57" s="11"/>
      <c r="E57" s="11"/>
      <c r="F57" s="11"/>
      <c r="G57" s="11"/>
      <c r="H57" s="11"/>
      <c r="I57" s="8"/>
      <c r="M57" s="15"/>
      <c r="N57" s="12"/>
      <c r="O57" s="14"/>
      <c r="P57" s="10"/>
      <c r="Q57" s="10"/>
      <c r="R57" s="10"/>
      <c r="S57" s="8"/>
      <c r="T57" s="8"/>
      <c r="U57" s="12"/>
      <c r="V57" s="12"/>
    </row>
    <row r="58" spans="1:22">
      <c r="A58" s="11"/>
      <c r="B58" s="11"/>
      <c r="C58" s="11"/>
      <c r="D58" s="11"/>
      <c r="E58" s="11"/>
      <c r="F58" s="11"/>
      <c r="G58" s="11"/>
      <c r="H58" s="11"/>
      <c r="I58" s="8"/>
      <c r="M58" s="15"/>
      <c r="N58" s="12"/>
      <c r="O58" s="14"/>
      <c r="P58" s="10"/>
      <c r="Q58" s="10"/>
      <c r="R58" s="10"/>
      <c r="S58" s="8"/>
      <c r="T58" s="8"/>
      <c r="U58" s="12"/>
      <c r="V58" s="12"/>
    </row>
    <row r="59" spans="1:22">
      <c r="A59" s="11"/>
      <c r="B59" s="11"/>
      <c r="C59" s="11"/>
      <c r="D59" s="11"/>
      <c r="E59" s="11"/>
      <c r="F59" s="11"/>
      <c r="G59" s="11"/>
      <c r="H59" s="11"/>
      <c r="I59" s="8"/>
      <c r="M59" s="15"/>
      <c r="N59" s="12"/>
      <c r="O59" s="14"/>
      <c r="P59" s="10"/>
      <c r="Q59" s="10"/>
      <c r="R59" s="10"/>
      <c r="S59" s="8"/>
      <c r="T59" s="8"/>
      <c r="U59" s="12"/>
      <c r="V59" s="12"/>
    </row>
    <row r="60" spans="1:22">
      <c r="A60" s="11"/>
      <c r="B60" s="11"/>
      <c r="C60" s="11"/>
      <c r="D60" s="11"/>
      <c r="E60" s="11"/>
      <c r="F60" s="11"/>
      <c r="G60" s="11"/>
      <c r="H60" s="11"/>
      <c r="I60" s="8"/>
      <c r="M60" s="15"/>
      <c r="N60" s="12"/>
      <c r="O60" s="14"/>
      <c r="P60" s="10"/>
      <c r="Q60" s="10"/>
      <c r="R60" s="10"/>
      <c r="S60" s="8"/>
      <c r="T60" s="8"/>
      <c r="U60" s="12"/>
      <c r="V60" s="12"/>
    </row>
    <row r="61" spans="1:22">
      <c r="A61" s="11"/>
      <c r="B61" s="11"/>
      <c r="C61" s="11"/>
      <c r="D61" s="11"/>
      <c r="E61" s="11"/>
      <c r="F61" s="11"/>
      <c r="G61" s="11"/>
      <c r="H61" s="11"/>
      <c r="I61" s="8"/>
      <c r="M61" s="15"/>
      <c r="N61" s="12"/>
      <c r="O61" s="14"/>
      <c r="P61" s="10"/>
      <c r="Q61" s="10"/>
      <c r="R61" s="10"/>
      <c r="S61" s="8"/>
      <c r="T61" s="8"/>
      <c r="U61" s="12"/>
      <c r="V61" s="12"/>
    </row>
    <row r="62" spans="1:22">
      <c r="A62" s="11"/>
      <c r="B62" s="11"/>
      <c r="C62" s="11"/>
      <c r="D62" s="11"/>
      <c r="E62" s="11"/>
      <c r="F62" s="11"/>
      <c r="G62" s="11"/>
      <c r="H62" s="11"/>
      <c r="I62" s="8"/>
      <c r="M62" s="15"/>
      <c r="N62" s="12"/>
      <c r="O62" s="14"/>
      <c r="P62" s="10"/>
      <c r="Q62" s="10"/>
      <c r="R62" s="10"/>
      <c r="S62" s="8"/>
      <c r="T62" s="8"/>
      <c r="U62" s="12"/>
      <c r="V62" s="12"/>
    </row>
    <row r="63" spans="1:22">
      <c r="A63" s="11"/>
      <c r="B63" s="11"/>
      <c r="C63" s="11"/>
      <c r="D63" s="11"/>
      <c r="E63" s="11"/>
      <c r="F63" s="11"/>
      <c r="G63" s="11"/>
      <c r="H63" s="11"/>
      <c r="I63" s="8"/>
      <c r="M63" s="15"/>
      <c r="N63" s="12"/>
      <c r="O63" s="14"/>
      <c r="P63" s="10"/>
      <c r="Q63" s="10"/>
      <c r="R63" s="10"/>
      <c r="S63" s="8"/>
      <c r="T63" s="8"/>
      <c r="U63" s="12"/>
      <c r="V63" s="12"/>
    </row>
    <row r="64" spans="1:22">
      <c r="A64" s="11"/>
      <c r="B64" s="11"/>
      <c r="C64" s="11"/>
      <c r="D64" s="11"/>
      <c r="E64" s="11"/>
      <c r="F64" s="11"/>
      <c r="G64" s="11"/>
      <c r="H64" s="11"/>
      <c r="I64" s="8"/>
      <c r="M64" s="15"/>
      <c r="N64" s="12"/>
      <c r="O64" s="14"/>
      <c r="P64" s="10"/>
      <c r="Q64" s="10"/>
      <c r="R64" s="10"/>
      <c r="S64" s="8"/>
      <c r="T64" s="8"/>
      <c r="U64" s="12"/>
      <c r="V64" s="12"/>
    </row>
    <row r="65" spans="1:22">
      <c r="A65" s="11"/>
      <c r="B65" s="11"/>
      <c r="C65" s="11"/>
      <c r="D65" s="11"/>
      <c r="E65" s="11"/>
      <c r="F65" s="11"/>
      <c r="G65" s="11"/>
      <c r="H65" s="11"/>
      <c r="I65" s="8"/>
      <c r="M65" s="15"/>
      <c r="N65" s="12"/>
      <c r="P65" s="10"/>
      <c r="Q65" s="10"/>
      <c r="R65" s="10"/>
      <c r="S65" s="8"/>
      <c r="T65" s="8"/>
      <c r="U65" s="12"/>
      <c r="V65" s="12"/>
    </row>
    <row r="66" spans="1:22">
      <c r="A66" s="11"/>
      <c r="B66" s="11"/>
      <c r="C66" s="11"/>
      <c r="D66" s="11"/>
      <c r="E66" s="11"/>
      <c r="F66" s="11"/>
      <c r="G66" s="11"/>
      <c r="H66" s="11"/>
      <c r="I66" s="8"/>
      <c r="M66" s="15"/>
      <c r="N66" s="12"/>
      <c r="P66" s="10"/>
      <c r="Q66" s="10"/>
      <c r="R66" s="10"/>
      <c r="S66" s="8"/>
      <c r="T66" s="8"/>
      <c r="U66" s="12"/>
      <c r="V66" s="12"/>
    </row>
    <row r="67" spans="1:22">
      <c r="A67" s="11"/>
      <c r="B67" s="11"/>
      <c r="C67" s="11"/>
      <c r="D67" s="11"/>
      <c r="E67" s="11"/>
      <c r="F67" s="11"/>
      <c r="G67" s="11"/>
      <c r="H67" s="11"/>
      <c r="I67" s="8"/>
      <c r="M67" s="15"/>
      <c r="N67" s="12"/>
      <c r="P67" s="10"/>
      <c r="Q67" s="10"/>
      <c r="R67" s="10"/>
      <c r="S67" s="8"/>
      <c r="T67" s="8"/>
      <c r="U67" s="12"/>
      <c r="V67" s="12"/>
    </row>
    <row r="68" spans="1:22">
      <c r="A68" s="11"/>
      <c r="B68" s="11"/>
      <c r="C68" s="11"/>
      <c r="D68" s="11"/>
      <c r="E68" s="11"/>
      <c r="F68" s="11"/>
      <c r="G68" s="11"/>
      <c r="H68" s="11"/>
      <c r="I68" s="8"/>
      <c r="M68" s="15"/>
      <c r="N68" s="12"/>
      <c r="P68" s="10"/>
      <c r="Q68" s="10"/>
      <c r="R68" s="10"/>
      <c r="S68" s="8"/>
      <c r="T68" s="8"/>
      <c r="U68" s="12"/>
      <c r="V68"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FEE</vt:lpstr>
      <vt:lpstr>FCS</vt:lpstr>
      <vt:lpstr>FIN</vt:lpstr>
      <vt:lpstr>FCB</vt:lpstr>
      <vt:lpstr>FCE</vt:lpstr>
      <vt:lpstr>FHU</vt:lpstr>
      <vt:lpstr>CPF</vt:lpstr>
      <vt:lpstr>CREO</vt:lpstr>
      <vt:lpstr>VAC</vt:lpstr>
      <vt:lpstr>VIN</vt:lpstr>
      <vt:lpstr>VEX</vt:lpstr>
      <vt:lpstr>VAD ADMINIS</vt:lpstr>
      <vt:lpstr>VAD CONTRATA</vt:lpstr>
      <vt:lpstr>DAD CONTRATACION </vt:lpstr>
      <vt:lpstr>DAD ADMINIST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Unimagdalena</dc:creator>
  <cp:lastModifiedBy>Unimagdalena</cp:lastModifiedBy>
  <dcterms:created xsi:type="dcterms:W3CDTF">2021-01-25T15:10:59Z</dcterms:created>
  <dcterms:modified xsi:type="dcterms:W3CDTF">2021-10-20T02:29:36Z</dcterms:modified>
</cp:coreProperties>
</file>